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R:\3A16249_mve_rajhrad\3A16249_32_B01_dps\__DWG_rekonstrukce jezu_DPS\_ROZPOCET\Rozpočet\2023_05_22\"/>
    </mc:Choice>
  </mc:AlternateContent>
  <xr:revisionPtr revIDLastSave="0" documentId="13_ncr:1_{36BC42C1-0F75-4A8F-904C-F6944075907C}" xr6:coauthVersionLast="47" xr6:coauthVersionMax="47" xr10:uidLastSave="{00000000-0000-0000-0000-000000000000}"/>
  <bookViews>
    <workbookView xWindow="-120" yWindow="-120" windowWidth="38640" windowHeight="21120" xr2:uid="{00000000-000D-0000-FFFF-FFFF00000000}"/>
  </bookViews>
  <sheets>
    <sheet name="Rekapitulace stavby" sheetId="1" r:id="rId1"/>
    <sheet name="PS 23 - Hradicí jezové kl..." sheetId="2" r:id="rId2"/>
    <sheet name="PS 24 - Hradicí jezové kl..." sheetId="3" r:id="rId3"/>
    <sheet name="SO 01 - Rekonstrukce levo..." sheetId="4" r:id="rId4"/>
    <sheet name="SO 02 - Rekonstrukce přel..." sheetId="5" r:id="rId5"/>
    <sheet name="SO 03 - Odstranění nánosů..." sheetId="6" r:id="rId6"/>
    <sheet name="SO 04 - Strojovny jezu" sheetId="7" r:id="rId7"/>
    <sheet name="SO 05 - Monitorovací syst..." sheetId="8" r:id="rId8"/>
    <sheet name="SO 06 - Venkovní úpravy" sheetId="9" r:id="rId9"/>
    <sheet name="VON - Vedlejší a ostatní ..." sheetId="10" r:id="rId10"/>
    <sheet name="Seznam figur" sheetId="11" r:id="rId11"/>
    <sheet name="Pokyny pro vyplnění" sheetId="12" r:id="rId12"/>
  </sheets>
  <definedNames>
    <definedName name="_xlnm._FilterDatabase" localSheetId="1" hidden="1">'PS 23 - Hradicí jezové kl...'!$C$78:$K$163</definedName>
    <definedName name="_xlnm._FilterDatabase" localSheetId="2" hidden="1">'PS 24 - Hradicí jezové kl...'!$C$78:$K$109</definedName>
    <definedName name="_xlnm._FilterDatabase" localSheetId="3" hidden="1">'SO 01 - Rekonstrukce levo...'!$C$91:$K$532</definedName>
    <definedName name="_xlnm._FilterDatabase" localSheetId="4" hidden="1">'SO 02 - Rekonstrukce přel...'!$C$87:$K$725</definedName>
    <definedName name="_xlnm._FilterDatabase" localSheetId="5" hidden="1">'SO 03 - Odstranění nánosů...'!$C$80:$K$125</definedName>
    <definedName name="_xlnm._FilterDatabase" localSheetId="6" hidden="1">'SO 04 - Strojovny jezu'!$C$95:$K$417</definedName>
    <definedName name="_xlnm._FilterDatabase" localSheetId="7" hidden="1">'SO 05 - Monitorovací syst...'!$C$89:$K$182</definedName>
    <definedName name="_xlnm._FilterDatabase" localSheetId="8" hidden="1">'SO 06 - Venkovní úpravy'!$C$88:$K$377</definedName>
    <definedName name="_xlnm._FilterDatabase" localSheetId="9" hidden="1">'VON - Vedlejší a ostatní ...'!$C$82:$K$141</definedName>
    <definedName name="_xlnm.Print_Titles" localSheetId="1">'PS 23 - Hradicí jezové kl...'!$78:$78</definedName>
    <definedName name="_xlnm.Print_Titles" localSheetId="2">'PS 24 - Hradicí jezové kl...'!$78:$78</definedName>
    <definedName name="_xlnm.Print_Titles" localSheetId="0">'Rekapitulace stavby'!$52:$52</definedName>
    <definedName name="_xlnm.Print_Titles" localSheetId="10">'Seznam figur'!$9:$9</definedName>
    <definedName name="_xlnm.Print_Titles" localSheetId="3">'SO 01 - Rekonstrukce levo...'!$91:$91</definedName>
    <definedName name="_xlnm.Print_Titles" localSheetId="4">'SO 02 - Rekonstrukce přel...'!$87:$87</definedName>
    <definedName name="_xlnm.Print_Titles" localSheetId="5">'SO 03 - Odstranění nánosů...'!$80:$80</definedName>
    <definedName name="_xlnm.Print_Titles" localSheetId="6">'SO 04 - Strojovny jezu'!$95:$95</definedName>
    <definedName name="_xlnm.Print_Titles" localSheetId="7">'SO 05 - Monitorovací syst...'!$89:$89</definedName>
    <definedName name="_xlnm.Print_Titles" localSheetId="8">'SO 06 - Venkovní úpravy'!$88:$88</definedName>
    <definedName name="_xlnm.Print_Titles" localSheetId="9">'VON - Vedlejší a ostatní ...'!$82:$82</definedName>
    <definedName name="_xlnm.Print_Area" localSheetId="11">'Pokyny pro vyplnění'!$B$2:$K$71,'Pokyny pro vyplnění'!$B$74:$K$118,'Pokyny pro vyplnění'!$B$121:$K$161,'Pokyny pro vyplnění'!$B$164:$K$218</definedName>
    <definedName name="_xlnm.Print_Area" localSheetId="1">'PS 23 - Hradicí jezové kl...'!$C$4:$J$39,'PS 23 - Hradicí jezové kl...'!$C$45:$J$60,'PS 23 - Hradicí jezové kl...'!$C$66:$K$163</definedName>
    <definedName name="_xlnm.Print_Area" localSheetId="2">'PS 24 - Hradicí jezové kl...'!$C$4:$J$39,'PS 24 - Hradicí jezové kl...'!$C$45:$J$60,'PS 24 - Hradicí jezové kl...'!$C$66:$K$109</definedName>
    <definedName name="_xlnm.Print_Area" localSheetId="0">'Rekapitulace stavby'!$D$4:$AO$36,'Rekapitulace stavby'!$C$42:$AQ$64</definedName>
    <definedName name="_xlnm.Print_Area" localSheetId="10">'Seznam figur'!$C$4:$G$790</definedName>
    <definedName name="_xlnm.Print_Area" localSheetId="3">'SO 01 - Rekonstrukce levo...'!$C$4:$J$39,'SO 01 - Rekonstrukce levo...'!$C$45:$J$73,'SO 01 - Rekonstrukce levo...'!$C$79:$K$532</definedName>
    <definedName name="_xlnm.Print_Area" localSheetId="4">'SO 02 - Rekonstrukce přel...'!$C$4:$J$39,'SO 02 - Rekonstrukce přel...'!$C$45:$J$69,'SO 02 - Rekonstrukce přel...'!$C$75:$K$725</definedName>
    <definedName name="_xlnm.Print_Area" localSheetId="5">'SO 03 - Odstranění nánosů...'!$C$4:$J$39,'SO 03 - Odstranění nánosů...'!$C$45:$J$62,'SO 03 - Odstranění nánosů...'!$C$68:$K$125</definedName>
    <definedName name="_xlnm.Print_Area" localSheetId="6">'SO 04 - Strojovny jezu'!$C$4:$J$39,'SO 04 - Strojovny jezu'!$C$45:$J$77,'SO 04 - Strojovny jezu'!$C$83:$K$417</definedName>
    <definedName name="_xlnm.Print_Area" localSheetId="7">'SO 05 - Monitorovací syst...'!$C$4:$J$39,'SO 05 - Monitorovací syst...'!$C$45:$J$71,'SO 05 - Monitorovací syst...'!$C$77:$K$182</definedName>
    <definedName name="_xlnm.Print_Area" localSheetId="8">'SO 06 - Venkovní úpravy'!$C$4:$J$39,'SO 06 - Venkovní úpravy'!$C$45:$J$70,'SO 06 - Venkovní úpravy'!$C$76:$K$377</definedName>
    <definedName name="_xlnm.Print_Area" localSheetId="9">'VON - Vedlejší a ostatní ...'!$C$4:$J$39,'VON - Vedlejší a ostatní ...'!$C$45:$J$64,'VON - Vedlejší a ostatní ...'!$C$70:$K$141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1" l="1"/>
  <c r="J37" i="10"/>
  <c r="J36" i="10"/>
  <c r="AY63" i="1" s="1"/>
  <c r="J35" i="10"/>
  <c r="AX63" i="1"/>
  <c r="BI140" i="10"/>
  <c r="BH140" i="10"/>
  <c r="BG140" i="10"/>
  <c r="BF140" i="10"/>
  <c r="T140" i="10"/>
  <c r="R140" i="10"/>
  <c r="P140" i="10"/>
  <c r="BI138" i="10"/>
  <c r="BH138" i="10"/>
  <c r="BG138" i="10"/>
  <c r="BF138" i="10"/>
  <c r="T138" i="10"/>
  <c r="R138" i="10"/>
  <c r="P138" i="10"/>
  <c r="BI136" i="10"/>
  <c r="BH136" i="10"/>
  <c r="BG136" i="10"/>
  <c r="BF136" i="10"/>
  <c r="T136" i="10"/>
  <c r="R136" i="10"/>
  <c r="P136" i="10"/>
  <c r="BI134" i="10"/>
  <c r="BH134" i="10"/>
  <c r="BG134" i="10"/>
  <c r="BF134" i="10"/>
  <c r="T134" i="10"/>
  <c r="R134" i="10"/>
  <c r="P134" i="10"/>
  <c r="BI132" i="10"/>
  <c r="BH132" i="10"/>
  <c r="BG132" i="10"/>
  <c r="BF132" i="10"/>
  <c r="T132" i="10"/>
  <c r="R132" i="10"/>
  <c r="P132" i="10"/>
  <c r="BI130" i="10"/>
  <c r="BH130" i="10"/>
  <c r="BG130" i="10"/>
  <c r="BF130" i="10"/>
  <c r="T130" i="10"/>
  <c r="R130" i="10"/>
  <c r="P130" i="10"/>
  <c r="BI128" i="10"/>
  <c r="BH128" i="10"/>
  <c r="BG128" i="10"/>
  <c r="BF128" i="10"/>
  <c r="T128" i="10"/>
  <c r="R128" i="10"/>
  <c r="P128" i="10"/>
  <c r="BI126" i="10"/>
  <c r="BH126" i="10"/>
  <c r="BG126" i="10"/>
  <c r="BF126" i="10"/>
  <c r="T126" i="10"/>
  <c r="R126" i="10"/>
  <c r="P126" i="10"/>
  <c r="BI124" i="10"/>
  <c r="BH124" i="10"/>
  <c r="BG124" i="10"/>
  <c r="BF124" i="10"/>
  <c r="T124" i="10"/>
  <c r="R124" i="10"/>
  <c r="P124" i="10"/>
  <c r="BI122" i="10"/>
  <c r="BH122" i="10"/>
  <c r="BG122" i="10"/>
  <c r="BF122" i="10"/>
  <c r="T122" i="10"/>
  <c r="R122" i="10"/>
  <c r="P122" i="10"/>
  <c r="BI120" i="10"/>
  <c r="BH120" i="10"/>
  <c r="BG120" i="10"/>
  <c r="BF120" i="10"/>
  <c r="T120" i="10"/>
  <c r="R120" i="10"/>
  <c r="P120" i="10"/>
  <c r="BI118" i="10"/>
  <c r="BH118" i="10"/>
  <c r="BG118" i="10"/>
  <c r="BF118" i="10"/>
  <c r="T118" i="10"/>
  <c r="R118" i="10"/>
  <c r="P118" i="10"/>
  <c r="BI116" i="10"/>
  <c r="BH116" i="10"/>
  <c r="BG116" i="10"/>
  <c r="BF116" i="10"/>
  <c r="T116" i="10"/>
  <c r="R116" i="10"/>
  <c r="P116" i="10"/>
  <c r="BI114" i="10"/>
  <c r="BH114" i="10"/>
  <c r="BG114" i="10"/>
  <c r="BF114" i="10"/>
  <c r="T114" i="10"/>
  <c r="R114" i="10"/>
  <c r="P114" i="10"/>
  <c r="BI112" i="10"/>
  <c r="BH112" i="10"/>
  <c r="BG112" i="10"/>
  <c r="BF112" i="10"/>
  <c r="T112" i="10"/>
  <c r="R112" i="10"/>
  <c r="P112" i="10"/>
  <c r="BI109" i="10"/>
  <c r="BH109" i="10"/>
  <c r="BG109" i="10"/>
  <c r="BF109" i="10"/>
  <c r="T109" i="10"/>
  <c r="R109" i="10"/>
  <c r="P109" i="10"/>
  <c r="BI107" i="10"/>
  <c r="BH107" i="10"/>
  <c r="BG107" i="10"/>
  <c r="BF107" i="10"/>
  <c r="T107" i="10"/>
  <c r="R107" i="10"/>
  <c r="P107" i="10"/>
  <c r="BI105" i="10"/>
  <c r="BH105" i="10"/>
  <c r="BG105" i="10"/>
  <c r="BF105" i="10"/>
  <c r="T105" i="10"/>
  <c r="R105" i="10"/>
  <c r="P105" i="10"/>
  <c r="BI103" i="10"/>
  <c r="BH103" i="10"/>
  <c r="BG103" i="10"/>
  <c r="BF103" i="10"/>
  <c r="T103" i="10"/>
  <c r="R103" i="10"/>
  <c r="P103" i="10"/>
  <c r="BI101" i="10"/>
  <c r="BH101" i="10"/>
  <c r="BG101" i="10"/>
  <c r="BF101" i="10"/>
  <c r="T101" i="10"/>
  <c r="R101" i="10"/>
  <c r="P101" i="10"/>
  <c r="BI99" i="10"/>
  <c r="BH99" i="10"/>
  <c r="BG99" i="10"/>
  <c r="BF99" i="10"/>
  <c r="T99" i="10"/>
  <c r="R99" i="10"/>
  <c r="P99" i="10"/>
  <c r="BI96" i="10"/>
  <c r="BH96" i="10"/>
  <c r="BG96" i="10"/>
  <c r="BF96" i="10"/>
  <c r="T96" i="10"/>
  <c r="R96" i="10"/>
  <c r="P96" i="10"/>
  <c r="BI94" i="10"/>
  <c r="BH94" i="10"/>
  <c r="BG94" i="10"/>
  <c r="BF94" i="10"/>
  <c r="T94" i="10"/>
  <c r="R94" i="10"/>
  <c r="P94" i="10"/>
  <c r="BI92" i="10"/>
  <c r="BH92" i="10"/>
  <c r="BG92" i="10"/>
  <c r="BF92" i="10"/>
  <c r="T92" i="10"/>
  <c r="R92" i="10"/>
  <c r="P92" i="10"/>
  <c r="BI90" i="10"/>
  <c r="BH90" i="10"/>
  <c r="BG90" i="10"/>
  <c r="BF90" i="10"/>
  <c r="T90" i="10"/>
  <c r="R90" i="10"/>
  <c r="P90" i="10"/>
  <c r="BI88" i="10"/>
  <c r="BH88" i="10"/>
  <c r="BG88" i="10"/>
  <c r="BF88" i="10"/>
  <c r="T88" i="10"/>
  <c r="R88" i="10"/>
  <c r="P88" i="10"/>
  <c r="BI85" i="10"/>
  <c r="BH85" i="10"/>
  <c r="BG85" i="10"/>
  <c r="BF85" i="10"/>
  <c r="T85" i="10"/>
  <c r="T84" i="10"/>
  <c r="R85" i="10"/>
  <c r="R84" i="10"/>
  <c r="P85" i="10"/>
  <c r="P84" i="10"/>
  <c r="J80" i="10"/>
  <c r="J79" i="10"/>
  <c r="F79" i="10"/>
  <c r="F77" i="10"/>
  <c r="E75" i="10"/>
  <c r="J55" i="10"/>
  <c r="J54" i="10"/>
  <c r="F54" i="10"/>
  <c r="F52" i="10"/>
  <c r="E50" i="10"/>
  <c r="J18" i="10"/>
  <c r="E18" i="10"/>
  <c r="F55" i="10" s="1"/>
  <c r="J17" i="10"/>
  <c r="J12" i="10"/>
  <c r="J77" i="10"/>
  <c r="E7" i="10"/>
  <c r="E48" i="10" s="1"/>
  <c r="J37" i="9"/>
  <c r="J36" i="9"/>
  <c r="AY62" i="1" s="1"/>
  <c r="J35" i="9"/>
  <c r="AX62" i="1" s="1"/>
  <c r="BI375" i="9"/>
  <c r="BH375" i="9"/>
  <c r="BG375" i="9"/>
  <c r="BF375" i="9"/>
  <c r="T375" i="9"/>
  <c r="R375" i="9"/>
  <c r="P375" i="9"/>
  <c r="BI367" i="9"/>
  <c r="BH367" i="9"/>
  <c r="BG367" i="9"/>
  <c r="BF367" i="9"/>
  <c r="T367" i="9"/>
  <c r="R367" i="9"/>
  <c r="P367" i="9"/>
  <c r="BI363" i="9"/>
  <c r="BH363" i="9"/>
  <c r="BG363" i="9"/>
  <c r="BF363" i="9"/>
  <c r="T363" i="9"/>
  <c r="R363" i="9"/>
  <c r="P363" i="9"/>
  <c r="BI359" i="9"/>
  <c r="BH359" i="9"/>
  <c r="BG359" i="9"/>
  <c r="BF359" i="9"/>
  <c r="T359" i="9"/>
  <c r="R359" i="9"/>
  <c r="P359" i="9"/>
  <c r="BI354" i="9"/>
  <c r="BH354" i="9"/>
  <c r="BG354" i="9"/>
  <c r="BF354" i="9"/>
  <c r="T354" i="9"/>
  <c r="R354" i="9"/>
  <c r="P354" i="9"/>
  <c r="BI351" i="9"/>
  <c r="BH351" i="9"/>
  <c r="BG351" i="9"/>
  <c r="BF351" i="9"/>
  <c r="T351" i="9"/>
  <c r="R351" i="9"/>
  <c r="P351" i="9"/>
  <c r="BI346" i="9"/>
  <c r="BH346" i="9"/>
  <c r="BG346" i="9"/>
  <c r="BF346" i="9"/>
  <c r="T346" i="9"/>
  <c r="R346" i="9"/>
  <c r="P346" i="9"/>
  <c r="BI341" i="9"/>
  <c r="BH341" i="9"/>
  <c r="BG341" i="9"/>
  <c r="BF341" i="9"/>
  <c r="T341" i="9"/>
  <c r="T340" i="9"/>
  <c r="R341" i="9"/>
  <c r="R340" i="9"/>
  <c r="P341" i="9"/>
  <c r="P340" i="9"/>
  <c r="BI337" i="9"/>
  <c r="BH337" i="9"/>
  <c r="BG337" i="9"/>
  <c r="BF337" i="9"/>
  <c r="T337" i="9"/>
  <c r="R337" i="9"/>
  <c r="P337" i="9"/>
  <c r="BI333" i="9"/>
  <c r="BH333" i="9"/>
  <c r="BG333" i="9"/>
  <c r="BF333" i="9"/>
  <c r="T333" i="9"/>
  <c r="R333" i="9"/>
  <c r="P333" i="9"/>
  <c r="BI329" i="9"/>
  <c r="BH329" i="9"/>
  <c r="BG329" i="9"/>
  <c r="BF329" i="9"/>
  <c r="T329" i="9"/>
  <c r="R329" i="9"/>
  <c r="P329" i="9"/>
  <c r="BI325" i="9"/>
  <c r="BH325" i="9"/>
  <c r="BG325" i="9"/>
  <c r="BF325" i="9"/>
  <c r="T325" i="9"/>
  <c r="R325" i="9"/>
  <c r="P325" i="9"/>
  <c r="BI318" i="9"/>
  <c r="BH318" i="9"/>
  <c r="BG318" i="9"/>
  <c r="BF318" i="9"/>
  <c r="T318" i="9"/>
  <c r="R318" i="9"/>
  <c r="P318" i="9"/>
  <c r="BI315" i="9"/>
  <c r="BH315" i="9"/>
  <c r="BG315" i="9"/>
  <c r="BF315" i="9"/>
  <c r="T315" i="9"/>
  <c r="R315" i="9"/>
  <c r="P315" i="9"/>
  <c r="BI312" i="9"/>
  <c r="BH312" i="9"/>
  <c r="BG312" i="9"/>
  <c r="BF312" i="9"/>
  <c r="T312" i="9"/>
  <c r="R312" i="9"/>
  <c r="P312" i="9"/>
  <c r="BI307" i="9"/>
  <c r="BH307" i="9"/>
  <c r="BG307" i="9"/>
  <c r="BF307" i="9"/>
  <c r="T307" i="9"/>
  <c r="R307" i="9"/>
  <c r="P307" i="9"/>
  <c r="BI303" i="9"/>
  <c r="BH303" i="9"/>
  <c r="BG303" i="9"/>
  <c r="BF303" i="9"/>
  <c r="T303" i="9"/>
  <c r="R303" i="9"/>
  <c r="P303" i="9"/>
  <c r="BI299" i="9"/>
  <c r="BH299" i="9"/>
  <c r="BG299" i="9"/>
  <c r="BF299" i="9"/>
  <c r="T299" i="9"/>
  <c r="R299" i="9"/>
  <c r="P299" i="9"/>
  <c r="BI294" i="9"/>
  <c r="BH294" i="9"/>
  <c r="BG294" i="9"/>
  <c r="BF294" i="9"/>
  <c r="T294" i="9"/>
  <c r="R294" i="9"/>
  <c r="P294" i="9"/>
  <c r="BI288" i="9"/>
  <c r="BH288" i="9"/>
  <c r="BG288" i="9"/>
  <c r="BF288" i="9"/>
  <c r="T288" i="9"/>
  <c r="T287" i="9" s="1"/>
  <c r="R288" i="9"/>
  <c r="R287" i="9" s="1"/>
  <c r="P288" i="9"/>
  <c r="P287" i="9" s="1"/>
  <c r="BI281" i="9"/>
  <c r="BH281" i="9"/>
  <c r="BG281" i="9"/>
  <c r="BF281" i="9"/>
  <c r="T281" i="9"/>
  <c r="T280" i="9" s="1"/>
  <c r="R281" i="9"/>
  <c r="R280" i="9" s="1"/>
  <c r="P281" i="9"/>
  <c r="P280" i="9" s="1"/>
  <c r="BI277" i="9"/>
  <c r="BH277" i="9"/>
  <c r="BG277" i="9"/>
  <c r="BF277" i="9"/>
  <c r="T277" i="9"/>
  <c r="R277" i="9"/>
  <c r="P277" i="9"/>
  <c r="BI274" i="9"/>
  <c r="BH274" i="9"/>
  <c r="BG274" i="9"/>
  <c r="BF274" i="9"/>
  <c r="T274" i="9"/>
  <c r="R274" i="9"/>
  <c r="P274" i="9"/>
  <c r="BI270" i="9"/>
  <c r="BH270" i="9"/>
  <c r="BG270" i="9"/>
  <c r="BF270" i="9"/>
  <c r="T270" i="9"/>
  <c r="R270" i="9"/>
  <c r="P270" i="9"/>
  <c r="BI265" i="9"/>
  <c r="BH265" i="9"/>
  <c r="BG265" i="9"/>
  <c r="BF265" i="9"/>
  <c r="T265" i="9"/>
  <c r="R265" i="9"/>
  <c r="P265" i="9"/>
  <c r="BI262" i="9"/>
  <c r="BH262" i="9"/>
  <c r="BG262" i="9"/>
  <c r="BF262" i="9"/>
  <c r="T262" i="9"/>
  <c r="R262" i="9"/>
  <c r="P262" i="9"/>
  <c r="BI258" i="9"/>
  <c r="BH258" i="9"/>
  <c r="BG258" i="9"/>
  <c r="BF258" i="9"/>
  <c r="T258" i="9"/>
  <c r="R258" i="9"/>
  <c r="P258" i="9"/>
  <c r="BI253" i="9"/>
  <c r="BH253" i="9"/>
  <c r="BG253" i="9"/>
  <c r="BF253" i="9"/>
  <c r="T253" i="9"/>
  <c r="R253" i="9"/>
  <c r="P253" i="9"/>
  <c r="BI249" i="9"/>
  <c r="BH249" i="9"/>
  <c r="BG249" i="9"/>
  <c r="BF249" i="9"/>
  <c r="T249" i="9"/>
  <c r="R249" i="9"/>
  <c r="P249" i="9"/>
  <c r="BI245" i="9"/>
  <c r="BH245" i="9"/>
  <c r="BG245" i="9"/>
  <c r="BF245" i="9"/>
  <c r="T245" i="9"/>
  <c r="R245" i="9"/>
  <c r="P245" i="9"/>
  <c r="BI242" i="9"/>
  <c r="BH242" i="9"/>
  <c r="BG242" i="9"/>
  <c r="BF242" i="9"/>
  <c r="T242" i="9"/>
  <c r="R242" i="9"/>
  <c r="P242" i="9"/>
  <c r="BI236" i="9"/>
  <c r="BH236" i="9"/>
  <c r="BG236" i="9"/>
  <c r="BF236" i="9"/>
  <c r="T236" i="9"/>
  <c r="R236" i="9"/>
  <c r="P236" i="9"/>
  <c r="BI233" i="9"/>
  <c r="BH233" i="9"/>
  <c r="BG233" i="9"/>
  <c r="BF233" i="9"/>
  <c r="T233" i="9"/>
  <c r="R233" i="9"/>
  <c r="P233" i="9"/>
  <c r="BI228" i="9"/>
  <c r="BH228" i="9"/>
  <c r="BG228" i="9"/>
  <c r="BF228" i="9"/>
  <c r="T228" i="9"/>
  <c r="R228" i="9"/>
  <c r="P228" i="9"/>
  <c r="BI225" i="9"/>
  <c r="BH225" i="9"/>
  <c r="BG225" i="9"/>
  <c r="BF225" i="9"/>
  <c r="T225" i="9"/>
  <c r="R225" i="9"/>
  <c r="P225" i="9"/>
  <c r="BI221" i="9"/>
  <c r="BH221" i="9"/>
  <c r="BG221" i="9"/>
  <c r="BF221" i="9"/>
  <c r="T221" i="9"/>
  <c r="R221" i="9"/>
  <c r="P221" i="9"/>
  <c r="BI215" i="9"/>
  <c r="BH215" i="9"/>
  <c r="BG215" i="9"/>
  <c r="BF215" i="9"/>
  <c r="T215" i="9"/>
  <c r="R215" i="9"/>
  <c r="P215" i="9"/>
  <c r="BI210" i="9"/>
  <c r="BH210" i="9"/>
  <c r="BG210" i="9"/>
  <c r="BF210" i="9"/>
  <c r="T210" i="9"/>
  <c r="R210" i="9"/>
  <c r="P210" i="9"/>
  <c r="BI206" i="9"/>
  <c r="BH206" i="9"/>
  <c r="BG206" i="9"/>
  <c r="BF206" i="9"/>
  <c r="T206" i="9"/>
  <c r="R206" i="9"/>
  <c r="P206" i="9"/>
  <c r="BI200" i="9"/>
  <c r="BH200" i="9"/>
  <c r="BG200" i="9"/>
  <c r="BF200" i="9"/>
  <c r="T200" i="9"/>
  <c r="R200" i="9"/>
  <c r="P200" i="9"/>
  <c r="BI196" i="9"/>
  <c r="BH196" i="9"/>
  <c r="BG196" i="9"/>
  <c r="BF196" i="9"/>
  <c r="T196" i="9"/>
  <c r="R196" i="9"/>
  <c r="P196" i="9"/>
  <c r="BI190" i="9"/>
  <c r="BH190" i="9"/>
  <c r="BG190" i="9"/>
  <c r="BF190" i="9"/>
  <c r="T190" i="9"/>
  <c r="R190" i="9"/>
  <c r="P190" i="9"/>
  <c r="BI185" i="9"/>
  <c r="BH185" i="9"/>
  <c r="BG185" i="9"/>
  <c r="BF185" i="9"/>
  <c r="T185" i="9"/>
  <c r="R185" i="9"/>
  <c r="P185" i="9"/>
  <c r="BI180" i="9"/>
  <c r="BH180" i="9"/>
  <c r="BG180" i="9"/>
  <c r="BF180" i="9"/>
  <c r="T180" i="9"/>
  <c r="R180" i="9"/>
  <c r="P180" i="9"/>
  <c r="BI175" i="9"/>
  <c r="BH175" i="9"/>
  <c r="BG175" i="9"/>
  <c r="BF175" i="9"/>
  <c r="T175" i="9"/>
  <c r="R175" i="9"/>
  <c r="P175" i="9"/>
  <c r="BI170" i="9"/>
  <c r="BH170" i="9"/>
  <c r="BG170" i="9"/>
  <c r="BF170" i="9"/>
  <c r="T170" i="9"/>
  <c r="R170" i="9"/>
  <c r="P170" i="9"/>
  <c r="BI165" i="9"/>
  <c r="BH165" i="9"/>
  <c r="BG165" i="9"/>
  <c r="BF165" i="9"/>
  <c r="T165" i="9"/>
  <c r="R165" i="9"/>
  <c r="P165" i="9"/>
  <c r="BI160" i="9"/>
  <c r="BH160" i="9"/>
  <c r="BG160" i="9"/>
  <c r="BF160" i="9"/>
  <c r="T160" i="9"/>
  <c r="R160" i="9"/>
  <c r="P160" i="9"/>
  <c r="BI157" i="9"/>
  <c r="BH157" i="9"/>
  <c r="BG157" i="9"/>
  <c r="BF157" i="9"/>
  <c r="T157" i="9"/>
  <c r="R157" i="9"/>
  <c r="P157" i="9"/>
  <c r="BI153" i="9"/>
  <c r="BH153" i="9"/>
  <c r="BG153" i="9"/>
  <c r="BF153" i="9"/>
  <c r="T153" i="9"/>
  <c r="R153" i="9"/>
  <c r="P153" i="9"/>
  <c r="BI150" i="9"/>
  <c r="BH150" i="9"/>
  <c r="BG150" i="9"/>
  <c r="BF150" i="9"/>
  <c r="T150" i="9"/>
  <c r="R150" i="9"/>
  <c r="P150" i="9"/>
  <c r="BI146" i="9"/>
  <c r="BH146" i="9"/>
  <c r="BG146" i="9"/>
  <c r="BF146" i="9"/>
  <c r="T146" i="9"/>
  <c r="R146" i="9"/>
  <c r="P146" i="9"/>
  <c r="BI140" i="9"/>
  <c r="BH140" i="9"/>
  <c r="BG140" i="9"/>
  <c r="BF140" i="9"/>
  <c r="T140" i="9"/>
  <c r="R140" i="9"/>
  <c r="P140" i="9"/>
  <c r="BI136" i="9"/>
  <c r="BH136" i="9"/>
  <c r="BG136" i="9"/>
  <c r="BF136" i="9"/>
  <c r="T136" i="9"/>
  <c r="R136" i="9"/>
  <c r="P136" i="9"/>
  <c r="BI130" i="9"/>
  <c r="BH130" i="9"/>
  <c r="BG130" i="9"/>
  <c r="BF130" i="9"/>
  <c r="T130" i="9"/>
  <c r="R130" i="9"/>
  <c r="P130" i="9"/>
  <c r="BI126" i="9"/>
  <c r="BH126" i="9"/>
  <c r="BG126" i="9"/>
  <c r="BF126" i="9"/>
  <c r="T126" i="9"/>
  <c r="R126" i="9"/>
  <c r="P126" i="9"/>
  <c r="BI119" i="9"/>
  <c r="BH119" i="9"/>
  <c r="BG119" i="9"/>
  <c r="BF119" i="9"/>
  <c r="T119" i="9"/>
  <c r="R119" i="9"/>
  <c r="P119" i="9"/>
  <c r="BI113" i="9"/>
  <c r="BH113" i="9"/>
  <c r="BG113" i="9"/>
  <c r="BF113" i="9"/>
  <c r="T113" i="9"/>
  <c r="R113" i="9"/>
  <c r="P113" i="9"/>
  <c r="BI108" i="9"/>
  <c r="BH108" i="9"/>
  <c r="BG108" i="9"/>
  <c r="BF108" i="9"/>
  <c r="T108" i="9"/>
  <c r="R108" i="9"/>
  <c r="P108" i="9"/>
  <c r="BI98" i="9"/>
  <c r="BH98" i="9"/>
  <c r="BG98" i="9"/>
  <c r="BF98" i="9"/>
  <c r="T98" i="9"/>
  <c r="R98" i="9"/>
  <c r="P98" i="9"/>
  <c r="BI92" i="9"/>
  <c r="BH92" i="9"/>
  <c r="BG92" i="9"/>
  <c r="BF92" i="9"/>
  <c r="T92" i="9"/>
  <c r="R92" i="9"/>
  <c r="P92" i="9"/>
  <c r="J86" i="9"/>
  <c r="J85" i="9"/>
  <c r="F85" i="9"/>
  <c r="F83" i="9"/>
  <c r="E81" i="9"/>
  <c r="J55" i="9"/>
  <c r="J54" i="9"/>
  <c r="F54" i="9"/>
  <c r="F52" i="9"/>
  <c r="E50" i="9"/>
  <c r="J18" i="9"/>
  <c r="E18" i="9"/>
  <c r="F86" i="9"/>
  <c r="J17" i="9"/>
  <c r="J12" i="9"/>
  <c r="J83" i="9" s="1"/>
  <c r="E7" i="9"/>
  <c r="E79" i="9" s="1"/>
  <c r="J37" i="8"/>
  <c r="J36" i="8"/>
  <c r="AY61" i="1"/>
  <c r="J35" i="8"/>
  <c r="AX61" i="1" s="1"/>
  <c r="BI180" i="8"/>
  <c r="BH180" i="8"/>
  <c r="BG180" i="8"/>
  <c r="BF180" i="8"/>
  <c r="T180" i="8"/>
  <c r="R180" i="8"/>
  <c r="P180" i="8"/>
  <c r="BI177" i="8"/>
  <c r="BH177" i="8"/>
  <c r="BG177" i="8"/>
  <c r="BF177" i="8"/>
  <c r="T177" i="8"/>
  <c r="R177" i="8"/>
  <c r="P177" i="8"/>
  <c r="BI174" i="8"/>
  <c r="BH174" i="8"/>
  <c r="BG174" i="8"/>
  <c r="BF174" i="8"/>
  <c r="T174" i="8"/>
  <c r="R174" i="8"/>
  <c r="P174" i="8"/>
  <c r="BI171" i="8"/>
  <c r="BH171" i="8"/>
  <c r="BG171" i="8"/>
  <c r="BF171" i="8"/>
  <c r="T171" i="8"/>
  <c r="R171" i="8"/>
  <c r="P171" i="8"/>
  <c r="BI168" i="8"/>
  <c r="BH168" i="8"/>
  <c r="BG168" i="8"/>
  <c r="BF168" i="8"/>
  <c r="T168" i="8"/>
  <c r="R168" i="8"/>
  <c r="P168" i="8"/>
  <c r="BI164" i="8"/>
  <c r="BH164" i="8"/>
  <c r="BG164" i="8"/>
  <c r="BF164" i="8"/>
  <c r="T164" i="8"/>
  <c r="R164" i="8"/>
  <c r="P164" i="8"/>
  <c r="BI161" i="8"/>
  <c r="BH161" i="8"/>
  <c r="BG161" i="8"/>
  <c r="BF161" i="8"/>
  <c r="T161" i="8"/>
  <c r="R161" i="8"/>
  <c r="P161" i="8"/>
  <c r="BI158" i="8"/>
  <c r="BH158" i="8"/>
  <c r="BG158" i="8"/>
  <c r="BF158" i="8"/>
  <c r="T158" i="8"/>
  <c r="R158" i="8"/>
  <c r="P158" i="8"/>
  <c r="BI154" i="8"/>
  <c r="BH154" i="8"/>
  <c r="BG154" i="8"/>
  <c r="BF154" i="8"/>
  <c r="T154" i="8"/>
  <c r="R154" i="8"/>
  <c r="P154" i="8"/>
  <c r="BI151" i="8"/>
  <c r="BH151" i="8"/>
  <c r="BG151" i="8"/>
  <c r="BF151" i="8"/>
  <c r="T151" i="8"/>
  <c r="R151" i="8"/>
  <c r="P151" i="8"/>
  <c r="BI148" i="8"/>
  <c r="BH148" i="8"/>
  <c r="BG148" i="8"/>
  <c r="BF148" i="8"/>
  <c r="T148" i="8"/>
  <c r="R148" i="8"/>
  <c r="P148" i="8"/>
  <c r="BI144" i="8"/>
  <c r="BH144" i="8"/>
  <c r="BG144" i="8"/>
  <c r="BF144" i="8"/>
  <c r="T144" i="8"/>
  <c r="R144" i="8"/>
  <c r="P144" i="8"/>
  <c r="BI141" i="8"/>
  <c r="BH141" i="8"/>
  <c r="BG141" i="8"/>
  <c r="BF141" i="8"/>
  <c r="T141" i="8"/>
  <c r="R141" i="8"/>
  <c r="P141" i="8"/>
  <c r="BI138" i="8"/>
  <c r="BH138" i="8"/>
  <c r="BG138" i="8"/>
  <c r="BF138" i="8"/>
  <c r="T138" i="8"/>
  <c r="R138" i="8"/>
  <c r="P138" i="8"/>
  <c r="BI135" i="8"/>
  <c r="BH135" i="8"/>
  <c r="BG135" i="8"/>
  <c r="BF135" i="8"/>
  <c r="T135" i="8"/>
  <c r="R135" i="8"/>
  <c r="P135" i="8"/>
  <c r="BI132" i="8"/>
  <c r="BH132" i="8"/>
  <c r="BG132" i="8"/>
  <c r="BF132" i="8"/>
  <c r="T132" i="8"/>
  <c r="R132" i="8"/>
  <c r="P132" i="8"/>
  <c r="BI128" i="8"/>
  <c r="BH128" i="8"/>
  <c r="BG128" i="8"/>
  <c r="BF128" i="8"/>
  <c r="T128" i="8"/>
  <c r="R128" i="8"/>
  <c r="P128" i="8"/>
  <c r="BI125" i="8"/>
  <c r="BH125" i="8"/>
  <c r="BG125" i="8"/>
  <c r="BF125" i="8"/>
  <c r="T125" i="8"/>
  <c r="R125" i="8"/>
  <c r="P125" i="8"/>
  <c r="BI122" i="8"/>
  <c r="BH122" i="8"/>
  <c r="BG122" i="8"/>
  <c r="BF122" i="8"/>
  <c r="T122" i="8"/>
  <c r="R122" i="8"/>
  <c r="P122" i="8"/>
  <c r="BI117" i="8"/>
  <c r="BH117" i="8"/>
  <c r="BG117" i="8"/>
  <c r="BF117" i="8"/>
  <c r="T117" i="8"/>
  <c r="T116" i="8" s="1"/>
  <c r="R117" i="8"/>
  <c r="R116" i="8" s="1"/>
  <c r="P117" i="8"/>
  <c r="P116" i="8" s="1"/>
  <c r="BI113" i="8"/>
  <c r="BH113" i="8"/>
  <c r="BG113" i="8"/>
  <c r="BF113" i="8"/>
  <c r="T113" i="8"/>
  <c r="T112" i="8" s="1"/>
  <c r="R113" i="8"/>
  <c r="R112" i="8" s="1"/>
  <c r="P113" i="8"/>
  <c r="P112" i="8" s="1"/>
  <c r="BI109" i="8"/>
  <c r="BH109" i="8"/>
  <c r="BG109" i="8"/>
  <c r="BF109" i="8"/>
  <c r="T109" i="8"/>
  <c r="R109" i="8"/>
  <c r="P109" i="8"/>
  <c r="BI106" i="8"/>
  <c r="BH106" i="8"/>
  <c r="BG106" i="8"/>
  <c r="BF106" i="8"/>
  <c r="T106" i="8"/>
  <c r="R106" i="8"/>
  <c r="P106" i="8"/>
  <c r="BI103" i="8"/>
  <c r="BH103" i="8"/>
  <c r="BG103" i="8"/>
  <c r="BF103" i="8"/>
  <c r="T103" i="8"/>
  <c r="R103" i="8"/>
  <c r="P103" i="8"/>
  <c r="BI100" i="8"/>
  <c r="BH100" i="8"/>
  <c r="BG100" i="8"/>
  <c r="BF100" i="8"/>
  <c r="T100" i="8"/>
  <c r="R100" i="8"/>
  <c r="P100" i="8"/>
  <c r="BI96" i="8"/>
  <c r="BH96" i="8"/>
  <c r="BG96" i="8"/>
  <c r="BF96" i="8"/>
  <c r="T96" i="8"/>
  <c r="R96" i="8"/>
  <c r="P96" i="8"/>
  <c r="BI93" i="8"/>
  <c r="BH93" i="8"/>
  <c r="BG93" i="8"/>
  <c r="BF93" i="8"/>
  <c r="T93" i="8"/>
  <c r="R93" i="8"/>
  <c r="P93" i="8"/>
  <c r="J87" i="8"/>
  <c r="J86" i="8"/>
  <c r="F86" i="8"/>
  <c r="F84" i="8"/>
  <c r="E82" i="8"/>
  <c r="J55" i="8"/>
  <c r="J54" i="8"/>
  <c r="F54" i="8"/>
  <c r="F52" i="8"/>
  <c r="E50" i="8"/>
  <c r="J18" i="8"/>
  <c r="E18" i="8"/>
  <c r="F87" i="8"/>
  <c r="J17" i="8"/>
  <c r="J12" i="8"/>
  <c r="J84" i="8" s="1"/>
  <c r="E7" i="8"/>
  <c r="E80" i="8" s="1"/>
  <c r="J37" i="7"/>
  <c r="J36" i="7"/>
  <c r="AY60" i="1" s="1"/>
  <c r="J35" i="7"/>
  <c r="AX60" i="1"/>
  <c r="BI416" i="7"/>
  <c r="BH416" i="7"/>
  <c r="BG416" i="7"/>
  <c r="BF416" i="7"/>
  <c r="T416" i="7"/>
  <c r="R416" i="7"/>
  <c r="P416" i="7"/>
  <c r="BI414" i="7"/>
  <c r="BH414" i="7"/>
  <c r="BG414" i="7"/>
  <c r="BF414" i="7"/>
  <c r="T414" i="7"/>
  <c r="R414" i="7"/>
  <c r="P414" i="7"/>
  <c r="BI412" i="7"/>
  <c r="BH412" i="7"/>
  <c r="BG412" i="7"/>
  <c r="BF412" i="7"/>
  <c r="T412" i="7"/>
  <c r="R412" i="7"/>
  <c r="P412" i="7"/>
  <c r="BI408" i="7"/>
  <c r="BH408" i="7"/>
  <c r="BG408" i="7"/>
  <c r="BF408" i="7"/>
  <c r="T408" i="7"/>
  <c r="R408" i="7"/>
  <c r="P408" i="7"/>
  <c r="BI402" i="7"/>
  <c r="BH402" i="7"/>
  <c r="BG402" i="7"/>
  <c r="BF402" i="7"/>
  <c r="T402" i="7"/>
  <c r="R402" i="7"/>
  <c r="P402" i="7"/>
  <c r="BI397" i="7"/>
  <c r="BH397" i="7"/>
  <c r="BG397" i="7"/>
  <c r="BF397" i="7"/>
  <c r="T397" i="7"/>
  <c r="R397" i="7"/>
  <c r="P397" i="7"/>
  <c r="BI390" i="7"/>
  <c r="BH390" i="7"/>
  <c r="BG390" i="7"/>
  <c r="BF390" i="7"/>
  <c r="T390" i="7"/>
  <c r="R390" i="7"/>
  <c r="P390" i="7"/>
  <c r="BI385" i="7"/>
  <c r="BH385" i="7"/>
  <c r="BG385" i="7"/>
  <c r="BF385" i="7"/>
  <c r="T385" i="7"/>
  <c r="T384" i="7" s="1"/>
  <c r="R385" i="7"/>
  <c r="R384" i="7" s="1"/>
  <c r="P385" i="7"/>
  <c r="P384" i="7"/>
  <c r="BI379" i="7"/>
  <c r="BH379" i="7"/>
  <c r="BG379" i="7"/>
  <c r="BF379" i="7"/>
  <c r="T379" i="7"/>
  <c r="R379" i="7"/>
  <c r="P379" i="7"/>
  <c r="BI375" i="7"/>
  <c r="BH375" i="7"/>
  <c r="BG375" i="7"/>
  <c r="BF375" i="7"/>
  <c r="T375" i="7"/>
  <c r="R375" i="7"/>
  <c r="P375" i="7"/>
  <c r="BI371" i="7"/>
  <c r="BH371" i="7"/>
  <c r="BG371" i="7"/>
  <c r="BF371" i="7"/>
  <c r="T371" i="7"/>
  <c r="R371" i="7"/>
  <c r="P371" i="7"/>
  <c r="BI366" i="7"/>
  <c r="BH366" i="7"/>
  <c r="BG366" i="7"/>
  <c r="BF366" i="7"/>
  <c r="T366" i="7"/>
  <c r="R366" i="7"/>
  <c r="P366" i="7"/>
  <c r="BI359" i="7"/>
  <c r="BH359" i="7"/>
  <c r="BG359" i="7"/>
  <c r="BF359" i="7"/>
  <c r="T359" i="7"/>
  <c r="R359" i="7"/>
  <c r="P359" i="7"/>
  <c r="BI354" i="7"/>
  <c r="BH354" i="7"/>
  <c r="BG354" i="7"/>
  <c r="BF354" i="7"/>
  <c r="T354" i="7"/>
  <c r="R354" i="7"/>
  <c r="P354" i="7"/>
  <c r="BI350" i="7"/>
  <c r="BH350" i="7"/>
  <c r="BG350" i="7"/>
  <c r="BF350" i="7"/>
  <c r="T350" i="7"/>
  <c r="R350" i="7"/>
  <c r="P350" i="7"/>
  <c r="BI346" i="7"/>
  <c r="BH346" i="7"/>
  <c r="BG346" i="7"/>
  <c r="BF346" i="7"/>
  <c r="T346" i="7"/>
  <c r="R346" i="7"/>
  <c r="P346" i="7"/>
  <c r="BI342" i="7"/>
  <c r="BH342" i="7"/>
  <c r="BG342" i="7"/>
  <c r="BF342" i="7"/>
  <c r="T342" i="7"/>
  <c r="R342" i="7"/>
  <c r="P342" i="7"/>
  <c r="BI338" i="7"/>
  <c r="BH338" i="7"/>
  <c r="BG338" i="7"/>
  <c r="BF338" i="7"/>
  <c r="T338" i="7"/>
  <c r="R338" i="7"/>
  <c r="P338" i="7"/>
  <c r="BI334" i="7"/>
  <c r="BH334" i="7"/>
  <c r="BG334" i="7"/>
  <c r="BF334" i="7"/>
  <c r="T334" i="7"/>
  <c r="R334" i="7"/>
  <c r="P334" i="7"/>
  <c r="BI329" i="7"/>
  <c r="BH329" i="7"/>
  <c r="BG329" i="7"/>
  <c r="BF329" i="7"/>
  <c r="T329" i="7"/>
  <c r="R329" i="7"/>
  <c r="P329" i="7"/>
  <c r="BI326" i="7"/>
  <c r="BH326" i="7"/>
  <c r="BG326" i="7"/>
  <c r="BF326" i="7"/>
  <c r="T326" i="7"/>
  <c r="R326" i="7"/>
  <c r="P326" i="7"/>
  <c r="BI321" i="7"/>
  <c r="BH321" i="7"/>
  <c r="BG321" i="7"/>
  <c r="BF321" i="7"/>
  <c r="T321" i="7"/>
  <c r="R321" i="7"/>
  <c r="P321" i="7"/>
  <c r="BI316" i="7"/>
  <c r="BH316" i="7"/>
  <c r="BG316" i="7"/>
  <c r="BF316" i="7"/>
  <c r="T316" i="7"/>
  <c r="R316" i="7"/>
  <c r="P316" i="7"/>
  <c r="BI311" i="7"/>
  <c r="BH311" i="7"/>
  <c r="BG311" i="7"/>
  <c r="BF311" i="7"/>
  <c r="T311" i="7"/>
  <c r="R311" i="7"/>
  <c r="P311" i="7"/>
  <c r="BI308" i="7"/>
  <c r="BH308" i="7"/>
  <c r="BG308" i="7"/>
  <c r="BF308" i="7"/>
  <c r="T308" i="7"/>
  <c r="R308" i="7"/>
  <c r="P308" i="7"/>
  <c r="BI303" i="7"/>
  <c r="BH303" i="7"/>
  <c r="BG303" i="7"/>
  <c r="BF303" i="7"/>
  <c r="T303" i="7"/>
  <c r="R303" i="7"/>
  <c r="P303" i="7"/>
  <c r="BI299" i="7"/>
  <c r="BH299" i="7"/>
  <c r="BG299" i="7"/>
  <c r="BF299" i="7"/>
  <c r="T299" i="7"/>
  <c r="R299" i="7"/>
  <c r="P299" i="7"/>
  <c r="BI295" i="7"/>
  <c r="BH295" i="7"/>
  <c r="BG295" i="7"/>
  <c r="BF295" i="7"/>
  <c r="T295" i="7"/>
  <c r="R295" i="7"/>
  <c r="P295" i="7"/>
  <c r="BI290" i="7"/>
  <c r="BH290" i="7"/>
  <c r="BG290" i="7"/>
  <c r="BF290" i="7"/>
  <c r="T290" i="7"/>
  <c r="R290" i="7"/>
  <c r="P290" i="7"/>
  <c r="BI286" i="7"/>
  <c r="BH286" i="7"/>
  <c r="BG286" i="7"/>
  <c r="BF286" i="7"/>
  <c r="T286" i="7"/>
  <c r="R286" i="7"/>
  <c r="P286" i="7"/>
  <c r="BI282" i="7"/>
  <c r="BH282" i="7"/>
  <c r="BG282" i="7"/>
  <c r="BF282" i="7"/>
  <c r="T282" i="7"/>
  <c r="R282" i="7"/>
  <c r="P282" i="7"/>
  <c r="BI276" i="7"/>
  <c r="BH276" i="7"/>
  <c r="BG276" i="7"/>
  <c r="BF276" i="7"/>
  <c r="T276" i="7"/>
  <c r="R276" i="7"/>
  <c r="P276" i="7"/>
  <c r="BI271" i="7"/>
  <c r="BH271" i="7"/>
  <c r="BG271" i="7"/>
  <c r="BF271" i="7"/>
  <c r="T271" i="7"/>
  <c r="T270" i="7" s="1"/>
  <c r="R271" i="7"/>
  <c r="R270" i="7" s="1"/>
  <c r="P271" i="7"/>
  <c r="P270" i="7" s="1"/>
  <c r="BI267" i="7"/>
  <c r="BH267" i="7"/>
  <c r="BG267" i="7"/>
  <c r="BF267" i="7"/>
  <c r="T267" i="7"/>
  <c r="R267" i="7"/>
  <c r="P267" i="7"/>
  <c r="BI262" i="7"/>
  <c r="BH262" i="7"/>
  <c r="BG262" i="7"/>
  <c r="BF262" i="7"/>
  <c r="T262" i="7"/>
  <c r="R262" i="7"/>
  <c r="P262" i="7"/>
  <c r="BI258" i="7"/>
  <c r="BH258" i="7"/>
  <c r="BG258" i="7"/>
  <c r="BF258" i="7"/>
  <c r="T258" i="7"/>
  <c r="R258" i="7"/>
  <c r="P258" i="7"/>
  <c r="BI252" i="7"/>
  <c r="BH252" i="7"/>
  <c r="BG252" i="7"/>
  <c r="BF252" i="7"/>
  <c r="T252" i="7"/>
  <c r="R252" i="7"/>
  <c r="P252" i="7"/>
  <c r="BI247" i="7"/>
  <c r="BH247" i="7"/>
  <c r="BG247" i="7"/>
  <c r="BF247" i="7"/>
  <c r="T247" i="7"/>
  <c r="R247" i="7"/>
  <c r="P247" i="7"/>
  <c r="BI240" i="7"/>
  <c r="BH240" i="7"/>
  <c r="BG240" i="7"/>
  <c r="BF240" i="7"/>
  <c r="T240" i="7"/>
  <c r="R240" i="7"/>
  <c r="P240" i="7"/>
  <c r="BI237" i="7"/>
  <c r="BH237" i="7"/>
  <c r="BG237" i="7"/>
  <c r="BF237" i="7"/>
  <c r="T237" i="7"/>
  <c r="R237" i="7"/>
  <c r="P237" i="7"/>
  <c r="BI232" i="7"/>
  <c r="BH232" i="7"/>
  <c r="BG232" i="7"/>
  <c r="BF232" i="7"/>
  <c r="T232" i="7"/>
  <c r="R232" i="7"/>
  <c r="P232" i="7"/>
  <c r="BI227" i="7"/>
  <c r="BH227" i="7"/>
  <c r="BG227" i="7"/>
  <c r="BF227" i="7"/>
  <c r="T227" i="7"/>
  <c r="R227" i="7"/>
  <c r="P227" i="7"/>
  <c r="BI222" i="7"/>
  <c r="BH222" i="7"/>
  <c r="BG222" i="7"/>
  <c r="BF222" i="7"/>
  <c r="T222" i="7"/>
  <c r="R222" i="7"/>
  <c r="P222" i="7"/>
  <c r="BI218" i="7"/>
  <c r="BH218" i="7"/>
  <c r="BG218" i="7"/>
  <c r="BF218" i="7"/>
  <c r="T218" i="7"/>
  <c r="R218" i="7"/>
  <c r="P218" i="7"/>
  <c r="BI216" i="7"/>
  <c r="BH216" i="7"/>
  <c r="BG216" i="7"/>
  <c r="BF216" i="7"/>
  <c r="T216" i="7"/>
  <c r="R216" i="7"/>
  <c r="P216" i="7"/>
  <c r="BI211" i="7"/>
  <c r="BH211" i="7"/>
  <c r="BG211" i="7"/>
  <c r="BF211" i="7"/>
  <c r="T211" i="7"/>
  <c r="R211" i="7"/>
  <c r="P211" i="7"/>
  <c r="BI206" i="7"/>
  <c r="BH206" i="7"/>
  <c r="BG206" i="7"/>
  <c r="BF206" i="7"/>
  <c r="T206" i="7"/>
  <c r="R206" i="7"/>
  <c r="P206" i="7"/>
  <c r="BI201" i="7"/>
  <c r="BH201" i="7"/>
  <c r="BG201" i="7"/>
  <c r="BF201" i="7"/>
  <c r="T201" i="7"/>
  <c r="R201" i="7"/>
  <c r="P201" i="7"/>
  <c r="BI198" i="7"/>
  <c r="BH198" i="7"/>
  <c r="BG198" i="7"/>
  <c r="BF198" i="7"/>
  <c r="T198" i="7"/>
  <c r="R198" i="7"/>
  <c r="P198" i="7"/>
  <c r="BI193" i="7"/>
  <c r="BH193" i="7"/>
  <c r="BG193" i="7"/>
  <c r="BF193" i="7"/>
  <c r="T193" i="7"/>
  <c r="R193" i="7"/>
  <c r="P193" i="7"/>
  <c r="BI188" i="7"/>
  <c r="BH188" i="7"/>
  <c r="BG188" i="7"/>
  <c r="BF188" i="7"/>
  <c r="T188" i="7"/>
  <c r="R188" i="7"/>
  <c r="P188" i="7"/>
  <c r="BI184" i="7"/>
  <c r="BH184" i="7"/>
  <c r="BG184" i="7"/>
  <c r="BF184" i="7"/>
  <c r="T184" i="7"/>
  <c r="R184" i="7"/>
  <c r="P184" i="7"/>
  <c r="BI173" i="7"/>
  <c r="BH173" i="7"/>
  <c r="BG173" i="7"/>
  <c r="BF173" i="7"/>
  <c r="T173" i="7"/>
  <c r="R173" i="7"/>
  <c r="P173" i="7"/>
  <c r="BI169" i="7"/>
  <c r="BH169" i="7"/>
  <c r="BG169" i="7"/>
  <c r="BF169" i="7"/>
  <c r="T169" i="7"/>
  <c r="R169" i="7"/>
  <c r="P169" i="7"/>
  <c r="BI158" i="7"/>
  <c r="BH158" i="7"/>
  <c r="BG158" i="7"/>
  <c r="BF158" i="7"/>
  <c r="T158" i="7"/>
  <c r="R158" i="7"/>
  <c r="P158" i="7"/>
  <c r="BI151" i="7"/>
  <c r="BH151" i="7"/>
  <c r="BG151" i="7"/>
  <c r="BF151" i="7"/>
  <c r="T151" i="7"/>
  <c r="R151" i="7"/>
  <c r="P151" i="7"/>
  <c r="BI146" i="7"/>
  <c r="BH146" i="7"/>
  <c r="BG146" i="7"/>
  <c r="BF146" i="7"/>
  <c r="T146" i="7"/>
  <c r="R146" i="7"/>
  <c r="P146" i="7"/>
  <c r="BI141" i="7"/>
  <c r="BH141" i="7"/>
  <c r="BG141" i="7"/>
  <c r="BF141" i="7"/>
  <c r="T141" i="7"/>
  <c r="R141" i="7"/>
  <c r="P141" i="7"/>
  <c r="BI135" i="7"/>
  <c r="BH135" i="7"/>
  <c r="BG135" i="7"/>
  <c r="BF135" i="7"/>
  <c r="T135" i="7"/>
  <c r="R135" i="7"/>
  <c r="P135" i="7"/>
  <c r="BI129" i="7"/>
  <c r="BH129" i="7"/>
  <c r="BG129" i="7"/>
  <c r="BF129" i="7"/>
  <c r="T129" i="7"/>
  <c r="R129" i="7"/>
  <c r="P129" i="7"/>
  <c r="BI125" i="7"/>
  <c r="BH125" i="7"/>
  <c r="BG125" i="7"/>
  <c r="BF125" i="7"/>
  <c r="T125" i="7"/>
  <c r="R125" i="7"/>
  <c r="P125" i="7"/>
  <c r="BI117" i="7"/>
  <c r="BH117" i="7"/>
  <c r="BG117" i="7"/>
  <c r="BF117" i="7"/>
  <c r="T117" i="7"/>
  <c r="R117" i="7"/>
  <c r="P117" i="7"/>
  <c r="BI110" i="7"/>
  <c r="BH110" i="7"/>
  <c r="BG110" i="7"/>
  <c r="BF110" i="7"/>
  <c r="T110" i="7"/>
  <c r="R110" i="7"/>
  <c r="P110" i="7"/>
  <c r="BI99" i="7"/>
  <c r="BH99" i="7"/>
  <c r="BG99" i="7"/>
  <c r="BF99" i="7"/>
  <c r="T99" i="7"/>
  <c r="R99" i="7"/>
  <c r="P99" i="7"/>
  <c r="J93" i="7"/>
  <c r="J92" i="7"/>
  <c r="F92" i="7"/>
  <c r="F90" i="7"/>
  <c r="E88" i="7"/>
  <c r="J55" i="7"/>
  <c r="J54" i="7"/>
  <c r="F54" i="7"/>
  <c r="F52" i="7"/>
  <c r="E50" i="7"/>
  <c r="J18" i="7"/>
  <c r="E18" i="7"/>
  <c r="F93" i="7"/>
  <c r="J17" i="7"/>
  <c r="J12" i="7"/>
  <c r="J90" i="7"/>
  <c r="E7" i="7"/>
  <c r="E86" i="7"/>
  <c r="J37" i="6"/>
  <c r="J36" i="6"/>
  <c r="AY59" i="1" s="1"/>
  <c r="J35" i="6"/>
  <c r="AX59" i="1" s="1"/>
  <c r="BI123" i="6"/>
  <c r="BH123" i="6"/>
  <c r="BG123" i="6"/>
  <c r="BF123" i="6"/>
  <c r="T123" i="6"/>
  <c r="R123" i="6"/>
  <c r="P123" i="6"/>
  <c r="BI119" i="6"/>
  <c r="BH119" i="6"/>
  <c r="BG119" i="6"/>
  <c r="BF119" i="6"/>
  <c r="T119" i="6"/>
  <c r="R119" i="6"/>
  <c r="P119" i="6"/>
  <c r="BI114" i="6"/>
  <c r="BH114" i="6"/>
  <c r="BG114" i="6"/>
  <c r="BF114" i="6"/>
  <c r="T114" i="6"/>
  <c r="R114" i="6"/>
  <c r="P114" i="6"/>
  <c r="BI109" i="6"/>
  <c r="BH109" i="6"/>
  <c r="BG109" i="6"/>
  <c r="BF109" i="6"/>
  <c r="T109" i="6"/>
  <c r="R109" i="6"/>
  <c r="P109" i="6"/>
  <c r="BI105" i="6"/>
  <c r="BH105" i="6"/>
  <c r="BG105" i="6"/>
  <c r="BF105" i="6"/>
  <c r="T105" i="6"/>
  <c r="R105" i="6"/>
  <c r="P105" i="6"/>
  <c r="BI99" i="6"/>
  <c r="BH99" i="6"/>
  <c r="BG99" i="6"/>
  <c r="BF99" i="6"/>
  <c r="T99" i="6"/>
  <c r="R99" i="6"/>
  <c r="P99" i="6"/>
  <c r="BI84" i="6"/>
  <c r="BH84" i="6"/>
  <c r="BG84" i="6"/>
  <c r="BF84" i="6"/>
  <c r="T84" i="6"/>
  <c r="R84" i="6"/>
  <c r="P84" i="6"/>
  <c r="J78" i="6"/>
  <c r="J77" i="6"/>
  <c r="F77" i="6"/>
  <c r="F75" i="6"/>
  <c r="E73" i="6"/>
  <c r="J55" i="6"/>
  <c r="J54" i="6"/>
  <c r="F54" i="6"/>
  <c r="F52" i="6"/>
  <c r="E50" i="6"/>
  <c r="J18" i="6"/>
  <c r="E18" i="6"/>
  <c r="F78" i="6"/>
  <c r="J17" i="6"/>
  <c r="J12" i="6"/>
  <c r="J52" i="6"/>
  <c r="E7" i="6"/>
  <c r="E71" i="6"/>
  <c r="J37" i="5"/>
  <c r="J36" i="5"/>
  <c r="AY58" i="1" s="1"/>
  <c r="J35" i="5"/>
  <c r="AX58" i="1" s="1"/>
  <c r="BI723" i="5"/>
  <c r="BH723" i="5"/>
  <c r="BG723" i="5"/>
  <c r="BF723" i="5"/>
  <c r="T723" i="5"/>
  <c r="T722" i="5" s="1"/>
  <c r="R723" i="5"/>
  <c r="R722" i="5" s="1"/>
  <c r="P723" i="5"/>
  <c r="P722" i="5" s="1"/>
  <c r="BI717" i="5"/>
  <c r="BH717" i="5"/>
  <c r="BG717" i="5"/>
  <c r="BF717" i="5"/>
  <c r="T717" i="5"/>
  <c r="R717" i="5"/>
  <c r="P717" i="5"/>
  <c r="BI709" i="5"/>
  <c r="BH709" i="5"/>
  <c r="BG709" i="5"/>
  <c r="BF709" i="5"/>
  <c r="T709" i="5"/>
  <c r="R709" i="5"/>
  <c r="P709" i="5"/>
  <c r="BI705" i="5"/>
  <c r="BH705" i="5"/>
  <c r="BG705" i="5"/>
  <c r="BF705" i="5"/>
  <c r="T705" i="5"/>
  <c r="R705" i="5"/>
  <c r="P705" i="5"/>
  <c r="BI701" i="5"/>
  <c r="BH701" i="5"/>
  <c r="BG701" i="5"/>
  <c r="BF701" i="5"/>
  <c r="T701" i="5"/>
  <c r="R701" i="5"/>
  <c r="P701" i="5"/>
  <c r="BI695" i="5"/>
  <c r="BH695" i="5"/>
  <c r="BG695" i="5"/>
  <c r="BF695" i="5"/>
  <c r="T695" i="5"/>
  <c r="R695" i="5"/>
  <c r="P695" i="5"/>
  <c r="BI690" i="5"/>
  <c r="BH690" i="5"/>
  <c r="BG690" i="5"/>
  <c r="BF690" i="5"/>
  <c r="T690" i="5"/>
  <c r="R690" i="5"/>
  <c r="P690" i="5"/>
  <c r="BI685" i="5"/>
  <c r="BH685" i="5"/>
  <c r="BG685" i="5"/>
  <c r="BF685" i="5"/>
  <c r="T685" i="5"/>
  <c r="R685" i="5"/>
  <c r="P685" i="5"/>
  <c r="BI678" i="5"/>
  <c r="BH678" i="5"/>
  <c r="BG678" i="5"/>
  <c r="BF678" i="5"/>
  <c r="T678" i="5"/>
  <c r="R678" i="5"/>
  <c r="P678" i="5"/>
  <c r="BI674" i="5"/>
  <c r="BH674" i="5"/>
  <c r="BG674" i="5"/>
  <c r="BF674" i="5"/>
  <c r="T674" i="5"/>
  <c r="R674" i="5"/>
  <c r="P674" i="5"/>
  <c r="BI670" i="5"/>
  <c r="BH670" i="5"/>
  <c r="BG670" i="5"/>
  <c r="BF670" i="5"/>
  <c r="T670" i="5"/>
  <c r="R670" i="5"/>
  <c r="P670" i="5"/>
  <c r="BI667" i="5"/>
  <c r="BH667" i="5"/>
  <c r="BG667" i="5"/>
  <c r="BF667" i="5"/>
  <c r="T667" i="5"/>
  <c r="R667" i="5"/>
  <c r="P667" i="5"/>
  <c r="BI663" i="5"/>
  <c r="BH663" i="5"/>
  <c r="BG663" i="5"/>
  <c r="BF663" i="5"/>
  <c r="T663" i="5"/>
  <c r="R663" i="5"/>
  <c r="P663" i="5"/>
  <c r="BI659" i="5"/>
  <c r="BH659" i="5"/>
  <c r="BG659" i="5"/>
  <c r="BF659" i="5"/>
  <c r="T659" i="5"/>
  <c r="R659" i="5"/>
  <c r="P659" i="5"/>
  <c r="BI655" i="5"/>
  <c r="BH655" i="5"/>
  <c r="BG655" i="5"/>
  <c r="BF655" i="5"/>
  <c r="T655" i="5"/>
  <c r="R655" i="5"/>
  <c r="P655" i="5"/>
  <c r="BI651" i="5"/>
  <c r="BH651" i="5"/>
  <c r="BG651" i="5"/>
  <c r="BF651" i="5"/>
  <c r="T651" i="5"/>
  <c r="R651" i="5"/>
  <c r="P651" i="5"/>
  <c r="BI642" i="5"/>
  <c r="BH642" i="5"/>
  <c r="BG642" i="5"/>
  <c r="BF642" i="5"/>
  <c r="T642" i="5"/>
  <c r="R642" i="5"/>
  <c r="P642" i="5"/>
  <c r="BI633" i="5"/>
  <c r="BH633" i="5"/>
  <c r="BG633" i="5"/>
  <c r="BF633" i="5"/>
  <c r="T633" i="5"/>
  <c r="R633" i="5"/>
  <c r="P633" i="5"/>
  <c r="BI629" i="5"/>
  <c r="BH629" i="5"/>
  <c r="BG629" i="5"/>
  <c r="BF629" i="5"/>
  <c r="T629" i="5"/>
  <c r="R629" i="5"/>
  <c r="P629" i="5"/>
  <c r="BI620" i="5"/>
  <c r="BH620" i="5"/>
  <c r="BG620" i="5"/>
  <c r="BF620" i="5"/>
  <c r="T620" i="5"/>
  <c r="R620" i="5"/>
  <c r="P620" i="5"/>
  <c r="BI616" i="5"/>
  <c r="BH616" i="5"/>
  <c r="BG616" i="5"/>
  <c r="BF616" i="5"/>
  <c r="T616" i="5"/>
  <c r="R616" i="5"/>
  <c r="P616" i="5"/>
  <c r="BI611" i="5"/>
  <c r="BH611" i="5"/>
  <c r="BG611" i="5"/>
  <c r="BF611" i="5"/>
  <c r="T611" i="5"/>
  <c r="R611" i="5"/>
  <c r="P611" i="5"/>
  <c r="BI606" i="5"/>
  <c r="BH606" i="5"/>
  <c r="BG606" i="5"/>
  <c r="BF606" i="5"/>
  <c r="T606" i="5"/>
  <c r="R606" i="5"/>
  <c r="P606" i="5"/>
  <c r="BI601" i="5"/>
  <c r="BH601" i="5"/>
  <c r="BG601" i="5"/>
  <c r="BF601" i="5"/>
  <c r="T601" i="5"/>
  <c r="R601" i="5"/>
  <c r="P601" i="5"/>
  <c r="BI597" i="5"/>
  <c r="BH597" i="5"/>
  <c r="BG597" i="5"/>
  <c r="BF597" i="5"/>
  <c r="T597" i="5"/>
  <c r="R597" i="5"/>
  <c r="P597" i="5"/>
  <c r="BI593" i="5"/>
  <c r="BH593" i="5"/>
  <c r="BG593" i="5"/>
  <c r="BF593" i="5"/>
  <c r="T593" i="5"/>
  <c r="R593" i="5"/>
  <c r="P593" i="5"/>
  <c r="BI587" i="5"/>
  <c r="BH587" i="5"/>
  <c r="BG587" i="5"/>
  <c r="BF587" i="5"/>
  <c r="T587" i="5"/>
  <c r="R587" i="5"/>
  <c r="P587" i="5"/>
  <c r="BI583" i="5"/>
  <c r="BH583" i="5"/>
  <c r="BG583" i="5"/>
  <c r="BF583" i="5"/>
  <c r="T583" i="5"/>
  <c r="R583" i="5"/>
  <c r="P583" i="5"/>
  <c r="BI579" i="5"/>
  <c r="BH579" i="5"/>
  <c r="BG579" i="5"/>
  <c r="BF579" i="5"/>
  <c r="T579" i="5"/>
  <c r="R579" i="5"/>
  <c r="P579" i="5"/>
  <c r="BI575" i="5"/>
  <c r="BH575" i="5"/>
  <c r="BG575" i="5"/>
  <c r="BF575" i="5"/>
  <c r="T575" i="5"/>
  <c r="R575" i="5"/>
  <c r="P575" i="5"/>
  <c r="BI571" i="5"/>
  <c r="BH571" i="5"/>
  <c r="BG571" i="5"/>
  <c r="BF571" i="5"/>
  <c r="T571" i="5"/>
  <c r="R571" i="5"/>
  <c r="P571" i="5"/>
  <c r="BI564" i="5"/>
  <c r="BH564" i="5"/>
  <c r="BG564" i="5"/>
  <c r="BF564" i="5"/>
  <c r="T564" i="5"/>
  <c r="R564" i="5"/>
  <c r="P564" i="5"/>
  <c r="BI558" i="5"/>
  <c r="BH558" i="5"/>
  <c r="BG558" i="5"/>
  <c r="BF558" i="5"/>
  <c r="T558" i="5"/>
  <c r="R558" i="5"/>
  <c r="P558" i="5"/>
  <c r="BI550" i="5"/>
  <c r="BH550" i="5"/>
  <c r="BG550" i="5"/>
  <c r="BF550" i="5"/>
  <c r="T550" i="5"/>
  <c r="R550" i="5"/>
  <c r="P550" i="5"/>
  <c r="BI543" i="5"/>
  <c r="BH543" i="5"/>
  <c r="BG543" i="5"/>
  <c r="BF543" i="5"/>
  <c r="T543" i="5"/>
  <c r="R543" i="5"/>
  <c r="P543" i="5"/>
  <c r="BI537" i="5"/>
  <c r="BH537" i="5"/>
  <c r="BG537" i="5"/>
  <c r="BF537" i="5"/>
  <c r="T537" i="5"/>
  <c r="R537" i="5"/>
  <c r="P537" i="5"/>
  <c r="BI516" i="5"/>
  <c r="BH516" i="5"/>
  <c r="BG516" i="5"/>
  <c r="BF516" i="5"/>
  <c r="T516" i="5"/>
  <c r="R516" i="5"/>
  <c r="P516" i="5"/>
  <c r="BI507" i="5"/>
  <c r="BH507" i="5"/>
  <c r="BG507" i="5"/>
  <c r="BF507" i="5"/>
  <c r="T507" i="5"/>
  <c r="R507" i="5"/>
  <c r="P507" i="5"/>
  <c r="BI498" i="5"/>
  <c r="BH498" i="5"/>
  <c r="BG498" i="5"/>
  <c r="BF498" i="5"/>
  <c r="T498" i="5"/>
  <c r="R498" i="5"/>
  <c r="P498" i="5"/>
  <c r="BI493" i="5"/>
  <c r="BH493" i="5"/>
  <c r="BG493" i="5"/>
  <c r="BF493" i="5"/>
  <c r="T493" i="5"/>
  <c r="R493" i="5"/>
  <c r="P493" i="5"/>
  <c r="BI488" i="5"/>
  <c r="BH488" i="5"/>
  <c r="BG488" i="5"/>
  <c r="BF488" i="5"/>
  <c r="T488" i="5"/>
  <c r="R488" i="5"/>
  <c r="P488" i="5"/>
  <c r="BI481" i="5"/>
  <c r="BH481" i="5"/>
  <c r="BG481" i="5"/>
  <c r="BF481" i="5"/>
  <c r="T481" i="5"/>
  <c r="R481" i="5"/>
  <c r="P481" i="5"/>
  <c r="BI477" i="5"/>
  <c r="BH477" i="5"/>
  <c r="BG477" i="5"/>
  <c r="BF477" i="5"/>
  <c r="T477" i="5"/>
  <c r="R477" i="5"/>
  <c r="P477" i="5"/>
  <c r="BI473" i="5"/>
  <c r="BH473" i="5"/>
  <c r="BG473" i="5"/>
  <c r="BF473" i="5"/>
  <c r="T473" i="5"/>
  <c r="R473" i="5"/>
  <c r="P473" i="5"/>
  <c r="BI468" i="5"/>
  <c r="BH468" i="5"/>
  <c r="BG468" i="5"/>
  <c r="BF468" i="5"/>
  <c r="T468" i="5"/>
  <c r="R468" i="5"/>
  <c r="P468" i="5"/>
  <c r="BI463" i="5"/>
  <c r="BH463" i="5"/>
  <c r="BG463" i="5"/>
  <c r="BF463" i="5"/>
  <c r="T463" i="5"/>
  <c r="R463" i="5"/>
  <c r="P463" i="5"/>
  <c r="BI459" i="5"/>
  <c r="BH459" i="5"/>
  <c r="BG459" i="5"/>
  <c r="BF459" i="5"/>
  <c r="T459" i="5"/>
  <c r="R459" i="5"/>
  <c r="P459" i="5"/>
  <c r="BI455" i="5"/>
  <c r="BH455" i="5"/>
  <c r="BG455" i="5"/>
  <c r="BF455" i="5"/>
  <c r="T455" i="5"/>
  <c r="R455" i="5"/>
  <c r="P455" i="5"/>
  <c r="BI450" i="5"/>
  <c r="BH450" i="5"/>
  <c r="BG450" i="5"/>
  <c r="BF450" i="5"/>
  <c r="T450" i="5"/>
  <c r="R450" i="5"/>
  <c r="P450" i="5"/>
  <c r="BI446" i="5"/>
  <c r="BH446" i="5"/>
  <c r="BG446" i="5"/>
  <c r="BF446" i="5"/>
  <c r="T446" i="5"/>
  <c r="R446" i="5"/>
  <c r="P446" i="5"/>
  <c r="BI442" i="5"/>
  <c r="BH442" i="5"/>
  <c r="BG442" i="5"/>
  <c r="BF442" i="5"/>
  <c r="T442" i="5"/>
  <c r="R442" i="5"/>
  <c r="P442" i="5"/>
  <c r="BI436" i="5"/>
  <c r="BH436" i="5"/>
  <c r="BG436" i="5"/>
  <c r="BF436" i="5"/>
  <c r="T436" i="5"/>
  <c r="R436" i="5"/>
  <c r="P436" i="5"/>
  <c r="BI432" i="5"/>
  <c r="BH432" i="5"/>
  <c r="BG432" i="5"/>
  <c r="BF432" i="5"/>
  <c r="T432" i="5"/>
  <c r="R432" i="5"/>
  <c r="P432" i="5"/>
  <c r="BI427" i="5"/>
  <c r="BH427" i="5"/>
  <c r="BG427" i="5"/>
  <c r="BF427" i="5"/>
  <c r="T427" i="5"/>
  <c r="R427" i="5"/>
  <c r="P427" i="5"/>
  <c r="BI419" i="5"/>
  <c r="BH419" i="5"/>
  <c r="BG419" i="5"/>
  <c r="BF419" i="5"/>
  <c r="T419" i="5"/>
  <c r="R419" i="5"/>
  <c r="P419" i="5"/>
  <c r="BI411" i="5"/>
  <c r="BH411" i="5"/>
  <c r="BG411" i="5"/>
  <c r="BF411" i="5"/>
  <c r="T411" i="5"/>
  <c r="T410" i="5" s="1"/>
  <c r="R411" i="5"/>
  <c r="R410" i="5" s="1"/>
  <c r="P411" i="5"/>
  <c r="P410" i="5"/>
  <c r="BI405" i="5"/>
  <c r="BH405" i="5"/>
  <c r="BG405" i="5"/>
  <c r="BF405" i="5"/>
  <c r="T405" i="5"/>
  <c r="R405" i="5"/>
  <c r="P405" i="5"/>
  <c r="BI400" i="5"/>
  <c r="BH400" i="5"/>
  <c r="BG400" i="5"/>
  <c r="BF400" i="5"/>
  <c r="T400" i="5"/>
  <c r="R400" i="5"/>
  <c r="P400" i="5"/>
  <c r="BI394" i="5"/>
  <c r="BH394" i="5"/>
  <c r="BG394" i="5"/>
  <c r="BF394" i="5"/>
  <c r="T394" i="5"/>
  <c r="R394" i="5"/>
  <c r="P394" i="5"/>
  <c r="BI390" i="5"/>
  <c r="BH390" i="5"/>
  <c r="BG390" i="5"/>
  <c r="BF390" i="5"/>
  <c r="T390" i="5"/>
  <c r="R390" i="5"/>
  <c r="P390" i="5"/>
  <c r="BI376" i="5"/>
  <c r="BH376" i="5"/>
  <c r="BG376" i="5"/>
  <c r="BF376" i="5"/>
  <c r="T376" i="5"/>
  <c r="R376" i="5"/>
  <c r="P376" i="5"/>
  <c r="BI369" i="5"/>
  <c r="BH369" i="5"/>
  <c r="BG369" i="5"/>
  <c r="BF369" i="5"/>
  <c r="T369" i="5"/>
  <c r="R369" i="5"/>
  <c r="P369" i="5"/>
  <c r="BI356" i="5"/>
  <c r="BH356" i="5"/>
  <c r="BG356" i="5"/>
  <c r="BF356" i="5"/>
  <c r="T356" i="5"/>
  <c r="R356" i="5"/>
  <c r="P356" i="5"/>
  <c r="BI353" i="5"/>
  <c r="BH353" i="5"/>
  <c r="BG353" i="5"/>
  <c r="BF353" i="5"/>
  <c r="T353" i="5"/>
  <c r="R353" i="5"/>
  <c r="P353" i="5"/>
  <c r="BI349" i="5"/>
  <c r="BH349" i="5"/>
  <c r="BG349" i="5"/>
  <c r="BF349" i="5"/>
  <c r="T349" i="5"/>
  <c r="R349" i="5"/>
  <c r="P349" i="5"/>
  <c r="BI344" i="5"/>
  <c r="BH344" i="5"/>
  <c r="BG344" i="5"/>
  <c r="BF344" i="5"/>
  <c r="T344" i="5"/>
  <c r="R344" i="5"/>
  <c r="P344" i="5"/>
  <c r="BI332" i="5"/>
  <c r="BH332" i="5"/>
  <c r="BG332" i="5"/>
  <c r="BF332" i="5"/>
  <c r="T332" i="5"/>
  <c r="R332" i="5"/>
  <c r="P332" i="5"/>
  <c r="BI326" i="5"/>
  <c r="BH326" i="5"/>
  <c r="BG326" i="5"/>
  <c r="BF326" i="5"/>
  <c r="T326" i="5"/>
  <c r="R326" i="5"/>
  <c r="P326" i="5"/>
  <c r="BI311" i="5"/>
  <c r="BH311" i="5"/>
  <c r="BG311" i="5"/>
  <c r="BF311" i="5"/>
  <c r="T311" i="5"/>
  <c r="R311" i="5"/>
  <c r="P311" i="5"/>
  <c r="BI306" i="5"/>
  <c r="BH306" i="5"/>
  <c r="BG306" i="5"/>
  <c r="BF306" i="5"/>
  <c r="T306" i="5"/>
  <c r="R306" i="5"/>
  <c r="P306" i="5"/>
  <c r="BI300" i="5"/>
  <c r="BH300" i="5"/>
  <c r="BG300" i="5"/>
  <c r="BF300" i="5"/>
  <c r="T300" i="5"/>
  <c r="R300" i="5"/>
  <c r="P300" i="5"/>
  <c r="BI291" i="5"/>
  <c r="BH291" i="5"/>
  <c r="BG291" i="5"/>
  <c r="BF291" i="5"/>
  <c r="T291" i="5"/>
  <c r="R291" i="5"/>
  <c r="P291" i="5"/>
  <c r="BI286" i="5"/>
  <c r="BH286" i="5"/>
  <c r="BG286" i="5"/>
  <c r="BF286" i="5"/>
  <c r="T286" i="5"/>
  <c r="R286" i="5"/>
  <c r="P286" i="5"/>
  <c r="BI281" i="5"/>
  <c r="BH281" i="5"/>
  <c r="BG281" i="5"/>
  <c r="BF281" i="5"/>
  <c r="T281" i="5"/>
  <c r="R281" i="5"/>
  <c r="P281" i="5"/>
  <c r="BI275" i="5"/>
  <c r="BH275" i="5"/>
  <c r="BG275" i="5"/>
  <c r="BF275" i="5"/>
  <c r="T275" i="5"/>
  <c r="R275" i="5"/>
  <c r="P275" i="5"/>
  <c r="BI264" i="5"/>
  <c r="BH264" i="5"/>
  <c r="BG264" i="5"/>
  <c r="BF264" i="5"/>
  <c r="T264" i="5"/>
  <c r="R264" i="5"/>
  <c r="P264" i="5"/>
  <c r="BI259" i="5"/>
  <c r="BH259" i="5"/>
  <c r="BG259" i="5"/>
  <c r="BF259" i="5"/>
  <c r="T259" i="5"/>
  <c r="R259" i="5"/>
  <c r="P259" i="5"/>
  <c r="BI254" i="5"/>
  <c r="BH254" i="5"/>
  <c r="BG254" i="5"/>
  <c r="BF254" i="5"/>
  <c r="T254" i="5"/>
  <c r="R254" i="5"/>
  <c r="P254" i="5"/>
  <c r="BI247" i="5"/>
  <c r="BH247" i="5"/>
  <c r="BG247" i="5"/>
  <c r="BF247" i="5"/>
  <c r="T247" i="5"/>
  <c r="R247" i="5"/>
  <c r="P247" i="5"/>
  <c r="BI244" i="5"/>
  <c r="BH244" i="5"/>
  <c r="BG244" i="5"/>
  <c r="BF244" i="5"/>
  <c r="T244" i="5"/>
  <c r="R244" i="5"/>
  <c r="P244" i="5"/>
  <c r="BI240" i="5"/>
  <c r="BH240" i="5"/>
  <c r="BG240" i="5"/>
  <c r="BF240" i="5"/>
  <c r="T240" i="5"/>
  <c r="R240" i="5"/>
  <c r="P240" i="5"/>
  <c r="BI237" i="5"/>
  <c r="BH237" i="5"/>
  <c r="BG237" i="5"/>
  <c r="BF237" i="5"/>
  <c r="T237" i="5"/>
  <c r="R237" i="5"/>
  <c r="P237" i="5"/>
  <c r="BI233" i="5"/>
  <c r="BH233" i="5"/>
  <c r="BG233" i="5"/>
  <c r="BF233" i="5"/>
  <c r="T233" i="5"/>
  <c r="R233" i="5"/>
  <c r="P233" i="5"/>
  <c r="BI229" i="5"/>
  <c r="BH229" i="5"/>
  <c r="BG229" i="5"/>
  <c r="BF229" i="5"/>
  <c r="T229" i="5"/>
  <c r="R229" i="5"/>
  <c r="P229" i="5"/>
  <c r="BI224" i="5"/>
  <c r="BH224" i="5"/>
  <c r="BG224" i="5"/>
  <c r="BF224" i="5"/>
  <c r="T224" i="5"/>
  <c r="R224" i="5"/>
  <c r="P224" i="5"/>
  <c r="BI220" i="5"/>
  <c r="BH220" i="5"/>
  <c r="BG220" i="5"/>
  <c r="BF220" i="5"/>
  <c r="T220" i="5"/>
  <c r="R220" i="5"/>
  <c r="P220" i="5"/>
  <c r="BI215" i="5"/>
  <c r="BH215" i="5"/>
  <c r="BG215" i="5"/>
  <c r="BF215" i="5"/>
  <c r="T215" i="5"/>
  <c r="R215" i="5"/>
  <c r="P215" i="5"/>
  <c r="BI211" i="5"/>
  <c r="BH211" i="5"/>
  <c r="BG211" i="5"/>
  <c r="BF211" i="5"/>
  <c r="T211" i="5"/>
  <c r="R211" i="5"/>
  <c r="P211" i="5"/>
  <c r="BI204" i="5"/>
  <c r="BH204" i="5"/>
  <c r="BG204" i="5"/>
  <c r="BF204" i="5"/>
  <c r="T204" i="5"/>
  <c r="R204" i="5"/>
  <c r="P204" i="5"/>
  <c r="BI200" i="5"/>
  <c r="BH200" i="5"/>
  <c r="BG200" i="5"/>
  <c r="BF200" i="5"/>
  <c r="T200" i="5"/>
  <c r="R200" i="5"/>
  <c r="P200" i="5"/>
  <c r="BI196" i="5"/>
  <c r="BH196" i="5"/>
  <c r="BG196" i="5"/>
  <c r="BF196" i="5"/>
  <c r="T196" i="5"/>
  <c r="R196" i="5"/>
  <c r="P196" i="5"/>
  <c r="BI193" i="5"/>
  <c r="BH193" i="5"/>
  <c r="BG193" i="5"/>
  <c r="BF193" i="5"/>
  <c r="T193" i="5"/>
  <c r="R193" i="5"/>
  <c r="P193" i="5"/>
  <c r="BI190" i="5"/>
  <c r="BH190" i="5"/>
  <c r="BG190" i="5"/>
  <c r="BF190" i="5"/>
  <c r="T190" i="5"/>
  <c r="R190" i="5"/>
  <c r="P190" i="5"/>
  <c r="BI184" i="5"/>
  <c r="BH184" i="5"/>
  <c r="BG184" i="5"/>
  <c r="BF184" i="5"/>
  <c r="T184" i="5"/>
  <c r="R184" i="5"/>
  <c r="P184" i="5"/>
  <c r="BI181" i="5"/>
  <c r="BH181" i="5"/>
  <c r="BG181" i="5"/>
  <c r="BF181" i="5"/>
  <c r="T181" i="5"/>
  <c r="R181" i="5"/>
  <c r="P181" i="5"/>
  <c r="BI178" i="5"/>
  <c r="BH178" i="5"/>
  <c r="BG178" i="5"/>
  <c r="BF178" i="5"/>
  <c r="T178" i="5"/>
  <c r="R178" i="5"/>
  <c r="P178" i="5"/>
  <c r="BI171" i="5"/>
  <c r="BH171" i="5"/>
  <c r="BG171" i="5"/>
  <c r="BF171" i="5"/>
  <c r="T171" i="5"/>
  <c r="R171" i="5"/>
  <c r="P171" i="5"/>
  <c r="BI158" i="5"/>
  <c r="BH158" i="5"/>
  <c r="BG158" i="5"/>
  <c r="BF158" i="5"/>
  <c r="T158" i="5"/>
  <c r="R158" i="5"/>
  <c r="P158" i="5"/>
  <c r="BI150" i="5"/>
  <c r="BH150" i="5"/>
  <c r="BG150" i="5"/>
  <c r="BF150" i="5"/>
  <c r="T150" i="5"/>
  <c r="R150" i="5"/>
  <c r="P150" i="5"/>
  <c r="BI136" i="5"/>
  <c r="BH136" i="5"/>
  <c r="BG136" i="5"/>
  <c r="BF136" i="5"/>
  <c r="T136" i="5"/>
  <c r="R136" i="5"/>
  <c r="P136" i="5"/>
  <c r="BI128" i="5"/>
  <c r="BH128" i="5"/>
  <c r="BG128" i="5"/>
  <c r="BF128" i="5"/>
  <c r="T128" i="5"/>
  <c r="R128" i="5"/>
  <c r="P128" i="5"/>
  <c r="BI123" i="5"/>
  <c r="BH123" i="5"/>
  <c r="BG123" i="5"/>
  <c r="BF123" i="5"/>
  <c r="T123" i="5"/>
  <c r="R123" i="5"/>
  <c r="P123" i="5"/>
  <c r="BI117" i="5"/>
  <c r="BH117" i="5"/>
  <c r="BG117" i="5"/>
  <c r="BF117" i="5"/>
  <c r="T117" i="5"/>
  <c r="R117" i="5"/>
  <c r="P117" i="5"/>
  <c r="BI110" i="5"/>
  <c r="BH110" i="5"/>
  <c r="BG110" i="5"/>
  <c r="BF110" i="5"/>
  <c r="T110" i="5"/>
  <c r="R110" i="5"/>
  <c r="P110" i="5"/>
  <c r="BI106" i="5"/>
  <c r="BH106" i="5"/>
  <c r="BG106" i="5"/>
  <c r="BF106" i="5"/>
  <c r="T106" i="5"/>
  <c r="R106" i="5"/>
  <c r="P106" i="5"/>
  <c r="BI102" i="5"/>
  <c r="BH102" i="5"/>
  <c r="BG102" i="5"/>
  <c r="BF102" i="5"/>
  <c r="T102" i="5"/>
  <c r="R102" i="5"/>
  <c r="P102" i="5"/>
  <c r="BI98" i="5"/>
  <c r="BH98" i="5"/>
  <c r="BG98" i="5"/>
  <c r="BF98" i="5"/>
  <c r="T98" i="5"/>
  <c r="R98" i="5"/>
  <c r="P98" i="5"/>
  <c r="BI91" i="5"/>
  <c r="BH91" i="5"/>
  <c r="BG91" i="5"/>
  <c r="BF91" i="5"/>
  <c r="T91" i="5"/>
  <c r="R91" i="5"/>
  <c r="P91" i="5"/>
  <c r="J85" i="5"/>
  <c r="J84" i="5"/>
  <c r="F84" i="5"/>
  <c r="F82" i="5"/>
  <c r="E80" i="5"/>
  <c r="J55" i="5"/>
  <c r="J54" i="5"/>
  <c r="F54" i="5"/>
  <c r="F52" i="5"/>
  <c r="E50" i="5"/>
  <c r="J18" i="5"/>
  <c r="E18" i="5"/>
  <c r="F55" i="5"/>
  <c r="J17" i="5"/>
  <c r="J12" i="5"/>
  <c r="J82" i="5" s="1"/>
  <c r="E7" i="5"/>
  <c r="E78" i="5" s="1"/>
  <c r="J428" i="4"/>
  <c r="J37" i="4"/>
  <c r="J36" i="4"/>
  <c r="AY57" i="1" s="1"/>
  <c r="J35" i="4"/>
  <c r="AX57" i="1" s="1"/>
  <c r="BI530" i="4"/>
  <c r="BH530" i="4"/>
  <c r="BG530" i="4"/>
  <c r="BF530" i="4"/>
  <c r="T530" i="4"/>
  <c r="R530" i="4"/>
  <c r="P530" i="4"/>
  <c r="BI526" i="4"/>
  <c r="BH526" i="4"/>
  <c r="BG526" i="4"/>
  <c r="BF526" i="4"/>
  <c r="T526" i="4"/>
  <c r="R526" i="4"/>
  <c r="P526" i="4"/>
  <c r="BI522" i="4"/>
  <c r="BH522" i="4"/>
  <c r="BG522" i="4"/>
  <c r="BF522" i="4"/>
  <c r="T522" i="4"/>
  <c r="R522" i="4"/>
  <c r="P522" i="4"/>
  <c r="BI518" i="4"/>
  <c r="BH518" i="4"/>
  <c r="BG518" i="4"/>
  <c r="BF518" i="4"/>
  <c r="T518" i="4"/>
  <c r="R518" i="4"/>
  <c r="P518" i="4"/>
  <c r="BI514" i="4"/>
  <c r="BH514" i="4"/>
  <c r="BG514" i="4"/>
  <c r="BF514" i="4"/>
  <c r="T514" i="4"/>
  <c r="R514" i="4"/>
  <c r="P514" i="4"/>
  <c r="BI510" i="4"/>
  <c r="BH510" i="4"/>
  <c r="BG510" i="4"/>
  <c r="BF510" i="4"/>
  <c r="T510" i="4"/>
  <c r="R510" i="4"/>
  <c r="P510" i="4"/>
  <c r="BI505" i="4"/>
  <c r="BH505" i="4"/>
  <c r="BG505" i="4"/>
  <c r="BF505" i="4"/>
  <c r="T505" i="4"/>
  <c r="R505" i="4"/>
  <c r="P505" i="4"/>
  <c r="BI500" i="4"/>
  <c r="BH500" i="4"/>
  <c r="BG500" i="4"/>
  <c r="BF500" i="4"/>
  <c r="T500" i="4"/>
  <c r="R500" i="4"/>
  <c r="P500" i="4"/>
  <c r="BI496" i="4"/>
  <c r="BH496" i="4"/>
  <c r="BG496" i="4"/>
  <c r="BF496" i="4"/>
  <c r="T496" i="4"/>
  <c r="R496" i="4"/>
  <c r="P496" i="4"/>
  <c r="BI492" i="4"/>
  <c r="BH492" i="4"/>
  <c r="BG492" i="4"/>
  <c r="BF492" i="4"/>
  <c r="T492" i="4"/>
  <c r="R492" i="4"/>
  <c r="P492" i="4"/>
  <c r="BI488" i="4"/>
  <c r="BH488" i="4"/>
  <c r="BG488" i="4"/>
  <c r="BF488" i="4"/>
  <c r="T488" i="4"/>
  <c r="R488" i="4"/>
  <c r="P488" i="4"/>
  <c r="BI484" i="4"/>
  <c r="BH484" i="4"/>
  <c r="BG484" i="4"/>
  <c r="BF484" i="4"/>
  <c r="T484" i="4"/>
  <c r="R484" i="4"/>
  <c r="P484" i="4"/>
  <c r="BI479" i="4"/>
  <c r="BH479" i="4"/>
  <c r="BG479" i="4"/>
  <c r="BF479" i="4"/>
  <c r="T479" i="4"/>
  <c r="R479" i="4"/>
  <c r="P479" i="4"/>
  <c r="BI475" i="4"/>
  <c r="BH475" i="4"/>
  <c r="BG475" i="4"/>
  <c r="BF475" i="4"/>
  <c r="T475" i="4"/>
  <c r="R475" i="4"/>
  <c r="P475" i="4"/>
  <c r="BI471" i="4"/>
  <c r="BH471" i="4"/>
  <c r="BG471" i="4"/>
  <c r="BF471" i="4"/>
  <c r="T471" i="4"/>
  <c r="R471" i="4"/>
  <c r="P471" i="4"/>
  <c r="BI467" i="4"/>
  <c r="BH467" i="4"/>
  <c r="BG467" i="4"/>
  <c r="BF467" i="4"/>
  <c r="T467" i="4"/>
  <c r="R467" i="4"/>
  <c r="P467" i="4"/>
  <c r="BI462" i="4"/>
  <c r="BH462" i="4"/>
  <c r="BG462" i="4"/>
  <c r="BF462" i="4"/>
  <c r="T462" i="4"/>
  <c r="R462" i="4"/>
  <c r="P462" i="4"/>
  <c r="BI457" i="4"/>
  <c r="BH457" i="4"/>
  <c r="BG457" i="4"/>
  <c r="BF457" i="4"/>
  <c r="T457" i="4"/>
  <c r="T456" i="4"/>
  <c r="R457" i="4"/>
  <c r="R456" i="4" s="1"/>
  <c r="P457" i="4"/>
  <c r="P456" i="4" s="1"/>
  <c r="BI451" i="4"/>
  <c r="BH451" i="4"/>
  <c r="BG451" i="4"/>
  <c r="BF451" i="4"/>
  <c r="T451" i="4"/>
  <c r="R451" i="4"/>
  <c r="P451" i="4"/>
  <c r="BI447" i="4"/>
  <c r="BH447" i="4"/>
  <c r="BG447" i="4"/>
  <c r="BF447" i="4"/>
  <c r="T447" i="4"/>
  <c r="R447" i="4"/>
  <c r="P447" i="4"/>
  <c r="BI442" i="4"/>
  <c r="BH442" i="4"/>
  <c r="BG442" i="4"/>
  <c r="BF442" i="4"/>
  <c r="T442" i="4"/>
  <c r="R442" i="4"/>
  <c r="P442" i="4"/>
  <c r="BI436" i="4"/>
  <c r="BH436" i="4"/>
  <c r="BG436" i="4"/>
  <c r="BF436" i="4"/>
  <c r="T436" i="4"/>
  <c r="R436" i="4"/>
  <c r="P436" i="4"/>
  <c r="BI433" i="4"/>
  <c r="BH433" i="4"/>
  <c r="BG433" i="4"/>
  <c r="BF433" i="4"/>
  <c r="T433" i="4"/>
  <c r="R433" i="4"/>
  <c r="P433" i="4"/>
  <c r="BI430" i="4"/>
  <c r="BH430" i="4"/>
  <c r="BG430" i="4"/>
  <c r="BF430" i="4"/>
  <c r="T430" i="4"/>
  <c r="R430" i="4"/>
  <c r="P430" i="4"/>
  <c r="J66" i="4"/>
  <c r="BI423" i="4"/>
  <c r="BH423" i="4"/>
  <c r="BG423" i="4"/>
  <c r="BF423" i="4"/>
  <c r="T423" i="4"/>
  <c r="R423" i="4"/>
  <c r="P423" i="4"/>
  <c r="BI419" i="4"/>
  <c r="BH419" i="4"/>
  <c r="BG419" i="4"/>
  <c r="BF419" i="4"/>
  <c r="T419" i="4"/>
  <c r="R419" i="4"/>
  <c r="P419" i="4"/>
  <c r="BI414" i="4"/>
  <c r="BH414" i="4"/>
  <c r="BG414" i="4"/>
  <c r="BF414" i="4"/>
  <c r="T414" i="4"/>
  <c r="R414" i="4"/>
  <c r="P414" i="4"/>
  <c r="BI411" i="4"/>
  <c r="BH411" i="4"/>
  <c r="BG411" i="4"/>
  <c r="BF411" i="4"/>
  <c r="T411" i="4"/>
  <c r="R411" i="4"/>
  <c r="P411" i="4"/>
  <c r="BI407" i="4"/>
  <c r="BH407" i="4"/>
  <c r="BG407" i="4"/>
  <c r="BF407" i="4"/>
  <c r="T407" i="4"/>
  <c r="R407" i="4"/>
  <c r="P407" i="4"/>
  <c r="BI402" i="4"/>
  <c r="BH402" i="4"/>
  <c r="BG402" i="4"/>
  <c r="BF402" i="4"/>
  <c r="T402" i="4"/>
  <c r="R402" i="4"/>
  <c r="P402" i="4"/>
  <c r="BI397" i="4"/>
  <c r="BH397" i="4"/>
  <c r="BG397" i="4"/>
  <c r="BF397" i="4"/>
  <c r="T397" i="4"/>
  <c r="R397" i="4"/>
  <c r="P397" i="4"/>
  <c r="BI392" i="4"/>
  <c r="BH392" i="4"/>
  <c r="BG392" i="4"/>
  <c r="BF392" i="4"/>
  <c r="T392" i="4"/>
  <c r="R392" i="4"/>
  <c r="P392" i="4"/>
  <c r="BI387" i="4"/>
  <c r="BH387" i="4"/>
  <c r="BG387" i="4"/>
  <c r="BF387" i="4"/>
  <c r="T387" i="4"/>
  <c r="R387" i="4"/>
  <c r="P387" i="4"/>
  <c r="BI383" i="4"/>
  <c r="BH383" i="4"/>
  <c r="BG383" i="4"/>
  <c r="BF383" i="4"/>
  <c r="T383" i="4"/>
  <c r="R383" i="4"/>
  <c r="P383" i="4"/>
  <c r="BI378" i="4"/>
  <c r="BH378" i="4"/>
  <c r="BG378" i="4"/>
  <c r="BF378" i="4"/>
  <c r="T378" i="4"/>
  <c r="R378" i="4"/>
  <c r="P378" i="4"/>
  <c r="BI374" i="4"/>
  <c r="BH374" i="4"/>
  <c r="BG374" i="4"/>
  <c r="BF374" i="4"/>
  <c r="T374" i="4"/>
  <c r="R374" i="4"/>
  <c r="P374" i="4"/>
  <c r="BI369" i="4"/>
  <c r="BH369" i="4"/>
  <c r="BG369" i="4"/>
  <c r="BF369" i="4"/>
  <c r="T369" i="4"/>
  <c r="R369" i="4"/>
  <c r="P369" i="4"/>
  <c r="BI362" i="4"/>
  <c r="BH362" i="4"/>
  <c r="BG362" i="4"/>
  <c r="BF362" i="4"/>
  <c r="T362" i="4"/>
  <c r="R362" i="4"/>
  <c r="P362" i="4"/>
  <c r="BI348" i="4"/>
  <c r="BH348" i="4"/>
  <c r="BG348" i="4"/>
  <c r="BF348" i="4"/>
  <c r="T348" i="4"/>
  <c r="R348" i="4"/>
  <c r="P348" i="4"/>
  <c r="BI342" i="4"/>
  <c r="BH342" i="4"/>
  <c r="BG342" i="4"/>
  <c r="BF342" i="4"/>
  <c r="T342" i="4"/>
  <c r="R342" i="4"/>
  <c r="P342" i="4"/>
  <c r="BI336" i="4"/>
  <c r="BH336" i="4"/>
  <c r="BG336" i="4"/>
  <c r="BF336" i="4"/>
  <c r="T336" i="4"/>
  <c r="R336" i="4"/>
  <c r="P336" i="4"/>
  <c r="BI332" i="4"/>
  <c r="BH332" i="4"/>
  <c r="BG332" i="4"/>
  <c r="BF332" i="4"/>
  <c r="T332" i="4"/>
  <c r="R332" i="4"/>
  <c r="P332" i="4"/>
  <c r="BI325" i="4"/>
  <c r="BH325" i="4"/>
  <c r="BG325" i="4"/>
  <c r="BF325" i="4"/>
  <c r="T325" i="4"/>
  <c r="R325" i="4"/>
  <c r="P325" i="4"/>
  <c r="BI319" i="4"/>
  <c r="BH319" i="4"/>
  <c r="BG319" i="4"/>
  <c r="BF319" i="4"/>
  <c r="T319" i="4"/>
  <c r="R319" i="4"/>
  <c r="P319" i="4"/>
  <c r="BI314" i="4"/>
  <c r="BH314" i="4"/>
  <c r="BG314" i="4"/>
  <c r="BF314" i="4"/>
  <c r="T314" i="4"/>
  <c r="R314" i="4"/>
  <c r="P314" i="4"/>
  <c r="BI310" i="4"/>
  <c r="BH310" i="4"/>
  <c r="BG310" i="4"/>
  <c r="BF310" i="4"/>
  <c r="T310" i="4"/>
  <c r="R310" i="4"/>
  <c r="P310" i="4"/>
  <c r="BI302" i="4"/>
  <c r="BH302" i="4"/>
  <c r="BG302" i="4"/>
  <c r="BF302" i="4"/>
  <c r="T302" i="4"/>
  <c r="R302" i="4"/>
  <c r="P302" i="4"/>
  <c r="BI296" i="4"/>
  <c r="BH296" i="4"/>
  <c r="BG296" i="4"/>
  <c r="BF296" i="4"/>
  <c r="T296" i="4"/>
  <c r="R296" i="4"/>
  <c r="P296" i="4"/>
  <c r="BI292" i="4"/>
  <c r="BH292" i="4"/>
  <c r="BG292" i="4"/>
  <c r="BF292" i="4"/>
  <c r="T292" i="4"/>
  <c r="R292" i="4"/>
  <c r="P292" i="4"/>
  <c r="BI285" i="4"/>
  <c r="BH285" i="4"/>
  <c r="BG285" i="4"/>
  <c r="BF285" i="4"/>
  <c r="T285" i="4"/>
  <c r="R285" i="4"/>
  <c r="P285" i="4"/>
  <c r="BI282" i="4"/>
  <c r="BH282" i="4"/>
  <c r="BG282" i="4"/>
  <c r="BF282" i="4"/>
  <c r="T282" i="4"/>
  <c r="R282" i="4"/>
  <c r="P282" i="4"/>
  <c r="BI275" i="4"/>
  <c r="BH275" i="4"/>
  <c r="BG275" i="4"/>
  <c r="BF275" i="4"/>
  <c r="T275" i="4"/>
  <c r="R275" i="4"/>
  <c r="P275" i="4"/>
  <c r="BI269" i="4"/>
  <c r="BH269" i="4"/>
  <c r="BG269" i="4"/>
  <c r="BF269" i="4"/>
  <c r="T269" i="4"/>
  <c r="R269" i="4"/>
  <c r="P269" i="4"/>
  <c r="BI264" i="4"/>
  <c r="BH264" i="4"/>
  <c r="BG264" i="4"/>
  <c r="BF264" i="4"/>
  <c r="T264" i="4"/>
  <c r="R264" i="4"/>
  <c r="P264" i="4"/>
  <c r="BI256" i="4"/>
  <c r="BH256" i="4"/>
  <c r="BG256" i="4"/>
  <c r="BF256" i="4"/>
  <c r="T256" i="4"/>
  <c r="R256" i="4"/>
  <c r="P256" i="4"/>
  <c r="BI247" i="4"/>
  <c r="BH247" i="4"/>
  <c r="BG247" i="4"/>
  <c r="BF247" i="4"/>
  <c r="T247" i="4"/>
  <c r="R247" i="4"/>
  <c r="P247" i="4"/>
  <c r="BI243" i="4"/>
  <c r="BH243" i="4"/>
  <c r="BG243" i="4"/>
  <c r="BF243" i="4"/>
  <c r="T243" i="4"/>
  <c r="R243" i="4"/>
  <c r="P243" i="4"/>
  <c r="BI240" i="4"/>
  <c r="BH240" i="4"/>
  <c r="BG240" i="4"/>
  <c r="BF240" i="4"/>
  <c r="T240" i="4"/>
  <c r="R240" i="4"/>
  <c r="P240" i="4"/>
  <c r="BI236" i="4"/>
  <c r="BH236" i="4"/>
  <c r="BG236" i="4"/>
  <c r="BF236" i="4"/>
  <c r="T236" i="4"/>
  <c r="R236" i="4"/>
  <c r="P236" i="4"/>
  <c r="BI227" i="4"/>
  <c r="BH227" i="4"/>
  <c r="BG227" i="4"/>
  <c r="BF227" i="4"/>
  <c r="T227" i="4"/>
  <c r="R227" i="4"/>
  <c r="P227" i="4"/>
  <c r="BI222" i="4"/>
  <c r="BH222" i="4"/>
  <c r="BG222" i="4"/>
  <c r="BF222" i="4"/>
  <c r="T222" i="4"/>
  <c r="R222" i="4"/>
  <c r="P222" i="4"/>
  <c r="BI217" i="4"/>
  <c r="BH217" i="4"/>
  <c r="BG217" i="4"/>
  <c r="BF217" i="4"/>
  <c r="T217" i="4"/>
  <c r="R217" i="4"/>
  <c r="P217" i="4"/>
  <c r="BI212" i="4"/>
  <c r="BH212" i="4"/>
  <c r="BG212" i="4"/>
  <c r="BF212" i="4"/>
  <c r="T212" i="4"/>
  <c r="R212" i="4"/>
  <c r="P212" i="4"/>
  <c r="BI208" i="4"/>
  <c r="BH208" i="4"/>
  <c r="BG208" i="4"/>
  <c r="BF208" i="4"/>
  <c r="T208" i="4"/>
  <c r="R208" i="4"/>
  <c r="P208" i="4"/>
  <c r="BI203" i="4"/>
  <c r="BH203" i="4"/>
  <c r="BG203" i="4"/>
  <c r="BF203" i="4"/>
  <c r="T203" i="4"/>
  <c r="R203" i="4"/>
  <c r="P203" i="4"/>
  <c r="BI196" i="4"/>
  <c r="BH196" i="4"/>
  <c r="BG196" i="4"/>
  <c r="BF196" i="4"/>
  <c r="T196" i="4"/>
  <c r="R196" i="4"/>
  <c r="P196" i="4"/>
  <c r="BI192" i="4"/>
  <c r="BH192" i="4"/>
  <c r="BG192" i="4"/>
  <c r="BF192" i="4"/>
  <c r="T192" i="4"/>
  <c r="R192" i="4"/>
  <c r="P192" i="4"/>
  <c r="BI186" i="4"/>
  <c r="BH186" i="4"/>
  <c r="BG186" i="4"/>
  <c r="BF186" i="4"/>
  <c r="T186" i="4"/>
  <c r="R186" i="4"/>
  <c r="P186" i="4"/>
  <c r="BI182" i="4"/>
  <c r="BH182" i="4"/>
  <c r="BG182" i="4"/>
  <c r="BF182" i="4"/>
  <c r="T182" i="4"/>
  <c r="R182" i="4"/>
  <c r="P182" i="4"/>
  <c r="BI178" i="4"/>
  <c r="BH178" i="4"/>
  <c r="BG178" i="4"/>
  <c r="BF178" i="4"/>
  <c r="T178" i="4"/>
  <c r="R178" i="4"/>
  <c r="P178" i="4"/>
  <c r="BI175" i="4"/>
  <c r="BH175" i="4"/>
  <c r="BG175" i="4"/>
  <c r="BF175" i="4"/>
  <c r="T175" i="4"/>
  <c r="R175" i="4"/>
  <c r="P175" i="4"/>
  <c r="BI171" i="4"/>
  <c r="BH171" i="4"/>
  <c r="BG171" i="4"/>
  <c r="BF171" i="4"/>
  <c r="T171" i="4"/>
  <c r="R171" i="4"/>
  <c r="P171" i="4"/>
  <c r="BI162" i="4"/>
  <c r="BH162" i="4"/>
  <c r="BG162" i="4"/>
  <c r="BF162" i="4"/>
  <c r="T162" i="4"/>
  <c r="R162" i="4"/>
  <c r="P162" i="4"/>
  <c r="BI146" i="4"/>
  <c r="BH146" i="4"/>
  <c r="BG146" i="4"/>
  <c r="BF146" i="4"/>
  <c r="T146" i="4"/>
  <c r="R146" i="4"/>
  <c r="P146" i="4"/>
  <c r="BI139" i="4"/>
  <c r="BH139" i="4"/>
  <c r="BG139" i="4"/>
  <c r="BF139" i="4"/>
  <c r="T139" i="4"/>
  <c r="R139" i="4"/>
  <c r="P139" i="4"/>
  <c r="BI133" i="4"/>
  <c r="BH133" i="4"/>
  <c r="BG133" i="4"/>
  <c r="BF133" i="4"/>
  <c r="T133" i="4"/>
  <c r="R133" i="4"/>
  <c r="P133" i="4"/>
  <c r="BI127" i="4"/>
  <c r="BH127" i="4"/>
  <c r="BG127" i="4"/>
  <c r="BF127" i="4"/>
  <c r="T127" i="4"/>
  <c r="R127" i="4"/>
  <c r="P127" i="4"/>
  <c r="BI120" i="4"/>
  <c r="BH120" i="4"/>
  <c r="BG120" i="4"/>
  <c r="BF120" i="4"/>
  <c r="T120" i="4"/>
  <c r="R120" i="4"/>
  <c r="P120" i="4"/>
  <c r="BI107" i="4"/>
  <c r="BH107" i="4"/>
  <c r="BG107" i="4"/>
  <c r="BF107" i="4"/>
  <c r="T107" i="4"/>
  <c r="R107" i="4"/>
  <c r="P107" i="4"/>
  <c r="BI99" i="4"/>
  <c r="BH99" i="4"/>
  <c r="BG99" i="4"/>
  <c r="BF99" i="4"/>
  <c r="T99" i="4"/>
  <c r="R99" i="4"/>
  <c r="P99" i="4"/>
  <c r="BI95" i="4"/>
  <c r="BH95" i="4"/>
  <c r="BG95" i="4"/>
  <c r="BF95" i="4"/>
  <c r="T95" i="4"/>
  <c r="R95" i="4"/>
  <c r="P95" i="4"/>
  <c r="J89" i="4"/>
  <c r="J88" i="4"/>
  <c r="F88" i="4"/>
  <c r="F86" i="4"/>
  <c r="E84" i="4"/>
  <c r="J55" i="4"/>
  <c r="J54" i="4"/>
  <c r="F54" i="4"/>
  <c r="F52" i="4"/>
  <c r="E50" i="4"/>
  <c r="J18" i="4"/>
  <c r="E18" i="4"/>
  <c r="F89" i="4"/>
  <c r="J17" i="4"/>
  <c r="J12" i="4"/>
  <c r="J86" i="4"/>
  <c r="E7" i="4"/>
  <c r="E48" i="4"/>
  <c r="J37" i="3"/>
  <c r="J36" i="3"/>
  <c r="AY56" i="1" s="1"/>
  <c r="J35" i="3"/>
  <c r="AX56" i="1" s="1"/>
  <c r="BI107" i="3"/>
  <c r="BH107" i="3"/>
  <c r="BG107" i="3"/>
  <c r="BF107" i="3"/>
  <c r="T107" i="3"/>
  <c r="R107" i="3"/>
  <c r="P107" i="3"/>
  <c r="BI104" i="3"/>
  <c r="BH104" i="3"/>
  <c r="BG104" i="3"/>
  <c r="BF104" i="3"/>
  <c r="T104" i="3"/>
  <c r="R104" i="3"/>
  <c r="P104" i="3"/>
  <c r="BI101" i="3"/>
  <c r="BH101" i="3"/>
  <c r="BG101" i="3"/>
  <c r="BF101" i="3"/>
  <c r="T101" i="3"/>
  <c r="R101" i="3"/>
  <c r="P101" i="3"/>
  <c r="BI98" i="3"/>
  <c r="BH98" i="3"/>
  <c r="BG98" i="3"/>
  <c r="BF98" i="3"/>
  <c r="T98" i="3"/>
  <c r="R98" i="3"/>
  <c r="P98" i="3"/>
  <c r="BI95" i="3"/>
  <c r="BH95" i="3"/>
  <c r="BG95" i="3"/>
  <c r="BF95" i="3"/>
  <c r="T95" i="3"/>
  <c r="R95" i="3"/>
  <c r="P95" i="3"/>
  <c r="BI92" i="3"/>
  <c r="BH92" i="3"/>
  <c r="BG92" i="3"/>
  <c r="BF92" i="3"/>
  <c r="T92" i="3"/>
  <c r="R92" i="3"/>
  <c r="P92" i="3"/>
  <c r="BI89" i="3"/>
  <c r="BH89" i="3"/>
  <c r="BG89" i="3"/>
  <c r="BF89" i="3"/>
  <c r="T89" i="3"/>
  <c r="R89" i="3"/>
  <c r="P89" i="3"/>
  <c r="BI86" i="3"/>
  <c r="BH86" i="3"/>
  <c r="BG86" i="3"/>
  <c r="BF86" i="3"/>
  <c r="T86" i="3"/>
  <c r="R86" i="3"/>
  <c r="P86" i="3"/>
  <c r="BI83" i="3"/>
  <c r="BH83" i="3"/>
  <c r="BG83" i="3"/>
  <c r="BF83" i="3"/>
  <c r="T83" i="3"/>
  <c r="R83" i="3"/>
  <c r="P83" i="3"/>
  <c r="BI80" i="3"/>
  <c r="BH80" i="3"/>
  <c r="BG80" i="3"/>
  <c r="BF80" i="3"/>
  <c r="T80" i="3"/>
  <c r="R80" i="3"/>
  <c r="P80" i="3"/>
  <c r="J76" i="3"/>
  <c r="J75" i="3"/>
  <c r="F75" i="3"/>
  <c r="F73" i="3"/>
  <c r="E71" i="3"/>
  <c r="J55" i="3"/>
  <c r="J54" i="3"/>
  <c r="F54" i="3"/>
  <c r="F52" i="3"/>
  <c r="E50" i="3"/>
  <c r="J18" i="3"/>
  <c r="E18" i="3"/>
  <c r="F76" i="3"/>
  <c r="J17" i="3"/>
  <c r="J12" i="3"/>
  <c r="J73" i="3"/>
  <c r="E7" i="3"/>
  <c r="E69" i="3" s="1"/>
  <c r="J37" i="2"/>
  <c r="J36" i="2"/>
  <c r="AY55" i="1"/>
  <c r="J35" i="2"/>
  <c r="AX55" i="1"/>
  <c r="BI162" i="2"/>
  <c r="BH162" i="2"/>
  <c r="BG162" i="2"/>
  <c r="BF162" i="2"/>
  <c r="T162" i="2"/>
  <c r="R162" i="2"/>
  <c r="P162" i="2"/>
  <c r="BI160" i="2"/>
  <c r="BH160" i="2"/>
  <c r="BG160" i="2"/>
  <c r="BF160" i="2"/>
  <c r="T160" i="2"/>
  <c r="R160" i="2"/>
  <c r="P160" i="2"/>
  <c r="BI158" i="2"/>
  <c r="BH158" i="2"/>
  <c r="BG158" i="2"/>
  <c r="BF158" i="2"/>
  <c r="T158" i="2"/>
  <c r="R158" i="2"/>
  <c r="P158" i="2"/>
  <c r="BI154" i="2"/>
  <c r="BH154" i="2"/>
  <c r="BG154" i="2"/>
  <c r="BF154" i="2"/>
  <c r="T154" i="2"/>
  <c r="R154" i="2"/>
  <c r="P154" i="2"/>
  <c r="BI150" i="2"/>
  <c r="BH150" i="2"/>
  <c r="BG150" i="2"/>
  <c r="BF150" i="2"/>
  <c r="T150" i="2"/>
  <c r="R150" i="2"/>
  <c r="P150" i="2"/>
  <c r="BI146" i="2"/>
  <c r="BH146" i="2"/>
  <c r="BG146" i="2"/>
  <c r="BF146" i="2"/>
  <c r="T146" i="2"/>
  <c r="R146" i="2"/>
  <c r="P146" i="2"/>
  <c r="BI142" i="2"/>
  <c r="BH142" i="2"/>
  <c r="BG142" i="2"/>
  <c r="BF142" i="2"/>
  <c r="T142" i="2"/>
  <c r="R142" i="2"/>
  <c r="P142" i="2"/>
  <c r="BI138" i="2"/>
  <c r="BH138" i="2"/>
  <c r="BG138" i="2"/>
  <c r="BF138" i="2"/>
  <c r="T138" i="2"/>
  <c r="R138" i="2"/>
  <c r="P138" i="2"/>
  <c r="BI134" i="2"/>
  <c r="BH134" i="2"/>
  <c r="BG134" i="2"/>
  <c r="BF134" i="2"/>
  <c r="T134" i="2"/>
  <c r="R134" i="2"/>
  <c r="P134" i="2"/>
  <c r="BI130" i="2"/>
  <c r="BH130" i="2"/>
  <c r="BG130" i="2"/>
  <c r="BF130" i="2"/>
  <c r="T130" i="2"/>
  <c r="R130" i="2"/>
  <c r="P130" i="2"/>
  <c r="BI126" i="2"/>
  <c r="BH126" i="2"/>
  <c r="BG126" i="2"/>
  <c r="BF126" i="2"/>
  <c r="T126" i="2"/>
  <c r="R126" i="2"/>
  <c r="P126" i="2"/>
  <c r="BI124" i="2"/>
  <c r="BH124" i="2"/>
  <c r="BG124" i="2"/>
  <c r="BF124" i="2"/>
  <c r="T124" i="2"/>
  <c r="R124" i="2"/>
  <c r="P124" i="2"/>
  <c r="BI120" i="2"/>
  <c r="BH120" i="2"/>
  <c r="BG120" i="2"/>
  <c r="BF120" i="2"/>
  <c r="T120" i="2"/>
  <c r="R120" i="2"/>
  <c r="P120" i="2"/>
  <c r="BI116" i="2"/>
  <c r="BH116" i="2"/>
  <c r="BG116" i="2"/>
  <c r="BF116" i="2"/>
  <c r="T116" i="2"/>
  <c r="R116" i="2"/>
  <c r="P116" i="2"/>
  <c r="BI112" i="2"/>
  <c r="BH112" i="2"/>
  <c r="BG112" i="2"/>
  <c r="BF112" i="2"/>
  <c r="T112" i="2"/>
  <c r="R112" i="2"/>
  <c r="P112" i="2"/>
  <c r="BI108" i="2"/>
  <c r="BH108" i="2"/>
  <c r="BG108" i="2"/>
  <c r="BF108" i="2"/>
  <c r="T108" i="2"/>
  <c r="R108" i="2"/>
  <c r="P108" i="2"/>
  <c r="BI104" i="2"/>
  <c r="BH104" i="2"/>
  <c r="BG104" i="2"/>
  <c r="BF104" i="2"/>
  <c r="T104" i="2"/>
  <c r="R104" i="2"/>
  <c r="P104" i="2"/>
  <c r="BI100" i="2"/>
  <c r="BH100" i="2"/>
  <c r="BG100" i="2"/>
  <c r="BF100" i="2"/>
  <c r="T100" i="2"/>
  <c r="R100" i="2"/>
  <c r="P100" i="2"/>
  <c r="BI96" i="2"/>
  <c r="BH96" i="2"/>
  <c r="BG96" i="2"/>
  <c r="BF96" i="2"/>
  <c r="T96" i="2"/>
  <c r="R96" i="2"/>
  <c r="P96" i="2"/>
  <c r="BI92" i="2"/>
  <c r="BH92" i="2"/>
  <c r="BG92" i="2"/>
  <c r="BF92" i="2"/>
  <c r="T92" i="2"/>
  <c r="R92" i="2"/>
  <c r="P92" i="2"/>
  <c r="BI88" i="2"/>
  <c r="BH88" i="2"/>
  <c r="BG88" i="2"/>
  <c r="BF88" i="2"/>
  <c r="T88" i="2"/>
  <c r="R88" i="2"/>
  <c r="P88" i="2"/>
  <c r="BI84" i="2"/>
  <c r="BH84" i="2"/>
  <c r="BG84" i="2"/>
  <c r="BF84" i="2"/>
  <c r="T84" i="2"/>
  <c r="R84" i="2"/>
  <c r="P84" i="2"/>
  <c r="BI80" i="2"/>
  <c r="BH80" i="2"/>
  <c r="BG80" i="2"/>
  <c r="BF80" i="2"/>
  <c r="T80" i="2"/>
  <c r="R80" i="2"/>
  <c r="P80" i="2"/>
  <c r="J76" i="2"/>
  <c r="J75" i="2"/>
  <c r="F75" i="2"/>
  <c r="F73" i="2"/>
  <c r="E71" i="2"/>
  <c r="J55" i="2"/>
  <c r="J54" i="2"/>
  <c r="F54" i="2"/>
  <c r="F52" i="2"/>
  <c r="E50" i="2"/>
  <c r="J18" i="2"/>
  <c r="E18" i="2"/>
  <c r="F55" i="2" s="1"/>
  <c r="J17" i="2"/>
  <c r="J12" i="2"/>
  <c r="J52" i="2"/>
  <c r="E7" i="2"/>
  <c r="E69" i="2" s="1"/>
  <c r="L50" i="1"/>
  <c r="AM50" i="1"/>
  <c r="AM49" i="1"/>
  <c r="L49" i="1"/>
  <c r="AM47" i="1"/>
  <c r="L47" i="1"/>
  <c r="L45" i="1"/>
  <c r="L44" i="1"/>
  <c r="J126" i="2"/>
  <c r="J130" i="2"/>
  <c r="J160" i="2"/>
  <c r="BK138" i="2"/>
  <c r="BK96" i="2"/>
  <c r="J92" i="3"/>
  <c r="J496" i="4"/>
  <c r="J402" i="4"/>
  <c r="J171" i="4"/>
  <c r="J510" i="4"/>
  <c r="BK451" i="4"/>
  <c r="BK423" i="4"/>
  <c r="BK319" i="4"/>
  <c r="J217" i="4"/>
  <c r="BK139" i="4"/>
  <c r="J484" i="4"/>
  <c r="J325" i="4"/>
  <c r="BK479" i="4"/>
  <c r="J212" i="4"/>
  <c r="J674" i="5"/>
  <c r="J597" i="5"/>
  <c r="BK477" i="5"/>
  <c r="J405" i="5"/>
  <c r="J275" i="5"/>
  <c r="J215" i="5"/>
  <c r="BK128" i="5"/>
  <c r="BK200" i="5"/>
  <c r="BK717" i="5"/>
  <c r="J667" i="5"/>
  <c r="BK575" i="5"/>
  <c r="BK488" i="5"/>
  <c r="BK394" i="5"/>
  <c r="BK286" i="5"/>
  <c r="BK244" i="5"/>
  <c r="BK171" i="5"/>
  <c r="J446" i="5"/>
  <c r="BK109" i="6"/>
  <c r="BK371" i="7"/>
  <c r="BK237" i="7"/>
  <c r="BK146" i="7"/>
  <c r="J402" i="7"/>
  <c r="J346" i="7"/>
  <c r="J198" i="7"/>
  <c r="BK173" i="7"/>
  <c r="BK129" i="7"/>
  <c r="BK321" i="7"/>
  <c r="J237" i="7"/>
  <c r="BK286" i="7"/>
  <c r="J129" i="7"/>
  <c r="J171" i="8"/>
  <c r="BK93" i="8"/>
  <c r="J148" i="8"/>
  <c r="J333" i="9"/>
  <c r="J170" i="9"/>
  <c r="J175" i="9"/>
  <c r="BK351" i="9"/>
  <c r="BK315" i="9"/>
  <c r="BK262" i="9"/>
  <c r="BK196" i="9"/>
  <c r="BK165" i="9"/>
  <c r="BK312" i="9"/>
  <c r="BK225" i="9"/>
  <c r="BK126" i="10"/>
  <c r="J138" i="10"/>
  <c r="J92" i="10"/>
  <c r="BK118" i="10"/>
  <c r="BK94" i="10"/>
  <c r="BK142" i="2"/>
  <c r="J96" i="2"/>
  <c r="J112" i="2"/>
  <c r="BK158" i="2"/>
  <c r="BK104" i="2"/>
  <c r="BK92" i="2"/>
  <c r="J101" i="3"/>
  <c r="J86" i="3"/>
  <c r="BK86" i="3"/>
  <c r="BK510" i="4"/>
  <c r="J462" i="4"/>
  <c r="BK348" i="4"/>
  <c r="BK217" i="4"/>
  <c r="BK530" i="4"/>
  <c r="J505" i="4"/>
  <c r="BK484" i="4"/>
  <c r="BK447" i="4"/>
  <c r="BK402" i="4"/>
  <c r="J374" i="4"/>
  <c r="BK325" i="4"/>
  <c r="BK269" i="4"/>
  <c r="BK227" i="4"/>
  <c r="J196" i="4"/>
  <c r="BK171" i="4"/>
  <c r="BK518" i="4"/>
  <c r="J471" i="4"/>
  <c r="BK362" i="4"/>
  <c r="J256" i="4"/>
  <c r="J433" i="4"/>
  <c r="BK285" i="4"/>
  <c r="BK175" i="4"/>
  <c r="J701" i="5"/>
  <c r="J620" i="5"/>
  <c r="J564" i="5"/>
  <c r="J481" i="5"/>
  <c r="BK411" i="5"/>
  <c r="BK369" i="5"/>
  <c r="J286" i="5"/>
  <c r="BK193" i="5"/>
  <c r="J171" i="5"/>
  <c r="BK558" i="5"/>
  <c r="BK220" i="5"/>
  <c r="J150" i="5"/>
  <c r="J709" i="5"/>
  <c r="BK655" i="5"/>
  <c r="BK611" i="5"/>
  <c r="J493" i="5"/>
  <c r="BK459" i="5"/>
  <c r="J427" i="5"/>
  <c r="J356" i="5"/>
  <c r="BK281" i="5"/>
  <c r="J224" i="5"/>
  <c r="J178" i="5"/>
  <c r="J106" i="5"/>
  <c r="BK659" i="5"/>
  <c r="J583" i="5"/>
  <c r="J432" i="5"/>
  <c r="BK233" i="5"/>
  <c r="BK119" i="6"/>
  <c r="J105" i="6"/>
  <c r="BK397" i="7"/>
  <c r="J338" i="7"/>
  <c r="J247" i="7"/>
  <c r="J201" i="7"/>
  <c r="BK416" i="7"/>
  <c r="J359" i="7"/>
  <c r="BK326" i="7"/>
  <c r="BK216" i="7"/>
  <c r="BK188" i="7"/>
  <c r="BK151" i="7"/>
  <c r="J416" i="7"/>
  <c r="J366" i="7"/>
  <c r="BK299" i="7"/>
  <c r="J258" i="7"/>
  <c r="BK211" i="7"/>
  <c r="J276" i="7"/>
  <c r="BK117" i="7"/>
  <c r="BK180" i="8"/>
  <c r="J144" i="8"/>
  <c r="J109" i="8"/>
  <c r="BK144" i="8"/>
  <c r="BK174" i="8"/>
  <c r="J141" i="8"/>
  <c r="BK103" i="8"/>
  <c r="J325" i="9"/>
  <c r="J221" i="9"/>
  <c r="J341" i="9"/>
  <c r="J185" i="9"/>
  <c r="J375" i="9"/>
  <c r="J359" i="9"/>
  <c r="BK318" i="9"/>
  <c r="BK294" i="9"/>
  <c r="BK265" i="9"/>
  <c r="J233" i="9"/>
  <c r="BK185" i="9"/>
  <c r="BK157" i="9"/>
  <c r="J119" i="9"/>
  <c r="J329" i="9"/>
  <c r="BK249" i="9"/>
  <c r="J146" i="9"/>
  <c r="BK116" i="10"/>
  <c r="J94" i="10"/>
  <c r="BK128" i="10"/>
  <c r="J136" i="10"/>
  <c r="BK120" i="10"/>
  <c r="J107" i="10"/>
  <c r="BK120" i="2"/>
  <c r="BK154" i="2"/>
  <c r="BK104" i="3"/>
  <c r="BK387" i="4"/>
  <c r="BK492" i="4"/>
  <c r="BK407" i="4"/>
  <c r="J222" i="4"/>
  <c r="J95" i="4"/>
  <c r="BK302" i="4"/>
  <c r="J236" i="4"/>
  <c r="J642" i="5"/>
  <c r="J376" i="5"/>
  <c r="J204" i="5"/>
  <c r="J579" i="5"/>
  <c r="J91" i="5"/>
  <c r="BK606" i="5"/>
  <c r="J473" i="5"/>
  <c r="J326" i="5"/>
  <c r="BK204" i="5"/>
  <c r="J571" i="5"/>
  <c r="J244" i="5"/>
  <c r="BK316" i="7"/>
  <c r="BK99" i="7"/>
  <c r="BK206" i="7"/>
  <c r="J412" i="7"/>
  <c r="J290" i="7"/>
  <c r="BK141" i="8"/>
  <c r="J177" i="8"/>
  <c r="J138" i="8"/>
  <c r="BK346" i="9"/>
  <c r="J367" i="9"/>
  <c r="J288" i="9"/>
  <c r="BK206" i="9"/>
  <c r="J277" i="9"/>
  <c r="BK124" i="10"/>
  <c r="J120" i="10"/>
  <c r="BK100" i="2"/>
  <c r="BK108" i="2"/>
  <c r="BK92" i="3"/>
  <c r="J319" i="4"/>
  <c r="J526" i="4"/>
  <c r="J475" i="4"/>
  <c r="BK383" i="4"/>
  <c r="J302" i="4"/>
  <c r="BK203" i="4"/>
  <c r="J500" i="4"/>
  <c r="J285" i="4"/>
  <c r="J332" i="4"/>
  <c r="BK690" i="5"/>
  <c r="BK463" i="5"/>
  <c r="J306" i="5"/>
  <c r="BK178" i="5"/>
  <c r="J400" i="5"/>
  <c r="BK709" i="5"/>
  <c r="J655" i="5"/>
  <c r="J477" i="5"/>
  <c r="J353" i="5"/>
  <c r="J220" i="5"/>
  <c r="BK123" i="5"/>
  <c r="BK123" i="6"/>
  <c r="BK354" i="7"/>
  <c r="J211" i="7"/>
  <c r="BK408" i="7"/>
  <c r="BK334" i="7"/>
  <c r="J146" i="7"/>
  <c r="BK276" i="7"/>
  <c r="BK240" i="7"/>
  <c r="J128" i="8"/>
  <c r="BK164" i="8"/>
  <c r="BK288" i="9"/>
  <c r="J245" i="9"/>
  <c r="J363" i="9"/>
  <c r="BK281" i="9"/>
  <c r="J228" i="9"/>
  <c r="J126" i="9"/>
  <c r="BK136" i="10"/>
  <c r="J132" i="10"/>
  <c r="J126" i="10"/>
  <c r="J88" i="10"/>
  <c r="BK88" i="2"/>
  <c r="J138" i="2"/>
  <c r="J134" i="2"/>
  <c r="BK83" i="3"/>
  <c r="J104" i="3"/>
  <c r="J530" i="4"/>
  <c r="J362" i="4"/>
  <c r="BK146" i="4"/>
  <c r="BK488" i="4"/>
  <c r="J430" i="4"/>
  <c r="BK378" i="4"/>
  <c r="J269" i="4"/>
  <c r="J182" i="4"/>
  <c r="J120" i="4"/>
  <c r="J336" i="4"/>
  <c r="BK457" i="4"/>
  <c r="BK222" i="4"/>
  <c r="BK107" i="4"/>
  <c r="J601" i="5"/>
  <c r="BK537" i="5"/>
  <c r="J436" i="5"/>
  <c r="BK300" i="5"/>
  <c r="J229" i="5"/>
  <c r="J587" i="5"/>
  <c r="BK184" i="5"/>
  <c r="J678" i="5"/>
  <c r="J633" i="5"/>
  <c r="BK507" i="5"/>
  <c r="BK436" i="5"/>
  <c r="J332" i="5"/>
  <c r="BK240" i="5"/>
  <c r="BK158" i="5"/>
  <c r="J685" i="5"/>
  <c r="BK564" i="5"/>
  <c r="J281" i="5"/>
  <c r="BK105" i="6"/>
  <c r="BK359" i="7"/>
  <c r="J240" i="7"/>
  <c r="BK125" i="7"/>
  <c r="BK390" i="7"/>
  <c r="BK338" i="7"/>
  <c r="BK198" i="7"/>
  <c r="BK110" i="7"/>
  <c r="J308" i="7"/>
  <c r="BK267" i="7"/>
  <c r="J299" i="7"/>
  <c r="J135" i="7"/>
  <c r="J164" i="8"/>
  <c r="BK122" i="8"/>
  <c r="J161" i="8"/>
  <c r="BK96" i="8"/>
  <c r="J160" i="9"/>
  <c r="J165" i="9"/>
  <c r="J351" i="9"/>
  <c r="BK299" i="9"/>
  <c r="J249" i="9"/>
  <c r="BK200" i="9"/>
  <c r="J136" i="9"/>
  <c r="BK307" i="9"/>
  <c r="J180" i="9"/>
  <c r="BK88" i="10"/>
  <c r="BK140" i="10"/>
  <c r="J101" i="10"/>
  <c r="BK80" i="2"/>
  <c r="BK84" i="2"/>
  <c r="J447" i="4"/>
  <c r="J467" i="4"/>
  <c r="J282" i="4"/>
  <c r="BK430" i="4"/>
  <c r="BK314" i="4"/>
  <c r="BK583" i="5"/>
  <c r="J311" i="5"/>
  <c r="J419" i="5"/>
  <c r="J663" i="5"/>
  <c r="J411" i="5"/>
  <c r="J128" i="5"/>
  <c r="J110" i="5"/>
  <c r="J222" i="7"/>
  <c r="BK329" i="7"/>
  <c r="J311" i="7"/>
  <c r="J154" i="8"/>
  <c r="BK233" i="9"/>
  <c r="BK354" i="9"/>
  <c r="BK175" i="9"/>
  <c r="BK108" i="9"/>
  <c r="BK103" i="10"/>
  <c r="J158" i="2"/>
  <c r="J92" i="2"/>
  <c r="BK116" i="2"/>
  <c r="J84" i="2"/>
  <c r="J162" i="2"/>
  <c r="BK150" i="2"/>
  <c r="J124" i="2"/>
  <c r="BK107" i="3"/>
  <c r="BK95" i="3"/>
  <c r="BK101" i="3"/>
  <c r="J83" i="3"/>
  <c r="BK467" i="4"/>
  <c r="J378" i="4"/>
  <c r="BK243" i="4"/>
  <c r="BK99" i="4"/>
  <c r="J522" i="4"/>
  <c r="BK496" i="4"/>
  <c r="BK436" i="4"/>
  <c r="BK397" i="4"/>
  <c r="J348" i="4"/>
  <c r="BK336" i="4"/>
  <c r="BK275" i="4"/>
  <c r="J243" i="4"/>
  <c r="BK186" i="4"/>
  <c r="J162" i="4"/>
  <c r="J107" i="4"/>
  <c r="BK442" i="4"/>
  <c r="J369" i="4"/>
  <c r="BK236" i="4"/>
  <c r="J436" i="4"/>
  <c r="J407" i="4"/>
  <c r="J240" i="4"/>
  <c r="BK196" i="4"/>
  <c r="BK120" i="4"/>
  <c r="BK633" i="5"/>
  <c r="J611" i="5"/>
  <c r="J543" i="5"/>
  <c r="J498" i="5"/>
  <c r="J442" i="5"/>
  <c r="J394" i="5"/>
  <c r="BK332" i="5"/>
  <c r="J240" i="5"/>
  <c r="BK190" i="5"/>
  <c r="J102" i="5"/>
  <c r="J575" i="5"/>
  <c r="J264" i="5"/>
  <c r="J158" i="5"/>
  <c r="BK98" i="5"/>
  <c r="BK674" i="5"/>
  <c r="J659" i="5"/>
  <c r="J629" i="5"/>
  <c r="BK543" i="5"/>
  <c r="BK498" i="5"/>
  <c r="J463" i="5"/>
  <c r="BK432" i="5"/>
  <c r="BK376" i="5"/>
  <c r="BK306" i="5"/>
  <c r="J259" i="5"/>
  <c r="BK196" i="5"/>
  <c r="BK136" i="5"/>
  <c r="BK550" i="5"/>
  <c r="BK237" i="5"/>
  <c r="J196" i="5"/>
  <c r="J109" i="6"/>
  <c r="J84" i="6"/>
  <c r="J334" i="7"/>
  <c r="BK308" i="7"/>
  <c r="J184" i="7"/>
  <c r="J110" i="7"/>
  <c r="BK414" i="7"/>
  <c r="J354" i="7"/>
  <c r="BK227" i="7"/>
  <c r="BK201" i="7"/>
  <c r="J188" i="7"/>
  <c r="J158" i="7"/>
  <c r="J99" i="7"/>
  <c r="J342" i="7"/>
  <c r="BK303" i="7"/>
  <c r="BK262" i="7"/>
  <c r="J216" i="7"/>
  <c r="J321" i="7"/>
  <c r="J262" i="7"/>
  <c r="BK138" i="8"/>
  <c r="J103" i="8"/>
  <c r="BK158" i="8"/>
  <c r="BK113" i="8"/>
  <c r="J135" i="8"/>
  <c r="BK171" i="8"/>
  <c r="BK128" i="8"/>
  <c r="BK109" i="8"/>
  <c r="BK303" i="9"/>
  <c r="J210" i="9"/>
  <c r="BK119" i="9"/>
  <c r="J281" i="9"/>
  <c r="J92" i="9"/>
  <c r="BK367" i="9"/>
  <c r="BK341" i="9"/>
  <c r="BK325" i="9"/>
  <c r="BK274" i="9"/>
  <c r="BK253" i="9"/>
  <c r="BK210" i="9"/>
  <c r="BK180" i="9"/>
  <c r="BK153" i="9"/>
  <c r="J108" i="9"/>
  <c r="BK270" i="9"/>
  <c r="J153" i="9"/>
  <c r="BK140" i="9"/>
  <c r="BK107" i="10"/>
  <c r="J90" i="10"/>
  <c r="J118" i="10"/>
  <c r="J96" i="10"/>
  <c r="BK134" i="10"/>
  <c r="J122" i="10"/>
  <c r="J112" i="10"/>
  <c r="BK99" i="10"/>
  <c r="J154" i="2"/>
  <c r="J146" i="2"/>
  <c r="J104" i="2"/>
  <c r="J150" i="2"/>
  <c r="BK124" i="2"/>
  <c r="J108" i="2"/>
  <c r="J142" i="2"/>
  <c r="BK126" i="2"/>
  <c r="J120" i="2"/>
  <c r="J100" i="2"/>
  <c r="J80" i="2"/>
  <c r="BK89" i="3"/>
  <c r="BK98" i="3"/>
  <c r="J98" i="3"/>
  <c r="J95" i="3"/>
  <c r="BK80" i="3"/>
  <c r="BK505" i="4"/>
  <c r="BK433" i="4"/>
  <c r="J397" i="4"/>
  <c r="J296" i="4"/>
  <c r="J247" i="4"/>
  <c r="BK192" i="4"/>
  <c r="BK526" i="4"/>
  <c r="BK514" i="4"/>
  <c r="BK500" i="4"/>
  <c r="J479" i="4"/>
  <c r="BK462" i="4"/>
  <c r="J451" i="4"/>
  <c r="J419" i="4"/>
  <c r="J392" i="4"/>
  <c r="J387" i="4"/>
  <c r="BK342" i="4"/>
  <c r="J314" i="4"/>
  <c r="J292" i="4"/>
  <c r="BK247" i="4"/>
  <c r="BK240" i="4"/>
  <c r="BK212" i="4"/>
  <c r="J192" i="4"/>
  <c r="J178" i="4"/>
  <c r="J146" i="4"/>
  <c r="J99" i="4"/>
  <c r="J492" i="4"/>
  <c r="BK419" i="4"/>
  <c r="BK392" i="4"/>
  <c r="BK292" i="4"/>
  <c r="BK162" i="4"/>
  <c r="BK471" i="4"/>
  <c r="BK369" i="4"/>
  <c r="J310" i="4"/>
  <c r="J275" i="4"/>
  <c r="J203" i="4"/>
  <c r="J127" i="4"/>
  <c r="J705" i="5"/>
  <c r="BK667" i="5"/>
  <c r="J616" i="5"/>
  <c r="BK593" i="5"/>
  <c r="J550" i="5"/>
  <c r="J488" i="5"/>
  <c r="BK468" i="5"/>
  <c r="J450" i="5"/>
  <c r="BK400" i="5"/>
  <c r="BK353" i="5"/>
  <c r="BK326" i="5"/>
  <c r="BK264" i="5"/>
  <c r="J237" i="5"/>
  <c r="J211" i="5"/>
  <c r="J184" i="5"/>
  <c r="J136" i="5"/>
  <c r="J593" i="5"/>
  <c r="BK427" i="5"/>
  <c r="J390" i="5"/>
  <c r="J190" i="5"/>
  <c r="BK723" i="5"/>
  <c r="J717" i="5"/>
  <c r="BK701" i="5"/>
  <c r="J690" i="5"/>
  <c r="BK663" i="5"/>
  <c r="J651" i="5"/>
  <c r="BK620" i="5"/>
  <c r="BK597" i="5"/>
  <c r="J537" i="5"/>
  <c r="BK481" i="5"/>
  <c r="BK446" i="5"/>
  <c r="BK405" i="5"/>
  <c r="BK349" i="5"/>
  <c r="BK311" i="5"/>
  <c r="BK291" i="5"/>
  <c r="BK247" i="5"/>
  <c r="BK215" i="5"/>
  <c r="J193" i="5"/>
  <c r="BK150" i="5"/>
  <c r="BK110" i="5"/>
  <c r="BK102" i="5"/>
  <c r="J98" i="5"/>
  <c r="BK629" i="5"/>
  <c r="BK601" i="5"/>
  <c r="J558" i="5"/>
  <c r="J455" i="5"/>
  <c r="BK254" i="5"/>
  <c r="BK224" i="5"/>
  <c r="J119" i="6"/>
  <c r="J123" i="6"/>
  <c r="BK84" i="6"/>
  <c r="J408" i="7"/>
  <c r="BK346" i="7"/>
  <c r="J326" i="7"/>
  <c r="BK282" i="7"/>
  <c r="BK232" i="7"/>
  <c r="BK169" i="7"/>
  <c r="BK141" i="7"/>
  <c r="J414" i="7"/>
  <c r="J397" i="7"/>
  <c r="BK379" i="7"/>
  <c r="J350" i="7"/>
  <c r="BK342" i="7"/>
  <c r="J316" i="7"/>
  <c r="J206" i="7"/>
  <c r="BK193" i="7"/>
  <c r="BK184" i="7"/>
  <c r="J169" i="7"/>
  <c r="J141" i="7"/>
  <c r="J117" i="7"/>
  <c r="J390" i="7"/>
  <c r="J375" i="7"/>
  <c r="BK311" i="7"/>
  <c r="BK290" i="7"/>
  <c r="J286" i="7"/>
  <c r="BK252" i="7"/>
  <c r="J227" i="7"/>
  <c r="J371" i="7"/>
  <c r="BK295" i="7"/>
  <c r="BK258" i="7"/>
  <c r="J132" i="8"/>
  <c r="J117" i="8"/>
  <c r="J174" i="8"/>
  <c r="BK151" i="8"/>
  <c r="BK135" i="8"/>
  <c r="J125" i="8"/>
  <c r="J168" i="8"/>
  <c r="J122" i="8"/>
  <c r="J180" i="8"/>
  <c r="BK168" i="8"/>
  <c r="J151" i="8"/>
  <c r="BK132" i="8"/>
  <c r="J106" i="8"/>
  <c r="BK329" i="9"/>
  <c r="J299" i="9"/>
  <c r="BK236" i="9"/>
  <c r="J200" i="9"/>
  <c r="BK98" i="9"/>
  <c r="J274" i="9"/>
  <c r="BK228" i="9"/>
  <c r="BK375" i="9"/>
  <c r="BK363" i="9"/>
  <c r="BK359" i="9"/>
  <c r="J346" i="9"/>
  <c r="J318" i="9"/>
  <c r="J312" i="9"/>
  <c r="BK277" i="9"/>
  <c r="J270" i="9"/>
  <c r="J258" i="9"/>
  <c r="J225" i="9"/>
  <c r="BK215" i="9"/>
  <c r="BK190" i="9"/>
  <c r="BK160" i="9"/>
  <c r="BK150" i="9"/>
  <c r="BK136" i="9"/>
  <c r="J98" i="9"/>
  <c r="J354" i="9"/>
  <c r="J303" i="9"/>
  <c r="BK221" i="9"/>
  <c r="J190" i="9"/>
  <c r="J140" i="10"/>
  <c r="BK130" i="10"/>
  <c r="BK105" i="10"/>
  <c r="J134" i="10"/>
  <c r="J130" i="10"/>
  <c r="J109" i="10"/>
  <c r="BK112" i="10"/>
  <c r="BK132" i="10"/>
  <c r="BK114" i="10"/>
  <c r="BK109" i="10"/>
  <c r="BK96" i="10"/>
  <c r="BK90" i="10"/>
  <c r="BK162" i="2"/>
  <c r="BK146" i="2"/>
  <c r="BK160" i="2"/>
  <c r="BK112" i="2"/>
  <c r="J107" i="3"/>
  <c r="J80" i="3"/>
  <c r="BK208" i="4"/>
  <c r="J518" i="4"/>
  <c r="J442" i="4"/>
  <c r="BK374" i="4"/>
  <c r="BK256" i="4"/>
  <c r="BK182" i="4"/>
  <c r="BK127" i="4"/>
  <c r="J383" i="4"/>
  <c r="J186" i="4"/>
  <c r="J139" i="4"/>
  <c r="J695" i="5"/>
  <c r="J606" i="5"/>
  <c r="BK516" i="5"/>
  <c r="BK419" i="5"/>
  <c r="BK259" i="5"/>
  <c r="J123" i="5"/>
  <c r="J247" i="5"/>
  <c r="BK705" i="5"/>
  <c r="BK685" i="5"/>
  <c r="J516" i="5"/>
  <c r="BK450" i="5"/>
  <c r="BK275" i="5"/>
  <c r="BK229" i="5"/>
  <c r="BK181" i="5"/>
  <c r="BK651" i="5"/>
  <c r="BK493" i="5"/>
  <c r="J114" i="6"/>
  <c r="BK366" i="7"/>
  <c r="J267" i="7"/>
  <c r="BK158" i="7"/>
  <c r="BK375" i="7"/>
  <c r="J151" i="7"/>
  <c r="J125" i="7"/>
  <c r="BK350" i="7"/>
  <c r="J232" i="7"/>
  <c r="J385" i="7"/>
  <c r="J252" i="7"/>
  <c r="BK161" i="8"/>
  <c r="BK117" i="8"/>
  <c r="J158" i="8"/>
  <c r="J337" i="9"/>
  <c r="J150" i="9"/>
  <c r="J242" i="9"/>
  <c r="BK126" i="9"/>
  <c r="J315" i="9"/>
  <c r="J262" i="9"/>
  <c r="BK242" i="9"/>
  <c r="BK146" i="9"/>
  <c r="BK92" i="9"/>
  <c r="J215" i="9"/>
  <c r="J103" i="10"/>
  <c r="J114" i="10"/>
  <c r="J128" i="10"/>
  <c r="J85" i="10"/>
  <c r="BK134" i="2"/>
  <c r="J88" i="2"/>
  <c r="J514" i="4"/>
  <c r="BK282" i="4"/>
  <c r="J488" i="4"/>
  <c r="J411" i="4"/>
  <c r="BK264" i="4"/>
  <c r="BK178" i="4"/>
  <c r="BK411" i="4"/>
  <c r="BK296" i="4"/>
  <c r="BK95" i="4"/>
  <c r="BK579" i="5"/>
  <c r="BK356" i="5"/>
  <c r="J233" i="5"/>
  <c r="J459" i="5"/>
  <c r="BK695" i="5"/>
  <c r="BK616" i="5"/>
  <c r="BK442" i="5"/>
  <c r="J349" i="5"/>
  <c r="BK211" i="5"/>
  <c r="J291" i="5"/>
  <c r="J99" i="6"/>
  <c r="J271" i="7"/>
  <c r="BK385" i="7"/>
  <c r="BK218" i="7"/>
  <c r="J379" i="7"/>
  <c r="J295" i="7"/>
  <c r="J113" i="8"/>
  <c r="BK148" i="8"/>
  <c r="J93" i="8"/>
  <c r="BK100" i="8"/>
  <c r="J253" i="9"/>
  <c r="J196" i="9"/>
  <c r="J307" i="9"/>
  <c r="J236" i="9"/>
  <c r="J140" i="9"/>
  <c r="J206" i="9"/>
  <c r="J99" i="10"/>
  <c r="BK138" i="10"/>
  <c r="J105" i="10"/>
  <c r="J116" i="2"/>
  <c r="AS54" i="1"/>
  <c r="BK475" i="4"/>
  <c r="J264" i="4"/>
  <c r="BK522" i="4"/>
  <c r="J457" i="4"/>
  <c r="J414" i="4"/>
  <c r="BK310" i="4"/>
  <c r="J208" i="4"/>
  <c r="J133" i="4"/>
  <c r="J423" i="4"/>
  <c r="J227" i="4"/>
  <c r="J342" i="4"/>
  <c r="BK678" i="5"/>
  <c r="BK587" i="5"/>
  <c r="BK455" i="5"/>
  <c r="BK344" i="5"/>
  <c r="J254" i="5"/>
  <c r="BK106" i="5"/>
  <c r="J344" i="5"/>
  <c r="J723" i="5"/>
  <c r="J670" i="5"/>
  <c r="BK571" i="5"/>
  <c r="J468" i="5"/>
  <c r="BK390" i="5"/>
  <c r="J300" i="5"/>
  <c r="J200" i="5"/>
  <c r="BK117" i="5"/>
  <c r="BK670" i="5"/>
  <c r="J507" i="5"/>
  <c r="J117" i="5"/>
  <c r="BK99" i="6"/>
  <c r="J303" i="7"/>
  <c r="J193" i="7"/>
  <c r="BK412" i="7"/>
  <c r="BK222" i="7"/>
  <c r="J173" i="7"/>
  <c r="BK135" i="7"/>
  <c r="J329" i="7"/>
  <c r="BK271" i="7"/>
  <c r="J218" i="7"/>
  <c r="BK247" i="7"/>
  <c r="BK106" i="8"/>
  <c r="J96" i="8"/>
  <c r="J100" i="8"/>
  <c r="BK125" i="8"/>
  <c r="J265" i="9"/>
  <c r="BK130" i="9"/>
  <c r="J157" i="9"/>
  <c r="BK333" i="9"/>
  <c r="BK245" i="9"/>
  <c r="BK170" i="9"/>
  <c r="BK113" i="9"/>
  <c r="BK258" i="9"/>
  <c r="J113" i="9"/>
  <c r="BK101" i="10"/>
  <c r="BK122" i="10"/>
  <c r="J124" i="10"/>
  <c r="BK92" i="10"/>
  <c r="BK130" i="2"/>
  <c r="J89" i="3"/>
  <c r="BK133" i="4"/>
  <c r="BK332" i="4"/>
  <c r="J175" i="4"/>
  <c r="BK414" i="4"/>
  <c r="BK473" i="5"/>
  <c r="J181" i="5"/>
  <c r="BK642" i="5"/>
  <c r="J369" i="5"/>
  <c r="BK91" i="5"/>
  <c r="BK114" i="6"/>
  <c r="BK402" i="7"/>
  <c r="J282" i="7"/>
  <c r="BK177" i="8"/>
  <c r="BK154" i="8"/>
  <c r="J294" i="9"/>
  <c r="BK337" i="9"/>
  <c r="J130" i="9"/>
  <c r="BK85" i="10"/>
  <c r="J116" i="10"/>
  <c r="R341" i="4" l="1"/>
  <c r="T341" i="4"/>
  <c r="P341" i="4"/>
  <c r="T79" i="2"/>
  <c r="P79" i="3"/>
  <c r="AU56" i="1" s="1"/>
  <c r="P94" i="4"/>
  <c r="R263" i="4"/>
  <c r="R291" i="4"/>
  <c r="P361" i="4"/>
  <c r="P429" i="4"/>
  <c r="P461" i="4"/>
  <c r="P499" i="4"/>
  <c r="T513" i="4"/>
  <c r="P90" i="5"/>
  <c r="P228" i="5"/>
  <c r="R285" i="5"/>
  <c r="BK389" i="5"/>
  <c r="J389" i="5"/>
  <c r="J64" i="5"/>
  <c r="P418" i="5"/>
  <c r="P700" i="5"/>
  <c r="T83" i="6"/>
  <c r="T82" i="6"/>
  <c r="T81" i="6" s="1"/>
  <c r="R98" i="7"/>
  <c r="BK157" i="7"/>
  <c r="J157" i="7"/>
  <c r="J63" i="7"/>
  <c r="P200" i="7"/>
  <c r="P236" i="7"/>
  <c r="R275" i="7"/>
  <c r="T289" i="7"/>
  <c r="P320" i="7"/>
  <c r="P374" i="7"/>
  <c r="P389" i="7"/>
  <c r="P383" i="7" s="1"/>
  <c r="T411" i="7"/>
  <c r="BK99" i="8"/>
  <c r="J99" i="8"/>
  <c r="J62" i="8"/>
  <c r="P131" i="8"/>
  <c r="R147" i="8"/>
  <c r="P167" i="8"/>
  <c r="R91" i="9"/>
  <c r="BK195" i="9"/>
  <c r="J195" i="9"/>
  <c r="J62" i="9"/>
  <c r="R195" i="9"/>
  <c r="BK293" i="9"/>
  <c r="J293" i="9"/>
  <c r="J65" i="9"/>
  <c r="R293" i="9"/>
  <c r="BK314" i="9"/>
  <c r="J314" i="9"/>
  <c r="J66" i="9"/>
  <c r="T314" i="9"/>
  <c r="BK345" i="9"/>
  <c r="BK344" i="9" s="1"/>
  <c r="J344" i="9" s="1"/>
  <c r="J68" i="9" s="1"/>
  <c r="J345" i="9"/>
  <c r="J69" i="9"/>
  <c r="T345" i="9"/>
  <c r="T344" i="9"/>
  <c r="BK79" i="2"/>
  <c r="J79" i="2"/>
  <c r="J30" i="2" s="1"/>
  <c r="J59" i="2"/>
  <c r="R79" i="2"/>
  <c r="BK79" i="3"/>
  <c r="J79" i="3"/>
  <c r="J59" i="3"/>
  <c r="T79" i="3"/>
  <c r="BK94" i="4"/>
  <c r="BK93" i="4" s="1"/>
  <c r="J93" i="4" s="1"/>
  <c r="J60" i="4" s="1"/>
  <c r="J94" i="4"/>
  <c r="J61" i="4" s="1"/>
  <c r="T94" i="4"/>
  <c r="P263" i="4"/>
  <c r="BK291" i="4"/>
  <c r="J291" i="4"/>
  <c r="J63" i="4" s="1"/>
  <c r="P291" i="4"/>
  <c r="BK361" i="4"/>
  <c r="J361" i="4"/>
  <c r="J65" i="4"/>
  <c r="R361" i="4"/>
  <c r="BK429" i="4"/>
  <c r="J429" i="4" s="1"/>
  <c r="J67" i="4" s="1"/>
  <c r="T429" i="4"/>
  <c r="BK461" i="4"/>
  <c r="J461" i="4"/>
  <c r="J70" i="4" s="1"/>
  <c r="T461" i="4"/>
  <c r="R499" i="4"/>
  <c r="BK513" i="4"/>
  <c r="J513" i="4"/>
  <c r="J72" i="4"/>
  <c r="R513" i="4"/>
  <c r="R460" i="4" s="1"/>
  <c r="BK90" i="5"/>
  <c r="T90" i="5"/>
  <c r="R228" i="5"/>
  <c r="T228" i="5"/>
  <c r="P285" i="5"/>
  <c r="BK418" i="5"/>
  <c r="J418" i="5" s="1"/>
  <c r="J66" i="5" s="1"/>
  <c r="R418" i="5"/>
  <c r="BK700" i="5"/>
  <c r="J700" i="5"/>
  <c r="J67" i="5"/>
  <c r="T700" i="5"/>
  <c r="BK83" i="6"/>
  <c r="J83" i="6" s="1"/>
  <c r="J61" i="6" s="1"/>
  <c r="P83" i="6"/>
  <c r="P82" i="6" s="1"/>
  <c r="P81" i="6" s="1"/>
  <c r="AU59" i="1" s="1"/>
  <c r="BK98" i="7"/>
  <c r="T98" i="7"/>
  <c r="P134" i="7"/>
  <c r="T134" i="7"/>
  <c r="P157" i="7"/>
  <c r="T157" i="7"/>
  <c r="R200" i="7"/>
  <c r="BK236" i="7"/>
  <c r="J236" i="7"/>
  <c r="J65" i="7" s="1"/>
  <c r="R236" i="7"/>
  <c r="BK275" i="7"/>
  <c r="J275" i="7"/>
  <c r="J68" i="7"/>
  <c r="T275" i="7"/>
  <c r="P289" i="7"/>
  <c r="R289" i="7"/>
  <c r="P302" i="7"/>
  <c r="BK320" i="7"/>
  <c r="J320" i="7"/>
  <c r="J71" i="7"/>
  <c r="R320" i="7"/>
  <c r="BK374" i="7"/>
  <c r="J374" i="7"/>
  <c r="J72" i="7"/>
  <c r="T374" i="7"/>
  <c r="BK389" i="7"/>
  <c r="J389" i="7"/>
  <c r="J75" i="7" s="1"/>
  <c r="R389" i="7"/>
  <c r="R383" i="7"/>
  <c r="BK411" i="7"/>
  <c r="J411" i="7"/>
  <c r="J76" i="7" s="1"/>
  <c r="P411" i="7"/>
  <c r="BK92" i="8"/>
  <c r="J92" i="8"/>
  <c r="J61" i="8"/>
  <c r="P92" i="8"/>
  <c r="T92" i="8"/>
  <c r="P99" i="8"/>
  <c r="T99" i="8"/>
  <c r="BK121" i="8"/>
  <c r="J121" i="8"/>
  <c r="J66" i="8"/>
  <c r="P121" i="8"/>
  <c r="T121" i="8"/>
  <c r="BK131" i="8"/>
  <c r="J131" i="8"/>
  <c r="J67" i="8"/>
  <c r="R131" i="8"/>
  <c r="BK147" i="8"/>
  <c r="J147" i="8" s="1"/>
  <c r="J68" i="8" s="1"/>
  <c r="P147" i="8"/>
  <c r="T147" i="8"/>
  <c r="P157" i="8"/>
  <c r="R157" i="8"/>
  <c r="T157" i="8"/>
  <c r="BK167" i="8"/>
  <c r="J167" i="8"/>
  <c r="J70" i="8"/>
  <c r="R167" i="8"/>
  <c r="P91" i="9"/>
  <c r="T91" i="9"/>
  <c r="T195" i="9"/>
  <c r="T90" i="9" s="1"/>
  <c r="P293" i="9"/>
  <c r="T293" i="9"/>
  <c r="P314" i="9"/>
  <c r="R314" i="9"/>
  <c r="P345" i="9"/>
  <c r="P344" i="9"/>
  <c r="R345" i="9"/>
  <c r="R344" i="9"/>
  <c r="BK87" i="10"/>
  <c r="J87" i="10" s="1"/>
  <c r="J61" i="10" s="1"/>
  <c r="R87" i="10"/>
  <c r="BK111" i="10"/>
  <c r="J111" i="10"/>
  <c r="J63" i="10" s="1"/>
  <c r="R111" i="10"/>
  <c r="P79" i="2"/>
  <c r="AU55" i="1"/>
  <c r="R79" i="3"/>
  <c r="R94" i="4"/>
  <c r="BK263" i="4"/>
  <c r="J263" i="4" s="1"/>
  <c r="J62" i="4" s="1"/>
  <c r="T263" i="4"/>
  <c r="T291" i="4"/>
  <c r="T361" i="4"/>
  <c r="R429" i="4"/>
  <c r="R461" i="4"/>
  <c r="BK499" i="4"/>
  <c r="J499" i="4"/>
  <c r="J71" i="4"/>
  <c r="T499" i="4"/>
  <c r="P513" i="4"/>
  <c r="R90" i="5"/>
  <c r="BK228" i="5"/>
  <c r="J228" i="5"/>
  <c r="J62" i="5"/>
  <c r="BK285" i="5"/>
  <c r="J285" i="5" s="1"/>
  <c r="J63" i="5" s="1"/>
  <c r="T285" i="5"/>
  <c r="P389" i="5"/>
  <c r="R389" i="5"/>
  <c r="T389" i="5"/>
  <c r="T418" i="5"/>
  <c r="R700" i="5"/>
  <c r="R83" i="6"/>
  <c r="R82" i="6"/>
  <c r="R81" i="6"/>
  <c r="P98" i="7"/>
  <c r="P97" i="7" s="1"/>
  <c r="BK134" i="7"/>
  <c r="J134" i="7"/>
  <c r="J62" i="7"/>
  <c r="R134" i="7"/>
  <c r="R157" i="7"/>
  <c r="BK200" i="7"/>
  <c r="J200" i="7"/>
  <c r="J64" i="7"/>
  <c r="T200" i="7"/>
  <c r="T236" i="7"/>
  <c r="P275" i="7"/>
  <c r="P274" i="7" s="1"/>
  <c r="BK289" i="7"/>
  <c r="J289" i="7"/>
  <c r="J69" i="7"/>
  <c r="BK302" i="7"/>
  <c r="J302" i="7"/>
  <c r="J70" i="7" s="1"/>
  <c r="R302" i="7"/>
  <c r="T302" i="7"/>
  <c r="T320" i="7"/>
  <c r="R374" i="7"/>
  <c r="T389" i="7"/>
  <c r="T383" i="7" s="1"/>
  <c r="R411" i="7"/>
  <c r="R92" i="8"/>
  <c r="R99" i="8"/>
  <c r="R121" i="8"/>
  <c r="R120" i="8"/>
  <c r="T131" i="8"/>
  <c r="BK157" i="8"/>
  <c r="J157" i="8"/>
  <c r="J69" i="8"/>
  <c r="T167" i="8"/>
  <c r="BK91" i="9"/>
  <c r="P195" i="9"/>
  <c r="P87" i="10"/>
  <c r="T87" i="10"/>
  <c r="BK98" i="10"/>
  <c r="J98" i="10"/>
  <c r="J62" i="10"/>
  <c r="P98" i="10"/>
  <c r="R98" i="10"/>
  <c r="T98" i="10"/>
  <c r="P111" i="10"/>
  <c r="T111" i="10"/>
  <c r="BK112" i="8"/>
  <c r="J112" i="8" s="1"/>
  <c r="J63" i="8" s="1"/>
  <c r="BK341" i="4"/>
  <c r="J341" i="4"/>
  <c r="J64" i="4"/>
  <c r="BK456" i="4"/>
  <c r="J456" i="4" s="1"/>
  <c r="J68" i="4" s="1"/>
  <c r="BK722" i="5"/>
  <c r="J722" i="5"/>
  <c r="J68" i="5"/>
  <c r="BK270" i="7"/>
  <c r="J270" i="7" s="1"/>
  <c r="J66" i="7" s="1"/>
  <c r="BK116" i="8"/>
  <c r="J116" i="8"/>
  <c r="J64" i="8"/>
  <c r="BK280" i="9"/>
  <c r="J280" i="9" s="1"/>
  <c r="J63" i="9" s="1"/>
  <c r="BK287" i="9"/>
  <c r="J287" i="9"/>
  <c r="J64" i="9"/>
  <c r="BK340" i="9"/>
  <c r="J340" i="9" s="1"/>
  <c r="J67" i="9" s="1"/>
  <c r="BK84" i="10"/>
  <c r="J84" i="10"/>
  <c r="J60" i="10"/>
  <c r="BK410" i="5"/>
  <c r="J410" i="5" s="1"/>
  <c r="J65" i="5" s="1"/>
  <c r="BK384" i="7"/>
  <c r="J384" i="7"/>
  <c r="J74" i="7"/>
  <c r="J91" i="9"/>
  <c r="J61" i="9" s="1"/>
  <c r="J52" i="10"/>
  <c r="E73" i="10"/>
  <c r="F80" i="10"/>
  <c r="BE90" i="10"/>
  <c r="BE92" i="10"/>
  <c r="BE94" i="10"/>
  <c r="BE96" i="10"/>
  <c r="BE99" i="10"/>
  <c r="BE103" i="10"/>
  <c r="BE105" i="10"/>
  <c r="BE107" i="10"/>
  <c r="BE109" i="10"/>
  <c r="BE112" i="10"/>
  <c r="BE120" i="10"/>
  <c r="BE124" i="10"/>
  <c r="BE126" i="10"/>
  <c r="BE130" i="10"/>
  <c r="BE132" i="10"/>
  <c r="BE136" i="10"/>
  <c r="BE140" i="10"/>
  <c r="BE88" i="10"/>
  <c r="BE101" i="10"/>
  <c r="BE134" i="10"/>
  <c r="BE85" i="10"/>
  <c r="BE114" i="10"/>
  <c r="BE116" i="10"/>
  <c r="BE118" i="10"/>
  <c r="BE122" i="10"/>
  <c r="BE128" i="10"/>
  <c r="BE138" i="10"/>
  <c r="F55" i="9"/>
  <c r="BE98" i="9"/>
  <c r="BE136" i="9"/>
  <c r="BE150" i="9"/>
  <c r="BE175" i="9"/>
  <c r="BE185" i="9"/>
  <c r="BE196" i="9"/>
  <c r="BE200" i="9"/>
  <c r="BE210" i="9"/>
  <c r="BE228" i="9"/>
  <c r="BE236" i="9"/>
  <c r="BE265" i="9"/>
  <c r="BE288" i="9"/>
  <c r="BE294" i="9"/>
  <c r="BE299" i="9"/>
  <c r="E48" i="9"/>
  <c r="J52" i="9"/>
  <c r="BE92" i="9"/>
  <c r="BE108" i="9"/>
  <c r="BE119" i="9"/>
  <c r="BE130" i="9"/>
  <c r="BE140" i="9"/>
  <c r="BE170" i="9"/>
  <c r="BE190" i="9"/>
  <c r="BE206" i="9"/>
  <c r="BE215" i="9"/>
  <c r="BE242" i="9"/>
  <c r="BE253" i="9"/>
  <c r="BE270" i="9"/>
  <c r="BE274" i="9"/>
  <c r="BE281" i="9"/>
  <c r="BE303" i="9"/>
  <c r="BE307" i="9"/>
  <c r="BE315" i="9"/>
  <c r="BE325" i="9"/>
  <c r="BE329" i="9"/>
  <c r="BE333" i="9"/>
  <c r="BE337" i="9"/>
  <c r="BE341" i="9"/>
  <c r="BE346" i="9"/>
  <c r="BE351" i="9"/>
  <c r="BE354" i="9"/>
  <c r="BE359" i="9"/>
  <c r="BE363" i="9"/>
  <c r="BE367" i="9"/>
  <c r="BE375" i="9"/>
  <c r="BE153" i="9"/>
  <c r="BE160" i="9"/>
  <c r="BE180" i="9"/>
  <c r="BE221" i="9"/>
  <c r="BE233" i="9"/>
  <c r="BE258" i="9"/>
  <c r="BE262" i="9"/>
  <c r="BE277" i="9"/>
  <c r="BE113" i="9"/>
  <c r="BE126" i="9"/>
  <c r="BE146" i="9"/>
  <c r="BE157" i="9"/>
  <c r="BE165" i="9"/>
  <c r="BE225" i="9"/>
  <c r="BE245" i="9"/>
  <c r="BE249" i="9"/>
  <c r="BE312" i="9"/>
  <c r="BE318" i="9"/>
  <c r="J98" i="7"/>
  <c r="J61" i="7"/>
  <c r="E48" i="8"/>
  <c r="J52" i="8"/>
  <c r="BE93" i="8"/>
  <c r="BE122" i="8"/>
  <c r="BE128" i="8"/>
  <c r="BE135" i="8"/>
  <c r="BE151" i="8"/>
  <c r="BE158" i="8"/>
  <c r="BE103" i="8"/>
  <c r="BE106" i="8"/>
  <c r="BE141" i="8"/>
  <c r="BE177" i="8"/>
  <c r="F55" i="8"/>
  <c r="BE96" i="8"/>
  <c r="BE100" i="8"/>
  <c r="BE109" i="8"/>
  <c r="BE113" i="8"/>
  <c r="BE117" i="8"/>
  <c r="BE125" i="8"/>
  <c r="BE132" i="8"/>
  <c r="BE138" i="8"/>
  <c r="BE144" i="8"/>
  <c r="BE148" i="8"/>
  <c r="BE154" i="8"/>
  <c r="BE168" i="8"/>
  <c r="BE180" i="8"/>
  <c r="BE161" i="8"/>
  <c r="BE164" i="8"/>
  <c r="BE171" i="8"/>
  <c r="BE174" i="8"/>
  <c r="E48" i="7"/>
  <c r="J52" i="7"/>
  <c r="BE110" i="7"/>
  <c r="BE125" i="7"/>
  <c r="BE158" i="7"/>
  <c r="BE206" i="7"/>
  <c r="BE252" i="7"/>
  <c r="BE282" i="7"/>
  <c r="BE290" i="7"/>
  <c r="BE342" i="7"/>
  <c r="BE346" i="7"/>
  <c r="BE366" i="7"/>
  <c r="BE390" i="7"/>
  <c r="BE240" i="7"/>
  <c r="BE247" i="7"/>
  <c r="BE258" i="7"/>
  <c r="BE262" i="7"/>
  <c r="BE267" i="7"/>
  <c r="BE286" i="7"/>
  <c r="BE295" i="7"/>
  <c r="BE303" i="7"/>
  <c r="BE308" i="7"/>
  <c r="BE326" i="7"/>
  <c r="BE334" i="7"/>
  <c r="BE338" i="7"/>
  <c r="BE354" i="7"/>
  <c r="BE408" i="7"/>
  <c r="BE416" i="7"/>
  <c r="F55" i="7"/>
  <c r="BE99" i="7"/>
  <c r="BE117" i="7"/>
  <c r="BE135" i="7"/>
  <c r="BE141" i="7"/>
  <c r="BE146" i="7"/>
  <c r="BE151" i="7"/>
  <c r="BE169" i="7"/>
  <c r="BE173" i="7"/>
  <c r="BE184" i="7"/>
  <c r="BE188" i="7"/>
  <c r="BE193" i="7"/>
  <c r="BE198" i="7"/>
  <c r="BE211" i="7"/>
  <c r="BE222" i="7"/>
  <c r="BE227" i="7"/>
  <c r="BE311" i="7"/>
  <c r="BE316" i="7"/>
  <c r="BE329" i="7"/>
  <c r="BE350" i="7"/>
  <c r="BE359" i="7"/>
  <c r="BE371" i="7"/>
  <c r="BE379" i="7"/>
  <c r="BE385" i="7"/>
  <c r="BE397" i="7"/>
  <c r="BE402" i="7"/>
  <c r="BE412" i="7"/>
  <c r="BE414" i="7"/>
  <c r="BE129" i="7"/>
  <c r="BE201" i="7"/>
  <c r="BE216" i="7"/>
  <c r="BE218" i="7"/>
  <c r="BE232" i="7"/>
  <c r="BE237" i="7"/>
  <c r="BE271" i="7"/>
  <c r="BE276" i="7"/>
  <c r="BE299" i="7"/>
  <c r="BE321" i="7"/>
  <c r="BE375" i="7"/>
  <c r="J90" i="5"/>
  <c r="J61" i="5" s="1"/>
  <c r="J75" i="6"/>
  <c r="E48" i="6"/>
  <c r="F55" i="6"/>
  <c r="BE109" i="6"/>
  <c r="BE114" i="6"/>
  <c r="BE119" i="6"/>
  <c r="BE123" i="6"/>
  <c r="BE99" i="6"/>
  <c r="BE84" i="6"/>
  <c r="BE105" i="6"/>
  <c r="BE91" i="5"/>
  <c r="BE102" i="5"/>
  <c r="BE106" i="5"/>
  <c r="BE136" i="5"/>
  <c r="BE150" i="5"/>
  <c r="BE184" i="5"/>
  <c r="BE215" i="5"/>
  <c r="BE220" i="5"/>
  <c r="BE229" i="5"/>
  <c r="BE240" i="5"/>
  <c r="BE349" i="5"/>
  <c r="BE516" i="5"/>
  <c r="BE537" i="5"/>
  <c r="BE543" i="5"/>
  <c r="BE579" i="5"/>
  <c r="BE695" i="5"/>
  <c r="BE701" i="5"/>
  <c r="BE705" i="5"/>
  <c r="BK460" i="4"/>
  <c r="J460" i="4"/>
  <c r="J69" i="4"/>
  <c r="E48" i="5"/>
  <c r="J52" i="5"/>
  <c r="F85" i="5"/>
  <c r="BE98" i="5"/>
  <c r="BE110" i="5"/>
  <c r="BE117" i="5"/>
  <c r="BE123" i="5"/>
  <c r="BE128" i="5"/>
  <c r="BE158" i="5"/>
  <c r="BE171" i="5"/>
  <c r="BE190" i="5"/>
  <c r="BE211" i="5"/>
  <c r="BE224" i="5"/>
  <c r="BE237" i="5"/>
  <c r="BE247" i="5"/>
  <c r="BE254" i="5"/>
  <c r="BE259" i="5"/>
  <c r="BE264" i="5"/>
  <c r="BE275" i="5"/>
  <c r="BE291" i="5"/>
  <c r="BE300" i="5"/>
  <c r="BE306" i="5"/>
  <c r="BE326" i="5"/>
  <c r="BE332" i="5"/>
  <c r="BE344" i="5"/>
  <c r="BE353" i="5"/>
  <c r="BE356" i="5"/>
  <c r="BE390" i="5"/>
  <c r="BE394" i="5"/>
  <c r="BE400" i="5"/>
  <c r="BE405" i="5"/>
  <c r="BE419" i="5"/>
  <c r="BE427" i="5"/>
  <c r="BE450" i="5"/>
  <c r="BE455" i="5"/>
  <c r="BE459" i="5"/>
  <c r="BE463" i="5"/>
  <c r="BE468" i="5"/>
  <c r="BE473" i="5"/>
  <c r="BE477" i="5"/>
  <c r="BE481" i="5"/>
  <c r="BE493" i="5"/>
  <c r="BE507" i="5"/>
  <c r="BE583" i="5"/>
  <c r="BE587" i="5"/>
  <c r="BE593" i="5"/>
  <c r="BE601" i="5"/>
  <c r="BE606" i="5"/>
  <c r="BE611" i="5"/>
  <c r="BE616" i="5"/>
  <c r="BE620" i="5"/>
  <c r="BE633" i="5"/>
  <c r="BE663" i="5"/>
  <c r="BE667" i="5"/>
  <c r="BE670" i="5"/>
  <c r="BE678" i="5"/>
  <c r="BE690" i="5"/>
  <c r="BE709" i="5"/>
  <c r="BE717" i="5"/>
  <c r="BE723" i="5"/>
  <c r="BE178" i="5"/>
  <c r="BE181" i="5"/>
  <c r="BE193" i="5"/>
  <c r="BE196" i="5"/>
  <c r="BE311" i="5"/>
  <c r="BE369" i="5"/>
  <c r="BE376" i="5"/>
  <c r="BE411" i="5"/>
  <c r="BE446" i="5"/>
  <c r="BE564" i="5"/>
  <c r="BE200" i="5"/>
  <c r="BE204" i="5"/>
  <c r="BE233" i="5"/>
  <c r="BE244" i="5"/>
  <c r="BE281" i="5"/>
  <c r="BE286" i="5"/>
  <c r="BE432" i="5"/>
  <c r="BE436" i="5"/>
  <c r="BE442" i="5"/>
  <c r="BE488" i="5"/>
  <c r="BE498" i="5"/>
  <c r="BE550" i="5"/>
  <c r="BE558" i="5"/>
  <c r="BE571" i="5"/>
  <c r="BE575" i="5"/>
  <c r="BE597" i="5"/>
  <c r="BE629" i="5"/>
  <c r="BE642" i="5"/>
  <c r="BE651" i="5"/>
  <c r="BE655" i="5"/>
  <c r="BE659" i="5"/>
  <c r="BE674" i="5"/>
  <c r="BE685" i="5"/>
  <c r="BE99" i="4"/>
  <c r="BE133" i="4"/>
  <c r="BE146" i="4"/>
  <c r="BE171" i="4"/>
  <c r="BE217" i="4"/>
  <c r="BE227" i="4"/>
  <c r="BE269" i="4"/>
  <c r="BE282" i="4"/>
  <c r="BE302" i="4"/>
  <c r="BE325" i="4"/>
  <c r="BE336" i="4"/>
  <c r="BE362" i="4"/>
  <c r="BE402" i="4"/>
  <c r="BE430" i="4"/>
  <c r="BE484" i="4"/>
  <c r="BE492" i="4"/>
  <c r="F55" i="4"/>
  <c r="BE107" i="4"/>
  <c r="BE182" i="4"/>
  <c r="BE208" i="4"/>
  <c r="BE264" i="4"/>
  <c r="BE319" i="4"/>
  <c r="BE332" i="4"/>
  <c r="BE378" i="4"/>
  <c r="BE387" i="4"/>
  <c r="BE447" i="4"/>
  <c r="BE451" i="4"/>
  <c r="BE462" i="4"/>
  <c r="BE467" i="4"/>
  <c r="BE496" i="4"/>
  <c r="J52" i="4"/>
  <c r="E82" i="4"/>
  <c r="BE95" i="4"/>
  <c r="BE175" i="4"/>
  <c r="BE178" i="4"/>
  <c r="BE186" i="4"/>
  <c r="BE192" i="4"/>
  <c r="BE196" i="4"/>
  <c r="BE203" i="4"/>
  <c r="BE222" i="4"/>
  <c r="BE236" i="4"/>
  <c r="BE243" i="4"/>
  <c r="BE247" i="4"/>
  <c r="BE285" i="4"/>
  <c r="BE296" i="4"/>
  <c r="BE310" i="4"/>
  <c r="BE314" i="4"/>
  <c r="BE342" i="4"/>
  <c r="BE348" i="4"/>
  <c r="BE369" i="4"/>
  <c r="BE397" i="4"/>
  <c r="BE407" i="4"/>
  <c r="BE411" i="4"/>
  <c r="BE414" i="4"/>
  <c r="BE419" i="4"/>
  <c r="BE433" i="4"/>
  <c r="BE436" i="4"/>
  <c r="BE442" i="4"/>
  <c r="BE457" i="4"/>
  <c r="BE475" i="4"/>
  <c r="BE479" i="4"/>
  <c r="BE488" i="4"/>
  <c r="BE500" i="4"/>
  <c r="BE505" i="4"/>
  <c r="BE510" i="4"/>
  <c r="BE514" i="4"/>
  <c r="BE518" i="4"/>
  <c r="BE522" i="4"/>
  <c r="BE526" i="4"/>
  <c r="BE530" i="4"/>
  <c r="BE120" i="4"/>
  <c r="BE127" i="4"/>
  <c r="BE139" i="4"/>
  <c r="BE162" i="4"/>
  <c r="BE212" i="4"/>
  <c r="BE240" i="4"/>
  <c r="BE256" i="4"/>
  <c r="BE275" i="4"/>
  <c r="BE292" i="4"/>
  <c r="BE374" i="4"/>
  <c r="BE383" i="4"/>
  <c r="BE392" i="4"/>
  <c r="BE423" i="4"/>
  <c r="BE471" i="4"/>
  <c r="J52" i="3"/>
  <c r="F55" i="3"/>
  <c r="BE80" i="3"/>
  <c r="BE83" i="3"/>
  <c r="BE86" i="3"/>
  <c r="BE95" i="3"/>
  <c r="BE89" i="3"/>
  <c r="E48" i="3"/>
  <c r="BE92" i="3"/>
  <c r="BE98" i="3"/>
  <c r="BE104" i="3"/>
  <c r="BE101" i="3"/>
  <c r="BE107" i="3"/>
  <c r="E48" i="2"/>
  <c r="J73" i="2"/>
  <c r="F76" i="2"/>
  <c r="BE84" i="2"/>
  <c r="BE100" i="2"/>
  <c r="BE104" i="2"/>
  <c r="BE112" i="2"/>
  <c r="BE116" i="2"/>
  <c r="BE120" i="2"/>
  <c r="BE124" i="2"/>
  <c r="BE126" i="2"/>
  <c r="BE134" i="2"/>
  <c r="BE138" i="2"/>
  <c r="BE142" i="2"/>
  <c r="BE146" i="2"/>
  <c r="BE154" i="2"/>
  <c r="BE158" i="2"/>
  <c r="BE80" i="2"/>
  <c r="BE88" i="2"/>
  <c r="BE160" i="2"/>
  <c r="BE92" i="2"/>
  <c r="BE96" i="2"/>
  <c r="BE108" i="2"/>
  <c r="BE130" i="2"/>
  <c r="BE150" i="2"/>
  <c r="BE162" i="2"/>
  <c r="F37" i="3"/>
  <c r="BD56" i="1" s="1"/>
  <c r="F34" i="8"/>
  <c r="BA61" i="1"/>
  <c r="J34" i="2"/>
  <c r="AW55" i="1"/>
  <c r="J34" i="3"/>
  <c r="AW56" i="1" s="1"/>
  <c r="F36" i="3"/>
  <c r="BC56" i="1"/>
  <c r="J30" i="3"/>
  <c r="J34" i="4"/>
  <c r="AW57" i="1"/>
  <c r="F35" i="8"/>
  <c r="BB61" i="1"/>
  <c r="F36" i="2"/>
  <c r="BC55" i="1"/>
  <c r="F34" i="3"/>
  <c r="BA56" i="1" s="1"/>
  <c r="F36" i="4"/>
  <c r="BC57" i="1"/>
  <c r="F35" i="7"/>
  <c r="BB60" i="1"/>
  <c r="F37" i="2"/>
  <c r="BD55" i="1"/>
  <c r="F36" i="5"/>
  <c r="BC58" i="1"/>
  <c r="F34" i="2"/>
  <c r="BA55" i="1"/>
  <c r="F37" i="8"/>
  <c r="BD61" i="1" s="1"/>
  <c r="F35" i="9"/>
  <c r="BB62" i="1"/>
  <c r="F34" i="5"/>
  <c r="BA58" i="1"/>
  <c r="F36" i="9"/>
  <c r="BC62" i="1"/>
  <c r="F35" i="3"/>
  <c r="BB56" i="1"/>
  <c r="F37" i="6"/>
  <c r="BD59" i="1"/>
  <c r="J34" i="6"/>
  <c r="AW59" i="1" s="1"/>
  <c r="F36" i="6"/>
  <c r="BC59" i="1"/>
  <c r="F37" i="7"/>
  <c r="BD60" i="1"/>
  <c r="F34" i="9"/>
  <c r="BA62" i="1"/>
  <c r="F35" i="2"/>
  <c r="BB55" i="1"/>
  <c r="F35" i="4"/>
  <c r="BB57" i="1"/>
  <c r="F36" i="10"/>
  <c r="BC63" i="1"/>
  <c r="F37" i="4"/>
  <c r="BD57" i="1"/>
  <c r="F37" i="10"/>
  <c r="BD63" i="1"/>
  <c r="F34" i="4"/>
  <c r="BA57" i="1" s="1"/>
  <c r="F35" i="6"/>
  <c r="BB59" i="1"/>
  <c r="J34" i="7"/>
  <c r="AW60" i="1"/>
  <c r="J34" i="5"/>
  <c r="AW58" i="1" s="1"/>
  <c r="F36" i="8"/>
  <c r="BC61" i="1"/>
  <c r="F35" i="10"/>
  <c r="BB63" i="1"/>
  <c r="F35" i="5"/>
  <c r="BB58" i="1" s="1"/>
  <c r="F37" i="5"/>
  <c r="BD58" i="1" s="1"/>
  <c r="F34" i="6"/>
  <c r="BA59" i="1"/>
  <c r="F36" i="7"/>
  <c r="BC60" i="1" s="1"/>
  <c r="F37" i="9"/>
  <c r="BD62" i="1"/>
  <c r="F34" i="7"/>
  <c r="BA60" i="1"/>
  <c r="J34" i="8"/>
  <c r="AW61" i="1" s="1"/>
  <c r="J34" i="9"/>
  <c r="AW62" i="1"/>
  <c r="F34" i="10"/>
  <c r="BA63" i="1"/>
  <c r="J34" i="10"/>
  <c r="AW63" i="1" s="1"/>
  <c r="P83" i="10" l="1"/>
  <c r="AU63" i="1"/>
  <c r="T91" i="8"/>
  <c r="R83" i="10"/>
  <c r="T83" i="10"/>
  <c r="R91" i="8"/>
  <c r="R90" i="8"/>
  <c r="P96" i="7"/>
  <c r="AU60" i="1"/>
  <c r="R93" i="4"/>
  <c r="R92" i="4"/>
  <c r="T120" i="8"/>
  <c r="T90" i="8" s="1"/>
  <c r="T274" i="7"/>
  <c r="T97" i="7"/>
  <c r="T96" i="7"/>
  <c r="BK89" i="5"/>
  <c r="J89" i="5"/>
  <c r="J60" i="5" s="1"/>
  <c r="T89" i="9"/>
  <c r="R97" i="7"/>
  <c r="P89" i="5"/>
  <c r="P88" i="5"/>
  <c r="AU58" i="1"/>
  <c r="BK90" i="9"/>
  <c r="J90" i="9" s="1"/>
  <c r="J60" i="9" s="1"/>
  <c r="R89" i="5"/>
  <c r="R88" i="5"/>
  <c r="P90" i="9"/>
  <c r="P89" i="9" s="1"/>
  <c r="AU62" i="1" s="1"/>
  <c r="P120" i="8"/>
  <c r="P91" i="8"/>
  <c r="BK97" i="7"/>
  <c r="J97" i="7"/>
  <c r="J60" i="7"/>
  <c r="T89" i="5"/>
  <c r="T88" i="5"/>
  <c r="T460" i="4"/>
  <c r="T93" i="4"/>
  <c r="T92" i="4"/>
  <c r="R90" i="9"/>
  <c r="R89" i="9"/>
  <c r="P460" i="4"/>
  <c r="R274" i="7"/>
  <c r="R96" i="7"/>
  <c r="P93" i="4"/>
  <c r="P92" i="4" s="1"/>
  <c r="AU57" i="1" s="1"/>
  <c r="BK383" i="7"/>
  <c r="J383" i="7"/>
  <c r="J73" i="7"/>
  <c r="BK274" i="7"/>
  <c r="J274" i="7"/>
  <c r="J67" i="7"/>
  <c r="BK91" i="8"/>
  <c r="J91" i="8"/>
  <c r="J60" i="8"/>
  <c r="BK120" i="8"/>
  <c r="J120" i="8" s="1"/>
  <c r="J65" i="8" s="1"/>
  <c r="BK83" i="10"/>
  <c r="J83" i="10"/>
  <c r="J59" i="10"/>
  <c r="BK82" i="6"/>
  <c r="J82" i="6"/>
  <c r="J60" i="6"/>
  <c r="BK92" i="4"/>
  <c r="J92" i="4"/>
  <c r="J59" i="4"/>
  <c r="AG56" i="1"/>
  <c r="AG55" i="1"/>
  <c r="F33" i="8"/>
  <c r="AZ61" i="1"/>
  <c r="F33" i="2"/>
  <c r="AZ55" i="1"/>
  <c r="J33" i="10"/>
  <c r="AV63" i="1" s="1"/>
  <c r="AT63" i="1" s="1"/>
  <c r="J33" i="3"/>
  <c r="AV56" i="1"/>
  <c r="AT56" i="1"/>
  <c r="AN56" i="1"/>
  <c r="F33" i="10"/>
  <c r="AZ63" i="1"/>
  <c r="BC54" i="1"/>
  <c r="W32" i="1"/>
  <c r="J33" i="2"/>
  <c r="AV55" i="1" s="1"/>
  <c r="AT55" i="1" s="1"/>
  <c r="AN55" i="1" s="1"/>
  <c r="F33" i="4"/>
  <c r="AZ57" i="1" s="1"/>
  <c r="F33" i="7"/>
  <c r="AZ60" i="1"/>
  <c r="F33" i="3"/>
  <c r="AZ56" i="1"/>
  <c r="J33" i="9"/>
  <c r="AV62" i="1"/>
  <c r="AT62" i="1"/>
  <c r="J33" i="7"/>
  <c r="AV60" i="1"/>
  <c r="AT60" i="1"/>
  <c r="F33" i="6"/>
  <c r="AZ59" i="1"/>
  <c r="J33" i="6"/>
  <c r="AV59" i="1"/>
  <c r="AT59" i="1" s="1"/>
  <c r="F33" i="9"/>
  <c r="AZ62" i="1"/>
  <c r="BB54" i="1"/>
  <c r="W31" i="1"/>
  <c r="J33" i="8"/>
  <c r="AV61" i="1"/>
  <c r="AT61" i="1"/>
  <c r="F33" i="5"/>
  <c r="AZ58" i="1" s="1"/>
  <c r="J33" i="4"/>
  <c r="AV57" i="1"/>
  <c r="AT57" i="1" s="1"/>
  <c r="BD54" i="1"/>
  <c r="W33" i="1"/>
  <c r="BA54" i="1"/>
  <c r="W30" i="1"/>
  <c r="J33" i="5"/>
  <c r="AV58" i="1" s="1"/>
  <c r="AT58" i="1" s="1"/>
  <c r="P90" i="8" l="1"/>
  <c r="AU61" i="1"/>
  <c r="BK96" i="7"/>
  <c r="J96" i="7"/>
  <c r="BK88" i="5"/>
  <c r="J88" i="5"/>
  <c r="J59" i="5"/>
  <c r="BK89" i="9"/>
  <c r="J89" i="9"/>
  <c r="J59" i="9"/>
  <c r="BK81" i="6"/>
  <c r="J81" i="6"/>
  <c r="J59" i="6" s="1"/>
  <c r="BK90" i="8"/>
  <c r="J90" i="8"/>
  <c r="J39" i="3"/>
  <c r="J39" i="2"/>
  <c r="J30" i="10"/>
  <c r="AG63" i="1"/>
  <c r="AX54" i="1"/>
  <c r="J30" i="7"/>
  <c r="AG60" i="1"/>
  <c r="J30" i="8"/>
  <c r="AG61" i="1"/>
  <c r="J30" i="4"/>
  <c r="AG57" i="1" s="1"/>
  <c r="AZ54" i="1"/>
  <c r="W29" i="1" s="1"/>
  <c r="AW54" i="1"/>
  <c r="AK30" i="1"/>
  <c r="AY54" i="1"/>
  <c r="AU54" i="1"/>
  <c r="J39" i="8" l="1"/>
  <c r="J39" i="10"/>
  <c r="J39" i="7"/>
  <c r="J59" i="7"/>
  <c r="J59" i="8"/>
  <c r="J39" i="4"/>
  <c r="AN57" i="1"/>
  <c r="AN61" i="1"/>
  <c r="AN60" i="1"/>
  <c r="AN63" i="1"/>
  <c r="J30" i="6"/>
  <c r="AG59" i="1"/>
  <c r="AV54" i="1"/>
  <c r="AK29" i="1" s="1"/>
  <c r="J30" i="5"/>
  <c r="AG58" i="1"/>
  <c r="AN58" i="1"/>
  <c r="J30" i="9"/>
  <c r="AG62" i="1"/>
  <c r="AN62" i="1"/>
  <c r="J39" i="6" l="1"/>
  <c r="J39" i="9"/>
  <c r="J39" i="5"/>
  <c r="AN59" i="1"/>
  <c r="AT54" i="1"/>
  <c r="AG54" i="1"/>
  <c r="AK26" i="1" s="1"/>
  <c r="AK35" i="1" l="1"/>
  <c r="AN54" i="1"/>
</calcChain>
</file>

<file path=xl/sharedStrings.xml><?xml version="1.0" encoding="utf-8"?>
<sst xmlns="http://schemas.openxmlformats.org/spreadsheetml/2006/main" count="21113" uniqueCount="2681">
  <si>
    <t>Export Komplet</t>
  </si>
  <si>
    <t>VZ</t>
  </si>
  <si>
    <t>2.0</t>
  </si>
  <si>
    <t>ZAMOK</t>
  </si>
  <si>
    <t>False</t>
  </si>
  <si>
    <t>{d629bc5e-ea02-465c-964c-e16cafc2d7bd}</t>
  </si>
  <si>
    <t>0,01</t>
  </si>
  <si>
    <t>21</t>
  </si>
  <si>
    <t>15</t>
  </si>
  <si>
    <t>REKAPITULACE STAVBY</t>
  </si>
  <si>
    <t>v ---  níže se nacházejí doplnkové a pomocné údaje k sestavám  --- v</t>
  </si>
  <si>
    <t>Návod na vyplnění</t>
  </si>
  <si>
    <t>0,001</t>
  </si>
  <si>
    <t>Kód:</t>
  </si>
  <si>
    <t>3A16249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</si>
  <si>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</si>
  <si>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</si>
  <si>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levobřežní části jezu Rajhrad</t>
  </si>
  <si>
    <t>KSO:</t>
  </si>
  <si>
    <t/>
  </si>
  <si>
    <t>CC-CZ:</t>
  </si>
  <si>
    <t>Místo:</t>
  </si>
  <si>
    <t xml:space="preserve">Svratka, říční km 29,430 – jez </t>
  </si>
  <si>
    <t>Datum:</t>
  </si>
  <si>
    <t>11. 12. 2022</t>
  </si>
  <si>
    <t>Zadavatel:</t>
  </si>
  <si>
    <t>IČ:</t>
  </si>
  <si>
    <t>70890013</t>
  </si>
  <si>
    <t>Povodí Moravy, státní podnik</t>
  </si>
  <si>
    <t>DIČ:</t>
  </si>
  <si>
    <t>CZ70890013</t>
  </si>
  <si>
    <t>Uchazeč:</t>
  </si>
  <si>
    <t>Vyplň údaj</t>
  </si>
  <si>
    <t>Projektant:</t>
  </si>
  <si>
    <t>46347526</t>
  </si>
  <si>
    <t>AQUATIS a. s.</t>
  </si>
  <si>
    <t>CZ46347526</t>
  </si>
  <si>
    <t>True</t>
  </si>
  <si>
    <t>Zpracovatel:</t>
  </si>
  <si>
    <t>Bc. Aneta Patková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</si>
  <si>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</si>
  <si>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</si>
  <si>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</si>
  <si>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</si>
  <si>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</si>
  <si>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</si>
  <si>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</si>
  <si>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</si>
  <si>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</si>
  <si>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</si>
  <si>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</si>
  <si>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</si>
  <si>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</si>
  <si>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</si>
  <si>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</si>
  <si>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</si>
  <si>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</si>
  <si>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</si>
  <si>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</si>
  <si>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</si>
  <si>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</si>
  <si>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</si>
  <si>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</si>
  <si>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</si>
  <si>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</si>
  <si>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</si>
  <si>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</si>
  <si>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</si>
  <si>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</si>
  <si>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</si>
  <si>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</si>
  <si>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</si>
  <si>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</si>
  <si>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</si>
  <si>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</si>
  <si>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</si>
  <si>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</si>
  <si>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</si>
  <si>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</si>
  <si>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</si>
  <si>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</si>
  <si>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23</t>
  </si>
  <si>
    <t>Hradicí jezové klapky – technologická část strojní</t>
  </si>
  <si>
    <t>PRO</t>
  </si>
  <si>
    <t>1</t>
  </si>
  <si>
    <t>{91e6e375-be1f-49af-acac-1d279d517645}</t>
  </si>
  <si>
    <t>2</t>
  </si>
  <si>
    <t>PS 24</t>
  </si>
  <si>
    <t>Hradicí jezové klapky – technologická část elektro</t>
  </si>
  <si>
    <t>{2b55697e-4928-4efe-8c85-21090e7f784e}</t>
  </si>
  <si>
    <t>SO 01</t>
  </si>
  <si>
    <t>Rekonstrukce levobřežní opěrné zdi v nadjezí</t>
  </si>
  <si>
    <t>STA</t>
  </si>
  <si>
    <t>{e6342865-62d4-4164-8638-6213bf37f334}</t>
  </si>
  <si>
    <t>SO 02</t>
  </si>
  <si>
    <t>Rekonstrukce přelivných ploch jezu</t>
  </si>
  <si>
    <t>{e461df2a-1b84-4c4e-a0db-1cc1eea05b4d}</t>
  </si>
  <si>
    <t>SO 03</t>
  </si>
  <si>
    <t>Odstranění nánosů v nadjezí</t>
  </si>
  <si>
    <t>{e465d060-5e9b-4f11-84da-dc77615773cd}</t>
  </si>
  <si>
    <t>SO 04</t>
  </si>
  <si>
    <t>Strojovny jezu</t>
  </si>
  <si>
    <t>{a4af73dc-71ff-42c1-94f6-412f66738d23}</t>
  </si>
  <si>
    <t>SO 05</t>
  </si>
  <si>
    <t>Monitorovací systém TBD</t>
  </si>
  <si>
    <t>{b6e4b009-f339-4760-bb60-8b80ee6d7baf}</t>
  </si>
  <si>
    <t>SO 06</t>
  </si>
  <si>
    <t>Venkovní úpravy</t>
  </si>
  <si>
    <t>{298ea2ec-da8c-4d46-8ce5-956999eb8607}</t>
  </si>
  <si>
    <t>VON</t>
  </si>
  <si>
    <t>Vedlejší a ostatní náklady</t>
  </si>
  <si>
    <t>{234ea6fa-35c7-4fd1-a117-a8d7da16a170}</t>
  </si>
  <si>
    <t>KRYCÍ LIST SOUPISU PRACÍ</t>
  </si>
  <si>
    <t>Objekt:</t>
  </si>
  <si>
    <t>PS 23 - Hradicí jezové klapky – technologická část strojní</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</si>
  <si>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</si>
  <si>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</si>
  <si>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</si>
  <si>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</si>
  <si>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</si>
  <si>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</si>
  <si>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</si>
  <si>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</si>
  <si>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</si>
  <si>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</si>
  <si>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</si>
  <si>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</si>
  <si>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</si>
  <si>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</si>
  <si>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</si>
  <si>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</si>
  <si>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</si>
  <si>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</si>
  <si>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01</t>
  </si>
  <si>
    <t>Dolní práh klapky</t>
  </si>
  <si>
    <t>kg</t>
  </si>
  <si>
    <t>512</t>
  </si>
  <si>
    <t>ROZPOCET</t>
  </si>
  <si>
    <t>1069556961</t>
  </si>
  <si>
    <t>PP</t>
  </si>
  <si>
    <t xml:space="preserve">Šneková převodovka se servopohonem viz D.2.3.2.3 (cca 4275 kg)
</t>
  </si>
  <si>
    <t>VV</t>
  </si>
  <si>
    <t xml:space="preserve"> D.2.3.2.1,  D.2.3.2.2</t>
  </si>
  <si>
    <t>1260 *2 "pole"</t>
  </si>
  <si>
    <t>02</t>
  </si>
  <si>
    <t>Boční štíty</t>
  </si>
  <si>
    <t>-1851880099</t>
  </si>
  <si>
    <t>1425*2 "pole"</t>
  </si>
  <si>
    <t>3</t>
  </si>
  <si>
    <t>03</t>
  </si>
  <si>
    <t>Základny ložisek</t>
  </si>
  <si>
    <t>-813736085</t>
  </si>
  <si>
    <t>1290 *2 "pole"</t>
  </si>
  <si>
    <t>4</t>
  </si>
  <si>
    <t>04</t>
  </si>
  <si>
    <t>Zavzdušnění</t>
  </si>
  <si>
    <t>-1214516953</t>
  </si>
  <si>
    <t>D.2.3.2.1.3</t>
  </si>
  <si>
    <t>225*2 "pole"</t>
  </si>
  <si>
    <t>5</t>
  </si>
  <si>
    <t>05</t>
  </si>
  <si>
    <t>Dolní opěry</t>
  </si>
  <si>
    <t>-827599477</t>
  </si>
  <si>
    <t>50 *2 "pole"</t>
  </si>
  <si>
    <t>6</t>
  </si>
  <si>
    <t>06</t>
  </si>
  <si>
    <t>Rám pohonu</t>
  </si>
  <si>
    <t>-1749808359</t>
  </si>
  <si>
    <t>D.2.3.2.1.3., D.2.3.2.2.3</t>
  </si>
  <si>
    <t>1455,0 *2 "pole"</t>
  </si>
  <si>
    <t>7</t>
  </si>
  <si>
    <t>07</t>
  </si>
  <si>
    <t>Návodní plášť klapky</t>
  </si>
  <si>
    <t>1787042877</t>
  </si>
  <si>
    <t>D.2.3.2.4</t>
  </si>
  <si>
    <t>5180,0*2 "pole"</t>
  </si>
  <si>
    <t>8</t>
  </si>
  <si>
    <t>08</t>
  </si>
  <si>
    <t>Povodní plášť</t>
  </si>
  <si>
    <t>76676311</t>
  </si>
  <si>
    <t>3970,0*2 "pole"</t>
  </si>
  <si>
    <t>9</t>
  </si>
  <si>
    <t>09</t>
  </si>
  <si>
    <t>Systém vyztužení</t>
  </si>
  <si>
    <t>1887112097</t>
  </si>
  <si>
    <t>3010,0*2 "pole"</t>
  </si>
  <si>
    <t>10</t>
  </si>
  <si>
    <t>Těsnění a výstroj klapky</t>
  </si>
  <si>
    <t>226754410</t>
  </si>
  <si>
    <t>D.2.3.2.5</t>
  </si>
  <si>
    <t>580,0*2 "pole"</t>
  </si>
  <si>
    <t>11</t>
  </si>
  <si>
    <t>Uložení klapky</t>
  </si>
  <si>
    <t>-1924943845</t>
  </si>
  <si>
    <t>955,0*2 "pole"</t>
  </si>
  <si>
    <t>12</t>
  </si>
  <si>
    <t>Šneková převodovka se servopohonem</t>
  </si>
  <si>
    <t>kplt</t>
  </si>
  <si>
    <t>-1258632253</t>
  </si>
  <si>
    <t>13</t>
  </si>
  <si>
    <t>Cévový mechanizmus</t>
  </si>
  <si>
    <t>-1877179922</t>
  </si>
  <si>
    <t>D.2.3.2.3</t>
  </si>
  <si>
    <t>445,0*2 "pole"</t>
  </si>
  <si>
    <t>14</t>
  </si>
  <si>
    <t>Cévová tyč</t>
  </si>
  <si>
    <t>1427450346</t>
  </si>
  <si>
    <t>1050,0*2 "pole"</t>
  </si>
  <si>
    <t>PKO tělesa klapky</t>
  </si>
  <si>
    <t>m2</t>
  </si>
  <si>
    <t>-1765031685</t>
  </si>
  <si>
    <t>285,0*2 "pole"</t>
  </si>
  <si>
    <t>16</t>
  </si>
  <si>
    <t>PKO ostatní</t>
  </si>
  <si>
    <t>-1782494558</t>
  </si>
  <si>
    <t>85,0*2 "pole"</t>
  </si>
  <si>
    <t>17</t>
  </si>
  <si>
    <t>Armatury horního PHr</t>
  </si>
  <si>
    <t>1769921114</t>
  </si>
  <si>
    <t>D.2.3.2.1.1,   D.2.3.2.2.1</t>
  </si>
  <si>
    <t>2110,0 *2 "pole"</t>
  </si>
  <si>
    <t>18</t>
  </si>
  <si>
    <t>Slupice</t>
  </si>
  <si>
    <t>26529357</t>
  </si>
  <si>
    <t>Slupice (5 ks) pro 1 pole</t>
  </si>
  <si>
    <t>D.1.6.2.7</t>
  </si>
  <si>
    <t>850,0 *2 "pole"</t>
  </si>
  <si>
    <t>19</t>
  </si>
  <si>
    <t>Hradidla PHr</t>
  </si>
  <si>
    <t>-1866271723</t>
  </si>
  <si>
    <t>Hradidla PHr (15+3 ks) pro 1 pole</t>
  </si>
  <si>
    <t>580,0 *2 "pole"</t>
  </si>
  <si>
    <t>20</t>
  </si>
  <si>
    <t>PKO armatur a nových prvků PHr</t>
  </si>
  <si>
    <t>118920226</t>
  </si>
  <si>
    <t>65,0*2 "pole"</t>
  </si>
  <si>
    <t>Demontáž stávajících zařízení</t>
  </si>
  <si>
    <t>kpl.</t>
  </si>
  <si>
    <t>1591206564</t>
  </si>
  <si>
    <t xml:space="preserve">Demontáž stávajících zařízení - demontáž soustrojí v celku, demontáž ochozu, odstrojení klapky a demontáž z pole, příprava tělesa k odvozu (dělení). Jeřábové práce a odvoz, likvidace olejů, pryže, elektroinstalace.
</t>
  </si>
  <si>
    <t>22</t>
  </si>
  <si>
    <t>Technická příprava výroby technologické části</t>
  </si>
  <si>
    <t>1145109817</t>
  </si>
  <si>
    <t xml:space="preserve">Technická příprava výroby technologické části.
Především:
- dílenská dokumentace, 
- technologické postupy, 
- dokumentace svařování, 
- dokumentace PKO, 
- Provedení mezioperačních kontrol a kompexních zkoušek a podobně
</t>
  </si>
  <si>
    <t>23</t>
  </si>
  <si>
    <t>Dokumentace skutečného provedení technologické části PS23</t>
  </si>
  <si>
    <t>791442856</t>
  </si>
  <si>
    <t>PS 24 - Hradicí jezové klapky – technologická část elektro</t>
  </si>
  <si>
    <t>E24.1</t>
  </si>
  <si>
    <t>Rozvaděč RJ1</t>
  </si>
  <si>
    <t>kpl</t>
  </si>
  <si>
    <t>381910012</t>
  </si>
  <si>
    <t>P</t>
  </si>
  <si>
    <t xml:space="preserve">Poznámka k položce:_x000D_
Detailní popis položek  viz. D.2.4.4. Technické specifikace _x000D_
</t>
  </si>
  <si>
    <t>E24.2</t>
  </si>
  <si>
    <t>Rozvaděč RJ2</t>
  </si>
  <si>
    <t>ks</t>
  </si>
  <si>
    <t>-916247545</t>
  </si>
  <si>
    <t>E24.3</t>
  </si>
  <si>
    <t>Čidla MaR</t>
  </si>
  <si>
    <t>1324939940</t>
  </si>
  <si>
    <t xml:space="preserve">Poznámka k položce:_x000D_
Detailní popis položek  viz. D.2.4.4. Technické specifikace </t>
  </si>
  <si>
    <t>E24.4</t>
  </si>
  <si>
    <t>Elektrické zařízení strojoven jezu</t>
  </si>
  <si>
    <t>188843688</t>
  </si>
  <si>
    <t>E24.5</t>
  </si>
  <si>
    <t>Kabeláž</t>
  </si>
  <si>
    <t>-781299447</t>
  </si>
  <si>
    <t>E24.6</t>
  </si>
  <si>
    <t>Kabelové trasy</t>
  </si>
  <si>
    <t>1260455592</t>
  </si>
  <si>
    <t>E24.7</t>
  </si>
  <si>
    <t>Zemní práce</t>
  </si>
  <si>
    <t>-30341552</t>
  </si>
  <si>
    <t>E24.8</t>
  </si>
  <si>
    <t>Dodavatelská realizační dokumentace PS24</t>
  </si>
  <si>
    <t>311455825</t>
  </si>
  <si>
    <t>E24.9</t>
  </si>
  <si>
    <t>Oživení, uvedení do provozu, komplexní zkoušky</t>
  </si>
  <si>
    <t>623882353</t>
  </si>
  <si>
    <t>E24.10</t>
  </si>
  <si>
    <t>Revize elektrických zařízení</t>
  </si>
  <si>
    <t>1409640780</t>
  </si>
  <si>
    <t>zábradlí</t>
  </si>
  <si>
    <t>757,05</t>
  </si>
  <si>
    <t>zához</t>
  </si>
  <si>
    <t>kamenný zához</t>
  </si>
  <si>
    <t>m3</t>
  </si>
  <si>
    <t>146,21</t>
  </si>
  <si>
    <t>bed_rov</t>
  </si>
  <si>
    <t>bednění rovinné</t>
  </si>
  <si>
    <t>359,791</t>
  </si>
  <si>
    <t>bed_říms</t>
  </si>
  <si>
    <t>bednění římsy</t>
  </si>
  <si>
    <t>17,733</t>
  </si>
  <si>
    <t>bet_bour</t>
  </si>
  <si>
    <t>bouraný beton</t>
  </si>
  <si>
    <t>268,048</t>
  </si>
  <si>
    <t>bet_říms</t>
  </si>
  <si>
    <t>beton římsy</t>
  </si>
  <si>
    <t>4,673</t>
  </si>
  <si>
    <t>bet_suť</t>
  </si>
  <si>
    <t>betonová suť</t>
  </si>
  <si>
    <t>t</t>
  </si>
  <si>
    <t>763,937</t>
  </si>
  <si>
    <t>SO 01 - Rekonstrukce levobřežní opěrné zdi v nadjezí</t>
  </si>
  <si>
    <t>C3037</t>
  </si>
  <si>
    <t>beton C 30/37</t>
  </si>
  <si>
    <t>262,772</t>
  </si>
  <si>
    <t>M16_200</t>
  </si>
  <si>
    <t>60</t>
  </si>
  <si>
    <t>odklizeni_zeminy</t>
  </si>
  <si>
    <t>245,122</t>
  </si>
  <si>
    <t>odvoz_ocel</t>
  </si>
  <si>
    <t>Odvoz demontovaných ocelových prvků</t>
  </si>
  <si>
    <t>1,278</t>
  </si>
  <si>
    <t>ostatni_ocel</t>
  </si>
  <si>
    <t>prevazky ostatni material</t>
  </si>
  <si>
    <t>1,528</t>
  </si>
  <si>
    <t>prevazky</t>
  </si>
  <si>
    <t>ipe ocel</t>
  </si>
  <si>
    <t>7,489</t>
  </si>
  <si>
    <t>Rozpery</t>
  </si>
  <si>
    <t>rozpery jimky</t>
  </si>
  <si>
    <t>2,699</t>
  </si>
  <si>
    <t>štět_dočasna</t>
  </si>
  <si>
    <t>štětovnice pro dalby</t>
  </si>
  <si>
    <t>132,198</t>
  </si>
  <si>
    <t>štět_trvala</t>
  </si>
  <si>
    <t>trvalé štětovnice</t>
  </si>
  <si>
    <t>1042,925</t>
  </si>
  <si>
    <t>UP_lice</t>
  </si>
  <si>
    <t>Úprava líce DS</t>
  </si>
  <si>
    <t>m</t>
  </si>
  <si>
    <t>30</t>
  </si>
  <si>
    <t>výkop</t>
  </si>
  <si>
    <t>293,788</t>
  </si>
  <si>
    <t>vykop_voda</t>
  </si>
  <si>
    <t>výkop pod vodou</t>
  </si>
  <si>
    <t>27,835</t>
  </si>
  <si>
    <t>zásyp</t>
  </si>
  <si>
    <t>231,588</t>
  </si>
  <si>
    <t>zasyp_zVykopu</t>
  </si>
  <si>
    <t>76,501</t>
  </si>
  <si>
    <t>násyp</t>
  </si>
  <si>
    <t>násyp zeminy</t>
  </si>
  <si>
    <t>156,964</t>
  </si>
  <si>
    <t>asf_nater_VD</t>
  </si>
  <si>
    <t>asfaltový vodorovný nátěr</t>
  </si>
  <si>
    <t>41,116</t>
  </si>
  <si>
    <t>asf_nater_SV</t>
  </si>
  <si>
    <t>asfaltový svislý nátěr</t>
  </si>
  <si>
    <t>168,575</t>
  </si>
  <si>
    <t>poklop_hladinomer</t>
  </si>
  <si>
    <t>8,8</t>
  </si>
  <si>
    <t>zemina_hraze</t>
  </si>
  <si>
    <t>nakup_zemina</t>
  </si>
  <si>
    <t>312,051</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</si>
  <si>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</si>
  <si>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</si>
  <si>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</si>
  <si>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</si>
  <si>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</si>
  <si>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</si>
  <si>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99 - Přesuny hmot a suti</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</si>
  <si>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</si>
  <si>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</si>
  <si>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</si>
  <si>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</si>
  <si>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</si>
  <si>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767 - Konstrukce zámečnické</t>
  </si>
  <si>
    <t>HSV</t>
  </si>
  <si>
    <t>Práce a dodávky HSV</t>
  </si>
  <si>
    <t>115101201</t>
  </si>
  <si>
    <t>Čerpání vody na dopravní výšku do 10 m průměrný přítok do 500 l/min</t>
  </si>
  <si>
    <t>hod</t>
  </si>
  <si>
    <t>CS ÚRS 2023 01</t>
  </si>
  <si>
    <t>-2116568759</t>
  </si>
  <si>
    <t>Čerpání vody na dopravní výšku do 10 m s uvažovaným průměrným přítokem do 500 l/min</t>
  </si>
  <si>
    <t>Online PSC</t>
  </si>
  <si>
    <t>https://podminky.urs.cz/item/CS_URS_2023_01/115101201</t>
  </si>
  <si>
    <t>24*30*6</t>
  </si>
  <si>
    <t>127751102R</t>
  </si>
  <si>
    <t>Vykopávky pod vodou v hornině třídy těžitelnosti I a II skupiny 1 až 4 tl vrstvy do 0,5 m objem do 5000 m3 strojně</t>
  </si>
  <si>
    <t>-330313005</t>
  </si>
  <si>
    <t>Vykopávky pod vodou strojně na hloubku do 5 m pod projektem stanovenou hladinou vody v horninách třídy těžitelnosti I a II skupiny 1 až 4, průměrné tloušťky projektované vrstvy do 0,50 m přes 1 000 do 5 000 m3</t>
  </si>
  <si>
    <t>https://podminky.urs.cz/item/CS_URS_2023_01/127751102R</t>
  </si>
  <si>
    <t xml:space="preserve">Poznámka k položce:_x000D_
Cena položky je včetně zajištění potřebných prací, případně zařízení pro provedení těžby z vody. Nepředpokládá se nesnížená hladina vody. ( Napřklad zřízení pontonu, speciální vodní bagry, ...)_x000D_
</t>
  </si>
  <si>
    <t>Viz příloha D.1.6.1.2</t>
  </si>
  <si>
    <t xml:space="preserve">výkop pro zához </t>
  </si>
  <si>
    <t>0,95"m2"*29,3</t>
  </si>
  <si>
    <t>Součet</t>
  </si>
  <si>
    <t>131251204</t>
  </si>
  <si>
    <t>Hloubení jam zapažených v hornině třídy těžitelnosti I skupiny 3 objem do 500 m3 strojně</t>
  </si>
  <si>
    <t>1608025812</t>
  </si>
  <si>
    <t>Hloubení zapažených jam a zářezů strojně s urovnáním dna do předepsaného profilu a spádu v hornině třídy těžitelnosti I skupiny 3 přes 100 do 500 m3</t>
  </si>
  <si>
    <t>https://podminky.urs.cz/item/CS_URS_2023_01/131251204</t>
  </si>
  <si>
    <t xml:space="preserve">Poznámka k položce:_x000D_
Před odvozem vytěžené zeminy by měl být zemní materiál prověřen a otestován, zda je vhodný dle požadavků PD pro zpětný zásyp. Pokud ano, bude odpovádající vytěžená zemina použita pro zpětný zásyp. V opačném případě bude odklizena a uložena na skládku. </t>
  </si>
  <si>
    <t>Viz příloha D.1.6.1.1 a D.1.6.1.2 a C.3</t>
  </si>
  <si>
    <t>29,33*6,0 "m2" "za stávající zdí"</t>
  </si>
  <si>
    <t>13,62*1,15*0,97 "základ zdi pod prohrábkou L5-L3"</t>
  </si>
  <si>
    <t>14,27*1,83*1,0 "základ zdi pod prohrábkou L1-L3"</t>
  </si>
  <si>
    <t>Mezisoučet</t>
  </si>
  <si>
    <t>5,58"průměr. výška"*6,25*1,53"ukončení zdi-svah - řez L1""</t>
  </si>
  <si>
    <t>3,8*5,8*1,05"ukončení zdi-přesah desky"</t>
  </si>
  <si>
    <t>153111112</t>
  </si>
  <si>
    <t>Podélné řezání ocelových štětovnic na skládce</t>
  </si>
  <si>
    <t>-1075558030</t>
  </si>
  <si>
    <t>Úprava ocelových štětovnic pro štětové stěny řezání z terénu, štětovnic na skládce podélné</t>
  </si>
  <si>
    <t>https://podminky.urs.cz/item/CS_URS_2023_01/153111112</t>
  </si>
  <si>
    <t xml:space="preserve">4 "ks"*14,0 "m" </t>
  </si>
  <si>
    <t xml:space="preserve">3 "ks"*13,55 "m" </t>
  </si>
  <si>
    <t>153111114</t>
  </si>
  <si>
    <t>Příčné řezání ocelových zaberaněných štětovnic z terénu</t>
  </si>
  <si>
    <t>kus</t>
  </si>
  <si>
    <t>1152082563</t>
  </si>
  <si>
    <t>Úprava ocelových štětovnic pro štětové stěny řezání z terénu, štětovnic zaberaněných příčné</t>
  </si>
  <si>
    <t>https://podminky.urs.cz/item/CS_URS_2023_01/153111114</t>
  </si>
  <si>
    <t xml:space="preserve">Poznámka k položce:_x000D_
odřezání štětovnic po dokončení stavby </t>
  </si>
  <si>
    <t>Viz příloha D.1.6.1.1 a C.3</t>
  </si>
  <si>
    <t>4 "rozhranní břehová / náodní štětová stěna"</t>
  </si>
  <si>
    <t>1531111R</t>
  </si>
  <si>
    <t>Příčné řezání ocelových zaberaněných štětovnic z vody</t>
  </si>
  <si>
    <t>-1181814955</t>
  </si>
  <si>
    <t xml:space="preserve">Úprava ocelových štětovnic zaberaněných, řezání z vody.
</t>
  </si>
  <si>
    <t>PSC</t>
  </si>
  <si>
    <t xml:space="preserve">Poznámka k souboru cen:_x000D_
1. V cenách nejsou započteny náklady na:_x000D_
a) dodání štětovnic trvale zabudovaných; tyto náklady se oceňují ve specifikaci,_x000D_
b) opotřebení štětovnic dočasně zabudovaných; tyto náklady se oceňují ve specifikaci jako 0,5 násobek pořizovací ceny materiálu,_x000D_
c) zřízení stěn z ocelových štětovnic_x000D_
- beraněných; tyto náklady se oceňují cenami souboru cen 153 11-2 Stěny beraněné z ocelových štětovnic,_x000D_
- nasazených; tyto náklady se oceňují cenami souboru cen 153 11-4 Zřízení štětových stěn z ocelových štětovnic, válcovaných tyčí nebo kolejnic nasazených._x000D_
</t>
  </si>
  <si>
    <t xml:space="preserve">30,9+2,1 "návodní strana štětové jímky" </t>
  </si>
  <si>
    <t>153111132</t>
  </si>
  <si>
    <t>Podélné svaření ocelových štětovnic na skládce</t>
  </si>
  <si>
    <t>-1491267106</t>
  </si>
  <si>
    <t>Úprava ocelových štětovnic pro štětové stěny svaření z terénu, štětovnic na skládce podélné</t>
  </si>
  <si>
    <t>https://podminky.urs.cz/item/CS_URS_2023_01/153111132</t>
  </si>
  <si>
    <t>153112116</t>
  </si>
  <si>
    <t>Nastražení ocelových štětovnic dl přes 10 m ve stísněných podmínkách z terénu</t>
  </si>
  <si>
    <t>-973937918</t>
  </si>
  <si>
    <t>Zřízení beraněných stěn z ocelových štětovnic z terénu nastražení štětovnic ve stísněných podmínkách, délky přes 10 m</t>
  </si>
  <si>
    <t>https://podminky.urs.cz/item/CS_URS_2023_01/153112116</t>
  </si>
  <si>
    <t>Dočasná štětovnice VL604 - nad základem zdi</t>
  </si>
  <si>
    <t>(35,37-20,84)*4,15 "návodní štětová stěna - nad základem zdi"</t>
  </si>
  <si>
    <t>20,84*3,45 "návodní štětová stěna - nad základem zdi"</t>
  </si>
  <si>
    <t xml:space="preserve">Trvalé štětovnice VL604 </t>
  </si>
  <si>
    <t>(35,37-20,84)*9,4 "Návodní štětová stěna - po základ zdi"</t>
  </si>
  <si>
    <t>20,84*10,1 "Návodní štětová stěna - po základ zdi"</t>
  </si>
  <si>
    <t>4,52*14,0 "rozhranní břehová / náodní štětová stěna"</t>
  </si>
  <si>
    <t>31,9*14,0 "břehová" + 1,34*5,6</t>
  </si>
  <si>
    <t>10,75*14,1+2,0*13,45 "těsnící stěna"</t>
  </si>
  <si>
    <t>153112134</t>
  </si>
  <si>
    <t>Zaberanění ocelových štětovnic na dl do 16 m ve stísněných podmínkách z terénu</t>
  </si>
  <si>
    <t>1961262720</t>
  </si>
  <si>
    <t>Zřízení beraněných stěn z ocelových štětovnic z terénu zaberanění štětovnic ve stísněných podmínkách, délky do 16 m</t>
  </si>
  <si>
    <t>https://podminky.urs.cz/item/CS_URS_2023_01/153112134</t>
  </si>
  <si>
    <t>30,85*13,55 "nívodní strana" - 30,85*1,9 "průměrný předpokládaný přesah nad nánosy "</t>
  </si>
  <si>
    <t>4,52*(14,0-0,8) "rozhranní břehová / náodní štětová stěna"</t>
  </si>
  <si>
    <t>M</t>
  </si>
  <si>
    <t>15920-R03</t>
  </si>
  <si>
    <t>dodávka štětovnic VL604</t>
  </si>
  <si>
    <t>-874111228</t>
  </si>
  <si>
    <t>štět_trvala*0,1235</t>
  </si>
  <si>
    <t>15920-R02a</t>
  </si>
  <si>
    <t>dodávka dočasně použitých štětovnic VL604</t>
  </si>
  <si>
    <t>458712347</t>
  </si>
  <si>
    <t>Dodávka dočasně použitých štětovnic VL604. 
Měrná jednotka 1t kompletní dodávky dočasně použitého materiálu.
Obratovost dočasně použitého materiálu je třeba zohlednit v nabídkové ceně.</t>
  </si>
  <si>
    <t>štět_dočasna*0,1235</t>
  </si>
  <si>
    <t>153116111</t>
  </si>
  <si>
    <t>Opracování ocelových kleštin nebo převázek hradicích stěn z terénu</t>
  </si>
  <si>
    <t>-2027409767</t>
  </si>
  <si>
    <t>Kleštiny nebo převázky pro hradící stěny beraněné, nasazené, tabulové z oceli jakéhokoliv druhu z terénu opracování</t>
  </si>
  <si>
    <t>https://podminky.urs.cz/item/CS_URS_2023_01/153116111</t>
  </si>
  <si>
    <t>153116121</t>
  </si>
  <si>
    <t>Montáž ocelových kleštin nebo převázek hradicích stěn z lodi</t>
  </si>
  <si>
    <t>1024721311</t>
  </si>
  <si>
    <t>Kleštiny nebo převázky pro hradící stěny beraněné, nasazené, tabulové z oceli jakéhokoliv druhu z lodi montáž</t>
  </si>
  <si>
    <t>https://podminky.urs.cz/item/CS_URS_2023_01/153116121</t>
  </si>
  <si>
    <t>15920-R02b</t>
  </si>
  <si>
    <t>-1157938599</t>
  </si>
  <si>
    <t>převázky</t>
  </si>
  <si>
    <t>(34,5*2+3,0+28,4)*0,604*0,1235</t>
  </si>
  <si>
    <t>153116122</t>
  </si>
  <si>
    <t>Demontáž ocelových kleštin nebo převázek hradicích stěn z lodi</t>
  </si>
  <si>
    <t>-2065244918</t>
  </si>
  <si>
    <t>Kleštiny nebo převázky pro hradící stěny beraněné, nasazené, tabulové z oceli jakéhokoliv druhu z lodi demontáž</t>
  </si>
  <si>
    <t>https://podminky.urs.cz/item/CS_URS_2023_01/153116122</t>
  </si>
  <si>
    <t>162251102</t>
  </si>
  <si>
    <t>Vodorovné přemístění přes 20 do 50 m výkopku/sypaniny z horniny třídy těžitelnosti I skupiny 1 až 3</t>
  </si>
  <si>
    <t>1467567375</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</si>
  <si>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</si>
  <si>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https://podminky.urs.cz/item/CS_URS_2023_01/162251102</t>
  </si>
  <si>
    <t>přemístění na a z MD na pravém břehu Svratky</t>
  </si>
  <si>
    <t>zemina_hraze "m3 zemina odpovídající požadované kvalitě pro homogenní hráz"</t>
  </si>
  <si>
    <t>zasyp_zVykopu*2</t>
  </si>
  <si>
    <t>162751117</t>
  </si>
  <si>
    <t>Vodorovné přemístění přes 9 000 do 10000 m výkopku/sypaniny z horniny třídy těžitelnosti I skupiny 1 až 3</t>
  </si>
  <si>
    <t>1277278347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</si>
  <si>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</si>
  <si>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https://podminky.urs.cz/item/CS_URS_2023_01/162751117</t>
  </si>
  <si>
    <t>Odvoz přebytku zeminy na skládku</t>
  </si>
  <si>
    <t>výkop + vykop_voda - zasyp_zVykopu</t>
  </si>
  <si>
    <t>162751119</t>
  </si>
  <si>
    <t>Příplatek k vodorovnému přemístění výkopku/sypaniny z horniny třídy těžitelnosti I skupiny 1 až 3 ZKD 1000 m přes 10000 m</t>
  </si>
  <si>
    <t>-414819363</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</si>
  <si>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</si>
  <si>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https://podminky.urs.cz/item/CS_URS_2023_01/162751119</t>
  </si>
  <si>
    <t>odklizeni_zeminy*10 "celkem do 20 km"</t>
  </si>
  <si>
    <t>164203101</t>
  </si>
  <si>
    <t>Vodorovné přemístění výkopku po vodě do 50 m s vyložením horniny třídy těžitelnosti I a II skupiny 1 až 4</t>
  </si>
  <si>
    <t>279848945</t>
  </si>
  <si>
    <t>Vodorovné přemístění výkopku po vodě bez naložení výkopku, avšak s jeho vyložením z horniny třídy těžitelnosti I a II, skupiny 1 až 4, na vzdálenost do 50 m</t>
  </si>
  <si>
    <t>https://podminky.urs.cz/item/CS_URS_2023_01/164203101</t>
  </si>
  <si>
    <t>Přemístění výkopku z koryta řeky k břehu</t>
  </si>
  <si>
    <t>167151111</t>
  </si>
  <si>
    <t>Nakládání výkopku z hornin třídy těžitelnosti I skupiny 1 až 3 přes 100 m3</t>
  </si>
  <si>
    <t>-1407306042</t>
  </si>
  <si>
    <t>Nakládání, skládání a překládání neulehlého výkopku nebo sypaniny strojně nakládání, množství přes 100 m3, z hornin třídy těžitelnosti I, skupiny 1 až 3</t>
  </si>
  <si>
    <t>https://podminky.urs.cz/item/CS_URS_2023_01/167151111</t>
  </si>
  <si>
    <t>Naložení na MD</t>
  </si>
  <si>
    <t>167151131</t>
  </si>
  <si>
    <t>Nakládání nebo překládání na loď nebo z lodi výkopku z horniny třídy těžitelnosti I skupiny 1 až 3</t>
  </si>
  <si>
    <t>1734504945</t>
  </si>
  <si>
    <t>Nakládání, skládání a překládání neulehlého výkopku nebo sypaniny strojně nakládání nebo překládání na loď nebo překládání nebo vykládání z lodi, z hornin třídy těžitelnosti I, skupiny 1 až 3</t>
  </si>
  <si>
    <t>https://podminky.urs.cz/item/CS_URS_2023_01/167151131</t>
  </si>
  <si>
    <t>Přeložení zeminy z lodi na vozidla</t>
  </si>
  <si>
    <t>171151131</t>
  </si>
  <si>
    <t>Uložení sypaniny z hornin nesoudržných a soudržných střídavě do násypů zhutněných strojně</t>
  </si>
  <si>
    <t>-1236946262</t>
  </si>
  <si>
    <t>Uložení sypanin do násypů strojně s rozprostřením sypaniny ve vrstvách a s hrubým urovnáním zhutněných z hornin nesoudržných a soudržných střídavě ukládaných</t>
  </si>
  <si>
    <t>https://podminky.urs.cz/item/CS_URS_2023_01/171151131</t>
  </si>
  <si>
    <t>zvýšení terénu parkoviště</t>
  </si>
  <si>
    <t>185,4"m2"*0,46</t>
  </si>
  <si>
    <t>zvýšení svahu u parkoviště</t>
  </si>
  <si>
    <t>71,68"m2*0,22</t>
  </si>
  <si>
    <t>171201231</t>
  </si>
  <si>
    <t>Poplatek za uložení zeminy a kamení na recyklační skládce (skládkovné) kód odpadu 17 05 04</t>
  </si>
  <si>
    <t>-336834796</t>
  </si>
  <si>
    <t>Poplatek za uložení stavebního odpadu na recyklační skládce (skládkovné) zeminy a kamení zatříděného do Katalogu odpadů pod kódem 17 05 04</t>
  </si>
  <si>
    <t>https://podminky.urs.cz/item/CS_URS_2023_01/171201231</t>
  </si>
  <si>
    <t>odklizeni_zeminy*1,75</t>
  </si>
  <si>
    <t>24</t>
  </si>
  <si>
    <t>171201R</t>
  </si>
  <si>
    <t>Příplatek za ztížené provedení likvidace vytěžené zeminy</t>
  </si>
  <si>
    <t>-209618444</t>
  </si>
  <si>
    <t>Příplatek za ztížené provedení likvidace vytěžené zeminy (například sušení zeminy, související nadstandartní přesuny, ukládání zeminy, pronájmy parcel a podobně ... ).</t>
  </si>
  <si>
    <t>25</t>
  </si>
  <si>
    <t>171251201</t>
  </si>
  <si>
    <t>Uložení sypaniny na skládky nebo meziskládky</t>
  </si>
  <si>
    <t>-1020971121</t>
  </si>
  <si>
    <t>Uložení sypaniny na skládky nebo meziskládky bez hutnění s upravením uložené sypaniny do předepsaného tvaru</t>
  </si>
  <si>
    <t>https://podminky.urs.cz/item/CS_URS_2023_01/171251201</t>
  </si>
  <si>
    <t>zasyp_zVykopu "uložení na MD"</t>
  </si>
  <si>
    <t>26</t>
  </si>
  <si>
    <t>174151101</t>
  </si>
  <si>
    <t>Zásyp jam, šachet rýh nebo kolem objektů sypaninou se zhutněním</t>
  </si>
  <si>
    <t>1870432326</t>
  </si>
  <si>
    <t>Zásyp sypaninou z jakékoliv horniny strojně s uložením výkopku ve vrstvách se zhutněním jam, šachet, rýh nebo kolem objektů v těchto vykopávkách</t>
  </si>
  <si>
    <t>https://podminky.urs.cz/item/CS_URS_2023_01/174151101</t>
  </si>
  <si>
    <t xml:space="preserve">Poznámka k položce:_x000D_
Dle dohody s investorem by mělo být provedeno prověření a otestování vytěžené zeminy z výkopu, zda je vhodná dle požadavků PD pro zpětný zásyp. </t>
  </si>
  <si>
    <t>29,33*6,5 "m2" "za stávající zdí"</t>
  </si>
  <si>
    <t>3,05"průměr. výška"*6,25*1,49"ukončení zdi-svah - řez L1""</t>
  </si>
  <si>
    <t>3,8*5,5*0,6"ukončení zdi-přesah desky"</t>
  </si>
  <si>
    <t>27</t>
  </si>
  <si>
    <t>15311911R</t>
  </si>
  <si>
    <t>Pořízení a dovoz vhodné zeminy pro homogenní hráz</t>
  </si>
  <si>
    <t>1804808572</t>
  </si>
  <si>
    <t xml:space="preserve">Pořízení a dovoz vhodné zeminy dle PD. 
Položka zahrnuje kompletní dovoz a nákup materiálu, zejména:
 - poplatek za pořízení / nákup
- naložení a přemístění po suchu
 </t>
  </si>
  <si>
    <t>-zasyp_zVykopu</t>
  </si>
  <si>
    <t>nakup_zemina*1,8</t>
  </si>
  <si>
    <t>Zakládání</t>
  </si>
  <si>
    <t>28</t>
  </si>
  <si>
    <t>212750101</t>
  </si>
  <si>
    <t>Trativod z drenážních trubek PVC-U SN 4 perforace 360° včetně lože otevřený výkop DN 100 pro budovy plocha pro vtékání vody min. 80 cm2/m</t>
  </si>
  <si>
    <t>1702048612</t>
  </si>
  <si>
    <t>Trativody z drenážních a melioračních trubek pro budovy se zřízením štěrkového lože pod trubky a s jejich obsypem v otevřeném výkopu trubka tyčová PVC-U plocha pro vtékání vody min. 80 cm2/m SN 4 celoperforovaná 360° DN 100</t>
  </si>
  <si>
    <t>https://podminky.urs.cz/item/CS_URS_2023_01/212750101</t>
  </si>
  <si>
    <t>Viz D.1.6.1.3</t>
  </si>
  <si>
    <t>37,3</t>
  </si>
  <si>
    <t>29</t>
  </si>
  <si>
    <t>292121111</t>
  </si>
  <si>
    <t>Montáž pomocné konstrukce ocelové pro zvláštní zakládání z lodi</t>
  </si>
  <si>
    <t>1160328044</t>
  </si>
  <si>
    <t>Pomocná konstrukce pro zvláštní zakládání staveb ocelová z lodi zřízení</t>
  </si>
  <si>
    <t>https://podminky.urs.cz/item/CS_URS_2023_01/292121111</t>
  </si>
  <si>
    <t>15920-R04</t>
  </si>
  <si>
    <t>dodávka dočasně použitého ocelového potrubí D 324 x 8 mm</t>
  </si>
  <si>
    <t>-1530059140</t>
  </si>
  <si>
    <t>dodávka dočasně použitého ocelového potrubí D 324 x 8 mm. 
Měrná jednotka 1t kompletní dodávky dočasně použitého materiálu.
Obratovost dočasně použitého materiálu je třeba zohlednit v nabídkové ceně.</t>
  </si>
  <si>
    <t xml:space="preserve">Rozpěra </t>
  </si>
  <si>
    <t>10*3,1*63,5"kg/m" /1000</t>
  </si>
  <si>
    <t>10*1,15*63,5"kg/m" /1000</t>
  </si>
  <si>
    <t>31</t>
  </si>
  <si>
    <t>130-R06</t>
  </si>
  <si>
    <t>dodávka dočasně použitého ostatního drobného ocelového materiálu</t>
  </si>
  <si>
    <t>-658845548</t>
  </si>
  <si>
    <t>Dodávka dočasně použitého ostatního drobného ocelového materiálu. 
Měrná jednotka 1t kompletní dodávky dočasně použitého materiálu.
Obratovost dočasně použitého materiálu je třeba zohlednit v nabídkové ceně.</t>
  </si>
  <si>
    <t>0,15*(prevazky+Rozpery) "15% uvažováno na přidružený materiál"</t>
  </si>
  <si>
    <t>32</t>
  </si>
  <si>
    <t>292121112</t>
  </si>
  <si>
    <t>Demontáž pomocné konstrukce ocelové pro zvláštní zakládání z lodi</t>
  </si>
  <si>
    <t>1252390107</t>
  </si>
  <si>
    <t>Pomocná konstrukce pro zvláštní zakládání staveb ocelová z lodi odstranění</t>
  </si>
  <si>
    <t>https://podminky.urs.cz/item/CS_URS_2023_01/292121112</t>
  </si>
  <si>
    <t>Svislé a kompletní konstrukce</t>
  </si>
  <si>
    <t>33</t>
  </si>
  <si>
    <t>320360412</t>
  </si>
  <si>
    <t>Svařované nosné spoje s přesahy po obou stranách l přes 50 do 100 mm D přes 12 do 32 mm</t>
  </si>
  <si>
    <t>-2091310709</t>
  </si>
  <si>
    <t>Svařované nosné spoje (silové) z výztužných ocelí se zaručenou nebo dobrou svařitelností s přesahy po obou stranách svařovanými délky přes 50 do 100 mm, prutů průměru přes 12 do 32 mm</t>
  </si>
  <si>
    <t>svar výztuže ke štětové stěně - Viz D.1.6.1.4</t>
  </si>
  <si>
    <t>2"ks"*56 "ks"</t>
  </si>
  <si>
    <t>34</t>
  </si>
  <si>
    <t>321321116R</t>
  </si>
  <si>
    <t>Konstrukce vodních staveb ze ŽB mrazuvzdorného tř. C 30/37 - XC4, XD2, XF3, XA1</t>
  </si>
  <si>
    <t>1425610899</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</si>
  <si>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 XC4, XD2, XF3, XA1</t>
  </si>
  <si>
    <t>Viz příloha D.1.6.1.2 + D.1.6.1.3 a C.3</t>
  </si>
  <si>
    <t>8,39 "m2" *31,05 +3,8*1,0*0,6</t>
  </si>
  <si>
    <t>-0,3*0,3*0,2 "šachta hladinoměru"</t>
  </si>
  <si>
    <t>35</t>
  </si>
  <si>
    <t>321351010</t>
  </si>
  <si>
    <t>Bednění konstrukcí vodních staveb rovinné - zřízení</t>
  </si>
  <si>
    <t>1022365322</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</si>
  <si>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</si>
  <si>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https://podminky.urs.cz/item/CS_URS_2023_01/321351010</t>
  </si>
  <si>
    <t>Poznámka k položce:_x000D_
je třeba zohlednit do ceny pohledový ŽB</t>
  </si>
  <si>
    <t>(5,3+5,32)*31,05 +8,4"m2"*3"D.S."+4,6 "m2, ukončení zdi"</t>
  </si>
  <si>
    <t>0,3*0,2*4 "šachta hladinoměru"</t>
  </si>
  <si>
    <t>36</t>
  </si>
  <si>
    <t>321352010</t>
  </si>
  <si>
    <t>Bednění konstrukcí vodních staveb rovinné - odstranění</t>
  </si>
  <si>
    <t>-1974974165</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</si>
  <si>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</si>
  <si>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https://podminky.urs.cz/item/CS_URS_2023_01/321352010</t>
  </si>
  <si>
    <t>37</t>
  </si>
  <si>
    <t>321366112</t>
  </si>
  <si>
    <t>Výztuž železobetonových konstrukcí vodních staveb z oceli 10 505 D do 32 mm</t>
  </si>
  <si>
    <t>-689571800</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</si>
  <si>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</si>
  <si>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https://podminky.urs.cz/item/CS_URS_2023_01/321366112</t>
  </si>
  <si>
    <t>Viz příloha D.1.6.1.3 a D.1.6.1.4</t>
  </si>
  <si>
    <t>C3037*89 "kg/m3" /1000</t>
  </si>
  <si>
    <t>38</t>
  </si>
  <si>
    <t>348321118</t>
  </si>
  <si>
    <t>Zábradelní římsy a nosníky a svodidlové římsy ze ŽB C 30/37</t>
  </si>
  <si>
    <t>-1106639471</t>
  </si>
  <si>
    <t>Zábradelní římsy a nosníky, svodidlové římsy ze železobetonu C 30/37</t>
  </si>
  <si>
    <t>https://podminky.urs.cz/item/CS_URS_2023_01/348321118</t>
  </si>
  <si>
    <t>Viz příloha D.1.6.1.2 + D.1.6.1.3</t>
  </si>
  <si>
    <t>0,15 "m2" *31,15</t>
  </si>
  <si>
    <t>39</t>
  </si>
  <si>
    <t>348351111</t>
  </si>
  <si>
    <t>Bednění římsového zábradlí a svodidla - zřízení</t>
  </si>
  <si>
    <t>-1469737828</t>
  </si>
  <si>
    <t>Bednění zábradlí a svodidla, zábradelního nosníku zřízení římsového zábradlí a svodidla</t>
  </si>
  <si>
    <t>https://podminky.urs.cz/item/CS_URS_2023_01/348351111</t>
  </si>
  <si>
    <t>Poznámka k položce:_x000D_
Položka zahrnuje i opatření bednění lištami pro provedení zkosení hran betonových konstrukcí a okapniček.</t>
  </si>
  <si>
    <t>0,55*31,15 + 0,15 "m2"*4 "D.S."</t>
  </si>
  <si>
    <t>40</t>
  </si>
  <si>
    <t>348351311</t>
  </si>
  <si>
    <t>Bednění římsového zábradlí a svodidla - odstranění</t>
  </si>
  <si>
    <t>308158942</t>
  </si>
  <si>
    <t>Bednění zábradlí a svodidla, zábradelního nosníku odstranění římsového zábradlí a svodidla</t>
  </si>
  <si>
    <t>https://podminky.urs.cz/item/CS_URS_2023_01/348351311</t>
  </si>
  <si>
    <t>41</t>
  </si>
  <si>
    <t>348361416</t>
  </si>
  <si>
    <t>Výztuž zábradlí římsového a svodidla římsy z betonářské oceli 10 505</t>
  </si>
  <si>
    <t>2113095993</t>
  </si>
  <si>
    <t>Výztuž zábradlí římsového a svodidla římsy z betonářské oceli 10 505 (R) nebo BSt 500</t>
  </si>
  <si>
    <t>https://podminky.urs.cz/item/CS_URS_2023_01/348361416</t>
  </si>
  <si>
    <t>bet_říms*89"kg/m3" /1000</t>
  </si>
  <si>
    <t>Vodorovné konstrukce</t>
  </si>
  <si>
    <t>42</t>
  </si>
  <si>
    <t>451315124</t>
  </si>
  <si>
    <t>Podkladní nebo výplňová vrstva z betonu C 12/15 tl do 150 mm</t>
  </si>
  <si>
    <t>1056362961</t>
  </si>
  <si>
    <t>Podkladní a výplňové vrstvy z betonu prostého tloušťky do 150 mm, z betonu C 12/15</t>
  </si>
  <si>
    <t>https://podminky.urs.cz/item/CS_URS_2023_01/451315124</t>
  </si>
  <si>
    <t>Poznámka k položce:_x000D_
Beton C 12/15 X0</t>
  </si>
  <si>
    <t>2,1*30,6 + 3,8*1,05</t>
  </si>
  <si>
    <t>43</t>
  </si>
  <si>
    <t>462512470</t>
  </si>
  <si>
    <t>Zához z lomového kamene s proštěrkováním z plavidla hmotnost do 200 kg</t>
  </si>
  <si>
    <t>1287838200</t>
  </si>
  <si>
    <t>Zához z lomového kamene neupraveného záhozového s proštěrkováním z plavidla, hmotnosti jednotlivých kamenů do 200 kg</t>
  </si>
  <si>
    <t>https://podminky.urs.cz/item/CS_URS_2023_01/462512470</t>
  </si>
  <si>
    <t>Viz příloha C.3 a D.1.6.3.2</t>
  </si>
  <si>
    <t xml:space="preserve">Konstantní plocha záhozu před LB zdí </t>
  </si>
  <si>
    <t>2,62 "m2, PF L4" *(4,16+8,5/2)</t>
  </si>
  <si>
    <t>2,62"m2, PF L3"*(8,5/2)</t>
  </si>
  <si>
    <t xml:space="preserve">Proměnná plocha záhozu před LB zdí </t>
  </si>
  <si>
    <t>(2,62+6,17)/2 "m2, PF L3+L2"*4,15</t>
  </si>
  <si>
    <t>6,17 "m2, PF L2" *(4,35+5,75/2)</t>
  </si>
  <si>
    <t>8,07 "m2, PF L1" *(5,75/2)</t>
  </si>
  <si>
    <t>8,07 "m2, konec" *1,77 +8,55"m2, konec - svah"*1,49</t>
  </si>
  <si>
    <t>Ostatní konstrukce a práce, bourání</t>
  </si>
  <si>
    <t>44</t>
  </si>
  <si>
    <t>931994142</t>
  </si>
  <si>
    <t>Těsnění dilatační spáry betonové konstrukce polyuretanovým tmelem do pl 4,0 cm2</t>
  </si>
  <si>
    <t>772749675</t>
  </si>
  <si>
    <t>Těsnění spáry betonové konstrukce pásy, profily, tmely tmelem polyuretanovým spáry dilatační do 4,0 cm2</t>
  </si>
  <si>
    <t>https://podminky.urs.cz/item/CS_URS_2023_01/931994142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</si>
  <si>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</si>
  <si>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Viz příloha D.1.6.1.2 + D.1.6.1.3 a D.1.1</t>
  </si>
  <si>
    <t>10,0*3 "ks. D.S."</t>
  </si>
  <si>
    <t>45</t>
  </si>
  <si>
    <t>931994151</t>
  </si>
  <si>
    <t>Těsnění spáry betonové konstrukce spárovým profilem průřezu 20/20 mm</t>
  </si>
  <si>
    <t>693672345</t>
  </si>
  <si>
    <t>Těsnění spáry betonové konstrukce pásy, profily, tmely spárovým profilem průřezu 20/20 mm</t>
  </si>
  <si>
    <t>https://podminky.urs.cz/item/CS_URS_2023_01/931994151</t>
  </si>
  <si>
    <t>46</t>
  </si>
  <si>
    <t>936501111R</t>
  </si>
  <si>
    <t>Limnigrafická lať</t>
  </si>
  <si>
    <t>-1151879871</t>
  </si>
  <si>
    <t xml:space="preserve">Limnigrafická lať osazená v jakémkoliv sklonu. Podrobná specifikace dle výkresu D.1.6.1.7. - Kompletní zřízení 1m limigrafické lati dle výkazu. 
</t>
  </si>
  <si>
    <t>Viz D.1.6.1.7</t>
  </si>
  <si>
    <t>4,5</t>
  </si>
  <si>
    <t>47</t>
  </si>
  <si>
    <t>953241111</t>
  </si>
  <si>
    <t>Osazení smykových dilatačních trnů D 20 mm pro nižší zatížení nerez nebo pozink bez pouzdra</t>
  </si>
  <si>
    <t>-330183077</t>
  </si>
  <si>
    <t>Osazení smykových trnů do dilatačních spár jednoduchých pro nižší zatížení z nerezové nebo pozinkované oceli bez pouzdra, průměr 20 mm</t>
  </si>
  <si>
    <t>https://podminky.urs.cz/item/CS_URS_2023_01/953241111</t>
  </si>
  <si>
    <t>5*3 "ks"</t>
  </si>
  <si>
    <t>48</t>
  </si>
  <si>
    <t>54879307</t>
  </si>
  <si>
    <t>trn pro přenos smykové síly u dilatačních spár pro nižší zatížení pozink bez pouzdra D 20mm</t>
  </si>
  <si>
    <t>2061100944</t>
  </si>
  <si>
    <t>49</t>
  </si>
  <si>
    <t>953312122</t>
  </si>
  <si>
    <t>Vložky do svislých dilatačních spár z extrudovaných polystyrénových desek tl. přes 10 do 20 mm</t>
  </si>
  <si>
    <t>1348792871</t>
  </si>
  <si>
    <t>Vložky svislé do dilatačních spár z polystyrenových desek extrudovaných včetně dodání a osazení, v jakémkoliv zdivu přes 10 do 20 mm</t>
  </si>
  <si>
    <t>https://podminky.urs.cz/item/CS_URS_2023_01/953312122</t>
  </si>
  <si>
    <t>8,4 "m2, Dilatační spára"*3 "ks"</t>
  </si>
  <si>
    <t>50</t>
  </si>
  <si>
    <t>953333321</t>
  </si>
  <si>
    <t>PVC těsnící pás do dilatačních spar betonových kcí vnitřní š 240 mm</t>
  </si>
  <si>
    <t>-2066333759</t>
  </si>
  <si>
    <t>PVC těsnící pás do betonových konstrukcí do dilatačních spar vnitřní, pokládaný doprostřed konstrukce mezi výztuž šířky 240 mm</t>
  </si>
  <si>
    <t>https://podminky.urs.cz/item/CS_URS_2023_01/953333321</t>
  </si>
  <si>
    <t>6,3*3</t>
  </si>
  <si>
    <t>51</t>
  </si>
  <si>
    <t>953333615</t>
  </si>
  <si>
    <t>PVC těsnící pás dodatečný přírubový pro připojení nové kce ke stávající vnitřní 180/170 mm</t>
  </si>
  <si>
    <t>1253587657</t>
  </si>
  <si>
    <t>PVC těsnící pás do betonových konstrukcí dodatečný přírubový pro připojení nové stavby ke stávající konstrukci vnitřní, pokládaný doprostřed konstrukce mezi výztuž rozměru 180/170 mm</t>
  </si>
  <si>
    <t>https://podminky.urs.cz/item/CS_URS_2023_01/953333615</t>
  </si>
  <si>
    <t>6,3 "napojení ke stávající ŽB stěně"</t>
  </si>
  <si>
    <t>52</t>
  </si>
  <si>
    <t>953334315</t>
  </si>
  <si>
    <t>Kombinovaný těsnící PVC pás s bobtnavým profilem do pracovních spar betonových kcí š 150 mm</t>
  </si>
  <si>
    <t>-1918232013</t>
  </si>
  <si>
    <t>Kombinovaný těsnící pás do pracovních spar betonových konstrukcí PVC pás s bobtnavým kruhovým profilem šířky 150 mm</t>
  </si>
  <si>
    <t>https://podminky.urs.cz/item/CS_URS_2023_01/953334315</t>
  </si>
  <si>
    <t>31,05*2</t>
  </si>
  <si>
    <t>53</t>
  </si>
  <si>
    <t>953961114R</t>
  </si>
  <si>
    <t>Kotvy chemickým tmelem M 16 hl 160 mm do betonu, ŽB nebo kamene s vyvrtáním otvoru</t>
  </si>
  <si>
    <t>725098927</t>
  </si>
  <si>
    <t>Kotvy chemické s vyvrtáním otvoru do betonu, železobetonu nebo tvrdého kamene tmel, velikost M 16, hloubka 160 mm</t>
  </si>
  <si>
    <t>viz příloha D.1.6.1.5.</t>
  </si>
  <si>
    <t>4"ks"*15"dílů"</t>
  </si>
  <si>
    <t>54</t>
  </si>
  <si>
    <t>953965131R</t>
  </si>
  <si>
    <t>Kotevní šroub pro chemické kotvy M 16 dl 200 mm</t>
  </si>
  <si>
    <t>445449665</t>
  </si>
  <si>
    <t>Kotvy chemické s vyvrtáním otvoru kotevní šrouby pro chemické kotvy, velikost M 16, délka 200 mm</t>
  </si>
  <si>
    <t>55</t>
  </si>
  <si>
    <t>960321271R2</t>
  </si>
  <si>
    <t>Bourání vodních staveb ze železobetonu</t>
  </si>
  <si>
    <t>-1370036938</t>
  </si>
  <si>
    <t>Bourání konstrukcí vodních staveb s naložením vybouraných hmot a suti na dopravní prostředek nebo s odklizením na hromady do vzdálenosti 20 m ze železobetonu</t>
  </si>
  <si>
    <t>Viz příloha D.1.6.1.2 + D.1.6.1.1 a D.1.5.1</t>
  </si>
  <si>
    <t>8,8 "m2"*30,46</t>
  </si>
  <si>
    <t>56</t>
  </si>
  <si>
    <t>985331119R</t>
  </si>
  <si>
    <t>Dodatečné vlepování betonářské výztuže D 25 mm do cementové nesmrštivé zálivky včetně vyvrtání otvoru</t>
  </si>
  <si>
    <t>1613355080</t>
  </si>
  <si>
    <t xml:space="preserve">Dodatečné vlepování betonářské výztuže, včetně vyvrtání a vyčištění otvoru s cementovou nesmrštivou zálivkou, průměr výztuže 25 mm
</t>
  </si>
  <si>
    <t>propojení původní a nové kce zdi</t>
  </si>
  <si>
    <t>0,9*2"ve dvou řadách"*31 "ks, předpoklad o sponu 1m"</t>
  </si>
  <si>
    <t>57</t>
  </si>
  <si>
    <t>13021019</t>
  </si>
  <si>
    <t>tyč ocelová kruhová žebírková DIN 488 jakost B500B (10 505) výztuž do betonu D 25mm</t>
  </si>
  <si>
    <t>1046402633</t>
  </si>
  <si>
    <t>1,8*2"ve dvou řadách"*31 "ks, předpoklad o sponu 1m"</t>
  </si>
  <si>
    <t>111,6*0,00397 'Přepočtené koeficientem množství</t>
  </si>
  <si>
    <t>99</t>
  </si>
  <si>
    <t>Přesuny hmot a suti</t>
  </si>
  <si>
    <t>997</t>
  </si>
  <si>
    <t>Přesun sutě</t>
  </si>
  <si>
    <t>58</t>
  </si>
  <si>
    <t>977-R05</t>
  </si>
  <si>
    <t>Výzisk z prodeje železného šrotu</t>
  </si>
  <si>
    <t>-1209377183</t>
  </si>
  <si>
    <t xml:space="preserve">odvoz_ocel*1000 </t>
  </si>
  <si>
    <t>59</t>
  </si>
  <si>
    <t>997-R04</t>
  </si>
  <si>
    <t>Odklizení demontovaných ocelových prvků k likvidaci</t>
  </si>
  <si>
    <t>1323682515</t>
  </si>
  <si>
    <t>997002611</t>
  </si>
  <si>
    <t>Nakládání suti a vybouraných hmot</t>
  </si>
  <si>
    <t>-292182237</t>
  </si>
  <si>
    <t>Nakládání suti a vybouraných hmot na dopravní prostředek pro vodorovné přemístění</t>
  </si>
  <si>
    <t>https://podminky.urs.cz/item/CS_URS_2023_01/997002611</t>
  </si>
  <si>
    <t>Naložení odřezaných štětovnic bez možnosti dalšího použití</t>
  </si>
  <si>
    <t>4,5*2,3 "rozhranní břehová / náodní štětová stěna" *0,1235</t>
  </si>
  <si>
    <t>61</t>
  </si>
  <si>
    <t>997221571</t>
  </si>
  <si>
    <t>Vodorovná doprava vybouraných hmot do 1 km</t>
  </si>
  <si>
    <t>-240805866</t>
  </si>
  <si>
    <t>Vodorovná doprava vybouraných hmot bez naložení, ale se složením a s hrubým urovnáním na vzdálenost do 1 km</t>
  </si>
  <si>
    <t>https://podminky.urs.cz/item/CS_URS_2023_01/997221571</t>
  </si>
  <si>
    <t>62</t>
  </si>
  <si>
    <t>997221579</t>
  </si>
  <si>
    <t>Příplatek ZKD 1 km u vodorovné dopravy vybouraných hmot</t>
  </si>
  <si>
    <t>-1951077423</t>
  </si>
  <si>
    <t>Vodorovná doprava vybouraných hmot bez naložení, ale se složením a s hrubým urovnáním na vzdálenost Příplatek k ceně za každý další i započatý 1 km přes 1 km</t>
  </si>
  <si>
    <t>https://podminky.urs.cz/item/CS_URS_2023_01/997221579</t>
  </si>
  <si>
    <t>bet_suť *19"průměrně celkem do 20 km"</t>
  </si>
  <si>
    <t>63</t>
  </si>
  <si>
    <t>997221862</t>
  </si>
  <si>
    <t>Poplatek za uložení stavebního odpadu na recyklační skládce (skládkovné) z armovaného betonu pod kódem 17 01 01</t>
  </si>
  <si>
    <t>649492135</t>
  </si>
  <si>
    <t>Poplatek za uložení stavebního odpadu na recyklační skládce (skládkovné) z armovaného betonu zatříděného do Katalogu odpadů pod kódem 17 01 01</t>
  </si>
  <si>
    <t>https://podminky.urs.cz/item/CS_URS_2023_01/997221862</t>
  </si>
  <si>
    <t>bet_bour*2,85</t>
  </si>
  <si>
    <t>998</t>
  </si>
  <si>
    <t>Přesun hmot</t>
  </si>
  <si>
    <t>64</t>
  </si>
  <si>
    <t>998323011</t>
  </si>
  <si>
    <t>Přesun hmot pro jezy a stupně</t>
  </si>
  <si>
    <t>-1332365</t>
  </si>
  <si>
    <t>Přesun hmot pro jezy a stupně dopravní vzdálenost do 500 m</t>
  </si>
  <si>
    <t>https://podminky.urs.cz/item/CS_URS_2023_01/998323011</t>
  </si>
  <si>
    <t>PSV</t>
  </si>
  <si>
    <t>Práce a dodávky PSV</t>
  </si>
  <si>
    <t>711</t>
  </si>
  <si>
    <t>Izolace proti vodě, vlhkosti a plynům</t>
  </si>
  <si>
    <t>65</t>
  </si>
  <si>
    <t>711111001</t>
  </si>
  <si>
    <t>Provedení izolace proti zemní vlhkosti vodorovné za studena nátěrem penetračním</t>
  </si>
  <si>
    <t>1657482983</t>
  </si>
  <si>
    <t>Provedení izolace proti zemní vlhkosti natěradly a tmely za studena na ploše vodorovné V nátěrem penetračním</t>
  </si>
  <si>
    <t>https://podminky.urs.cz/item/CS_URS_2023_01/711111001</t>
  </si>
  <si>
    <t>4,2*1,5+0,6*0,6+29,2*1,18</t>
  </si>
  <si>
    <t>66</t>
  </si>
  <si>
    <t>11163150</t>
  </si>
  <si>
    <t>lak penetrační asfaltový</t>
  </si>
  <si>
    <t>1533573925</t>
  </si>
  <si>
    <t>41,116*0,0003 'Přepočtené koeficientem množství</t>
  </si>
  <si>
    <t>67</t>
  </si>
  <si>
    <t>711111002</t>
  </si>
  <si>
    <t>Provedení izolace proti zemní vlhkosti vodorovné za studena lakem asfaltovým</t>
  </si>
  <si>
    <t>84888904</t>
  </si>
  <si>
    <t>Provedení izolace proti zemní vlhkosti natěradly a tmely za studena na ploše vodorovné V nátěrem lakem asfaltovým</t>
  </si>
  <si>
    <t>https://podminky.urs.cz/item/CS_URS_2023_01/711111002</t>
  </si>
  <si>
    <t>68</t>
  </si>
  <si>
    <t>11163152</t>
  </si>
  <si>
    <t>lak hydroizolační asfaltový</t>
  </si>
  <si>
    <t>87048465</t>
  </si>
  <si>
    <t>41,116*0,00039 'Přepočtené koeficientem množství</t>
  </si>
  <si>
    <t>69</t>
  </si>
  <si>
    <t>711112001</t>
  </si>
  <si>
    <t>Provedení izolace proti zemní vlhkosti svislé za studena nátěrem penetračním</t>
  </si>
  <si>
    <t>1452173918</t>
  </si>
  <si>
    <t>Provedení izolace proti zemní vlhkosti natěradly a tmely za studena na ploše svislé S nátěrem penetračním</t>
  </si>
  <si>
    <t>https://podminky.urs.cz/item/CS_URS_2023_01/711112001</t>
  </si>
  <si>
    <t>5,5*30,65</t>
  </si>
  <si>
    <t>70</t>
  </si>
  <si>
    <t>441589788</t>
  </si>
  <si>
    <t>168,575*0,00034 'Přepočtené koeficientem množství</t>
  </si>
  <si>
    <t>71</t>
  </si>
  <si>
    <t>711112002</t>
  </si>
  <si>
    <t>Provedení izolace proti zemní vlhkosti svislé za studena lakem asfaltovým</t>
  </si>
  <si>
    <t>1380469732</t>
  </si>
  <si>
    <t>Provedení izolace proti zemní vlhkosti natěradly a tmely za studena na ploše svislé S nátěrem lakem asfaltovým</t>
  </si>
  <si>
    <t>https://podminky.urs.cz/item/CS_URS_2023_01/711112002</t>
  </si>
  <si>
    <t>72</t>
  </si>
  <si>
    <t>517591238</t>
  </si>
  <si>
    <t>168,575*0,00041 'Přepočtené koeficientem množství</t>
  </si>
  <si>
    <t>73</t>
  </si>
  <si>
    <t>998711101</t>
  </si>
  <si>
    <t>Přesun hmot tonážní pro izolace proti vodě, vlhkosti a plynům v objektech v do 6 m</t>
  </si>
  <si>
    <t>-2102716946</t>
  </si>
  <si>
    <t>Přesun hmot pro izolace proti vodě, vlhkosti a plynům stanovený z hmotnosti přesunovaného materiálu vodorovná dopravní vzdálenost do 50 m v objektech výšky do 6 m</t>
  </si>
  <si>
    <t>https://podminky.urs.cz/item/CS_URS_2023_01/998711101</t>
  </si>
  <si>
    <t>721</t>
  </si>
  <si>
    <t>Zdravotechnika - vnitřní kanalizace</t>
  </si>
  <si>
    <t>74</t>
  </si>
  <si>
    <t>721173315</t>
  </si>
  <si>
    <t>Potrubí kanalizační z PVC SN 4 dešťové DN 110</t>
  </si>
  <si>
    <t>1996798813</t>
  </si>
  <si>
    <t>Potrubí z trub PVC SN4 dešťové DN 110</t>
  </si>
  <si>
    <t>https://podminky.urs.cz/item/CS_URS_2023_01/721173315</t>
  </si>
  <si>
    <t xml:space="preserve">Viz D.1.6.1.3 - hladinová sonda </t>
  </si>
  <si>
    <t>75</t>
  </si>
  <si>
    <t>721173401</t>
  </si>
  <si>
    <t>Potrubí kanalizační z PVC SN 4 svodné DN 110</t>
  </si>
  <si>
    <t>-1102359651</t>
  </si>
  <si>
    <t>Potrubí z trub PVC SN4 svodné (ležaté) DN 110</t>
  </si>
  <si>
    <t>https://podminky.urs.cz/item/CS_URS_2023_01/721173401</t>
  </si>
  <si>
    <t>10,95</t>
  </si>
  <si>
    <t>76</t>
  </si>
  <si>
    <t>998721101</t>
  </si>
  <si>
    <t>Přesun hmot tonážní pro vnitřní kanalizace v objektech v do 6 m</t>
  </si>
  <si>
    <t>-2070290986</t>
  </si>
  <si>
    <t>Přesun hmot pro vnitřní kanalizace stanovený z hmotnosti přesunovaného materiálu vodorovná dopravní vzdálenost do 50 m v objektech výšky do 6 m</t>
  </si>
  <si>
    <t>https://podminky.urs.cz/item/CS_URS_2023_01/998721101</t>
  </si>
  <si>
    <t>767</t>
  </si>
  <si>
    <t>Konstrukce zámečnické</t>
  </si>
  <si>
    <t>77</t>
  </si>
  <si>
    <t>767995112</t>
  </si>
  <si>
    <t>Montáž atypických zámečnických konstrukcí hm přes 5 do 10 kg</t>
  </si>
  <si>
    <t>846571716</t>
  </si>
  <si>
    <t>Montáž ostatních atypických zámečnických konstrukcí hmotnosti přes 5 do 10 kg</t>
  </si>
  <si>
    <t>https://podminky.urs.cz/item/CS_URS_2023_01/767995112</t>
  </si>
  <si>
    <t>78</t>
  </si>
  <si>
    <t>76799-R11</t>
  </si>
  <si>
    <t>Dodávka ocelového rámu a poklopu šachty měření hladiny, vč. povrchové úpravy</t>
  </si>
  <si>
    <t>-1324151813</t>
  </si>
  <si>
    <t>Dodávka ocelového zábradlí, vč. povrchové úpravy.
Detailní popis viz příloha D.1.6.6.2</t>
  </si>
  <si>
    <t>viz příloha D.1.6.1.6</t>
  </si>
  <si>
    <t>79</t>
  </si>
  <si>
    <t>767995115</t>
  </si>
  <si>
    <t>Montáž atypických zámečnických konstrukcí hm přes 50 do 100 kg</t>
  </si>
  <si>
    <t>-2145689401</t>
  </si>
  <si>
    <t>Montáž ostatních atypických zámečnických konstrukcí hmotnosti přes 50 do 100 kg</t>
  </si>
  <si>
    <t>https://podminky.urs.cz/item/CS_URS_2023_01/767995115</t>
  </si>
  <si>
    <t>80</t>
  </si>
  <si>
    <t>76799-R10</t>
  </si>
  <si>
    <t>Dodávka ocelového zábradlí, vč. povrchové úpravy</t>
  </si>
  <si>
    <t>1926228765</t>
  </si>
  <si>
    <t>viz příloha D.1.6.1.5</t>
  </si>
  <si>
    <t>81</t>
  </si>
  <si>
    <t>998767101</t>
  </si>
  <si>
    <t>Přesun hmot tonážní pro zámečnické konstrukce v objektech v do 6 m</t>
  </si>
  <si>
    <t>-1019773388</t>
  </si>
  <si>
    <t>Přesun hmot pro zámečnické konstrukce stanovený z hmotnosti přesunovaného materiálu vodorovná dopravní vzdálenost do 50 m v objektech výšky do 6 m</t>
  </si>
  <si>
    <t>https://podminky.urs.cz/item/CS_URS_2023_01/998767101</t>
  </si>
  <si>
    <t>75,036</t>
  </si>
  <si>
    <t>166,21</t>
  </si>
  <si>
    <t>bet_bour_2</t>
  </si>
  <si>
    <t>131,07</t>
  </si>
  <si>
    <t>795,865</t>
  </si>
  <si>
    <t>dlažba_spary</t>
  </si>
  <si>
    <t>dlažba přespárování</t>
  </si>
  <si>
    <t>455</t>
  </si>
  <si>
    <t>jadr_vrt</t>
  </si>
  <si>
    <t>jádrový vrt</t>
  </si>
  <si>
    <t>27,9</t>
  </si>
  <si>
    <t>kamen_kvadr</t>
  </si>
  <si>
    <t>kamenný krádr</t>
  </si>
  <si>
    <t>2,345</t>
  </si>
  <si>
    <t>SO 02 - Rekonstrukce přelivných ploch jezu</t>
  </si>
  <si>
    <t>leseni</t>
  </si>
  <si>
    <t>544</t>
  </si>
  <si>
    <t>leš_pomocne</t>
  </si>
  <si>
    <t>136,14</t>
  </si>
  <si>
    <t>3,644</t>
  </si>
  <si>
    <t>pakr</t>
  </si>
  <si>
    <t>200</t>
  </si>
  <si>
    <t>13,981</t>
  </si>
  <si>
    <t>rozebr_dlažb</t>
  </si>
  <si>
    <t>570</t>
  </si>
  <si>
    <t>1,933</t>
  </si>
  <si>
    <t>sanace_typA</t>
  </si>
  <si>
    <t>140</t>
  </si>
  <si>
    <t>nasaz_dočas</t>
  </si>
  <si>
    <t>nasazená jímka dočasná</t>
  </si>
  <si>
    <t>232,388</t>
  </si>
  <si>
    <t>sanace_typB</t>
  </si>
  <si>
    <t>sut_kamen</t>
  </si>
  <si>
    <t>33,402</t>
  </si>
  <si>
    <t>509,11</t>
  </si>
  <si>
    <t>štětovnice_dočas</t>
  </si>
  <si>
    <t>203,35</t>
  </si>
  <si>
    <t>40,8</t>
  </si>
  <si>
    <t>věž</t>
  </si>
  <si>
    <t>výkop třídy I</t>
  </si>
  <si>
    <t>57,97</t>
  </si>
  <si>
    <t>kce_nasaz_jimka</t>
  </si>
  <si>
    <t>konstrukce nasazené jímky</t>
  </si>
  <si>
    <t>12,571</t>
  </si>
  <si>
    <t>bedneni_negativ</t>
  </si>
  <si>
    <t>bedneni_negativní</t>
  </si>
  <si>
    <t>761,306</t>
  </si>
  <si>
    <t>kotvy_stit</t>
  </si>
  <si>
    <t>kotvy_štítu klapky</t>
  </si>
  <si>
    <t>306</t>
  </si>
  <si>
    <t>kotvy_PH</t>
  </si>
  <si>
    <t>nastraz_voda</t>
  </si>
  <si>
    <t>nastražení štětovnic ve vodě</t>
  </si>
  <si>
    <t>501,632</t>
  </si>
  <si>
    <t>zaberan_voda</t>
  </si>
  <si>
    <t>zaberanění štětovnic z vody</t>
  </si>
  <si>
    <t>M2</t>
  </si>
  <si>
    <t>363,976</t>
  </si>
  <si>
    <t xml:space="preserve">    6 - Úpravy povrchů, podlahy a osazování výplní</t>
  </si>
  <si>
    <t>113105113</t>
  </si>
  <si>
    <t>Rozebrání dlažeb z lomového kamene kladených na MC vyspárované MC</t>
  </si>
  <si>
    <t>-1891205177</t>
  </si>
  <si>
    <t>Rozebrání dlažeb z lomového kamene s přemístěním hmot na skládku na vzdálenost do 3 m nebo s naložením na dopravní prostředek, kladených do cementové malty se spárami zalitými cementovou maltou</t>
  </si>
  <si>
    <t>https://podminky.urs.cz/item/CS_URS_2023_01/113105113</t>
  </si>
  <si>
    <t>Poznámka k položce:_x000D_
Rozebrání kamene k opětovnému osazení</t>
  </si>
  <si>
    <t>Viz příloha C.3 a D.1.6.6.4.</t>
  </si>
  <si>
    <t>310+260 "m2 plocha A1 a A2"</t>
  </si>
  <si>
    <t>114203202</t>
  </si>
  <si>
    <t>Očištění lomového kamene nebo betonových tvárnic od malty</t>
  </si>
  <si>
    <t>111109047</t>
  </si>
  <si>
    <t>Očištění lomového kamene nebo betonových tvárnic získaných při rozebrání dlažeb, záhozů, rovnanin a soustřeďovacích staveb od malty</t>
  </si>
  <si>
    <t>https://podminky.urs.cz/item/CS_URS_2023_01/114203202</t>
  </si>
  <si>
    <t>rozebr_dlažb*0,3 *0,9 "90% kubatury k zpětnému osazení"</t>
  </si>
  <si>
    <t>115101202</t>
  </si>
  <si>
    <t>Čerpání vody na dopravní výšku do 10 m průměrný přítok přes 500 do 1 000 l/min</t>
  </si>
  <si>
    <t>-869834765</t>
  </si>
  <si>
    <t>Čerpání vody na dopravní výšku do 10 m s uvažovaným průměrným přítokem přes 500 do 1 000 l/min</t>
  </si>
  <si>
    <t>https://podminky.urs.cz/item/CS_URS_2023_01/115101202</t>
  </si>
  <si>
    <t>24*30*12</t>
  </si>
  <si>
    <t>115101301</t>
  </si>
  <si>
    <t>Pohotovost čerpací soupravy pro dopravní výšku do 10 m přítok do 500 l/min</t>
  </si>
  <si>
    <t>den</t>
  </si>
  <si>
    <t>905939767</t>
  </si>
  <si>
    <t>Pohotovost záložní čerpací soupravy pro dopravní výšku do 10 m s uvažovaným průměrným přítokem do 500 l/min</t>
  </si>
  <si>
    <t>https://podminky.urs.cz/item/CS_URS_2023_01/115101301</t>
  </si>
  <si>
    <t>30*12</t>
  </si>
  <si>
    <t>767292076</t>
  </si>
  <si>
    <t>Viz příloha D.1.6.1.2 + D.1.6.3.2 a C.3</t>
  </si>
  <si>
    <t>17*2*0,6 "m2" "předpokládaný stávající nános"</t>
  </si>
  <si>
    <t>17*2*2,21 "m2, výkop pro desku" *0,5 "Předpoklad 50% zeminy a 50% pozůstatek betonové kce jezu"</t>
  </si>
  <si>
    <t>1384790695</t>
  </si>
  <si>
    <t>viz C.3 a D.1.5.3</t>
  </si>
  <si>
    <t xml:space="preserve">5 "ks"*14,54 "m" </t>
  </si>
  <si>
    <t>940263538</t>
  </si>
  <si>
    <t>880628927</t>
  </si>
  <si>
    <t>25,5"etapa I, nadjezí"</t>
  </si>
  <si>
    <t>23,5 "etapa II, nadjezí"</t>
  </si>
  <si>
    <t>153112112</t>
  </si>
  <si>
    <t>Nastražení ocelových štětovnic dl přes 10 m ve standardních podmínkách z terénu</t>
  </si>
  <si>
    <t>-631310438</t>
  </si>
  <si>
    <t>Zřízení beraněných stěn z ocelových štětovnic z terénu nastražení štětovnic ve standardních podmínkách, délky přes 10 m</t>
  </si>
  <si>
    <t>https://podminky.urs.cz/item/CS_URS_2023_01/153112112</t>
  </si>
  <si>
    <t>Viz příloha D.1.6.1.2 + D.1.6.1.1 a C.3</t>
  </si>
  <si>
    <t>Dočasná štětovnice VL604</t>
  </si>
  <si>
    <t>25,5*4,15 "etapa I, nadjezí"</t>
  </si>
  <si>
    <t>23,5*4,15 "etapa II, nadjezí"</t>
  </si>
  <si>
    <t>Trvalé štětovnice VL604</t>
  </si>
  <si>
    <t>25,5*10,39 "etapa I, nadjezí"</t>
  </si>
  <si>
    <t>23,5*10,39 "etapa II, nadjezí"</t>
  </si>
  <si>
    <t>-nastraz_voda</t>
  </si>
  <si>
    <t>153112123</t>
  </si>
  <si>
    <t>Zaberanění ocelových štětovnic na dl do 12 m ve standardních podmínkách z terénu</t>
  </si>
  <si>
    <t>757810465</t>
  </si>
  <si>
    <t>Zřízení beraněných stěn z ocelových štětovnic z terénu zaberanění štětovnic ve standardních podmínkách, délky do 12 m</t>
  </si>
  <si>
    <t>https://podminky.urs.cz/item/CS_URS_2023_01/153112123</t>
  </si>
  <si>
    <t>25,5*10,55 "etapa I, nadjezí"</t>
  </si>
  <si>
    <t>23,5*10,55 "etapa II, nadjezí"</t>
  </si>
  <si>
    <t>-zaberan_voda</t>
  </si>
  <si>
    <t>153112212</t>
  </si>
  <si>
    <t>Nastražení ocelových štětovnic na dl přes 10 m ve standardních podmínkách z lodi</t>
  </si>
  <si>
    <t>928327008</t>
  </si>
  <si>
    <t>Zřízení beraněných stěn z ocelových štětovnic z lodi nastražení štětovnic ve standardních podmínkách, délky přes 10 m</t>
  </si>
  <si>
    <t>https://podminky.urs.cz/item/CS_URS_2023_01/153112212</t>
  </si>
  <si>
    <t>(25,5-7,25)*4,15 "etapa I, nadjezí"</t>
  </si>
  <si>
    <t>(23,5-7,25)*4,15 "etapa II, nadjezí"</t>
  </si>
  <si>
    <t>(25,5-7,25)*10,39 "etapa I, nadjezí"</t>
  </si>
  <si>
    <t>(23,5-7,25)*10,39 "etapa II, nadjezí"</t>
  </si>
  <si>
    <t>153112223</t>
  </si>
  <si>
    <t>Zaberanění ocelových štětovnic na dl do 12 m ve standardních podmínkách z lodi</t>
  </si>
  <si>
    <t>-167253550</t>
  </si>
  <si>
    <t>Zřízení beraněných stěn z ocelových štětovnic z lodi zaberanění ve standardních podmínkách, délky do 12 m</t>
  </si>
  <si>
    <t>https://podminky.urs.cz/item/CS_URS_2023_01/153112223</t>
  </si>
  <si>
    <t>(25,5-7,25)*10,55 "etapa I, nadjezí"</t>
  </si>
  <si>
    <t>(23,5-7,25)*10,55 "etapa II, nadjezí"</t>
  </si>
  <si>
    <t>554892341</t>
  </si>
  <si>
    <t>Dodávka dočasně použitých štětovnic VL604
Měrná jednotka 1t kompletní dodávky dočasně použitého materiálu.
Obratovost dočasně použitého materiálu je třeba zohlednit v nabídkové ceně.</t>
  </si>
  <si>
    <t>štětovnice_dočas*0,1235</t>
  </si>
  <si>
    <t>629143388</t>
  </si>
  <si>
    <t>153114118R</t>
  </si>
  <si>
    <t>Zřízení nasazené stěny z ocelových štětovnic z vody</t>
  </si>
  <si>
    <t>731713026</t>
  </si>
  <si>
    <t>Zřízení štětových stěn z ocelových štětovnic, válcovaných tyčí nebo kolejnic nasazených na skalnaté hornině nebo na konstrukci, s dodáním spojovacího materiálu z vody</t>
  </si>
  <si>
    <t>Viz příloha C.3. a D.1.5.4</t>
  </si>
  <si>
    <t>4,4*13,17</t>
  </si>
  <si>
    <t>4,9*(18,66+16,94)</t>
  </si>
  <si>
    <t>15920-R06</t>
  </si>
  <si>
    <t>dodávka dočasně použité nasazené štětové stěny</t>
  </si>
  <si>
    <t>-1673796174</t>
  </si>
  <si>
    <t>dodávka dočasně použité nasazené štětové stěny
Měrná jednotka 1t kompletní dodávky dočasně použitého materiálu.
Obratovost dočasně použitého materiálu je třeba zohlednit v nabídkové ceně.</t>
  </si>
  <si>
    <t>nasaz_dočas*0,1235</t>
  </si>
  <si>
    <t>153115118R</t>
  </si>
  <si>
    <t>Odstranění nasazené stěny z ocelových štětovnic z vody</t>
  </si>
  <si>
    <t>-1266231072</t>
  </si>
  <si>
    <t>Odstranění štětových stěn z ocelových štětovnic, válcovaných tyčí nebo kolejnic nasazených na skalnaté hornině nebo na konstrukci z vody.</t>
  </si>
  <si>
    <t>-1948296932</t>
  </si>
  <si>
    <t>-167902805</t>
  </si>
  <si>
    <t>13010982</t>
  </si>
  <si>
    <t>ocel profilová jakost S235JR (11 375) průřez HEB 220</t>
  </si>
  <si>
    <t>-307272069</t>
  </si>
  <si>
    <t>Převázka nasazené štětové stěny - viz D.1.5.4 a C.3</t>
  </si>
  <si>
    <t>(18,66+16,94+13,17)*0,0715 "HEB 220, t/m" *2"ks"</t>
  </si>
  <si>
    <t>Převázka štětové stěny v nadjezí - viz D.1.4. a C.3</t>
  </si>
  <si>
    <t>(25,5+23,5)*0,0715 "HEB 220, t/m" *2"ks"</t>
  </si>
  <si>
    <t>-351512151</t>
  </si>
  <si>
    <t>-620396102</t>
  </si>
  <si>
    <t xml:space="preserve">výkop </t>
  </si>
  <si>
    <t>-1511817742</t>
  </si>
  <si>
    <t>výkop*10 "celkem do 20 km"</t>
  </si>
  <si>
    <t>1097533220</t>
  </si>
  <si>
    <t>výkop*1,75</t>
  </si>
  <si>
    <t>221211115</t>
  </si>
  <si>
    <t>Vrty přenosnými kladivy D do 56 mm úklon do 90° hl do 10 m hor. V</t>
  </si>
  <si>
    <t>1264042257</t>
  </si>
  <si>
    <t>Vrty přenosnými vrtacími kladivy v hloubce 0 až 10 m průměru přes 13 do 56 mm, do úklonu 90° (úpadně až horizontálně ), v hornině tř. V</t>
  </si>
  <si>
    <t>https://podminky.urs.cz/item/CS_URS_2023_01/221211115</t>
  </si>
  <si>
    <t>0,6*pakr</t>
  </si>
  <si>
    <t>281601111</t>
  </si>
  <si>
    <t>Injektování vrtů nízkotlaké vzestupné s jednoduchým obturátorem tlakem do 0,6 MPa</t>
  </si>
  <si>
    <t>1903990924</t>
  </si>
  <si>
    <t>Injektování s jednoduchým obturátorem nebo bez obturátoru vzestupné, tlakem do 0,60 MPa</t>
  </si>
  <si>
    <t>https://podminky.urs.cz/item/CS_URS_2023_01/281601111</t>
  </si>
  <si>
    <t>0,8*0,6*pakr "injektování stěny komory"</t>
  </si>
  <si>
    <t>282R25</t>
  </si>
  <si>
    <t>polyuretanová injektážní těsnící hmota</t>
  </si>
  <si>
    <t>-1945332297</t>
  </si>
  <si>
    <t>0,6*pakr "1 kg/m - šikmé vrty ve stěně"</t>
  </si>
  <si>
    <t>282R14</t>
  </si>
  <si>
    <t>Dodávka a osazení injektážního pakru</t>
  </si>
  <si>
    <t>1036696730</t>
  </si>
  <si>
    <t>Viz příloha D.1.6.6.4. a D.1.6.2.5.</t>
  </si>
  <si>
    <t>5"ks/m" *20 "m" *2"strany"</t>
  </si>
  <si>
    <t>22531R04</t>
  </si>
  <si>
    <t>Odstranění injektážních pakrů vč. zapravení šikmých vrtů polymercementovou maltou</t>
  </si>
  <si>
    <t>-1068433739</t>
  </si>
  <si>
    <t>-94409058</t>
  </si>
  <si>
    <t>dodávka dočasně použitého ocelového potrubí D 194 x 10 mm</t>
  </si>
  <si>
    <t>-476479031</t>
  </si>
  <si>
    <t xml:space="preserve">Dodávka dočasně použitého ocelového potrubí D 194 x 10 mm. 
Měrná jednotka 1t kompletní dodávky dočasně použitého materiálu. 
Obratovost dočasně použitého materiálu je třeba zohlednit v nabídkové ceně. Do ceny je třeba také zohlenit odříznutou část rozpěry ponechanou v ŽB konstrukci. 
</t>
  </si>
  <si>
    <t>Rozpěra štětové stěny v nadjezí - viz D.1.4. a C.3</t>
  </si>
  <si>
    <t>3,87*45,4"kg/m" /1000 *11 "ks"</t>
  </si>
  <si>
    <t>130-R05</t>
  </si>
  <si>
    <t>-139478700</t>
  </si>
  <si>
    <t>kce_nasaz_jimka*0,1 "10% uvažováno na přidružený materiál"</t>
  </si>
  <si>
    <t>15920-R07</t>
  </si>
  <si>
    <t>dodávka dočasně použité ocelové konstrukce nasazené jímky</t>
  </si>
  <si>
    <t>-1862399102</t>
  </si>
  <si>
    <t>dodávka dočasně použité ocelové konstrukce nasazené jímky.
Měrná jednotka 1t kompletní dodávky dočasně použitého materiálu.
Obratovost dočasně použitého materiálu je třeba zohlednit v nabídkové ceně.</t>
  </si>
  <si>
    <t>Viz D.1,5.4 a C.3</t>
  </si>
  <si>
    <t>Dělící pilíř</t>
  </si>
  <si>
    <t>12,6*0,0253 "rám U200, t/m" *2 "ks" *7"ks"</t>
  </si>
  <si>
    <t>(2,35+1,85)*0,0256 "SHS 100x100x10, t/m" *7"ks"</t>
  </si>
  <si>
    <t>0,3*0,4*0,02 "kotevní deska"*2"ks"*7"ks"</t>
  </si>
  <si>
    <t>Vývar</t>
  </si>
  <si>
    <t>10,24*0,0253 "rám U200, t/m" *2 "ks" *14"ks"</t>
  </si>
  <si>
    <t>0,3*0,4*0,02 "kotevní deska"*2"ks"*14"ks"</t>
  </si>
  <si>
    <t>448874253</t>
  </si>
  <si>
    <t>2921-R0</t>
  </si>
  <si>
    <t>Příplatek za ztížené provedení konstrukcí pod hladinou vody / z vody</t>
  </si>
  <si>
    <t>1286371425</t>
  </si>
  <si>
    <t>Příplatek za ztížené provedení konstrukcí pod hladinou vody. Cena položky zahrnuje nutné konstrukce dle možností zhotovitele, pro zřízení konstrukcí nacházející se pod hladinou vody (Napřklad zřízení pontonu, zřízení a odstranění zemní hrázky, práce provedeny potápěči, ...)</t>
  </si>
  <si>
    <t>Poznámka k položce:_x000D_
Především pro položky č. 15až 17, 30 až 34, 70 a 71</t>
  </si>
  <si>
    <t>236738148</t>
  </si>
  <si>
    <t>https://podminky.urs.cz/item/CS_URS_2023_01/320360412</t>
  </si>
  <si>
    <t>svar výztuže ke štětové stěně - Viz D.1.6.2.3</t>
  </si>
  <si>
    <t>2"ks"*35 "ks štětovnic"</t>
  </si>
  <si>
    <t>321212345</t>
  </si>
  <si>
    <t>Oprava zdiva vodních staveb do 3 m3 z lomového kamene obkladního včetně jeho dodání</t>
  </si>
  <si>
    <t>-1041155204</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</si>
  <si>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včetně dodání kamene z kamene lomařsky upraveného s vyspárováním cementovou maltou, zdiva obkladního</t>
  </si>
  <si>
    <t>https://podminky.urs.cz/item/CS_URS_2023_01/321212345</t>
  </si>
  <si>
    <t>Viz D.1.6.2.1 - Doplnění kamenného obkladu do vyřezaných ploch</t>
  </si>
  <si>
    <t>Středový pilíř</t>
  </si>
  <si>
    <t>4,85 "m2" *2 "pole"</t>
  </si>
  <si>
    <t>krajní pilíř</t>
  </si>
  <si>
    <t>2,5 "m2" *2 "pole"</t>
  </si>
  <si>
    <t>321222311</t>
  </si>
  <si>
    <t>Zdění obkladního zdiva vodních staveb kvádrového objem do 0,2 m3</t>
  </si>
  <si>
    <t>-525782664</t>
  </si>
  <si>
    <t>Zdění obkladního zdiva vodních staveb přehrad, jezů a plavebních komor, spodní stavby vodních elektráren, odběrných věží a výpustných zařízení, opěrných zdí, šachet, šachtic a ostatních konstrukcí kvádrového s vyspárováním na maltu cementovou kvádrů objemu do 0,2 m3</t>
  </si>
  <si>
    <t>https://podminky.urs.cz/item/CS_URS_2023_01/321222311</t>
  </si>
  <si>
    <t xml:space="preserve">Poznámka k položce:_x000D_
 </t>
  </si>
  <si>
    <t>Viz příloha D.1.5.3 a D.1.6.2.1 + D.1.6.2.2</t>
  </si>
  <si>
    <t>3,35 "m2" *0,35 "obklad kolem štítu klapky z řádkového kamene" *2 "strany"</t>
  </si>
  <si>
    <t>58381079R</t>
  </si>
  <si>
    <t>dodávka kvádrového kamene</t>
  </si>
  <si>
    <t>332956301</t>
  </si>
  <si>
    <t xml:space="preserve">Dodávka kvádrového kamene, včetně úprav kamene (řezání, broušení) do požadovaného tvaru. </t>
  </si>
  <si>
    <t>Poznámka k položce:_x000D_
Předpokládá se jejich nákup</t>
  </si>
  <si>
    <t>321321117R2</t>
  </si>
  <si>
    <t>Konstrukce vodních staveb ze ŽB samozhutnitelného mrazuvzdorného tř. SCC C35/45 - XC4, XD2, XF3, XA1</t>
  </si>
  <si>
    <t>-1599435128</t>
  </si>
  <si>
    <t>Konstrukce vodních staveb z betonu přehrad, jezů a plavebních komor, spodní stavby vodních elektráren, jader přehrad, odběrných věží a výpustných zařízení, opěrných zdí, šachet, šachtic a ostatních konstrukcí železového samozhutnitelného pro prostředí s mrazovými cykly tř. C 35/45-XC4,XD2,XF3,XA1.</t>
  </si>
  <si>
    <t>Poznámka k položce:_x000D_
Podrobnější specfikace betonu viz TZ.</t>
  </si>
  <si>
    <t>Viz příloha D.1.6.2.1 a D.1.6.2.1 b a D.1.6.2.7</t>
  </si>
  <si>
    <t>0,12"m2"*0,45* 5"ks slupic" *2"pole" "kapsy pro slupice"</t>
  </si>
  <si>
    <t>(0,11+0,22 "m2")*17,0 "sekundární zálivka kce klapky" *2 "pole"</t>
  </si>
  <si>
    <t>0,06"m2"*2,94 "provizorní hrazení" *2 "ks" *2 "pole"</t>
  </si>
  <si>
    <t>0,48"m2"*0,35 "zalití původnního otvoru vedení klapky" *2 "ks" *2 "pole"</t>
  </si>
  <si>
    <t>9,71"m2"*0,22 "boční štít-krajní pilíř" *2 "pole"</t>
  </si>
  <si>
    <t>9,44"m2"*0,22 "boční štít- středový pilíř" *2 "pole"</t>
  </si>
  <si>
    <t>(1,15+0,26 "m2")*0,35 "zálivka okolo kamenných kvádrů - pod kamenným obkladem - krajní pilíř" *2"pole"</t>
  </si>
  <si>
    <t>(1,28+2,46"m2")*0,2 "zálivka za kamennými kvádry"*2"pole"</t>
  </si>
  <si>
    <t>Konstrukce vodních staveb ze ŽB mrazuvzdorného tř. C 30/37 - XC4,XD2,XF3,XA1,XM2</t>
  </si>
  <si>
    <t>-173055550</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</si>
  <si>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tř.C 30/37 XC4,XD2,XF3,XA1,XM2</t>
  </si>
  <si>
    <t>viz D.1.6.2.1. a D.1.6.2.2</t>
  </si>
  <si>
    <t>123,7*0,5 "m2, těsnící žb deska"</t>
  </si>
  <si>
    <t>24,48+31,62+81,94 "přelivná plocha - obě pole"</t>
  </si>
  <si>
    <t>1674688801</t>
  </si>
  <si>
    <t>Poznámka k položce:_x000D_
Volbu bednění dle provádění kce je třeba zohlednit do ceny.</t>
  </si>
  <si>
    <t>Viz příloha D.1.6.2.1 + D.1.6.2.2</t>
  </si>
  <si>
    <t>4,41"m2"*1*2 "P.S. jezového pole"</t>
  </si>
  <si>
    <t>0,3*2*17*2 "P.S."</t>
  </si>
  <si>
    <t>3,4*0,5 "m2, těsnící žb deska" *2 "pole"</t>
  </si>
  <si>
    <t>9,71 "m2 - krajní pilíř" *2 "pole"</t>
  </si>
  <si>
    <t>9,44 "m2 - střední pilíř" *2 "pole"</t>
  </si>
  <si>
    <t>0,35*2,94 "PH" *2"strany" *2 "pole"</t>
  </si>
  <si>
    <t>321351010b</t>
  </si>
  <si>
    <t>Bednění konstrukce líce jezového pole - zřízení negativního bednění</t>
  </si>
  <si>
    <t>390797128</t>
  </si>
  <si>
    <t>Bednění konstrukce líce jezového pole - zřízení negativního bednění vč. kotvení.</t>
  </si>
  <si>
    <t>2,48*34,43+(3,57+7,4+0,45+0,33+8,13)*17,0*2 "přelivná plocha - obě pole"</t>
  </si>
  <si>
    <t>347263425</t>
  </si>
  <si>
    <t>321352010b</t>
  </si>
  <si>
    <t>Bednění konstrukce líce jezového pole - odstranění negativního bednění</t>
  </si>
  <si>
    <t>90474236</t>
  </si>
  <si>
    <t>Bednění konstrukce líce jezového pole - odstranění negativního bednění vč. kotvení.</t>
  </si>
  <si>
    <t>321366111</t>
  </si>
  <si>
    <t>Výztuž železobetonových konstrukcí vodních staveb z oceli 10 505 D do 12 mm</t>
  </si>
  <si>
    <t>1258263169</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</si>
  <si>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</si>
  <si>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https://podminky.urs.cz/item/CS_URS_2023_01/321366111</t>
  </si>
  <si>
    <t>Viy příloha D.1.6.2.1 a D.1.6.2.3</t>
  </si>
  <si>
    <t xml:space="preserve">Přeliv </t>
  </si>
  <si>
    <t>25 "kg/m3"*149,8 "m3"/1000 "přeliv"</t>
  </si>
  <si>
    <t>Sekundární zálivky</t>
  </si>
  <si>
    <t xml:space="preserve">82"kg/m3"*11,76 "m3" /1000 </t>
  </si>
  <si>
    <t>Stěny pilíře</t>
  </si>
  <si>
    <t xml:space="preserve">50 "kg/m3" *5,06"m3 - štíty pilířů, PH, dobetonávka" /1000 </t>
  </si>
  <si>
    <t>Těsnící ŽB deska</t>
  </si>
  <si>
    <t>65"kg/m3"*61,85 "m3" /1000</t>
  </si>
  <si>
    <t>-1141730049</t>
  </si>
  <si>
    <t>Viz příloha D.1.6.2.3</t>
  </si>
  <si>
    <t>těsnící ŽB deska</t>
  </si>
  <si>
    <t>10"kg/m3" *61,85"m3" /1000</t>
  </si>
  <si>
    <t>321368211</t>
  </si>
  <si>
    <t>Výztuž železobetonových konstrukcí vodních staveb ze svařovaných sítí</t>
  </si>
  <si>
    <t>298517341</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</si>
  <si>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</si>
  <si>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https://podminky.urs.cz/item/CS_URS_2023_01/321368211</t>
  </si>
  <si>
    <t>Viz příloha D.1.6.2.1a D.1.6.2.3</t>
  </si>
  <si>
    <t>Přeliv</t>
  </si>
  <si>
    <t>(5,86+1,08+7,96)*17,0*1,3 "30% na přesahy" *7,99"kg/m2 KY81" /1000 *2"pole"</t>
  </si>
  <si>
    <t>PH</t>
  </si>
  <si>
    <t>0,35*2,94 *1,3 "30% na přesahy" *7,99"kg/m2 KY81" /1000 *4"ks"</t>
  </si>
  <si>
    <t>Boční štít - Krajní pilíř</t>
  </si>
  <si>
    <t>9,71"m2" *1,3 "30% na přesahy" *7,99"kg/m2 KY81" /1000 *2"pole"</t>
  </si>
  <si>
    <t>Boční štít - středový pilíř</t>
  </si>
  <si>
    <t>9,44"m2" *1,3 "30% na přesahy" *7,99"kg/m2 KY81" /1000 *2"pole"</t>
  </si>
  <si>
    <t>451313111</t>
  </si>
  <si>
    <t>Podklad pod dlažbu z betonu prostého C 20/25 tl přes 150 do 200 mm</t>
  </si>
  <si>
    <t>1995862698</t>
  </si>
  <si>
    <t>Podklad pod dlažbu z betonu prostého bez zvýšených nároků na prostředí tř. C 20/25 tl. přes 150 do 200 mm</t>
  </si>
  <si>
    <t>https://podminky.urs.cz/item/CS_URS_2023_01/451313111</t>
  </si>
  <si>
    <t>451315114</t>
  </si>
  <si>
    <t>Podkladní nebo výplňová vrstva z betonu C 12/15 tl do 100 mm</t>
  </si>
  <si>
    <t>726164386</t>
  </si>
  <si>
    <t>Podkladní a výplňové vrstvy z betonu prostého tloušťky do 100 mm, z betonu C 12/15</t>
  </si>
  <si>
    <t>https://podminky.urs.cz/item/CS_URS_2023_01/451315114</t>
  </si>
  <si>
    <t>18,58/0,15 "ŽB desky"</t>
  </si>
  <si>
    <t>465513327</t>
  </si>
  <si>
    <t>Dlažba z lomového kamene na cementovou maltu s vyspárováním tl 300 mm pro hráze</t>
  </si>
  <si>
    <t>294525288</t>
  </si>
  <si>
    <t>Dlažba z lomového kamene lomařsky upraveného na cementovou maltu, s vyspárováním cementovou maltou, tl. kamene 300 mm</t>
  </si>
  <si>
    <t>https://podminky.urs.cz/item/CS_URS_2023_01/465513327</t>
  </si>
  <si>
    <t>Viz příloha C.3 a D.1.6.6.4</t>
  </si>
  <si>
    <t>rozebr_dlažb *0,1 "předpokládá se dodání 10% nového kamenen namísto poškozeného rozebraného"</t>
  </si>
  <si>
    <t>465513327R</t>
  </si>
  <si>
    <t>Dlažba z lomového kamene na cementovou maltu s vyspárováním tl 300 mm pro hráze - bez dodání kamene</t>
  </si>
  <si>
    <t>-1369268307</t>
  </si>
  <si>
    <t>Dlažba z lomového kamene lomařsky upraveného na cementovou maltu, s vyspárováním cementovou maltou, tl. kamene 300 mm - bez dodání kamene</t>
  </si>
  <si>
    <t>Poznámka k položce:_x000D_
Obnova dlažby původním kamenným materiálem</t>
  </si>
  <si>
    <t>rozebr_dlažb*0,9 "předpokládá se pouze 90% rozebraného původního kamene v kondici ke zpětnému osazení"</t>
  </si>
  <si>
    <t>Úpravy povrchů, podlahy a osazování výplní</t>
  </si>
  <si>
    <t>636195212</t>
  </si>
  <si>
    <t>Vyplnění spár dlažby z lomového kamene maltou cementovou na hl do 70 mm s vyspárováním</t>
  </si>
  <si>
    <t>-385846622</t>
  </si>
  <si>
    <t>Vyplnění spár dosavadních dlažeb cementovou maltou s vyčištěním spár na hloubky do 70 mm dlažby z lomového kamene s vyspárováním</t>
  </si>
  <si>
    <t>https://podminky.urs.cz/item/CS_URS_2023_01/636195212</t>
  </si>
  <si>
    <t>Viz příloha D.1.6.6.4.</t>
  </si>
  <si>
    <t xml:space="preserve">Oprava stávající dlažby - přespárování </t>
  </si>
  <si>
    <t>140+60+180+75 "m2 B1+ B2"</t>
  </si>
  <si>
    <t>dlažba_spary *0,4 "předpokládá se 40% kamenné dlažby plochy B1 a B2 k přespárování "</t>
  </si>
  <si>
    <t>-72555216</t>
  </si>
  <si>
    <t>Viz příloha C.3 a D.1.3</t>
  </si>
  <si>
    <t>17 "P.S" *2"pole"</t>
  </si>
  <si>
    <t>3,4 "P.S" *2"pole"</t>
  </si>
  <si>
    <t>1671936577</t>
  </si>
  <si>
    <t>938903111</t>
  </si>
  <si>
    <t>Vysekání spár hl do 70 mm v dlažbě z lomového kamene</t>
  </si>
  <si>
    <t>1620744226</t>
  </si>
  <si>
    <t>Dokončovací práce na dosavadních konstrukcích vysekání spár s očištěním zdiva nebo dlažby, s naložením suti na dopravní prostředek nebo s odklizením na hromady do vzdálenosti 50 m při hloubce spáry do 70 mm v dlažbě z lomového kamene</t>
  </si>
  <si>
    <t>https://podminky.urs.cz/item/CS_URS_2023_01/938903111</t>
  </si>
  <si>
    <t xml:space="preserve">dlažba_spary *0,5*0,5 "předpokládá se pro 50% přespárované plochy kamenné dlažby" </t>
  </si>
  <si>
    <t>941111111</t>
  </si>
  <si>
    <t>Montáž lešení řadového trubkového lehkého s podlahami zatížení do 200 kg/m2 š od 0,6 do 0,9 m v do 10 m</t>
  </si>
  <si>
    <t>1446889825</t>
  </si>
  <si>
    <t>Montáž lešení řadového trubkového lehkého pracovního s podlahami s provozním zatížením tř. 3 do 200 kg/m2 šířky tř. W06 od 0,6 do 0,9 m, výšky do 10 m</t>
  </si>
  <si>
    <t>https://podminky.urs.cz/item/CS_URS_2023_01/941111111</t>
  </si>
  <si>
    <t>Viz příloha D.1.3. a D.1.4</t>
  </si>
  <si>
    <t>Potřebné lešení pro sanaci stěn</t>
  </si>
  <si>
    <t>(9,4*(2,9+2,75)+3,0*1,25+(4,2+1,7)*1,9) *2 "pole"</t>
  </si>
  <si>
    <t>941111211</t>
  </si>
  <si>
    <t>Příplatek k lešení řadovému trubkovému lehkému s podlahami š 0,9 m v 10 m za první a ZKD den použití</t>
  </si>
  <si>
    <t>-1285489149</t>
  </si>
  <si>
    <t>Montáž lešení řadového trubkového lehkého pracovního s podlahami s provozním zatížením tř. 3 do 200 kg/m2 Příplatek za první a každý další den použití lešení k ceně -1111</t>
  </si>
  <si>
    <t>https://podminky.urs.cz/item/CS_URS_2023_01/941111211</t>
  </si>
  <si>
    <t>leš_pomocne*30</t>
  </si>
  <si>
    <t>941111811</t>
  </si>
  <si>
    <t>Demontáž lešení řadového trubkového lehkého s podlahami zatížení do 200 kg/m2 š od 0,6 do 0,9 m v do 10 m</t>
  </si>
  <si>
    <t>1057825289</t>
  </si>
  <si>
    <t>Demontáž lešení řadového trubkového lehkého pracovního s podlahami s provozním zatížením tř. 3 do 200 kg/m2 šířky tř. W06 od 0,6 do 0,9 m, výšky do 10 m</t>
  </si>
  <si>
    <t>https://podminky.urs.cz/item/CS_URS_2023_01/941111811</t>
  </si>
  <si>
    <t>943321131</t>
  </si>
  <si>
    <t>Montáž lešení prostorového modulového těžkého bez podlah zatížení tř. 6 do 600 kg/m2 v do 10 m</t>
  </si>
  <si>
    <t>-773987203</t>
  </si>
  <si>
    <t>Montáž lešení prostorového modulového těžkého pracovního nebo podpěrného bez podlah s provozním zatížením tř. 6 přes 450 do 600 kg/m2, výšky do 10 m</t>
  </si>
  <si>
    <t>https://podminky.urs.cz/item/CS_URS_2023_01/943321131</t>
  </si>
  <si>
    <t>16,0"m2"*17*2"pole"</t>
  </si>
  <si>
    <t>943321231</t>
  </si>
  <si>
    <t>Příplatek k lešení prostorovému modulovému těžkému bez podlah tř.6 v 10 m za první a ZKD den použití</t>
  </si>
  <si>
    <t>163906086</t>
  </si>
  <si>
    <t>Montáž lešení prostorového modulového těžkého pracovního nebo podpěrného bez podlah Příplatek za první a každý další den použití lešení k ceně -1131</t>
  </si>
  <si>
    <t>https://podminky.urs.cz/item/CS_URS_2023_01/943321231</t>
  </si>
  <si>
    <t>leseni*30*6</t>
  </si>
  <si>
    <t>943321831</t>
  </si>
  <si>
    <t>Demontáž lešení prostorového modulového těžkého bez podlah zatížení tř. 6 do 600 kg/m2 v do 10 m</t>
  </si>
  <si>
    <t>-699535612</t>
  </si>
  <si>
    <t>Demontáž lešení prostorového modulového těžkého pracovního nebo podpěrného bez podlah s provozním zatížením tř. 6 přes 450 do 600 kg/m2, výšky do 10 m</t>
  </si>
  <si>
    <t>https://podminky.urs.cz/item/CS_URS_2023_01/943321831</t>
  </si>
  <si>
    <t>949221111</t>
  </si>
  <si>
    <t>Montáž lešeňové podlahy s příčníky pro dílcová lešení v do 10 m</t>
  </si>
  <si>
    <t>1098002071</t>
  </si>
  <si>
    <t>Montáž lešeňové podlahy pro dílcová lešení s příčníky nebo podélníky, ve výšce do 10 m</t>
  </si>
  <si>
    <t>https://podminky.urs.cz/item/CS_URS_2023_01/949221111</t>
  </si>
  <si>
    <t>(3,2+4,15+5,2)*17*2"pole"</t>
  </si>
  <si>
    <t>949411111</t>
  </si>
  <si>
    <t>Montáž schodišťových věží trubkových o půdorysné ploše do 10 m2 v do 10 m</t>
  </si>
  <si>
    <t>-865558894</t>
  </si>
  <si>
    <t>Montáž schodišťových a výstupových věží z trubkového lešení o půdorysné ploše do 10 m2, výšky do 10 m</t>
  </si>
  <si>
    <t>https://podminky.urs.cz/item/CS_URS_2023_01/949411111</t>
  </si>
  <si>
    <t>Vstup do vývaru</t>
  </si>
  <si>
    <t>6 *2 "ks"</t>
  </si>
  <si>
    <t>949411211</t>
  </si>
  <si>
    <t>Příplatek k schodišťovým věžím trubkovým do 10 m2 v přes 10 do 20 m za první a ZKD den použití</t>
  </si>
  <si>
    <t>1199186253</t>
  </si>
  <si>
    <t>Montáž schodišťových a výstupových věží z trubkového lešení Příplatek za první a každý další den použití lešení k ceně -1111 nebo -1112</t>
  </si>
  <si>
    <t>https://podminky.urs.cz/item/CS_URS_2023_01/949411211</t>
  </si>
  <si>
    <t>věž*30*6</t>
  </si>
  <si>
    <t>949411811</t>
  </si>
  <si>
    <t>Demontáž schodišťových věží trubkových o půdorysné ploše do 10 m2 v do 10 m</t>
  </si>
  <si>
    <t>-932277567</t>
  </si>
  <si>
    <t>Demontáž schodišťových a výstupových věží z trubkového lešení o půdorysné ploše do 10 m2, výšky do 10 m</t>
  </si>
  <si>
    <t>https://podminky.urs.cz/item/CS_URS_2023_01/949411811</t>
  </si>
  <si>
    <t>-1621432809</t>
  </si>
  <si>
    <t>17*0,5 "P.S" *2"pole"</t>
  </si>
  <si>
    <t>3,4*0,5 "P.S" *2"pole"</t>
  </si>
  <si>
    <t>390716365</t>
  </si>
  <si>
    <t>3,4"pracovní spára"*2"pole</t>
  </si>
  <si>
    <t>953333324</t>
  </si>
  <si>
    <t>PVC těsnící pás do dilatačních spar betonových kcí vnitřní š 320 mm</t>
  </si>
  <si>
    <t>-335251903</t>
  </si>
  <si>
    <t>PVC těsnící pás do betonových konstrukcí do dilatačních spar vnitřní, pokládaný doprostřed konstrukce mezi výztuž šířky 320 mm</t>
  </si>
  <si>
    <t>https://podminky.urs.cz/item/CS_URS_2023_01/953333324</t>
  </si>
  <si>
    <t>17*2</t>
  </si>
  <si>
    <t>953961118R2</t>
  </si>
  <si>
    <t>Kotvy chemickým tmelem M 30 hl 500 mm do betonu, ŽB nebo kamene s vyvrtáním otvoru</t>
  </si>
  <si>
    <t>207257083</t>
  </si>
  <si>
    <t>Kotvy chemické s vyvrtáním otvoru do betonu, železobetonu nebo tvrdého kamene tmel, velikost M 30, hloubka 500 mm</t>
  </si>
  <si>
    <t xml:space="preserve">Poznámka k položce:_x000D_
Je třeba zohlednit do ceny, že zřízení bude prováděno pod hladinou vody. Viz položka č.22 - Příplatek za ztížené provedení konstrukcí pod hladinou vody_x000D_
</t>
  </si>
  <si>
    <t>1 "kotevní deska"*2"ks"*7"ks"</t>
  </si>
  <si>
    <t>1 "kotevní deska"*2"ks"*14"ks"</t>
  </si>
  <si>
    <t>953965161R</t>
  </si>
  <si>
    <t>Kotevní šroub pro chemické kotvy M 30 dl 600 mm</t>
  </si>
  <si>
    <t>1319949501</t>
  </si>
  <si>
    <t>Kotvy chemické s vyvrtáním otvoru kotevní šrouby pro chemické kotvy, velikost M 30, délka 600 mm</t>
  </si>
  <si>
    <t>960111221R2</t>
  </si>
  <si>
    <t>Bourání vodních staveb ze železobetonu a kamene - šetrnými metodami</t>
  </si>
  <si>
    <t>-1672433574</t>
  </si>
  <si>
    <t xml:space="preserve">Bourání konstrukcí vodních staveb šetrnými metodami, s naložením vybouraných hmot a suti na dopravní prostředek nebo s odklizením na hromady do vzdálenosti 20 m z betonu, železobetonu a kamene. Včetně nutného řezání do stávající ŽB konsrukce pro kýžený výsledek bouraného otvoru (pro slupice, boční drážky, drážky PH, limigrafickou lať a podobně). Do ceny je také třeba zohlednit nutné pomocné práce pro provedení bourání / řezání (například příprava stávajících ploch k použití zvolené technologie, její upevnění a podobně). </t>
  </si>
  <si>
    <t>Viz příloha D.1.5.3</t>
  </si>
  <si>
    <t>Odbourání kce původního jezu</t>
  </si>
  <si>
    <t>4,31"m2"*17"m"*2"pole"</t>
  </si>
  <si>
    <t>0,16"m2"*0,45 "kapsy pro slupice PH" *5"ks" *2 "pole"</t>
  </si>
  <si>
    <t>Krajní pilíř</t>
  </si>
  <si>
    <t>(5,07+1,55)"m2"*0,57 "odbourání kamenného obkladu-krajní pilíř"*2 "ks"</t>
  </si>
  <si>
    <t>0,30"m2"*0,35 "odbourání kamenného obkladu-krajní pilíř"*2 "ks"</t>
  </si>
  <si>
    <t>8,08"m2"*0,22 "obourání kce za štítem-krajní pilíř"*2 "ks"</t>
  </si>
  <si>
    <t>2,69*0,35*0,22 "viz D.1.5.3 - PH drážky" *2 "ks" + 0,46"m2"*0,22 *2"ks, trojuhelnikova odřezaná část mezi PH drážkami a štítem"</t>
  </si>
  <si>
    <t>Střední pilíř</t>
  </si>
  <si>
    <t>14,17"m2"*0,22 "obourání kce za štítem-střední pilíř"*2 "ks"</t>
  </si>
  <si>
    <t>2,69*0,35*0,22 "viz D.1.5.3 - PH drážky" *2 "ks" + 0,40"m2"*0,22 *2"ks, trojuhelnikova odřezaná část mezi PH drážkami a štítem"</t>
  </si>
  <si>
    <t>Sanace dilatační spáry</t>
  </si>
  <si>
    <t>5,75*2 *0,017 "m2"</t>
  </si>
  <si>
    <t>1058905980</t>
  </si>
  <si>
    <t xml:space="preserve">Viz příloha D.1.6.1.1 a D.1.6.1.2 a C.3 </t>
  </si>
  <si>
    <t>2,75"m2"*17"m"*2"pole" "Odbourání části kce původního helmovského jezu"</t>
  </si>
  <si>
    <t>977151123</t>
  </si>
  <si>
    <t>Jádrové vrty diamantovými korunkami do stavebních materiálů D přes 130 do 150 mm</t>
  </si>
  <si>
    <t>1509942325</t>
  </si>
  <si>
    <t>Jádrové vrty diamantovými korunkami do stavebních materiálů (železobetonu, betonu, cihel, obkladů, dlažeb, kamene) průměru přes 130 do 150 mm</t>
  </si>
  <si>
    <t>https://podminky.urs.cz/item/CS_URS_2023_01/977151123</t>
  </si>
  <si>
    <t>Viz příloha D.1.3. a D.1.4 a D.1.5.6</t>
  </si>
  <si>
    <t>3,0*2"ks" *2 "strany"</t>
  </si>
  <si>
    <t>2,65*3"ks"*2 "strany"</t>
  </si>
  <si>
    <t>985112112</t>
  </si>
  <si>
    <t>Odsekání degradovaného betonu stěn tl přes 10 do 30 mm</t>
  </si>
  <si>
    <t>446488476</t>
  </si>
  <si>
    <t>Odsekání degradovaného betonu stěn, tloušťky přes 10 do 30 mm</t>
  </si>
  <si>
    <t>https://podminky.urs.cz/item/CS_URS_2023_01/985112112</t>
  </si>
  <si>
    <t>Poznámka k položce:_x000D_
Uvažovaná průměrná tl. 30 mm</t>
  </si>
  <si>
    <t>75 +65 "m2"</t>
  </si>
  <si>
    <t>11 +23 "m2"</t>
  </si>
  <si>
    <t>985121122</t>
  </si>
  <si>
    <t>Tryskání degradovaného betonu stěn a rubu kleneb vodou pod tlakem přes 300 do 1250 barů</t>
  </si>
  <si>
    <t>-17346062</t>
  </si>
  <si>
    <t>Tryskání degradovaného betonu stěn, rubu kleneb a podlah vodou pod tlakem přes 300 do 1 250 barů</t>
  </si>
  <si>
    <t>https://podminky.urs.cz/item/CS_URS_2023_01/985121122</t>
  </si>
  <si>
    <t>985131111</t>
  </si>
  <si>
    <t>Očištění ploch stěn, rubu kleneb a podlah tlakovou vodou</t>
  </si>
  <si>
    <t>-754580379</t>
  </si>
  <si>
    <t>https://podminky.urs.cz/item/CS_URS_2023_01/985131111</t>
  </si>
  <si>
    <t>716 "m2, vyčištění kce vývaru v podjezí"</t>
  </si>
  <si>
    <t>98513211R</t>
  </si>
  <si>
    <t>Očištění ploch jezového pole tlakovou vodou</t>
  </si>
  <si>
    <t>1310675670</t>
  </si>
  <si>
    <t>Očištění ploch líce kleneb a podhledů tlakovou vodou</t>
  </si>
  <si>
    <t>12,9*17*2 "pole"</t>
  </si>
  <si>
    <t>98513R-1</t>
  </si>
  <si>
    <t>Broušení stávajících odbouraných ploch betonových konstrukcí</t>
  </si>
  <si>
    <t>2003566466</t>
  </si>
  <si>
    <t xml:space="preserve">Broušení stávajících odbouraných ploch betonových konstrukcí
</t>
  </si>
  <si>
    <t>Viz příloha C.3 a D.1.6.2.5</t>
  </si>
  <si>
    <t>0,36*5,75*2 "sanace dilatační spáry"</t>
  </si>
  <si>
    <t>985311114</t>
  </si>
  <si>
    <t>Reprofilace stěn cementovou sanační maltou tl přes 30 do 40 mm</t>
  </si>
  <si>
    <t>1930064792</t>
  </si>
  <si>
    <t>Reprofilace betonu sanačními maltami na cementové bázi ručně stěn, tloušťky přes 30 do 40 mm</t>
  </si>
  <si>
    <t>https://podminky.urs.cz/item/CS_URS_2023_01/985311114</t>
  </si>
  <si>
    <t>985311119</t>
  </si>
  <si>
    <t>Reprofilace stěn cementovou sanační maltou tl přes 80 do 90 mm</t>
  </si>
  <si>
    <t>115620463</t>
  </si>
  <si>
    <t>Reprofilace betonu sanačními maltami na cementové bázi ručně stěn, tloušťky přes 80 do 90 mm</t>
  </si>
  <si>
    <t>https://podminky.urs.cz/item/CS_URS_2023_01/985311119</t>
  </si>
  <si>
    <t>82</t>
  </si>
  <si>
    <t>985312112</t>
  </si>
  <si>
    <t>Stěrka k vyrovnání betonových ploch stěn tl přes 2 do 3 mm</t>
  </si>
  <si>
    <t>-1451262528</t>
  </si>
  <si>
    <t>Stěrka k vyrovnání ploch reprofilovaného betonu stěn, tloušťky přes 2 do 3 mm</t>
  </si>
  <si>
    <t>https://podminky.urs.cz/item/CS_URS_2023_01/985312112</t>
  </si>
  <si>
    <t>83</t>
  </si>
  <si>
    <t>985321111</t>
  </si>
  <si>
    <t>Ochranný nátěr výztuže na cementové bázi stěn, líce kleneb a podhledů 1 vrstva tl 1 mm</t>
  </si>
  <si>
    <t>299893774</t>
  </si>
  <si>
    <t>Ochranný nátěr betonářské výztuže 1 vrstva tloušťky 1 mm na cementové bázi stěn, líce kleneb a podhledů</t>
  </si>
  <si>
    <t>https://podminky.urs.cz/item/CS_URS_2023_01/985321111</t>
  </si>
  <si>
    <t>sanace_typB*2 "dvojnásobný"</t>
  </si>
  <si>
    <t>84</t>
  </si>
  <si>
    <t>985323111</t>
  </si>
  <si>
    <t>Spojovací můstek reprofilovaného betonu na cementové bázi tl 1 mm</t>
  </si>
  <si>
    <t>-60669454</t>
  </si>
  <si>
    <t>Spojovací můstek reprofilovaného betonu na cementové bázi, tloušťky 1 mm</t>
  </si>
  <si>
    <t>https://podminky.urs.cz/item/CS_URS_2023_01/985323111</t>
  </si>
  <si>
    <t>85</t>
  </si>
  <si>
    <t>985331211</t>
  </si>
  <si>
    <t>Dodatečné vlepování betonářské výztuže D 8 mm do chemické malty včetně vyvrtání otvoru</t>
  </si>
  <si>
    <t>-1846679587</t>
  </si>
  <si>
    <t>Dodatečné vlepování betonářské výztuže včetně vyvrtání a vyčištění otvoru chemickou maltou průměr výztuže 8 mm</t>
  </si>
  <si>
    <t>https://podminky.urs.cz/item/CS_URS_2023_01/985331211</t>
  </si>
  <si>
    <t>Viz D.1.6.2.1b - doplnění kamenného obkladu</t>
  </si>
  <si>
    <t>(4,85+2,5 "m2") *4"ks/m2" *0,3 "m"</t>
  </si>
  <si>
    <t>86</t>
  </si>
  <si>
    <t>13021011</t>
  </si>
  <si>
    <t>tyč ocelová kruhová žebírková DIN 488 jakost B500B (10 505) výztuž do betonu D 8mm</t>
  </si>
  <si>
    <t>-1130807617</t>
  </si>
  <si>
    <t>(4,85+2,5 "m2") *4"ks/m2" *0,45 "m"</t>
  </si>
  <si>
    <t>13,23*0,00041 'Přepočtené koeficientem množství</t>
  </si>
  <si>
    <t>87</t>
  </si>
  <si>
    <t>985331213</t>
  </si>
  <si>
    <t>Dodatečné vlepování betonářské výztuže D 12 mm do chemické malty včetně vyvrtání otvoru</t>
  </si>
  <si>
    <t>1689173893</t>
  </si>
  <si>
    <t>Dodatečné vlepování betonářské výztuže včetně vyvrtání a vyčištění otvoru chemickou maltou průměr výztuže 12 mm</t>
  </si>
  <si>
    <t>https://podminky.urs.cz/item/CS_URS_2023_01/985331213</t>
  </si>
  <si>
    <t>Viz příloha C.3 a D.1.6.2.3</t>
  </si>
  <si>
    <t>Trny_R12</t>
  </si>
  <si>
    <t>31 "ks"*35 "ks" *0,4 *2 "pole"</t>
  </si>
  <si>
    <t>88</t>
  </si>
  <si>
    <t>13021013R</t>
  </si>
  <si>
    <t>tyč ocelová kruhová žebírková DIN 488 jakost B500B (10 505) výztuž do betonu D 12mm, vč. povrchové úpravy pozinkováním</t>
  </si>
  <si>
    <t>1913951033</t>
  </si>
  <si>
    <t xml:space="preserve">tyč ocelová kruhová žebírková DIN 488 jakost B500B (10 505) výztuž do betonu D 12mm, vč. povrchové úpravy pozinkováním
</t>
  </si>
  <si>
    <t>31"ks"*35 "ks" *0,8 "m"*0,888 "kg/m"/1000 *2 "pole"</t>
  </si>
  <si>
    <t>89</t>
  </si>
  <si>
    <t>985331215</t>
  </si>
  <si>
    <t>Dodatečné vlepování betonářské výztuže D 16 mm do chemické malty včetně vyvrtání otvoru</t>
  </si>
  <si>
    <t>-737500839</t>
  </si>
  <si>
    <t>Dodatečné vlepování betonářské výztuže včetně vyvrtání a vyčištění otvoru chemickou maltou průměr výztuže 16 mm</t>
  </si>
  <si>
    <t>https://podminky.urs.cz/item/CS_URS_2023_01/985331215</t>
  </si>
  <si>
    <t>Viz D.1.6.2.3 a D.1.6.2.1</t>
  </si>
  <si>
    <t>Boční štít</t>
  </si>
  <si>
    <t xml:space="preserve">(9,41+9,71)*2 "pole" *8"ks/m2" +(0,08 "dopočet do celého čísla") </t>
  </si>
  <si>
    <t xml:space="preserve">2"ks"*6"ks" *4 "ks" </t>
  </si>
  <si>
    <t>(kotvy_stit+kotvy_PH)*0,35 "m"</t>
  </si>
  <si>
    <t>90</t>
  </si>
  <si>
    <t>13021015R</t>
  </si>
  <si>
    <t>tyč ocelová kruhová žebírková DIN 488 jakost B500B (10 505) výztuž do betonu D 16mm, vč. povrchové úpravy pozinkováním</t>
  </si>
  <si>
    <t>1789982777</t>
  </si>
  <si>
    <t>(kotvy_stit+kotvy_PH)*0,65</t>
  </si>
  <si>
    <t>230,1*0,00163 'Přepočtené koeficientem množství</t>
  </si>
  <si>
    <t>91</t>
  </si>
  <si>
    <t>-32080354</t>
  </si>
  <si>
    <t>Viz D.1.6.2.1 a D.1.6.2.2</t>
  </si>
  <si>
    <t>Menší kameny - 1 ks trnu</t>
  </si>
  <si>
    <t>15 "ks" *1 "ks" *(0,3+0,15) "m"</t>
  </si>
  <si>
    <t>Větší kameny - 2 ks trnu</t>
  </si>
  <si>
    <t>10 "ks" *2 "ks" *(0,3+0,25)"m"</t>
  </si>
  <si>
    <t>92</t>
  </si>
  <si>
    <t>13021015</t>
  </si>
  <si>
    <t>tyč ocelová kruhová žebírková DIN 488 jakost B500B (10 505) výztuž do betonu D 16mm</t>
  </si>
  <si>
    <t>-917644977</t>
  </si>
  <si>
    <t>15 "ks" *1 "ks" *(0,3+03) "m"</t>
  </si>
  <si>
    <t>10 "ks" *2 "ks" *(0,3+0,3)"m"</t>
  </si>
  <si>
    <t>61,5*0,00163 'Přepočtené koeficientem množství</t>
  </si>
  <si>
    <t>93</t>
  </si>
  <si>
    <t>985511113</t>
  </si>
  <si>
    <t>Stříkaný beton stěn ze suché směsi pevnosti min. 25 MPa tl 50 mm</t>
  </si>
  <si>
    <t>166034991</t>
  </si>
  <si>
    <t>Stříkaný beton ze suché směsi pevnosti v tlaku min. 25 MPa (tř. R3) stěn, jedné vrstvy tloušťky 50 mm</t>
  </si>
  <si>
    <t>https://podminky.urs.cz/item/CS_URS_2023_01/985511113</t>
  </si>
  <si>
    <t>sanace_typB*0,5 "předpoklad 50% plochy o hlubším porušení"</t>
  </si>
  <si>
    <t>94</t>
  </si>
  <si>
    <t>985511119</t>
  </si>
  <si>
    <t>Příplatek ke stříkanému betonu stěn ze suché směsi pevnosti min. 25 MPa ZKD 10 mm</t>
  </si>
  <si>
    <t>-1318999063</t>
  </si>
  <si>
    <t>Stříkaný beton ze suché směsi pevnosti v tlaku min. 25 MPa (tř. R3) Příplatek k cenám za každých dalších i započatých 10 mm tloušťky</t>
  </si>
  <si>
    <t>https://podminky.urs.cz/item/CS_URS_2023_01/985511119</t>
  </si>
  <si>
    <t>sanace_typB*0,5 "předpoklad 50% plochy o hlubším porušení" *3 "celkem cca 80 mm"</t>
  </si>
  <si>
    <t>95</t>
  </si>
  <si>
    <t>985562111</t>
  </si>
  <si>
    <t>Výztuž stříkaného betonu stěn ze svařovaných sítí s antikorozní úpravou jednovrstvých D drátu 2 mm velikost ok do 100 mm</t>
  </si>
  <si>
    <t>1249320680</t>
  </si>
  <si>
    <t>Výztuž stříkaného betonu ze svařovaných sítí velikosti ok do 100 mm s antikorozní úpravou, průměru drátu 2 mm jednovrstvých stěn</t>
  </si>
  <si>
    <t>https://podminky.urs.cz/item/CS_URS_2023_01/985562111</t>
  </si>
  <si>
    <t>96</t>
  </si>
  <si>
    <t>985564223</t>
  </si>
  <si>
    <t>Kotvičky pro výztuž stříkaného betonu hl přes 200 do 400 mm z oceli D přes 8 do 10 mm do chemické malty</t>
  </si>
  <si>
    <t>-213599970</t>
  </si>
  <si>
    <t>Kotvičky pro výztuž stříkaného betonu z betonářské oceli do chemické malty, hloubky kotvení přes 200 do 400 mm, průměru do 10 mm</t>
  </si>
  <si>
    <t>https://podminky.urs.cz/item/CS_URS_2023_01/985564223</t>
  </si>
  <si>
    <t>sanace_typB*4 "ks/m2"</t>
  </si>
  <si>
    <t>97</t>
  </si>
  <si>
    <t>98556-R1</t>
  </si>
  <si>
    <t>Jednorázové vyčištění nadjezí a podjezí od nánosu</t>
  </si>
  <si>
    <t>-1590515394</t>
  </si>
  <si>
    <t>2 "pole"</t>
  </si>
  <si>
    <t>98</t>
  </si>
  <si>
    <t>98556-R3</t>
  </si>
  <si>
    <t>Dodávka a montáž drenážního potrubí do vrtu</t>
  </si>
  <si>
    <t>-2092508516</t>
  </si>
  <si>
    <t>Drenářní potrubí o prům. 110 mm délky 2,7 m a 1,0 m perforovaného potrubí obaleného geotextilií. Petrfotovaná část potrubí bude ve vrtu dotěsněna gumovou objímkou podepřenou kruhovým mezikružím. Vč. zabetonování otvoru a zaslepení drenážní trubky.</t>
  </si>
  <si>
    <t>3,4"m" *5 "ks"*2 "strany"</t>
  </si>
  <si>
    <t>98556-R2</t>
  </si>
  <si>
    <t>Provedení sanace dilatační spáry</t>
  </si>
  <si>
    <t>-822483809</t>
  </si>
  <si>
    <t>Provedení sanace dilatační spáry. Podrobný popis a specifikace dle výkresu D.1.6.2.5 - detail sanace.</t>
  </si>
  <si>
    <t>Viz příloha D.1.3. a D.1.4 a D.1.6.2.6</t>
  </si>
  <si>
    <t>5,75*2</t>
  </si>
  <si>
    <t>100</t>
  </si>
  <si>
    <t>9999R001</t>
  </si>
  <si>
    <t>Dodávka, osazení a zainjektování injektážní hadičky, vč. dodání injektážní hmoty</t>
  </si>
  <si>
    <t>-271105269</t>
  </si>
  <si>
    <t xml:space="preserve">Dodávka, osazení a zainjektování injektážní hadičky, vč. dodání injektážní hmoty
</t>
  </si>
  <si>
    <t>Poznámka k položce:_x000D_
Do ceny je třeba započítat přidružený materiál (například, spojky, koncovky a podobně).</t>
  </si>
  <si>
    <t>17*2"ks" *2"pole"</t>
  </si>
  <si>
    <t>1,5*2"ks vyvedení" *2"pole"</t>
  </si>
  <si>
    <t>101</t>
  </si>
  <si>
    <t>9999R002</t>
  </si>
  <si>
    <t>Dodávka a montáž primární armatury</t>
  </si>
  <si>
    <t>-458468676</t>
  </si>
  <si>
    <t xml:space="preserve">Dodávka a montáž primární armatury - včetně provedení potřebného vrtu a chemické malty, pro osazení do stávajícího (nového) betonu a povrchové úpravy dle projektové dokumentace. Konkretizace dle realizační dokumentace. </t>
  </si>
  <si>
    <t>(5*8"ks"+4*17"ks" +12*22"ks"+2*76"ks"+6*12"ks"+5,5*39"ks") *2 "pole" "viz D.2.3.2.1.1"</t>
  </si>
  <si>
    <t>(315+565) *2 "pole" "viz D.2.3.2.1"</t>
  </si>
  <si>
    <t>102</t>
  </si>
  <si>
    <t>9999R003</t>
  </si>
  <si>
    <t>Dodávka a montáž primární armatury - zavzdušňovací potrubí</t>
  </si>
  <si>
    <t>-527676870</t>
  </si>
  <si>
    <t>Dodávka a montáž primární armatury - zavzdušňovací potrubí. Včetně povrchové úpravy dle projektové dokumentace.</t>
  </si>
  <si>
    <t>4,8*2 "ks nadjezí"</t>
  </si>
  <si>
    <t>4,8*2 + 4,4 "podjezí"</t>
  </si>
  <si>
    <t>103</t>
  </si>
  <si>
    <t>9999R004</t>
  </si>
  <si>
    <t xml:space="preserve">Provedení dotěsnění jímek ke stávající ŽB konstrukci </t>
  </si>
  <si>
    <t>1650154412</t>
  </si>
  <si>
    <t>104</t>
  </si>
  <si>
    <t>-702255503</t>
  </si>
  <si>
    <t>bet_suť+sut_kamen</t>
  </si>
  <si>
    <t>105</t>
  </si>
  <si>
    <t>1154878910</t>
  </si>
  <si>
    <t>(bet_suť +sut_kamen)*19"průměrně celkem do 20 km"</t>
  </si>
  <si>
    <t>106</t>
  </si>
  <si>
    <t>997221861</t>
  </si>
  <si>
    <t>Poplatek za uložení stavebního odpadu na recyklační skládce (skládkovné) z prostého betonu pod kódem 17 01 01</t>
  </si>
  <si>
    <t>-1200832920</t>
  </si>
  <si>
    <t>Poplatek za uložení stavebního odpadu na recyklační skládce (skládkovné) z prostého betonu zatříděného do Katalogu odpadů pod kódem 17 01 01</t>
  </si>
  <si>
    <t>https://podminky.urs.cz/item/CS_URS_2023_01/997221861</t>
  </si>
  <si>
    <t>bet_bour*2,447</t>
  </si>
  <si>
    <t>bet_bour_2*2,85</t>
  </si>
  <si>
    <t>jadr_vrt*0,029</t>
  </si>
  <si>
    <t>(sanace_typA+sanace_typB)*0,085</t>
  </si>
  <si>
    <t>107</t>
  </si>
  <si>
    <t>997221873</t>
  </si>
  <si>
    <t>1574958889</t>
  </si>
  <si>
    <t>https://podminky.urs.cz/item/CS_URS_2023_01/997221873</t>
  </si>
  <si>
    <t>rozebr_dlažb*0,1*0,586</t>
  </si>
  <si>
    <t>108</t>
  </si>
  <si>
    <t>-1523492517</t>
  </si>
  <si>
    <t>Odvoz</t>
  </si>
  <si>
    <t>520,388</t>
  </si>
  <si>
    <t>prohrabka</t>
  </si>
  <si>
    <t>SO 03 - Odstranění nánosů v nadjezí</t>
  </si>
  <si>
    <t>-2120813528</t>
  </si>
  <si>
    <t xml:space="preserve">Poznámka k položce:_x000D_
Cena položky je včetně zajištění potřebných prací, případně zařízení pro provedení těžby z vody. Nepředpokládá se snížená hladina vody. ( Napřklad zřízení pontonu, speciální vodní bagry, ...)_x000D_
</t>
  </si>
  <si>
    <t>Odstranění nánosu před LB zdí a jezem</t>
  </si>
  <si>
    <t>14,90 "m2, PF L5" *4,2/2</t>
  </si>
  <si>
    <t>20,74 "m2, PF L4" *(4,2/2+8,5/2)</t>
  </si>
  <si>
    <t>34,81"m2, PF L3"*(8,5/2)</t>
  </si>
  <si>
    <t xml:space="preserve">Odstranění nánosu před LB zdí </t>
  </si>
  <si>
    <t>15,47 "m2, PF L3"*(8,5/2)</t>
  </si>
  <si>
    <t>12,23 "m2, PF L2" *(8,5/2+5,0/2)</t>
  </si>
  <si>
    <t>16,2 "m2, PF L1" *(5,0/2)</t>
  </si>
  <si>
    <t>16,2/2 "m2, konec" *2,55</t>
  </si>
  <si>
    <t>698267617</t>
  </si>
  <si>
    <t>Odvoz přebytku zeminy</t>
  </si>
  <si>
    <t>422724367</t>
  </si>
  <si>
    <t>Odvoz*10 "celkem do 20 km"</t>
  </si>
  <si>
    <t>-206173073</t>
  </si>
  <si>
    <t>1399145892</t>
  </si>
  <si>
    <t>1971964971</t>
  </si>
  <si>
    <t>Odvoz*1,9</t>
  </si>
  <si>
    <t>-1752141829</t>
  </si>
  <si>
    <t>37,718</t>
  </si>
  <si>
    <t>21,24</t>
  </si>
  <si>
    <t>60,534</t>
  </si>
  <si>
    <t>dveře</t>
  </si>
  <si>
    <t>izol_strechy</t>
  </si>
  <si>
    <t>0,08</t>
  </si>
  <si>
    <t>okno</t>
  </si>
  <si>
    <t>SO 04 - Strojovny jezu</t>
  </si>
  <si>
    <t>omitka_vnejsi</t>
  </si>
  <si>
    <t>23,979</t>
  </si>
  <si>
    <t>omítka_vnitrni</t>
  </si>
  <si>
    <t>omítka</t>
  </si>
  <si>
    <t>19,489</t>
  </si>
  <si>
    <t>kryt_kanalu</t>
  </si>
  <si>
    <t>kryt kabelového kanalu</t>
  </si>
  <si>
    <t>108,73</t>
  </si>
  <si>
    <t>plast_sut</t>
  </si>
  <si>
    <t>kompozitové výrobky</t>
  </si>
  <si>
    <t>0,272</t>
  </si>
  <si>
    <t>ram_strechy</t>
  </si>
  <si>
    <t>232,32</t>
  </si>
  <si>
    <t>strecha_strojovny</t>
  </si>
  <si>
    <t>2350,12</t>
  </si>
  <si>
    <t>zdivo</t>
  </si>
  <si>
    <t>18,889</t>
  </si>
  <si>
    <t>chranicka_110</t>
  </si>
  <si>
    <t>chranicka elektro D110</t>
  </si>
  <si>
    <t>3,5</t>
  </si>
  <si>
    <t>chranicka_90</t>
  </si>
  <si>
    <t>chranicka elektro D90</t>
  </si>
  <si>
    <t>6,28</t>
  </si>
  <si>
    <t xml:space="preserve">    713 - Izolace tepelné</t>
  </si>
  <si>
    <t xml:space="preserve">    751 - Vzduchotechnika</t>
  </si>
  <si>
    <t xml:space="preserve">    764 - Konstrukce klempířské</t>
  </si>
  <si>
    <t xml:space="preserve">    784 - Dokončovací práce - malby a tapety</t>
  </si>
  <si>
    <t>M - Vnitřní elektroinstalace</t>
  </si>
  <si>
    <t xml:space="preserve">    23-M - Montáže potrubí</t>
  </si>
  <si>
    <t xml:space="preserve">    46-M - Zemní práce při extr.mont.pracích</t>
  </si>
  <si>
    <t>E - Vnitřní elektroinstalace</t>
  </si>
  <si>
    <t>311272131</t>
  </si>
  <si>
    <t>Zdivo z pórobetonových tvárnic hladkých přes P2 do P4 přes 450 do 600 kg/m3 na tenkovrstvou maltu tl 250 mm</t>
  </si>
  <si>
    <t>-760693502</t>
  </si>
  <si>
    <t>Zdivo z pórobetonových tvárnic na tenké maltové lože, tl. zdiva 250 mm pevnost tvárnic přes P2 do P4, objemová hmotnost přes 450 do 600 kg/m3 hladkých</t>
  </si>
  <si>
    <t>https://podminky.urs.cz/item/CS_URS_2023_01/311272131</t>
  </si>
  <si>
    <t>Viz příloha D.1.6.4.1 a D.1.6.4.2</t>
  </si>
  <si>
    <t>11,6*2,05</t>
  </si>
  <si>
    <t>- 1,0*2,1 "dveře"</t>
  </si>
  <si>
    <t>-(PI/4*1,1^2) "okno"</t>
  </si>
  <si>
    <t>-0,2*0,5 -(PI/4*0,43^2) "větrací mřížky"</t>
  </si>
  <si>
    <t>-2,1*0,76 "prostup pro zařízení cévové tyče"</t>
  </si>
  <si>
    <t>zdivo*2"ks"</t>
  </si>
  <si>
    <t>Konstrukce vodních staveb ze ŽB mrazuvzdorného tř. C 30/37 XC4, XD2, XF3, XA1</t>
  </si>
  <si>
    <t>-1660437441</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</si>
  <si>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tř.C 30/37 XC4, XD2, XF3, XA1</t>
  </si>
  <si>
    <t>viz D.1.6.2.1. a D.1.6.4.1</t>
  </si>
  <si>
    <t>Základ strojovny</t>
  </si>
  <si>
    <t>(2,3*1,0*5,31 + 0,45*1,0*(1,3+3,12)+0,02"m2"*5,7 ) *2"strany"</t>
  </si>
  <si>
    <t>-0,3*0,25*2,24 "kabelový kanál"</t>
  </si>
  <si>
    <t>-942369543</t>
  </si>
  <si>
    <t>Viz příloha D.1.6.4.1</t>
  </si>
  <si>
    <t>(2,75*2*1,0 +0,02 "m2"*2 + 5,7*(1,0+0,15)+5,3*1,0"základ strojovny")*2 "strojovny"</t>
  </si>
  <si>
    <t>(0,3*2*2,24+0,3*0,2*2) "kabelový kanál" *2 "strojovny"</t>
  </si>
  <si>
    <t>-2116757485</t>
  </si>
  <si>
    <t>1400935368</t>
  </si>
  <si>
    <t>Viz D.1.6.4.3</t>
  </si>
  <si>
    <t>1,138 "kg" *2"strany"</t>
  </si>
  <si>
    <t>417321515</t>
  </si>
  <si>
    <t>Ztužující pásy a věnce ze ŽB tř. C 25/30</t>
  </si>
  <si>
    <t>-1517136675</t>
  </si>
  <si>
    <t>Ztužující pásy a věnce z betonu železového (bez výztuže) tř. C 25/30</t>
  </si>
  <si>
    <t>https://podminky.urs.cz/item/CS_URS_2023_01/417321515</t>
  </si>
  <si>
    <t>Poznámka k položce:_x000D_
C 25/30 XC1</t>
  </si>
  <si>
    <t>Viz D.1.6.4.1</t>
  </si>
  <si>
    <t>0,2*0,15*11,6 *2"strany"</t>
  </si>
  <si>
    <t>417352211</t>
  </si>
  <si>
    <t>Ztracené bednění věnců z pórobetonových U-profilů do 500 kg/m3 pro zdivo tl 250 mm</t>
  </si>
  <si>
    <t>2044059236</t>
  </si>
  <si>
    <t>Ztracené bednění věnců z pórobetonových U-profilů osazených do maltového lože, objemová hmotnost do 500 kg/m3 výšky věnce do 250 mm tloušťka zdiva 250 mm</t>
  </si>
  <si>
    <t>https://podminky.urs.cz/item/CS_URS_2023_01/417352211</t>
  </si>
  <si>
    <t>11,6 "m" *2"strany"</t>
  </si>
  <si>
    <t>417361821</t>
  </si>
  <si>
    <t>Výztuž ztužujících pásů a věnců betonářskou ocelí 10 505</t>
  </si>
  <si>
    <t>-328862975</t>
  </si>
  <si>
    <t>Výztuž ztužujících pásů a věnců z betonářské oceli 10 505 (R) nebo BSt 500</t>
  </si>
  <si>
    <t>https://podminky.urs.cz/item/CS_URS_2023_01/417361821</t>
  </si>
  <si>
    <t>62"kg"/1000 *2"strany"</t>
  </si>
  <si>
    <t>888987795</t>
  </si>
  <si>
    <t>viz D.1.6.2.1.</t>
  </si>
  <si>
    <t>0,75*5,5 *2 "ks"</t>
  </si>
  <si>
    <t>612131101</t>
  </si>
  <si>
    <t>Cementový postřik vnitřních stěn nanášený celoplošně ručně</t>
  </si>
  <si>
    <t>1306959085</t>
  </si>
  <si>
    <t>Podkladní a spojovací vrstva vnitřních omítaných ploch cementový postřik nanášený ručně celoplošně stěn</t>
  </si>
  <si>
    <t>https://podminky.urs.cz/item/CS_URS_2023_01/612131101</t>
  </si>
  <si>
    <t>10,6*2,3</t>
  </si>
  <si>
    <t>omítka_vnitrni*2 "ks"</t>
  </si>
  <si>
    <t>612321121</t>
  </si>
  <si>
    <t>Vápenocementová omítka hladká jednovrstvá vnitřních stěn nanášená ručně</t>
  </si>
  <si>
    <t>30223287</t>
  </si>
  <si>
    <t>Omítka vápenocementová vnitřních ploch nanášená ručně jednovrstvá, tloušťky do 10 mm hladká svislých konstrukcí stěn</t>
  </si>
  <si>
    <t>https://podminky.urs.cz/item/CS_URS_2023_01/612321121</t>
  </si>
  <si>
    <t>omítka_vnitrni *2 "ks"</t>
  </si>
  <si>
    <t>622131101</t>
  </si>
  <si>
    <t>Cementový postřik vnějších stěn nanášený celoplošně ručně</t>
  </si>
  <si>
    <t>1825139898</t>
  </si>
  <si>
    <t>Podkladní a spojovací vrstva vnějších omítaných ploch cementový postřik nanášený ručně celoplošně stěn</t>
  </si>
  <si>
    <t>https://podminky.urs.cz/item/CS_URS_2023_01/622131101</t>
  </si>
  <si>
    <t>12,6*2,3</t>
  </si>
  <si>
    <t>- 1,0*2,21"dveře"</t>
  </si>
  <si>
    <t>omitka_vnejsi*2 "ks"</t>
  </si>
  <si>
    <t>622151001</t>
  </si>
  <si>
    <t>Penetrační akrylátový nátěr vnějších pastovitých tenkovrstvých omítek stěn</t>
  </si>
  <si>
    <t>1648319241</t>
  </si>
  <si>
    <t>Penetrační nátěr vnějších pastovitých tenkovrstvých omítek akrylátový stěn</t>
  </si>
  <si>
    <t>https://podminky.urs.cz/item/CS_URS_2023_01/622151001</t>
  </si>
  <si>
    <t>omitka_vnejsi *2 "ks"</t>
  </si>
  <si>
    <t>622541022</t>
  </si>
  <si>
    <t>Tenkovrstvá silikonsilikátová zatíraná omítka zrnitost 2,0 mm vnějších stěn</t>
  </si>
  <si>
    <t>1675620610</t>
  </si>
  <si>
    <t>Omítka tenkovrstvá silikonsilikátová vnějších ploch probarvená bez penetrace, zatíraná (škrábaná), tloušťky 2,0 mm stěn</t>
  </si>
  <si>
    <t>https://podminky.urs.cz/item/CS_URS_2023_01/622541022</t>
  </si>
  <si>
    <t>Poznámka k položce:_x000D_
Barva viz popis přílohy D.1.1</t>
  </si>
  <si>
    <t>642942611</t>
  </si>
  <si>
    <t>Osazování zárubní nebo rámů dveřních kovových do 2,5 m2 na montážní pěnu</t>
  </si>
  <si>
    <t>-923564497</t>
  </si>
  <si>
    <t>Osazování zárubní nebo rámů kovových dveřních lisovaných nebo z úhelníků bez dveřních křídel na montážní pěnu, plochy otvoru do 2,5 m2</t>
  </si>
  <si>
    <t>https://podminky.urs.cz/item/CS_URS_2023_01/642942611</t>
  </si>
  <si>
    <t>1*2 "ks"</t>
  </si>
  <si>
    <t>55331483</t>
  </si>
  <si>
    <t>zárubeň jednokřídlá ocelová pro zdění tl stěny 75-100mm rozměru 900/1970, 2100mm</t>
  </si>
  <si>
    <t>-2049204769</t>
  </si>
  <si>
    <t>-869381011</t>
  </si>
  <si>
    <t>Viz příloha D.1.6.4.3</t>
  </si>
  <si>
    <t>5,8 "napojení ke stávající ŽB stěně" *2 "strojovny"</t>
  </si>
  <si>
    <t>953945131R</t>
  </si>
  <si>
    <t>Kotvy mechanické M 12 dl 85 mm pro střední zatížení do betonu, ŽB nebo kamene s vyvrtáním otvoru</t>
  </si>
  <si>
    <t>-1948273</t>
  </si>
  <si>
    <t>Kotvy mechanické s vyvrtáním otvoru do betonu, železobetonu nebo tvrdého kamene pro střední zatížení průvlekové, velikost M 12, délka 85 mm</t>
  </si>
  <si>
    <t>Viz příloha D.1.6.4.2</t>
  </si>
  <si>
    <t>střecha strojovny</t>
  </si>
  <si>
    <t>6*2 "ks"</t>
  </si>
  <si>
    <t>-1000818352</t>
  </si>
  <si>
    <t>Viz příloha D.1.5.3. a D.1.5.1</t>
  </si>
  <si>
    <t>2,0 "m2" *5,31 "m3" *2 "ks strojoven"</t>
  </si>
  <si>
    <t>960321271R3</t>
  </si>
  <si>
    <t>Demontáž a odklizení stávající strojovny jezu</t>
  </si>
  <si>
    <t>1845854403</t>
  </si>
  <si>
    <t>960321271R6</t>
  </si>
  <si>
    <t>Dodávka a montáž odnímatelné tenkostěnné desky</t>
  </si>
  <si>
    <t>784946242</t>
  </si>
  <si>
    <t xml:space="preserve">Poznámka k položce:_x000D_
 ODNÍMATELNÁ TENKOSTĚNNÁ DESKA_x000D_
  TEPELNĚ IZOLAČNÍ DESKA_x000D_
  ODOLNÁ VLHKOSTI A PLÍSNI_x000D_
  S OCHRANNÝM NÁTĚREM_x000D_
  UCHYCENÁ V KOVOVÉM RÁMU_x000D_
</t>
  </si>
  <si>
    <t>2,1*1,3 *2 "strojovny"</t>
  </si>
  <si>
    <t>985331219</t>
  </si>
  <si>
    <t>Dodatečné vlepování betonářské výztuže D 25 mm do chemické malty včetně vyvrtání otvoru</t>
  </si>
  <si>
    <t>-138854210</t>
  </si>
  <si>
    <t>Dodatečné vlepování betonářské výztuže včetně vyvrtání a vyčištění otvoru chemickou maltou průměr výztuže 25 mm</t>
  </si>
  <si>
    <t>https://podminky.urs.cz/item/CS_URS_2023_01/985331219</t>
  </si>
  <si>
    <t>viz D.1.6.4.1.</t>
  </si>
  <si>
    <t>0,9"m" *4 "ks" *18 "ks" *2 "ks strojoven"</t>
  </si>
  <si>
    <t>-464447642</t>
  </si>
  <si>
    <t>1,83"m" *4 "ks" *18 "ks" *2 "ks strojoven"</t>
  </si>
  <si>
    <t>263,52*0,00397 'Přepočtené koeficientem množství</t>
  </si>
  <si>
    <t>dodávka a osazení injektážní hadičky, vč. injektážní hmoty</t>
  </si>
  <si>
    <t>-441600686</t>
  </si>
  <si>
    <t>2*6,0 *2 "strojovny"</t>
  </si>
  <si>
    <t>-405673122</t>
  </si>
  <si>
    <t>1327421994</t>
  </si>
  <si>
    <t>Naložení demontovaných ocelových výrobků</t>
  </si>
  <si>
    <t>Potrubí odvzdušnění</t>
  </si>
  <si>
    <t>40 "kg/m" * 1"m"*2 "ks" /1000</t>
  </si>
  <si>
    <t>997013813</t>
  </si>
  <si>
    <t>Poplatek za uložení na skládce (skládkovné) stavebního odpadu z plastických hmot kód odpadu 17 02 03</t>
  </si>
  <si>
    <t>-2080306577</t>
  </si>
  <si>
    <t>Poplatek za uložení stavebního odpadu na skládce (skládkovné) z plastických hmot zatříděného do Katalogu odpadů pod kódem 17 02 03</t>
  </si>
  <si>
    <t>https://podminky.urs.cz/item/CS_URS_2023_01/997013813</t>
  </si>
  <si>
    <t>Demontáž stávajících revizních lávek</t>
  </si>
  <si>
    <t>3,4"m2"*2 *0,04</t>
  </si>
  <si>
    <t>479792166</t>
  </si>
  <si>
    <t>-1167075203</t>
  </si>
  <si>
    <t>(bet_suť +plast_sut)*19"průměrně celkem do 20 km"</t>
  </si>
  <si>
    <t>37565942</t>
  </si>
  <si>
    <t>1738855269</t>
  </si>
  <si>
    <t>-593596593</t>
  </si>
  <si>
    <t>713</t>
  </si>
  <si>
    <t>Izolace tepelné</t>
  </si>
  <si>
    <t>713151111</t>
  </si>
  <si>
    <t>Montáž izolace tepelné střech šikmých kladené volně mezi krokve rohoží, pásů, desek</t>
  </si>
  <si>
    <t>-997839054</t>
  </si>
  <si>
    <t>Montáž tepelné izolace střech šikmých rohožemi, pásy, deskami (izolační materiál ve specifikaci) kladenými volně mezi krokve</t>
  </si>
  <si>
    <t>https://podminky.urs.cz/item/CS_URS_2023_01/713151111</t>
  </si>
  <si>
    <t>7,5 "m2" *2 "ks strojoven"</t>
  </si>
  <si>
    <t>28372309</t>
  </si>
  <si>
    <t>deska EPS 100 pro konstrukce s běžným zatížením λ=0,037 tl 100mm</t>
  </si>
  <si>
    <t>1400276129</t>
  </si>
  <si>
    <t>15*1,02 'Přepočtené koeficientem množství</t>
  </si>
  <si>
    <t>998713101</t>
  </si>
  <si>
    <t>Přesun hmot tonážní pro izolace tepelné v objektech v do 6 m</t>
  </si>
  <si>
    <t>1468900278</t>
  </si>
  <si>
    <t>Přesun hmot pro izolace tepelné stanovený z hmotnosti přesunovaného materiálu vodorovná dopravní vzdálenost do 50 m v objektech výšky do 6 m</t>
  </si>
  <si>
    <t>https://podminky.urs.cz/item/CS_URS_2023_01/998713101</t>
  </si>
  <si>
    <t>751</t>
  </si>
  <si>
    <t>Vzduchotechnika</t>
  </si>
  <si>
    <t>751398022</t>
  </si>
  <si>
    <t>Montáž větrací mřížky stěnové přes 0,040 do 0,100 m2</t>
  </si>
  <si>
    <t>-1082980248</t>
  </si>
  <si>
    <t>Montáž ostatních zařízení větrací mřížky stěnové, průřezu přes 0,04 do 0,100 m2</t>
  </si>
  <si>
    <t>https://podminky.urs.cz/item/CS_URS_2023_01/751398022</t>
  </si>
  <si>
    <t>1*2"ks"</t>
  </si>
  <si>
    <t>42972340</t>
  </si>
  <si>
    <t>mřížka stěnová otevřená jednořadá kovová úhel lamel 15° 500x200mm</t>
  </si>
  <si>
    <t>1694896366</t>
  </si>
  <si>
    <t>998751101</t>
  </si>
  <si>
    <t>Přesun hmot tonážní pro vzduchotechniku v objektech výšky do 12 m</t>
  </si>
  <si>
    <t>475265571</t>
  </si>
  <si>
    <t>Přesun hmot pro vzduchotechniku stanovený z hmotnosti přesunovaného materiálu vodorovná dopravní vzdálenost do 100 m v objektech výšky do 12 m</t>
  </si>
  <si>
    <t>https://podminky.urs.cz/item/CS_URS_2023_01/998751101</t>
  </si>
  <si>
    <t>764</t>
  </si>
  <si>
    <t>Konstrukce klempířské</t>
  </si>
  <si>
    <t>764511602</t>
  </si>
  <si>
    <t>Žlab podokapní půlkruhový z Pz s povrchovou úpravou rš 330 mm</t>
  </si>
  <si>
    <t>-1639139124</t>
  </si>
  <si>
    <t>Žlab podokapní z pozinkovaného plechu s povrchovou úpravou včetně háků a čel půlkruhový rš 330 mm</t>
  </si>
  <si>
    <t>https://podminky.urs.cz/item/CS_URS_2023_01/764511602</t>
  </si>
  <si>
    <t>9,4*2"ks"</t>
  </si>
  <si>
    <t>764511643</t>
  </si>
  <si>
    <t>Kotlík oválný (trychtýřový) pro podokapní žlaby z Pz s povrchovou úpravou 330/120 mm</t>
  </si>
  <si>
    <t>-1996556297</t>
  </si>
  <si>
    <t>Žlab podokapní z pozinkovaného plechu s povrchovou úpravou včetně háků a čel kotlík oválný (trychtýřový), rš žlabu/průměr svodu 330/120 mm</t>
  </si>
  <si>
    <t>https://podminky.urs.cz/item/CS_URS_2023_01/764511643</t>
  </si>
  <si>
    <t>764518423</t>
  </si>
  <si>
    <t>Svody kruhové včetně objímek, kolen, odskoků z Pz plechu průměru 120 mm</t>
  </si>
  <si>
    <t>950559873</t>
  </si>
  <si>
    <t>Svod z pozinkovaného plechu včetně objímek, kolen a odskoků kruhový, průměru 120 mm</t>
  </si>
  <si>
    <t>https://podminky.urs.cz/item/CS_URS_2023_01/764518423</t>
  </si>
  <si>
    <t>2,3*2"ks"</t>
  </si>
  <si>
    <t>998764101</t>
  </si>
  <si>
    <t>Přesun hmot tonážní pro konstrukce klempířské v objektech v do 6 m</t>
  </si>
  <si>
    <t>2085965769</t>
  </si>
  <si>
    <t>Přesun hmot pro konstrukce klempířské stanovený z hmotnosti přesunovaného materiálu vodorovná dopravní vzdálenost do 50 m v objektech výšky do 6 m</t>
  </si>
  <si>
    <t>https://podminky.urs.cz/item/CS_URS_2023_01/998764101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</si>
  <si>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</si>
  <si>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767610116</t>
  </si>
  <si>
    <t>Montáž oken kovových jednoduchých pevných do zdiva pl přes 0,6 do 1,5 m2</t>
  </si>
  <si>
    <t>-1874305091</t>
  </si>
  <si>
    <t>Montáž oken jednoduchých z hliníkových nebo ocelových profilů na polyuretanovou pěnu pevných do zdiva, plochy přes 0,6 do 1,5 m2</t>
  </si>
  <si>
    <t>https://podminky.urs.cz/item/CS_URS_2023_01/767610116</t>
  </si>
  <si>
    <t>1 "ks" *2"ks"</t>
  </si>
  <si>
    <t>55341000</t>
  </si>
  <si>
    <t>okno Al s fixním zasklením dvojsklo do plochy 1m2</t>
  </si>
  <si>
    <t>1372892968</t>
  </si>
  <si>
    <t>767640111</t>
  </si>
  <si>
    <t>Montáž dveří ocelových nebo hliníkových vchodových jednokřídlových bez nadsvětlíku</t>
  </si>
  <si>
    <t>-1014370886</t>
  </si>
  <si>
    <t>Montáž dveří ocelových nebo hliníkových vchodových jednokřídlových bez nadsvětlíku</t>
  </si>
  <si>
    <t>https://podminky.urs.cz/item/CS_URS_2023_01/767640111</t>
  </si>
  <si>
    <t>553411R</t>
  </si>
  <si>
    <t>dveře jednokřídlé ocelové dvouplášťové 900/2000 mm s tepelnou izolací</t>
  </si>
  <si>
    <t>-1467053381</t>
  </si>
  <si>
    <t>dveře jednokřídlé ocelové dvouplášťové 900/2000 mm s tepelnou izolací a větrací mřížkou 20x50 cm</t>
  </si>
  <si>
    <t>Poznámka k položce:_x000D_
Odstín RAL 230 8015 - světle modrá</t>
  </si>
  <si>
    <t>767995114</t>
  </si>
  <si>
    <t>Montáž atypických zámečnických konstrukcí hm přes 20 do 50 kg</t>
  </si>
  <si>
    <t>-1619521981</t>
  </si>
  <si>
    <t>Montáž ostatních atypických zámečnických konstrukcí hmotnosti přes 20 do 50 kg</t>
  </si>
  <si>
    <t>https://podminky.urs.cz/item/CS_URS_2023_01/767995114</t>
  </si>
  <si>
    <t>76799-R4</t>
  </si>
  <si>
    <t>dodávka ocelového krytu kabelového kanálu, vč. povrchové úpravy</t>
  </si>
  <si>
    <t>-219700339</t>
  </si>
  <si>
    <t>dodávka ocelového rámu střechy strojovny</t>
  </si>
  <si>
    <t>24,27"kg/m" *2,24"m" *2 "strojovny"</t>
  </si>
  <si>
    <t>767995116</t>
  </si>
  <si>
    <t>Montáž atypických zámečnických konstrukcí hm přes 100 do 250 kg</t>
  </si>
  <si>
    <t>1282989345</t>
  </si>
  <si>
    <t>Montáž ostatních atypických zámečnických konstrukcí hmotnosti přes 100 do 250 kg</t>
  </si>
  <si>
    <t>https://podminky.urs.cz/item/CS_URS_2023_01/767995116</t>
  </si>
  <si>
    <t>76799-R1</t>
  </si>
  <si>
    <t>dodávka ocelového rámu střechy strojovny, vč. povrchové úpravy</t>
  </si>
  <si>
    <t>-1163786667</t>
  </si>
  <si>
    <t>24,7"kg/m" *2,1"m" *2 "strojovny"</t>
  </si>
  <si>
    <t>767995117</t>
  </si>
  <si>
    <t>Montáž atypických zámečnických konstrukcí hm přes 250 do 500 kg</t>
  </si>
  <si>
    <t>1551856752</t>
  </si>
  <si>
    <t>Montáž ostatních atypických zámečnických konstrukcí hmotnosti přes 250 do 500 kg</t>
  </si>
  <si>
    <t>https://podminky.urs.cz/item/CS_URS_2023_01/767995117</t>
  </si>
  <si>
    <t>Poznámka k položce:_x000D_
Předpokládá se montáž po částech</t>
  </si>
  <si>
    <t>76799-R3</t>
  </si>
  <si>
    <t>dodávka ocelové konstrukcestřechy strojovny, vč. povrchové úpravy</t>
  </si>
  <si>
    <t>1686107396</t>
  </si>
  <si>
    <t xml:space="preserve">Poznámka k položce:_x000D_
_x000D_
</t>
  </si>
  <si>
    <t>1291,22*2 "ks"</t>
  </si>
  <si>
    <t>-ram_strechy</t>
  </si>
  <si>
    <t>777-R</t>
  </si>
  <si>
    <t>Dodávka a montáž zátky žebrované obdelníkové 100/60/6 mm</t>
  </si>
  <si>
    <t>-671063060</t>
  </si>
  <si>
    <t>12*2 "ks"</t>
  </si>
  <si>
    <t>1883667663</t>
  </si>
  <si>
    <t>784</t>
  </si>
  <si>
    <t>Dokončovací práce - malby a tapety</t>
  </si>
  <si>
    <t>784111001</t>
  </si>
  <si>
    <t>Oprášení (ometení ) podkladu v místnostech v do 3,80 m</t>
  </si>
  <si>
    <t>753258988</t>
  </si>
  <si>
    <t>Oprášení (ometení) podkladu v místnostech výšky do 3,80 m</t>
  </si>
  <si>
    <t>https://podminky.urs.cz/item/CS_URS_2023_01/784111001</t>
  </si>
  <si>
    <t>omítka_vnitrni *2 "ks strojoven"</t>
  </si>
  <si>
    <t>784211011</t>
  </si>
  <si>
    <t>Jednonásobné bílé malby ze směsí za mokra velmi dobře oděruvzdorných v místnostech v do 3,80 m</t>
  </si>
  <si>
    <t>339656241</t>
  </si>
  <si>
    <t>Malby z malířských směsí oděruvzdorných za mokra jednonásobné, bílé za mokra oděruvzdorné velmi dobře v místnostech výšky do 3,80 m</t>
  </si>
  <si>
    <t>https://podminky.urs.cz/item/CS_URS_2023_01/784211011</t>
  </si>
  <si>
    <t>Vnitřní elektroinstalace</t>
  </si>
  <si>
    <t>23-M</t>
  </si>
  <si>
    <t>Montáže potrubí</t>
  </si>
  <si>
    <t>230082119</t>
  </si>
  <si>
    <t>Demontáž potrubí do šrotu přes 10 do 50 kg D 324 mm tl 5,0 mm</t>
  </si>
  <si>
    <t>-527454833</t>
  </si>
  <si>
    <t>Demontáž ocelového potrubí do šrotu hmotnosti přes 10 do 50 kg připojovací rozměr Ø 324, tl. 5,0 mm</t>
  </si>
  <si>
    <t>https://podminky.urs.cz/item/CS_URS_2023_01/230082119</t>
  </si>
  <si>
    <t>Poznámka k položce:_x000D_
předpokládá se 40 kg/m x 1m x 2 ks</t>
  </si>
  <si>
    <t>46-M</t>
  </si>
  <si>
    <t>Zemní práce při extr.mont.pracích</t>
  </si>
  <si>
    <t>460742111</t>
  </si>
  <si>
    <t>Osazení kabelových prostupů z trub plastových do rýhy bez obsypu průměru do 10 cm</t>
  </si>
  <si>
    <t>884015100</t>
  </si>
  <si>
    <t>Osazení kabelových prostupů včetně utěsnění a spárování z trub plastových do rýhy, bez výkopových prací bez obsypu, vnitřního průměru do 10 cm</t>
  </si>
  <si>
    <t>https://podminky.urs.cz/item/CS_URS_2023_01/460742111</t>
  </si>
  <si>
    <t>Poznámka k položce:_x000D_
Uvažováno jako osazení kabelových chrániček do betonové konstrukce.</t>
  </si>
  <si>
    <t>34571355</t>
  </si>
  <si>
    <t>trubka elektroinstalační ohebná dvouplášťová korugovaná (chránička) D 94/110mm, HDPE+LDPE</t>
  </si>
  <si>
    <t>128</t>
  </si>
  <si>
    <t>137951546</t>
  </si>
  <si>
    <t>viz D.1.6.4.6</t>
  </si>
  <si>
    <t>2*0,6 + 2*1,15</t>
  </si>
  <si>
    <t>34571354</t>
  </si>
  <si>
    <t>trubka elektroinstalační ohebná dvouplášťová korugovaná (chránička) D 75/90mm, HDPE+LDPE</t>
  </si>
  <si>
    <t>1099645698</t>
  </si>
  <si>
    <t>0,6+2*1,42</t>
  </si>
  <si>
    <t xml:space="preserve">2*1,42 </t>
  </si>
  <si>
    <t>469981111</t>
  </si>
  <si>
    <t>Přesun hmot pro pomocné stavební práce při elektromotážích</t>
  </si>
  <si>
    <t>1211829632</t>
  </si>
  <si>
    <t>Přesun hmot pro pomocné stavební práce při elektromontážích dopravní vzdálenost do 1 000 m</t>
  </si>
  <si>
    <t>https://podminky.urs.cz/item/CS_URS_2023_01/469981111</t>
  </si>
  <si>
    <t>E</t>
  </si>
  <si>
    <t>E.1</t>
  </si>
  <si>
    <t>Uzemnění strojoven jezu</t>
  </si>
  <si>
    <t>1827410245</t>
  </si>
  <si>
    <t>Uzemnění strojoven jezu
80 m - Uzemňovací vedení FeZn 30x4
32 m - Uzemňovací vodič FeZn ∅10
10 ks - Svorka páska - páska SR2b nebo podobná
9 ks - Svorka páska - drát např. SR3b nebo podobná
5 ks - Svorka universální, drát - drát, SU nebo podobná
2 ks - Zemnící tyč, křížový profil, délky 2m, např ZT 2.0 K
3 ks - Přivaření uzemňovacího vedení na larzenovou stěnu
1 sada - Antikorozní ochrana podzemních spojů a přechodů při změně prostředí
95 m - Výkop a zához rýhy pro uzemnění, rozměry 0.8x0.35 m</t>
  </si>
  <si>
    <t>E.2</t>
  </si>
  <si>
    <t>Systém ochrany před bleskem LPS (hromosvod)</t>
  </si>
  <si>
    <t>1235857611</t>
  </si>
  <si>
    <t>Systém ochrany před bleskem LPS (hromosvod) 
10 m - Jímací a svodové vedení FeZn ∅8
8 ks - Podpěra pro vedení do zdiva, např. PV1a-20 nebo podobná
4 ks - Svorka pro připojení okapového žlabu, např. SOc nebo podobná
13 ks - Svorka připojovací pro připojení vedení ke kovové konstrukci, např. SP
4 ks - Ochranný úhelník OU1,7, případně ochranná trubka
8 ks - Držák ochranného úhleníku (trubky) do zdiva DUDa-20 nebo podobný
4 ks - Svorka zkušební např. SZ
4 ks - Označovací štítek svodu
34 ks - Propojení zábradlí, pásek 4x30 délky cca do 200mm s dvojicí otvorů ∅18, žárově zinkováno, připevnění pod upevňovací šrouby stojin zábradlí</t>
  </si>
  <si>
    <t>E.3</t>
  </si>
  <si>
    <t>Výchozí revize hromosvodu (LPS), proměření zemního odporu zemničů, včetně vypracování revizní zprávy</t>
  </si>
  <si>
    <t>-1004929940</t>
  </si>
  <si>
    <t>SO 05 - Monitorovací systém TBD</t>
  </si>
  <si>
    <t>01. - DODÁVKA A INSTALACE KONTROLNÍCH BODŮ</t>
  </si>
  <si>
    <t xml:space="preserve">    01.1. - Geodetická měření</t>
  </si>
  <si>
    <t xml:space="preserve">    01.2. - Relativní posuny</t>
  </si>
  <si>
    <t xml:space="preserve">    01.3. - Spojovací materiál</t>
  </si>
  <si>
    <t xml:space="preserve">    01.4. - Instalace</t>
  </si>
  <si>
    <t>02. - DODÁVKA A INSTALACE AUTOMATICKÉHO SLEDOVÁNÍ</t>
  </si>
  <si>
    <t xml:space="preserve">    02.1. - Náklonoměr</t>
  </si>
  <si>
    <t xml:space="preserve">    02.2. - Telemetrická jednotka včetně příslušenství</t>
  </si>
  <si>
    <t xml:space="preserve">    02.3. - Propojení do systému</t>
  </si>
  <si>
    <t xml:space="preserve">    02.4. - Měření výšky hladiny</t>
  </si>
  <si>
    <t xml:space="preserve">    02.5. - Práce ovlivněné stavbou</t>
  </si>
  <si>
    <t>01.</t>
  </si>
  <si>
    <t>DODÁVKA A INSTALACE KONTROLNÍCH BODŮ</t>
  </si>
  <si>
    <t>01.1.</t>
  </si>
  <si>
    <t>Geodetická měření</t>
  </si>
  <si>
    <t>01.1.1</t>
  </si>
  <si>
    <t>Čepová značka</t>
  </si>
  <si>
    <t>-113236331</t>
  </si>
  <si>
    <t>Poznámka k položce:_x000D_
Viz výkresy v části D.1.6.5.</t>
  </si>
  <si>
    <t>01.1.2</t>
  </si>
  <si>
    <t>Hřebová značka</t>
  </si>
  <si>
    <t>-16807801</t>
  </si>
  <si>
    <t>01.2.</t>
  </si>
  <si>
    <t>Relativní posuny</t>
  </si>
  <si>
    <t>01.2.1</t>
  </si>
  <si>
    <t>Klinometry</t>
  </si>
  <si>
    <t>-2003370892</t>
  </si>
  <si>
    <t>01.2.2</t>
  </si>
  <si>
    <t>Čepy pro měření konvergence</t>
  </si>
  <si>
    <t>386574853</t>
  </si>
  <si>
    <t>01.2.3</t>
  </si>
  <si>
    <t>Terče konvergence</t>
  </si>
  <si>
    <t>-583186370</t>
  </si>
  <si>
    <t>01.2.4</t>
  </si>
  <si>
    <t>Držák laseru</t>
  </si>
  <si>
    <t>1612792454</t>
  </si>
  <si>
    <t>01.3.</t>
  </si>
  <si>
    <t>Spojovací materiál</t>
  </si>
  <si>
    <t>01.3.1</t>
  </si>
  <si>
    <t>Spotřební materiál (lepící tmely)</t>
  </si>
  <si>
    <t>-2141365693</t>
  </si>
  <si>
    <t>01.4.</t>
  </si>
  <si>
    <t>Instalace</t>
  </si>
  <si>
    <t>01.4.1</t>
  </si>
  <si>
    <t>Ostatní náklady</t>
  </si>
  <si>
    <t>-514520892</t>
  </si>
  <si>
    <t>02.</t>
  </si>
  <si>
    <t>DODÁVKA A INSTALACE AUTOMATICKÉHO SLEDOVÁNÍ</t>
  </si>
  <si>
    <t>02.1.</t>
  </si>
  <si>
    <t>Náklonoměr</t>
  </si>
  <si>
    <t>02.1.1</t>
  </si>
  <si>
    <t>Dodání náklonoměru včetně teplotního čidla</t>
  </si>
  <si>
    <t>-1805118247</t>
  </si>
  <si>
    <t>02.1.2</t>
  </si>
  <si>
    <t>Externí teplotní čidlo</t>
  </si>
  <si>
    <t>-502973297</t>
  </si>
  <si>
    <t>02.1.3</t>
  </si>
  <si>
    <t>-690890410</t>
  </si>
  <si>
    <t>02.2.</t>
  </si>
  <si>
    <t>Telemetrická jednotka včetně příslušenství</t>
  </si>
  <si>
    <t>02.2.1</t>
  </si>
  <si>
    <t>Dodání telemetrické jednotky</t>
  </si>
  <si>
    <t>307336896</t>
  </si>
  <si>
    <t>02.2.2</t>
  </si>
  <si>
    <t>Dodání síťového a záložního zdroje</t>
  </si>
  <si>
    <t>-107713472</t>
  </si>
  <si>
    <t>02.2.3</t>
  </si>
  <si>
    <t>Dodání měniče napětí</t>
  </si>
  <si>
    <t>-1395080068</t>
  </si>
  <si>
    <t>02.2.4</t>
  </si>
  <si>
    <t>1612366902</t>
  </si>
  <si>
    <t>02.2.5</t>
  </si>
  <si>
    <t>-1246835327</t>
  </si>
  <si>
    <t>02.3.</t>
  </si>
  <si>
    <t>Propojení do systému</t>
  </si>
  <si>
    <t>02.3.1</t>
  </si>
  <si>
    <t>Oživení a naprogramování jednotky</t>
  </si>
  <si>
    <t>1071545033</t>
  </si>
  <si>
    <t>02.3.2</t>
  </si>
  <si>
    <t>-172944983</t>
  </si>
  <si>
    <t>02.3.3</t>
  </si>
  <si>
    <t>Integrace do systému PM</t>
  </si>
  <si>
    <t>-1441309507</t>
  </si>
  <si>
    <t>02.4.</t>
  </si>
  <si>
    <t>Měření výšky hladiny</t>
  </si>
  <si>
    <t>02.4.1</t>
  </si>
  <si>
    <t>Dodání snímače hladiny a závěsu pro uchycení</t>
  </si>
  <si>
    <t>-678106964</t>
  </si>
  <si>
    <t>02.4.2</t>
  </si>
  <si>
    <t>Dodání kabeláže s rezervou pro přemísťování</t>
  </si>
  <si>
    <t>-1896445690</t>
  </si>
  <si>
    <t>02.4.3</t>
  </si>
  <si>
    <t>Geodetické zaměření výšky osazení hladinového čidla</t>
  </si>
  <si>
    <t>1888324160</t>
  </si>
  <si>
    <t>02.5.</t>
  </si>
  <si>
    <t>Práce ovlivněné stavbou</t>
  </si>
  <si>
    <t>02.5.1</t>
  </si>
  <si>
    <t>Kompletní demontáž zařízení pro měření náklonu</t>
  </si>
  <si>
    <t>232690110</t>
  </si>
  <si>
    <t>02.5.2</t>
  </si>
  <si>
    <t>Zpětná montáž zařízení pro měření náklonu</t>
  </si>
  <si>
    <t>-2026915744</t>
  </si>
  <si>
    <t>02.5.3</t>
  </si>
  <si>
    <t>Přemísťování hladinoměru se zpětnou montáží (3×)</t>
  </si>
  <si>
    <t>758994984</t>
  </si>
  <si>
    <t>02.5.4</t>
  </si>
  <si>
    <t>93536575</t>
  </si>
  <si>
    <t>02.5.5</t>
  </si>
  <si>
    <t>Přepojení dataloogeru vlivem započetí a ukončení stavby jezu Rajhrad</t>
  </si>
  <si>
    <t>-2094232684</t>
  </si>
  <si>
    <t>Přepojení dataloogeru vlivem započetí a ukončení stavby jezu Rajhrad. Do ceny je třeba zohlednit také dočasné přípojky vedení - zřízení a odstranění.</t>
  </si>
  <si>
    <t>demont_plot</t>
  </si>
  <si>
    <t>demontáž oplocení</t>
  </si>
  <si>
    <t>23,25</t>
  </si>
  <si>
    <t>1,583</t>
  </si>
  <si>
    <t>odvoz_zeminy</t>
  </si>
  <si>
    <t>17,572</t>
  </si>
  <si>
    <t>Ohum_rov</t>
  </si>
  <si>
    <t>ohumusovani prave strany PK</t>
  </si>
  <si>
    <t>85,8</t>
  </si>
  <si>
    <t>ohum_svah</t>
  </si>
  <si>
    <t>ohumusování svahu</t>
  </si>
  <si>
    <t>11,503</t>
  </si>
  <si>
    <t>plot</t>
  </si>
  <si>
    <t>23,4</t>
  </si>
  <si>
    <t>sejmutí_ornice</t>
  </si>
  <si>
    <t>160,835</t>
  </si>
  <si>
    <t>SO 06 - Venkovní úpravy</t>
  </si>
  <si>
    <t>96,536</t>
  </si>
  <si>
    <t>958,87</t>
  </si>
  <si>
    <t>zalití</t>
  </si>
  <si>
    <t>2,919</t>
  </si>
  <si>
    <t>1,677</t>
  </si>
  <si>
    <t>6,41</t>
  </si>
  <si>
    <t xml:space="preserve">    5 - Komunikace pozemní</t>
  </si>
  <si>
    <t>113107223</t>
  </si>
  <si>
    <t>Odstranění podkladu z kameniva drceného tl přes 200 do 300 mm strojně pl přes 200 m2</t>
  </si>
  <si>
    <t>-779179947</t>
  </si>
  <si>
    <t>Odstranění podkladů nebo krytů strojně plochy jednotlivě přes 200 m2 s přemístěním hmot na skládku na vzdálenost do 20 m nebo s naložením na dopravní prostředek z kameniva hrubého drceného, o tl. vrstvy přes 200 do 300 mm</t>
  </si>
  <si>
    <t>https://podminky.urs.cz/item/CS_URS_2023_01/113107223</t>
  </si>
  <si>
    <t>Viz příloha C.3</t>
  </si>
  <si>
    <t>219,4 "odstranění části plochy parkoviště"</t>
  </si>
  <si>
    <t>odstr_kam</t>
  </si>
  <si>
    <t>121151113</t>
  </si>
  <si>
    <t>Sejmutí ornice plochy do 500 m2 tl vrstvy do 200 mm strojně</t>
  </si>
  <si>
    <t>83302570</t>
  </si>
  <si>
    <t>Sejmutí ornice strojně při souvislé ploše přes 100 do 500 m2, tl. vrstvy do 200 mm</t>
  </si>
  <si>
    <t>https://podminky.urs.cz/item/CS_URS_2023_01/121151113</t>
  </si>
  <si>
    <t>rovina - okolo parkoviste</t>
  </si>
  <si>
    <t>56,4</t>
  </si>
  <si>
    <t>77,2</t>
  </si>
  <si>
    <t>svah</t>
  </si>
  <si>
    <t>10,75*1,07</t>
  </si>
  <si>
    <t>15,2*1,035</t>
  </si>
  <si>
    <t>131151343</t>
  </si>
  <si>
    <t>Vrtání jamek pro plotové sloupky D přes 200 do 300 mm strojně</t>
  </si>
  <si>
    <t>-74562514</t>
  </si>
  <si>
    <t>Vrtání jamek strojně průměru přes 200 do 300 mm</t>
  </si>
  <si>
    <t>https://podminky.urs.cz/item/CS_URS_2023_01/131151343</t>
  </si>
  <si>
    <t>Viz příloha C.3 a D.1.6.6.3</t>
  </si>
  <si>
    <t>162351103</t>
  </si>
  <si>
    <t>Vodorovné přemístění přes 50 do 500 m výkopku/sypaniny z horniny třídy těžitelnosti I skupiny 1 až 3</t>
  </si>
  <si>
    <t>-93031935</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</si>
  <si>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</si>
  <si>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https://podminky.urs.cz/item/CS_URS_2023_01/162351103</t>
  </si>
  <si>
    <t>Přemístění na a z MD</t>
  </si>
  <si>
    <t>(Ohum_rov+ohum_svah)*0,15</t>
  </si>
  <si>
    <t>-2010108381</t>
  </si>
  <si>
    <t>Odvoz přebytečné zeminy</t>
  </si>
  <si>
    <t>sejmutí_ornice*0,2</t>
  </si>
  <si>
    <t>-(Ohum_rov+ohum_svah)*0,15</t>
  </si>
  <si>
    <t>974676521</t>
  </si>
  <si>
    <t>odvoz_zeminy*10 "celkem do 20 km"</t>
  </si>
  <si>
    <t>358386384</t>
  </si>
  <si>
    <t>1684849308</t>
  </si>
  <si>
    <t>181351003</t>
  </si>
  <si>
    <t>Rozprostření ornice tl vrstvy do 200 mm pl do 100 m2 v rovině nebo ve svahu do 1:5 strojně</t>
  </si>
  <si>
    <t>1084541520</t>
  </si>
  <si>
    <t>Rozprostření a urovnání ornice v rovině nebo ve svahu sklonu do 1:5 strojně při souvislé ploše do 100 m2, tl. vrstvy do 200 mm</t>
  </si>
  <si>
    <t>https://podminky.urs.cz/item/CS_URS_2023_01/181351003</t>
  </si>
  <si>
    <t>Viz C.3 a D.1.6.6.1</t>
  </si>
  <si>
    <t>8,65+77,15</t>
  </si>
  <si>
    <t>181411121</t>
  </si>
  <si>
    <t>Založení lučního trávníku výsevem pl do 1000 m2 v rovině a ve svahu do 1:5</t>
  </si>
  <si>
    <t>-726396921</t>
  </si>
  <si>
    <t>Založení trávníku na půdě předem připravené plochy do 1000 m2 výsevem včetně utažení lučního v rovině nebo na svahu do 1:5</t>
  </si>
  <si>
    <t>https://podminky.urs.cz/item/CS_URS_2023_01/181411121</t>
  </si>
  <si>
    <t>00572472</t>
  </si>
  <si>
    <t>osivo směs travní krajinná-rovinná</t>
  </si>
  <si>
    <t>394401468</t>
  </si>
  <si>
    <t>Ohum_rov*300/10000 "300 kg/ha"</t>
  </si>
  <si>
    <t>181411122</t>
  </si>
  <si>
    <t>Založení lučního trávníku výsevem pl do 1000 m2 ve svahu přes 1:5 do 1:2</t>
  </si>
  <si>
    <t>-1785088077</t>
  </si>
  <si>
    <t>Založení trávníku na půdě předem připravené plochy do 1000 m2 výsevem včetně utažení lučního na svahu přes 1:5 do 1:2</t>
  </si>
  <si>
    <t>https://podminky.urs.cz/item/CS_URS_2023_01/181411122</t>
  </si>
  <si>
    <t>00572474</t>
  </si>
  <si>
    <t>osivo směs travní krajinná-svahová</t>
  </si>
  <si>
    <t>238888272</t>
  </si>
  <si>
    <t>ohum_svah*300/10000 "300 kg/ha"</t>
  </si>
  <si>
    <t>181951111</t>
  </si>
  <si>
    <t>Úprava pláně v hornině třídy těžitelnosti I skupiny 1 až 3 bez zhutnění strojně</t>
  </si>
  <si>
    <t>1176732306</t>
  </si>
  <si>
    <t>Úprava pláně vyrovnáním výškových rozdílů strojně v hornině třídy těžitelnosti I, skupiny 1 až 3 bez zhutnění</t>
  </si>
  <si>
    <t>https://podminky.urs.cz/item/CS_URS_2023_01/181951111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</si>
  <si>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</si>
  <si>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182151111</t>
  </si>
  <si>
    <t>Svahování v zářezech v hornině třídy těžitelnosti I skupiny 1 až 3 strojně</t>
  </si>
  <si>
    <t>-997771358</t>
  </si>
  <si>
    <t>Svahování trvalých svahů do projektovaných profilů strojně s potřebným přemístěním výkopku při svahování v zářezech v hornině třídy těžitelnosti I, skupiny 1 až 3</t>
  </si>
  <si>
    <t>https://podminky.urs.cz/item/CS_URS_2023_01/182151111</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</si>
  <si>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</si>
  <si>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182351023</t>
  </si>
  <si>
    <t>Rozprostření ornice pl do 100 m2 ve svahu přes 1:5 tl vrstvy do 200 mm strojně</t>
  </si>
  <si>
    <t>-1200006624</t>
  </si>
  <si>
    <t>Rozprostření a urovnání ornice ve svahu sklonu přes 1:5 strojně při souvislé ploše do 100 m2, tl. vrstvy do 200 mm</t>
  </si>
  <si>
    <t>https://podminky.urs.cz/item/CS_URS_2023_01/182351023</t>
  </si>
  <si>
    <t>185803111</t>
  </si>
  <si>
    <t>Ošetření trávníku shrabáním v rovině a svahu do 1:5</t>
  </si>
  <si>
    <t>514732897</t>
  </si>
  <si>
    <t>Ošetření trávníku jednorázové v rovině nebo na svahu do 1:5</t>
  </si>
  <si>
    <t>https://podminky.urs.cz/item/CS_URS_2023_01/185803111</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</si>
  <si>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</si>
  <si>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185803112</t>
  </si>
  <si>
    <t>Ošetření trávníku shrabáním ve svahu přes 1:5 do 1:2</t>
  </si>
  <si>
    <t>-1540761265</t>
  </si>
  <si>
    <t>Ošetření trávníku jednorázové na svahu přes 1:5 do 1:2</t>
  </si>
  <si>
    <t>https://podminky.urs.cz/item/CS_URS_2023_01/185803112</t>
  </si>
  <si>
    <t>185804312</t>
  </si>
  <si>
    <t>Zalití rostlin vodou plocha přes 20 m2</t>
  </si>
  <si>
    <t>1176248942</t>
  </si>
  <si>
    <t>Zalití rostlin vodou plochy záhonů jednotlivě přes 20 m2</t>
  </si>
  <si>
    <t>https://podminky.urs.cz/item/CS_URS_2023_01/185804312</t>
  </si>
  <si>
    <t>3*0,010*(Ohum_rov+ohum_svah)</t>
  </si>
  <si>
    <t>185851121</t>
  </si>
  <si>
    <t>Dovoz vody pro zálivku rostlin za vzdálenost do 1000 m</t>
  </si>
  <si>
    <t>1541974647</t>
  </si>
  <si>
    <t>Dovoz vody pro zálivku rostlin na vzdálenost do 1000 m</t>
  </si>
  <si>
    <t>https://podminky.urs.cz/item/CS_URS_2023_01/185851121</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</si>
  <si>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</si>
  <si>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Konstrukce vodních staveb ze ŽB mrazuvzdorného tř. C 30/37 XC4 XF3 XA1 XM1</t>
  </si>
  <si>
    <t>-1544586474</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</si>
  <si>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 XC4 XF3 XA1 XM1</t>
  </si>
  <si>
    <t>Viz příloha C.3 D.1.6.1.2</t>
  </si>
  <si>
    <t>4,3*0,39"m2, těsnící práh"</t>
  </si>
  <si>
    <t>1151008048</t>
  </si>
  <si>
    <t>Viz příloha C.3 a D.1.6.1.2</t>
  </si>
  <si>
    <t>0,7*2*4,3 +0,39"m2, těsnící práh"</t>
  </si>
  <si>
    <t>726176752</t>
  </si>
  <si>
    <t>481734347</t>
  </si>
  <si>
    <t>C3037*65 "kg/m3" /1000</t>
  </si>
  <si>
    <t>338171123</t>
  </si>
  <si>
    <t>Osazování sloupků a vzpěr plotových ocelových v přes 2 do 2,6 m se zabetonováním</t>
  </si>
  <si>
    <t>2079193709</t>
  </si>
  <si>
    <t>Montáž sloupků a vzpěr plotových ocelových trubkových nebo profilovaných výšky přes 2 do 2,6 m se zabetonováním do 0,08 m3 do připravených jamek</t>
  </si>
  <si>
    <t>https://podminky.urs.cz/item/CS_URS_2023_01/338171123</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</si>
  <si>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Montáž pletiva se oceňuje cenami souboru cen 348 17 Osazení oplocení._x000D_
5. V cenách osazování do zemního vrutu je započten i štěrk fixující sloupek._x000D_
</t>
  </si>
  <si>
    <t>Viz příloha D.1.6.6.3</t>
  </si>
  <si>
    <t>8+4</t>
  </si>
  <si>
    <t>4502100756R</t>
  </si>
  <si>
    <t>Plotový sloupek výška 3000 mm průměr 48 mm s PVC vrstvou s patkou pro ukotvení do betonu</t>
  </si>
  <si>
    <t>-1736645678</t>
  </si>
  <si>
    <t>Plotový sloupek výška 3000 mm průměr 48 mm s PVC vrstvou</t>
  </si>
  <si>
    <t>55342-R102</t>
  </si>
  <si>
    <t>dodávka ocelové plotové vzpěry s patkou</t>
  </si>
  <si>
    <t>-58747310</t>
  </si>
  <si>
    <t>338171125</t>
  </si>
  <si>
    <t>Osazování sloupků a vzpěr plotových ocelových v přes 2 do 2,6 m ukotvením k pevnému podkladu</t>
  </si>
  <si>
    <t>-123130180</t>
  </si>
  <si>
    <t>Montáž sloupků a vzpěr plotových ocelových trubkových nebo profilovaných výšky přes 2 do 2,6 m ukotvením k pevnému podkladu</t>
  </si>
  <si>
    <t>https://podminky.urs.cz/item/CS_URS_2023_01/338171125</t>
  </si>
  <si>
    <t>4502100752R</t>
  </si>
  <si>
    <t>Plotový sloupek výška 2250 mm průměr 48 mm s PVC vrstvou</t>
  </si>
  <si>
    <t>913178219</t>
  </si>
  <si>
    <t>348401130</t>
  </si>
  <si>
    <t>Montáž oplocení ze strojového pletiva s napínacími dráty v přes 1,6 do 2,0 m</t>
  </si>
  <si>
    <t>-1563959081</t>
  </si>
  <si>
    <t>Montáž oplocení z pletiva strojového s napínacími dráty přes 1,6 do 2,0 m</t>
  </si>
  <si>
    <t>https://podminky.urs.cz/item/CS_URS_2023_01/348401130</t>
  </si>
  <si>
    <t xml:space="preserve">Poznámka k souboru cen:_x000D_
1. V cenách nejsou započteny náklady na dodávku pletiva a drátů, tyto se oceňují ve specifikaci._x000D_
</t>
  </si>
  <si>
    <t>31327504</t>
  </si>
  <si>
    <t>pletivo drátěné plastifikované se čtvercovými oky 50/2,2mm v 2000mm</t>
  </si>
  <si>
    <t>-477372197</t>
  </si>
  <si>
    <t>348401320</t>
  </si>
  <si>
    <t>Rozvinutí, montáž a napnutí ostnatého drátu</t>
  </si>
  <si>
    <t>-894564104</t>
  </si>
  <si>
    <t>Montáž oplocení z pletiva rozvinutí, uchycení a napnutí drátu ostnatého</t>
  </si>
  <si>
    <t>https://podminky.urs.cz/item/CS_URS_2023_01/348401320</t>
  </si>
  <si>
    <t>plot*2 +1,15*2</t>
  </si>
  <si>
    <t>31478001</t>
  </si>
  <si>
    <t>drát ostnatý</t>
  </si>
  <si>
    <t>-1961737012</t>
  </si>
  <si>
    <t>49,1*1,05 'Přepočtené koeficientem množství</t>
  </si>
  <si>
    <t>348401350</t>
  </si>
  <si>
    <t>Rozvinutí, montáž a napnutí napínacího drátu na oplocení</t>
  </si>
  <si>
    <t>1453385516</t>
  </si>
  <si>
    <t>Montáž oplocení z pletiva rozvinutí, uchycení a napnutí drátu napínacího</t>
  </si>
  <si>
    <t>https://podminky.urs.cz/item/CS_URS_2023_01/348401350</t>
  </si>
  <si>
    <t>3*plot</t>
  </si>
  <si>
    <t>15615185</t>
  </si>
  <si>
    <t>drát kruhový Pz měkký ČSN 42 6403 jakost 11 343 D 3,15mm</t>
  </si>
  <si>
    <t>-507611522</t>
  </si>
  <si>
    <t>Poznámka k položce:_x000D_
Hmotnost: 0,099 kg/m</t>
  </si>
  <si>
    <t>3*plot*1,15*61,1759/1000 "kg/1000 m"</t>
  </si>
  <si>
    <t>311970140</t>
  </si>
  <si>
    <t>napínák lanový oko-hák Zn bílý M16</t>
  </si>
  <si>
    <t>-1029268930</t>
  </si>
  <si>
    <t>348401360</t>
  </si>
  <si>
    <t>Přiháčkování strojového pletiva k napínacímu drátu na oplocení</t>
  </si>
  <si>
    <t>-247785570</t>
  </si>
  <si>
    <t>Montáž oplocení z pletiva rozvinutí, uchycení a napnutí drátu přiháčkování pletiva k napínacímu drátu</t>
  </si>
  <si>
    <t>https://podminky.urs.cz/item/CS_URS_2023_01/348401360</t>
  </si>
  <si>
    <t>15614145</t>
  </si>
  <si>
    <t>drát kruhový Pz měkký DIN 177 jakost 11 300 D 1,25mm</t>
  </si>
  <si>
    <t>516921635</t>
  </si>
  <si>
    <t>Poznámka k položce:_x000D_
Hmotnost: 0,00963 kg/m</t>
  </si>
  <si>
    <t>3*plot*0,10*9,6334 /1000 "kg/1000 m"</t>
  </si>
  <si>
    <t>348401-R1</t>
  </si>
  <si>
    <t xml:space="preserve">Dodávka a montáž jednokřídlé plotové ocelové branky 2000/1000 mm </t>
  </si>
  <si>
    <t>-554864706</t>
  </si>
  <si>
    <t>Kompletní dodávka a montáž jednokřídlé plotové ocelové branky 2000/1000 mm, vč. ukotvení do betonu / betonové patky do terénu. Podrobná specifikace plotové branky viz příloha D.1.6.6.3.</t>
  </si>
  <si>
    <t>348401-R2</t>
  </si>
  <si>
    <t xml:space="preserve">Dodávka a montáž dvoukřídlé plotové ocelové brány 2000/3000 mm </t>
  </si>
  <si>
    <t>-202117344</t>
  </si>
  <si>
    <t>Kompletní dodávka a montáž dvouřídlé plotové ocelové brány 2000/3000 mm, vč. ukotvení do betonu / betonové patky do terénu. Podrobná specifikace plotové brány viz příloha D.1.6.6.3.</t>
  </si>
  <si>
    <t>148492652</t>
  </si>
  <si>
    <t>0,6*4,3 "těsnící práh"</t>
  </si>
  <si>
    <t>Komunikace pozemní</t>
  </si>
  <si>
    <t>564772111</t>
  </si>
  <si>
    <t>Podklad z vibrovaného štěrku VŠ tl 250 mm</t>
  </si>
  <si>
    <t>144448395</t>
  </si>
  <si>
    <t>Podklad nebo kryt z vibrovaného štěrku VŠ s rozprostřením, vlhčením a zhutněním, po zhutnění tl. 250 mm</t>
  </si>
  <si>
    <t>https://podminky.urs.cz/item/CS_URS_2023_01/564772111</t>
  </si>
  <si>
    <t>273,2 "obnovení plochy parkoviště"</t>
  </si>
  <si>
    <t>953945121</t>
  </si>
  <si>
    <t>Kotvy mechanické M 10 dl 90 mm pro střední zatížení do betonu, ŽB nebo kamene s vyvrtáním otvoru</t>
  </si>
  <si>
    <t>971303250</t>
  </si>
  <si>
    <t>Kotvy mechanické s vyvrtáním otvoru do betonu, železobetonu nebo tvrdého kamene pro střední zatížení průvlekové, velikost M 10, délka 90 mm</t>
  </si>
  <si>
    <t>https://podminky.urs.cz/item/CS_URS_2023_01/953945121</t>
  </si>
  <si>
    <t>4"ks"*2"sloupy"</t>
  </si>
  <si>
    <t>966071711</t>
  </si>
  <si>
    <t>Bourání sloupků a vzpěr plotových ocelových do 2,5 m zabetonovaných</t>
  </si>
  <si>
    <t>-259533558</t>
  </si>
  <si>
    <t>Bourání plotových sloupků a vzpěr ocelových trubkových nebo profilovaných výšky do 2,50 m zabetonovaných</t>
  </si>
  <si>
    <t>https://podminky.urs.cz/item/CS_URS_2023_01/966071711</t>
  </si>
  <si>
    <t>7+2 "ks"</t>
  </si>
  <si>
    <t>966071721</t>
  </si>
  <si>
    <t>Bourání sloupků a vzpěr plotových ocelových do 2,5 m odřezáním</t>
  </si>
  <si>
    <t>786487341</t>
  </si>
  <si>
    <t>Bourání plotových sloupků a vzpěr ocelových trubkových nebo profilovaných výšky do 2,50 m odřezáním</t>
  </si>
  <si>
    <t>https://podminky.urs.cz/item/CS_URS_2023_01/966071721</t>
  </si>
  <si>
    <t>966071823</t>
  </si>
  <si>
    <t>Rozebrání oplocení z drátěného pletiva se čtvercovými oky v přes 2,0 do 4,0 m</t>
  </si>
  <si>
    <t>979233390</t>
  </si>
  <si>
    <t>Rozebrání oplocení z pletiva drátěného se čtvercovými oky, výšky přes 2,0 do 4,0 m</t>
  </si>
  <si>
    <t>https://podminky.urs.cz/item/CS_URS_2023_01/966071823</t>
  </si>
  <si>
    <t>Viz C.3 a D.1.6.6.3</t>
  </si>
  <si>
    <t>19,35+3,9</t>
  </si>
  <si>
    <t>9660718R</t>
  </si>
  <si>
    <t>Rozebrání stávající plotové branky</t>
  </si>
  <si>
    <t>782256148</t>
  </si>
  <si>
    <t>444391418</t>
  </si>
  <si>
    <t>1431152106</t>
  </si>
  <si>
    <t>demont_plot*0,003</t>
  </si>
  <si>
    <t>0,012 "plotová branka"</t>
  </si>
  <si>
    <t>9*0,165+2*0,008 "sloupky oplocení"</t>
  </si>
  <si>
    <t>1286611821</t>
  </si>
  <si>
    <t>1752439981</t>
  </si>
  <si>
    <t>sut_kamen*19"průměrně celkem do 20 km"</t>
  </si>
  <si>
    <t>273892848</t>
  </si>
  <si>
    <t>219,4 "odstranění části plochy parkoviště"*0,44</t>
  </si>
  <si>
    <t>-91193143</t>
  </si>
  <si>
    <t>-1536357460</t>
  </si>
  <si>
    <t>7675910-R1</t>
  </si>
  <si>
    <t>Dodávka a montáž podesty revizní lávky z kompozitních roštů</t>
  </si>
  <si>
    <t>-433345260</t>
  </si>
  <si>
    <t>Dodávka a montáž podesty lávky z kompozitních roštů</t>
  </si>
  <si>
    <t>Poznámka k položce:_x000D_
Do ceny je třeba zohlednit prořezy a ztratné materiálu, výměra je za hotový výrobek.</t>
  </si>
  <si>
    <t>Viz D.1.6.6.2</t>
  </si>
  <si>
    <t>3,4 "m2"*2 "strojovny"</t>
  </si>
  <si>
    <t>7675910-R2</t>
  </si>
  <si>
    <t>Dodávka a montáž ocelové konstrukce revizní lávky strojovny klapek, vč. povrchové úpravy pozinkováním</t>
  </si>
  <si>
    <t>-1558893695</t>
  </si>
  <si>
    <t>Dodávka a montáž ocelové konstrukce revizní lávky strojovny klapek, vč. povrchové úpravy pozinkováním (obvodový rám s příčniky a zábradlím).</t>
  </si>
  <si>
    <t>Poznámka k položce:_x000D_
Do ceny je třeba zohlednit prořezy a ztratné materiálu. Předpokládaná hmotnost hotového výrobku je cca 332,7 kg viz D.1.6.6.2</t>
  </si>
  <si>
    <t>767591801</t>
  </si>
  <si>
    <t>Demontáž podlah nebo podest z kompozitních pochůzných roštů</t>
  </si>
  <si>
    <t>-2136416600</t>
  </si>
  <si>
    <t>Demontáž výrobků z kompozitů podlah nebo podest</t>
  </si>
  <si>
    <t>https://podminky.urs.cz/item/CS_URS_2023_01/767591801</t>
  </si>
  <si>
    <t>3,4"m2"*2 "strojovny"</t>
  </si>
  <si>
    <t>-144386541</t>
  </si>
  <si>
    <t>1917958083</t>
  </si>
  <si>
    <t>viz příloha D.1.6.6.2</t>
  </si>
  <si>
    <t>(12,95+6,0 "m") * 25,3 "kg/m" *2 "strany"</t>
  </si>
  <si>
    <t>767996701</t>
  </si>
  <si>
    <t>Demontáž atypických zámečnických konstrukcí řezáním hm jednotlivých dílů do 50 kg</t>
  </si>
  <si>
    <t>-1287241184</t>
  </si>
  <si>
    <t>Demontáž ostatních zámečnických konstrukcí řezáním o hmotnosti jednotlivých dílů do 50 kg</t>
  </si>
  <si>
    <t>https://podminky.urs.cz/item/CS_URS_2023_01/767996701</t>
  </si>
  <si>
    <t>Demontáž stávajícího zábradlí - D.1.5.1</t>
  </si>
  <si>
    <t>(15,65+7,65+12,95+6,95+12,95 "m") * 18"kg/m"</t>
  </si>
  <si>
    <t>332 "kg" *2 "ks"</t>
  </si>
  <si>
    <t>demont_ocel</t>
  </si>
  <si>
    <t>3712678</t>
  </si>
  <si>
    <t>VON - Vedlejší a ostatní náklady</t>
  </si>
  <si>
    <t>VON1 - Zařízení staveniště</t>
  </si>
  <si>
    <t>VON2 - Dokumentace</t>
  </si>
  <si>
    <t>VON3 - Zaměření</t>
  </si>
  <si>
    <t>VON4 - Ostatní</t>
  </si>
  <si>
    <t>VON1</t>
  </si>
  <si>
    <t>Zařízení staveniště</t>
  </si>
  <si>
    <t>Zařízení a odstranění staveniště</t>
  </si>
  <si>
    <t>1024</t>
  </si>
  <si>
    <t>723851872</t>
  </si>
  <si>
    <t>Společné zařízení staveniště pro stavební a technologickou část, vč. zajištění případných přípojek a uvedení pozemku do původního stavu. Zřízení a odstranění nutných zpevněných ploch (například pod jeřáb, pro příjezd těžké techniky, ochrana stávajících sítí a podobně,...)</t>
  </si>
  <si>
    <t>VON2</t>
  </si>
  <si>
    <t>Dokumentace</t>
  </si>
  <si>
    <t xml:space="preserve">Zpracování realizační dokumentace zhotovitele, dílenských výkresů, technologických předpisů </t>
  </si>
  <si>
    <t>1507849518</t>
  </si>
  <si>
    <t>Zpracování realizační dokumentace zhotovitele, dílenských výkresů, technologických předpisů (Mimo položku - Technická příprava výroby technologické části PS23 a Dodavatelskou realizační dokumentaci PS24 )</t>
  </si>
  <si>
    <t>Vypracování plánu kontrolní činnosti a řízení jakosti</t>
  </si>
  <si>
    <t>1321633836</t>
  </si>
  <si>
    <t>Zpracování dokumentace skutečného provedení stavby stavební části a PS24</t>
  </si>
  <si>
    <t>399008436</t>
  </si>
  <si>
    <t>Vypracování, projednání a schválení povodňového plánu</t>
  </si>
  <si>
    <t>-199683594</t>
  </si>
  <si>
    <t>Vypracování, projednání a schválení havarijního plánu</t>
  </si>
  <si>
    <t>907269185</t>
  </si>
  <si>
    <t>VON3</t>
  </si>
  <si>
    <t>Zaměření</t>
  </si>
  <si>
    <t>Geodetické zaměření při realizací díla</t>
  </si>
  <si>
    <t>-140424362</t>
  </si>
  <si>
    <t>Geodetické zaměření skutečného provedení</t>
  </si>
  <si>
    <t>542101509</t>
  </si>
  <si>
    <t>Zpracování geometrických plánů</t>
  </si>
  <si>
    <t>-1197535895</t>
  </si>
  <si>
    <t>Vytýčení stávajících inženýrských sítí vč. ochranných pásem</t>
  </si>
  <si>
    <t>1459878223</t>
  </si>
  <si>
    <t>Geodetické měření TBD</t>
  </si>
  <si>
    <t>-118331601</t>
  </si>
  <si>
    <t xml:space="preserve">Geodetická měření:
Základní zaměření svislých posunů
Kontrolní etapa svislých posunů (jedna etapa)
Zaměření výšky osazení hladinového čidla
</t>
  </si>
  <si>
    <t>TBD kontrolní měření relativních posunů</t>
  </si>
  <si>
    <t>40475781</t>
  </si>
  <si>
    <t>TBD kontrolní měření relativních posunů - Klinometry, konvergence (jedna etapa)</t>
  </si>
  <si>
    <t>VON4</t>
  </si>
  <si>
    <t>Ostatní</t>
  </si>
  <si>
    <t>Záchranný odlov a transfér</t>
  </si>
  <si>
    <t>1063438495</t>
  </si>
  <si>
    <t>Biologický dozor</t>
  </si>
  <si>
    <t>880730991</t>
  </si>
  <si>
    <t>Geotechnický dozor</t>
  </si>
  <si>
    <t>-1178951375</t>
  </si>
  <si>
    <t>Zajištění dočasného dopravního značení po dobu stavby</t>
  </si>
  <si>
    <t>711914654</t>
  </si>
  <si>
    <t>Zajištění veškerých předepsaných rozborů, atestů, zkoušek, a revizí dle příslušných norem a dalších předpisů a nařízení platných v ČR, kterými bude prokázáno dosažení předepsané kvality a parametrů dokončeného díla</t>
  </si>
  <si>
    <t>-179631144</t>
  </si>
  <si>
    <t xml:space="preserve">Zajištění veškerých předepsaných rozborů, atestů, zkoušek, a revizí dle příslušných norem a dalších předpisů a nařízení platných v ČR, kterými bude prokázáno dosažení předepsané kvality a parametrů dokončeného díla. (Mimo Provedení kontrol a zkoušek součástí technická příprava výroby pro PS 23). </t>
  </si>
  <si>
    <t>Náklady na opatření vyplývající z plánu BOZP</t>
  </si>
  <si>
    <t>1900668392</t>
  </si>
  <si>
    <t xml:space="preserve">Zřízení a odstranění provizorního mostu </t>
  </si>
  <si>
    <t>-2037297294</t>
  </si>
  <si>
    <t>Zřízení a odstranění provizorního mostu na únosnost 55 t (předpokládá se šířka 3,4 x délka 12,0 m). Most bude navržen dle možností zhotovitele pro těžkou techniku potřebnou k osazení klapky, provedení jímkování a ostatních stavebních prací. Most bude dočasně zřízen přes přes propust DN 600 ve staticky narušeném stavu. Stavební šířka mostu je omezená ŽB blokem stavidla a sousedním pozemkem viz C.2.</t>
  </si>
  <si>
    <t>Pasportizace</t>
  </si>
  <si>
    <t>822250293</t>
  </si>
  <si>
    <t>pasportizace - zdokumentování (foto s popisem) původního stavu ZS, přilehlých objektů, přístupových cest a technologie a zařízení před zahájením stavby a po dokončení stavby</t>
  </si>
  <si>
    <t>Fotodokumentace po dobu stavby</t>
  </si>
  <si>
    <t>-413295686</t>
  </si>
  <si>
    <t>Náklady na provádění čištění vozidel stavby</t>
  </si>
  <si>
    <t>115028551</t>
  </si>
  <si>
    <t>Náklady na provádění čištění vozidel stavby k zamezení znečišťování příjezdových komunikací.</t>
  </si>
  <si>
    <t xml:space="preserve">Náklady na provádění čištění komunikací </t>
  </si>
  <si>
    <t>-589086772</t>
  </si>
  <si>
    <t>Náklady na provádění čištění komunikací, znečištěných vlivem stavby.</t>
  </si>
  <si>
    <t>Uvedení příjezdných komunikací poškozených v průběhu stavby do původního stavu</t>
  </si>
  <si>
    <t>2019294427</t>
  </si>
  <si>
    <t xml:space="preserve">Zajištění publicity dle požadavků poskytovatele dotace </t>
  </si>
  <si>
    <t>-2016059887</t>
  </si>
  <si>
    <t xml:space="preserve">- Zajištění plnění povinné publicity dle podmínek poskytovatele dotace 
- Jedná se zejména o billboard o minimální velikosti 2 100 x 2 200mm a stálou pamětní desku s rozměry 300 x 400mm.
 </t>
  </si>
  <si>
    <t xml:space="preserve">Náklady na provedení rozboru zeminy ukládané na skládku z hlediska zákona o odpadech </t>
  </si>
  <si>
    <t>-402121588</t>
  </si>
  <si>
    <t xml:space="preserve">Náklady na provedení rozboru zeminy ukládaných do hráze </t>
  </si>
  <si>
    <t>-237654275</t>
  </si>
  <si>
    <t xml:space="preserve">Náklady na provedení rozboru zeminy ukládaných do hráze z místních vytěžených zemin. </t>
  </si>
  <si>
    <t>SEZNAM FIGUR</t>
  </si>
  <si>
    <t>Výměra</t>
  </si>
  <si>
    <t xml:space="preserve"> SO 01</t>
  </si>
  <si>
    <t>Použití figury:</t>
  </si>
  <si>
    <t xml:space="preserve"> SO 02</t>
  </si>
  <si>
    <t>trn_kamen</t>
  </si>
  <si>
    <t>trn do kamene</t>
  </si>
  <si>
    <t xml:space="preserve"> SO 03</t>
  </si>
  <si>
    <t xml:space="preserve"> SO 04</t>
  </si>
  <si>
    <t xml:space="preserve"> SO 06</t>
  </si>
  <si>
    <t>demontáž oceli</t>
  </si>
  <si>
    <t>odstranění kameniva</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</si>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</sst>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8"/>
      <color rgb="FF800080"/>
      <name val="Arial CE"/>
    </font>
    <font>
      <sz val="8"/>
      <color rgb="FF505050"/>
      <name val="Arial CE"/>
    </font>
    <font>
      <sz val="12"/>
      <color rgb="FF003366"/>
      <name val="Arial CE"/>
    </font>
    <font>
      <sz val="10"/>
      <color rgb="FF003366"/>
      <name val="Arial CE"/>
    </font>
    <font>
      <sz val="8"/>
      <color rgb="FF003366"/>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sz val="7"/>
      <color rgb="FF979797"/>
      <name val="Arial CE"/>
    </font>
    <font>
      <i/>
      <u/>
      <sz val="7"/>
      <color rgb="FF979797"/>
      <name val="Calibri"/>
      <scheme val="minor"/>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329">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8"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2" fillId="4"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0" fillId="0" borderId="4" xfId="0"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4" fontId="24"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22" fillId="0" borderId="23" xfId="0" applyFont="1" applyBorder="1" applyAlignment="1">
      <alignment horizontal="center" vertical="center"/>
    </xf>
    <xf numFmtId="49" fontId="22" fillId="0" borderId="23" xfId="0" applyNumberFormat="1" applyFont="1" applyBorder="1" applyAlignment="1">
      <alignment horizontal="left" vertical="center" wrapText="1"/>
    </xf>
    <xf numFmtId="0" fontId="22" fillId="0" borderId="23" xfId="0" applyFont="1" applyBorder="1" applyAlignment="1">
      <alignment horizontal="left" vertical="center" wrapText="1"/>
    </xf>
    <xf numFmtId="0" fontId="22" fillId="0" borderId="23" xfId="0" applyFont="1" applyBorder="1" applyAlignment="1">
      <alignment horizontal="center" vertical="center" wrapText="1"/>
    </xf>
    <xf numFmtId="167" fontId="22" fillId="0" borderId="23" xfId="0" applyNumberFormat="1" applyFont="1" applyBorder="1" applyAlignment="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lignment vertical="center"/>
    </xf>
    <xf numFmtId="0" fontId="23" fillId="2" borderId="15"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0" xfId="0" applyAlignment="1" applyProtection="1">
      <alignment vertical="center"/>
      <protection locked="0"/>
    </xf>
    <xf numFmtId="0" fontId="0" fillId="0" borderId="15" xfId="0" applyBorder="1" applyAlignment="1">
      <alignment vertical="center"/>
    </xf>
    <xf numFmtId="0" fontId="6" fillId="0" borderId="4" xfId="0" applyFont="1" applyBorder="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pplyProtection="1">
      <alignment vertical="center"/>
      <protection locked="0"/>
    </xf>
    <xf numFmtId="0" fontId="6" fillId="0" borderId="15" xfId="0" applyFont="1" applyBorder="1" applyAlignment="1">
      <alignment vertical="center"/>
    </xf>
    <xf numFmtId="0" fontId="6" fillId="0" borderId="16" xfId="0" applyFont="1" applyBorder="1" applyAlignment="1">
      <alignment vertical="center"/>
    </xf>
    <xf numFmtId="0" fontId="7" fillId="0" borderId="4" xfId="0" applyFont="1" applyBorder="1" applyAlignment="1">
      <alignment vertical="center"/>
    </xf>
    <xf numFmtId="0" fontId="7" fillId="0" borderId="0" xfId="0" applyFont="1" applyAlignment="1">
      <alignment horizontal="left" vertical="center"/>
    </xf>
    <xf numFmtId="0" fontId="7" fillId="0" borderId="0" xfId="0" applyFont="1" applyAlignment="1">
      <alignment horizontal="left" vertical="center" wrapText="1"/>
    </xf>
    <xf numFmtId="167" fontId="7" fillId="0" borderId="0" xfId="0" applyNumberFormat="1" applyFont="1" applyAlignment="1">
      <alignment vertical="center"/>
    </xf>
    <xf numFmtId="0" fontId="7" fillId="0" borderId="0" xfId="0" applyFont="1" applyAlignment="1" applyProtection="1">
      <alignment vertical="center"/>
      <protection locked="0"/>
    </xf>
    <xf numFmtId="0" fontId="7" fillId="0" borderId="15" xfId="0" applyFont="1" applyBorder="1" applyAlignment="1">
      <alignment vertical="center"/>
    </xf>
    <xf numFmtId="0" fontId="7" fillId="0" borderId="16"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6" fillId="0" borderId="0" xfId="0" applyFont="1" applyAlignment="1">
      <alignment vertical="center" wrapText="1"/>
    </xf>
    <xf numFmtId="0" fontId="37" fillId="0" borderId="0" xfId="0" applyFont="1" applyAlignment="1">
      <alignment horizontal="left" vertical="center"/>
    </xf>
    <xf numFmtId="0" fontId="37" fillId="0" borderId="0" xfId="0" applyFont="1" applyAlignment="1">
      <alignment horizontal="left" vertical="center" wrapText="1"/>
    </xf>
    <xf numFmtId="0" fontId="8" fillId="0" borderId="4" xfId="0" applyFont="1" applyBorder="1" applyAlignment="1">
      <alignment vertical="center"/>
    </xf>
    <xf numFmtId="0" fontId="8" fillId="0" borderId="21" xfId="0" applyFont="1" applyBorder="1" applyAlignment="1">
      <alignment horizontal="left" vertical="center"/>
    </xf>
    <xf numFmtId="0" fontId="8" fillId="0" borderId="21" xfId="0" applyFont="1" applyBorder="1" applyAlignment="1">
      <alignment vertical="center"/>
    </xf>
    <xf numFmtId="4" fontId="8" fillId="0" borderId="21" xfId="0" applyNumberFormat="1" applyFont="1" applyBorder="1" applyAlignment="1">
      <alignment vertical="center"/>
    </xf>
    <xf numFmtId="0" fontId="9" fillId="0" borderId="4" xfId="0" applyFont="1" applyBorder="1" applyAlignment="1">
      <alignment vertical="center"/>
    </xf>
    <xf numFmtId="0" fontId="9" fillId="0" borderId="21" xfId="0" applyFont="1" applyBorder="1" applyAlignment="1">
      <alignment horizontal="left" vertical="center"/>
    </xf>
    <xf numFmtId="0" fontId="9" fillId="0" borderId="21" xfId="0" applyFont="1" applyBorder="1" applyAlignment="1">
      <alignment vertical="center"/>
    </xf>
    <xf numFmtId="4" fontId="9" fillId="0" borderId="21" xfId="0" applyNumberFormat="1" applyFont="1" applyBorder="1" applyAlignment="1">
      <alignment vertical="center"/>
    </xf>
    <xf numFmtId="0" fontId="10" fillId="0" borderId="4" xfId="0" applyFont="1" applyBorder="1"/>
    <xf numFmtId="0" fontId="10" fillId="0" borderId="0" xfId="0" applyFont="1" applyAlignment="1">
      <alignment horizontal="left"/>
    </xf>
    <xf numFmtId="0" fontId="8" fillId="0" borderId="0" xfId="0" applyFont="1" applyAlignment="1">
      <alignment horizontal="left"/>
    </xf>
    <xf numFmtId="0" fontId="10" fillId="0" borderId="0" xfId="0" applyFont="1" applyProtection="1">
      <protection locked="0"/>
    </xf>
    <xf numFmtId="4" fontId="8" fillId="0" borderId="0" xfId="0" applyNumberFormat="1" applyFont="1"/>
    <xf numFmtId="0" fontId="10" fillId="0" borderId="15" xfId="0" applyFont="1" applyBorder="1"/>
    <xf numFmtId="166" fontId="10" fillId="0" borderId="0" xfId="0" applyNumberFormat="1" applyFont="1"/>
    <xf numFmtId="166" fontId="10" fillId="0" borderId="16" xfId="0" applyNumberFormat="1" applyFont="1" applyBorder="1"/>
    <xf numFmtId="0" fontId="10" fillId="0" borderId="0" xfId="0" applyFont="1" applyAlignment="1">
      <alignment horizontal="center"/>
    </xf>
    <xf numFmtId="4" fontId="10" fillId="0" borderId="0" xfId="0" applyNumberFormat="1" applyFont="1" applyAlignment="1">
      <alignment vertical="center"/>
    </xf>
    <xf numFmtId="0" fontId="9" fillId="0" borderId="0" xfId="0" applyFont="1" applyAlignment="1">
      <alignment horizontal="left"/>
    </xf>
    <xf numFmtId="4" fontId="9" fillId="0" borderId="0" xfId="0" applyNumberFormat="1" applyFont="1"/>
    <xf numFmtId="0" fontId="38" fillId="0" borderId="0" xfId="0" applyFont="1" applyAlignment="1">
      <alignment horizontal="left" vertical="center"/>
    </xf>
    <xf numFmtId="0" fontId="39" fillId="0" borderId="0" xfId="1" applyFont="1" applyAlignment="1" applyProtection="1">
      <alignment vertical="center" wrapText="1"/>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40" fillId="0" borderId="23" xfId="0" applyFont="1" applyBorder="1" applyAlignment="1">
      <alignment horizontal="center" vertical="center"/>
    </xf>
    <xf numFmtId="49" fontId="40" fillId="0" borderId="23" xfId="0" applyNumberFormat="1"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center" vertical="center" wrapText="1"/>
    </xf>
    <xf numFmtId="167" fontId="40" fillId="0" borderId="23" xfId="0" applyNumberFormat="1" applyFont="1" applyBorder="1" applyAlignment="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Alignment="1">
      <alignment horizontal="center"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3"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Alignment="1">
      <alignment horizontal="left" vertical="center"/>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0" fontId="22" fillId="4" borderId="8" xfId="0" applyFont="1" applyFill="1" applyBorder="1" applyAlignment="1">
      <alignment horizontal="right" vertical="center"/>
    </xf>
    <xf numFmtId="0" fontId="22" fillId="4" borderId="8" xfId="0" applyFont="1" applyFill="1" applyBorder="1" applyAlignment="1">
      <alignment horizontal="center" vertical="center"/>
    </xf>
    <xf numFmtId="0" fontId="27" fillId="0" borderId="0" xfId="0" applyFont="1" applyAlignment="1">
      <alignment horizontal="left" vertical="center" wrapText="1"/>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4" fillId="0" borderId="1" xfId="0" applyFont="1" applyBorder="1" applyAlignment="1">
      <alignment horizontal="center" vertical="center"/>
    </xf>
    <xf numFmtId="0" fontId="44" fillId="0" borderId="1" xfId="0" applyFont="1" applyBorder="1" applyAlignment="1">
      <alignment horizontal="center" vertical="center" wrapText="1"/>
    </xf>
    <xf numFmtId="0" fontId="45" fillId="0" borderId="29" xfId="0" applyFont="1" applyBorder="1" applyAlignment="1">
      <alignment horizontal="left"/>
    </xf>
    <xf numFmtId="0" fontId="46" fillId="0" borderId="1" xfId="0" applyFont="1" applyBorder="1" applyAlignment="1">
      <alignment horizontal="left" vertical="center"/>
    </xf>
    <xf numFmtId="0" fontId="46" fillId="0" borderId="1" xfId="0" applyFont="1" applyBorder="1" applyAlignment="1">
      <alignment horizontal="left" vertical="top"/>
    </xf>
    <xf numFmtId="0" fontId="46" fillId="0" borderId="1" xfId="0" applyFont="1" applyBorder="1" applyAlignment="1">
      <alignment horizontal="left" vertical="center" wrapText="1"/>
    </xf>
    <xf numFmtId="0" fontId="45" fillId="0" borderId="29" xfId="0" applyFont="1" applyBorder="1" applyAlignment="1">
      <alignment horizontal="left" wrapText="1"/>
    </xf>
    <xf numFmtId="49" fontId="46"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3_01/162751117" TargetMode="External"/><Relationship Id="rId18" Type="http://schemas.openxmlformats.org/officeDocument/2006/relationships/hyperlink" Target="https://podminky.urs.cz/item/CS_URS_2023_01/171151131" TargetMode="External"/><Relationship Id="rId26" Type="http://schemas.openxmlformats.org/officeDocument/2006/relationships/hyperlink" Target="https://podminky.urs.cz/item/CS_URS_2023_01/321352010" TargetMode="External"/><Relationship Id="rId39" Type="http://schemas.openxmlformats.org/officeDocument/2006/relationships/hyperlink" Target="https://podminky.urs.cz/item/CS_URS_2023_01/953333615" TargetMode="External"/><Relationship Id="rId21" Type="http://schemas.openxmlformats.org/officeDocument/2006/relationships/hyperlink" Target="https://podminky.urs.cz/item/CS_URS_2023_01/174151101" TargetMode="External"/><Relationship Id="rId34" Type="http://schemas.openxmlformats.org/officeDocument/2006/relationships/hyperlink" Target="https://podminky.urs.cz/item/CS_URS_2023_01/931994142" TargetMode="External"/><Relationship Id="rId42" Type="http://schemas.openxmlformats.org/officeDocument/2006/relationships/hyperlink" Target="https://podminky.urs.cz/item/CS_URS_2023_01/997221571" TargetMode="External"/><Relationship Id="rId47" Type="http://schemas.openxmlformats.org/officeDocument/2006/relationships/hyperlink" Target="https://podminky.urs.cz/item/CS_URS_2023_01/711111002" TargetMode="External"/><Relationship Id="rId50" Type="http://schemas.openxmlformats.org/officeDocument/2006/relationships/hyperlink" Target="https://podminky.urs.cz/item/CS_URS_2023_01/998711101" TargetMode="External"/><Relationship Id="rId55" Type="http://schemas.openxmlformats.org/officeDocument/2006/relationships/hyperlink" Target="https://podminky.urs.cz/item/CS_URS_2023_01/767995115" TargetMode="External"/><Relationship Id="rId7" Type="http://schemas.openxmlformats.org/officeDocument/2006/relationships/hyperlink" Target="https://podminky.urs.cz/item/CS_URS_2023_01/153112116" TargetMode="External"/><Relationship Id="rId2" Type="http://schemas.openxmlformats.org/officeDocument/2006/relationships/hyperlink" Target="https://podminky.urs.cz/item/CS_URS_2023_01/127751102R" TargetMode="External"/><Relationship Id="rId16" Type="http://schemas.openxmlformats.org/officeDocument/2006/relationships/hyperlink" Target="https://podminky.urs.cz/item/CS_URS_2023_01/167151111" TargetMode="External"/><Relationship Id="rId29" Type="http://schemas.openxmlformats.org/officeDocument/2006/relationships/hyperlink" Target="https://podminky.urs.cz/item/CS_URS_2023_01/348351111" TargetMode="External"/><Relationship Id="rId11" Type="http://schemas.openxmlformats.org/officeDocument/2006/relationships/hyperlink" Target="https://podminky.urs.cz/item/CS_URS_2023_01/153116122" TargetMode="External"/><Relationship Id="rId24" Type="http://schemas.openxmlformats.org/officeDocument/2006/relationships/hyperlink" Target="https://podminky.urs.cz/item/CS_URS_2023_01/292121112" TargetMode="External"/><Relationship Id="rId32" Type="http://schemas.openxmlformats.org/officeDocument/2006/relationships/hyperlink" Target="https://podminky.urs.cz/item/CS_URS_2023_01/451315124" TargetMode="External"/><Relationship Id="rId37" Type="http://schemas.openxmlformats.org/officeDocument/2006/relationships/hyperlink" Target="https://podminky.urs.cz/item/CS_URS_2023_01/953312122" TargetMode="External"/><Relationship Id="rId40" Type="http://schemas.openxmlformats.org/officeDocument/2006/relationships/hyperlink" Target="https://podminky.urs.cz/item/CS_URS_2023_01/953334315" TargetMode="External"/><Relationship Id="rId45" Type="http://schemas.openxmlformats.org/officeDocument/2006/relationships/hyperlink" Target="https://podminky.urs.cz/item/CS_URS_2023_01/998323011" TargetMode="External"/><Relationship Id="rId53" Type="http://schemas.openxmlformats.org/officeDocument/2006/relationships/hyperlink" Target="https://podminky.urs.cz/item/CS_URS_2023_01/998721101" TargetMode="External"/><Relationship Id="rId5" Type="http://schemas.openxmlformats.org/officeDocument/2006/relationships/hyperlink" Target="https://podminky.urs.cz/item/CS_URS_2023_01/153111114" TargetMode="External"/><Relationship Id="rId19" Type="http://schemas.openxmlformats.org/officeDocument/2006/relationships/hyperlink" Target="https://podminky.urs.cz/item/CS_URS_2023_01/171201231" TargetMode="External"/><Relationship Id="rId4" Type="http://schemas.openxmlformats.org/officeDocument/2006/relationships/hyperlink" Target="https://podminky.urs.cz/item/CS_URS_2023_01/153111112" TargetMode="External"/><Relationship Id="rId9" Type="http://schemas.openxmlformats.org/officeDocument/2006/relationships/hyperlink" Target="https://podminky.urs.cz/item/CS_URS_2023_01/153116111" TargetMode="External"/><Relationship Id="rId14" Type="http://schemas.openxmlformats.org/officeDocument/2006/relationships/hyperlink" Target="https://podminky.urs.cz/item/CS_URS_2023_01/162751119" TargetMode="External"/><Relationship Id="rId22" Type="http://schemas.openxmlformats.org/officeDocument/2006/relationships/hyperlink" Target="https://podminky.urs.cz/item/CS_URS_2023_01/212750101" TargetMode="External"/><Relationship Id="rId27" Type="http://schemas.openxmlformats.org/officeDocument/2006/relationships/hyperlink" Target="https://podminky.urs.cz/item/CS_URS_2023_01/321366112" TargetMode="External"/><Relationship Id="rId30" Type="http://schemas.openxmlformats.org/officeDocument/2006/relationships/hyperlink" Target="https://podminky.urs.cz/item/CS_URS_2023_01/348351311" TargetMode="External"/><Relationship Id="rId35" Type="http://schemas.openxmlformats.org/officeDocument/2006/relationships/hyperlink" Target="https://podminky.urs.cz/item/CS_URS_2023_01/931994151" TargetMode="External"/><Relationship Id="rId43" Type="http://schemas.openxmlformats.org/officeDocument/2006/relationships/hyperlink" Target="https://podminky.urs.cz/item/CS_URS_2023_01/997221579" TargetMode="External"/><Relationship Id="rId48" Type="http://schemas.openxmlformats.org/officeDocument/2006/relationships/hyperlink" Target="https://podminky.urs.cz/item/CS_URS_2023_01/711112001" TargetMode="External"/><Relationship Id="rId56" Type="http://schemas.openxmlformats.org/officeDocument/2006/relationships/hyperlink" Target="https://podminky.urs.cz/item/CS_URS_2023_01/998767101" TargetMode="External"/><Relationship Id="rId8" Type="http://schemas.openxmlformats.org/officeDocument/2006/relationships/hyperlink" Target="https://podminky.urs.cz/item/CS_URS_2023_01/153112134" TargetMode="External"/><Relationship Id="rId51" Type="http://schemas.openxmlformats.org/officeDocument/2006/relationships/hyperlink" Target="https://podminky.urs.cz/item/CS_URS_2023_01/721173315" TargetMode="External"/><Relationship Id="rId3" Type="http://schemas.openxmlformats.org/officeDocument/2006/relationships/hyperlink" Target="https://podminky.urs.cz/item/CS_URS_2023_01/131251204" TargetMode="External"/><Relationship Id="rId12" Type="http://schemas.openxmlformats.org/officeDocument/2006/relationships/hyperlink" Target="https://podminky.urs.cz/item/CS_URS_2023_01/162251102" TargetMode="External"/><Relationship Id="rId17" Type="http://schemas.openxmlformats.org/officeDocument/2006/relationships/hyperlink" Target="https://podminky.urs.cz/item/CS_URS_2023_01/167151131" TargetMode="External"/><Relationship Id="rId25" Type="http://schemas.openxmlformats.org/officeDocument/2006/relationships/hyperlink" Target="https://podminky.urs.cz/item/CS_URS_2023_01/321351010" TargetMode="External"/><Relationship Id="rId33" Type="http://schemas.openxmlformats.org/officeDocument/2006/relationships/hyperlink" Target="https://podminky.urs.cz/item/CS_URS_2023_01/462512470" TargetMode="External"/><Relationship Id="rId38" Type="http://schemas.openxmlformats.org/officeDocument/2006/relationships/hyperlink" Target="https://podminky.urs.cz/item/CS_URS_2023_01/953333321" TargetMode="External"/><Relationship Id="rId46" Type="http://schemas.openxmlformats.org/officeDocument/2006/relationships/hyperlink" Target="https://podminky.urs.cz/item/CS_URS_2023_01/711111001" TargetMode="External"/><Relationship Id="rId20" Type="http://schemas.openxmlformats.org/officeDocument/2006/relationships/hyperlink" Target="https://podminky.urs.cz/item/CS_URS_2023_01/171251201" TargetMode="External"/><Relationship Id="rId41" Type="http://schemas.openxmlformats.org/officeDocument/2006/relationships/hyperlink" Target="https://podminky.urs.cz/item/CS_URS_2023_01/997002611" TargetMode="External"/><Relationship Id="rId54" Type="http://schemas.openxmlformats.org/officeDocument/2006/relationships/hyperlink" Target="https://podminky.urs.cz/item/CS_URS_2023_01/767995112" TargetMode="External"/><Relationship Id="rId1" Type="http://schemas.openxmlformats.org/officeDocument/2006/relationships/hyperlink" Target="https://podminky.urs.cz/item/CS_URS_2023_01/115101201" TargetMode="External"/><Relationship Id="rId6" Type="http://schemas.openxmlformats.org/officeDocument/2006/relationships/hyperlink" Target="https://podminky.urs.cz/item/CS_URS_2023_01/153111132" TargetMode="External"/><Relationship Id="rId15" Type="http://schemas.openxmlformats.org/officeDocument/2006/relationships/hyperlink" Target="https://podminky.urs.cz/item/CS_URS_2023_01/164203101" TargetMode="External"/><Relationship Id="rId23" Type="http://schemas.openxmlformats.org/officeDocument/2006/relationships/hyperlink" Target="https://podminky.urs.cz/item/CS_URS_2023_01/292121111" TargetMode="External"/><Relationship Id="rId28" Type="http://schemas.openxmlformats.org/officeDocument/2006/relationships/hyperlink" Target="https://podminky.urs.cz/item/CS_URS_2023_01/348321118" TargetMode="External"/><Relationship Id="rId36" Type="http://schemas.openxmlformats.org/officeDocument/2006/relationships/hyperlink" Target="https://podminky.urs.cz/item/CS_URS_2023_01/953241111" TargetMode="External"/><Relationship Id="rId49" Type="http://schemas.openxmlformats.org/officeDocument/2006/relationships/hyperlink" Target="https://podminky.urs.cz/item/CS_URS_2023_01/711112002" TargetMode="External"/><Relationship Id="rId57" Type="http://schemas.openxmlformats.org/officeDocument/2006/relationships/drawing" Target="../drawings/drawing4.xml"/><Relationship Id="rId10" Type="http://schemas.openxmlformats.org/officeDocument/2006/relationships/hyperlink" Target="https://podminky.urs.cz/item/CS_URS_2023_01/153116121" TargetMode="External"/><Relationship Id="rId31" Type="http://schemas.openxmlformats.org/officeDocument/2006/relationships/hyperlink" Target="https://podminky.urs.cz/item/CS_URS_2023_01/348361416" TargetMode="External"/><Relationship Id="rId44" Type="http://schemas.openxmlformats.org/officeDocument/2006/relationships/hyperlink" Target="https://podminky.urs.cz/item/CS_URS_2023_01/997221862" TargetMode="External"/><Relationship Id="rId52" Type="http://schemas.openxmlformats.org/officeDocument/2006/relationships/hyperlink" Target="https://podminky.urs.cz/item/CS_URS_2023_01/721173401"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podminky.urs.cz/item/CS_URS_2023_01/321352010" TargetMode="External"/><Relationship Id="rId21" Type="http://schemas.openxmlformats.org/officeDocument/2006/relationships/hyperlink" Target="https://podminky.urs.cz/item/CS_URS_2023_01/292121112" TargetMode="External"/><Relationship Id="rId42" Type="http://schemas.openxmlformats.org/officeDocument/2006/relationships/hyperlink" Target="https://podminky.urs.cz/item/CS_URS_2023_01/943321831" TargetMode="External"/><Relationship Id="rId47" Type="http://schemas.openxmlformats.org/officeDocument/2006/relationships/hyperlink" Target="https://podminky.urs.cz/item/CS_URS_2023_01/953312122" TargetMode="External"/><Relationship Id="rId63" Type="http://schemas.openxmlformats.org/officeDocument/2006/relationships/hyperlink" Target="https://podminky.urs.cz/item/CS_URS_2023_01/985511113" TargetMode="External"/><Relationship Id="rId68" Type="http://schemas.openxmlformats.org/officeDocument/2006/relationships/hyperlink" Target="https://podminky.urs.cz/item/CS_URS_2023_01/997221579" TargetMode="External"/><Relationship Id="rId7" Type="http://schemas.openxmlformats.org/officeDocument/2006/relationships/hyperlink" Target="https://podminky.urs.cz/item/CS_URS_2023_01/153111132" TargetMode="External"/><Relationship Id="rId71" Type="http://schemas.openxmlformats.org/officeDocument/2006/relationships/hyperlink" Target="https://podminky.urs.cz/item/CS_URS_2023_01/998323011" TargetMode="External"/><Relationship Id="rId2" Type="http://schemas.openxmlformats.org/officeDocument/2006/relationships/hyperlink" Target="https://podminky.urs.cz/item/CS_URS_2023_01/114203202" TargetMode="External"/><Relationship Id="rId16" Type="http://schemas.openxmlformats.org/officeDocument/2006/relationships/hyperlink" Target="https://podminky.urs.cz/item/CS_URS_2023_01/162751119" TargetMode="External"/><Relationship Id="rId29" Type="http://schemas.openxmlformats.org/officeDocument/2006/relationships/hyperlink" Target="https://podminky.urs.cz/item/CS_URS_2023_01/321368211" TargetMode="External"/><Relationship Id="rId11" Type="http://schemas.openxmlformats.org/officeDocument/2006/relationships/hyperlink" Target="https://podminky.urs.cz/item/CS_URS_2023_01/153112223" TargetMode="External"/><Relationship Id="rId24" Type="http://schemas.openxmlformats.org/officeDocument/2006/relationships/hyperlink" Target="https://podminky.urs.cz/item/CS_URS_2023_01/321222311" TargetMode="External"/><Relationship Id="rId32" Type="http://schemas.openxmlformats.org/officeDocument/2006/relationships/hyperlink" Target="https://podminky.urs.cz/item/CS_URS_2023_01/465513327" TargetMode="External"/><Relationship Id="rId37" Type="http://schemas.openxmlformats.org/officeDocument/2006/relationships/hyperlink" Target="https://podminky.urs.cz/item/CS_URS_2023_01/941111111" TargetMode="External"/><Relationship Id="rId40" Type="http://schemas.openxmlformats.org/officeDocument/2006/relationships/hyperlink" Target="https://podminky.urs.cz/item/CS_URS_2023_01/943321131" TargetMode="External"/><Relationship Id="rId45" Type="http://schemas.openxmlformats.org/officeDocument/2006/relationships/hyperlink" Target="https://podminky.urs.cz/item/CS_URS_2023_01/949411211" TargetMode="External"/><Relationship Id="rId53" Type="http://schemas.openxmlformats.org/officeDocument/2006/relationships/hyperlink" Target="https://podminky.urs.cz/item/CS_URS_2023_01/985131111" TargetMode="External"/><Relationship Id="rId58" Type="http://schemas.openxmlformats.org/officeDocument/2006/relationships/hyperlink" Target="https://podminky.urs.cz/item/CS_URS_2023_01/985323111" TargetMode="External"/><Relationship Id="rId66" Type="http://schemas.openxmlformats.org/officeDocument/2006/relationships/hyperlink" Target="https://podminky.urs.cz/item/CS_URS_2023_01/985564223" TargetMode="External"/><Relationship Id="rId5" Type="http://schemas.openxmlformats.org/officeDocument/2006/relationships/hyperlink" Target="https://podminky.urs.cz/item/CS_URS_2023_01/131251204" TargetMode="External"/><Relationship Id="rId61" Type="http://schemas.openxmlformats.org/officeDocument/2006/relationships/hyperlink" Target="https://podminky.urs.cz/item/CS_URS_2023_01/985331215" TargetMode="External"/><Relationship Id="rId19" Type="http://schemas.openxmlformats.org/officeDocument/2006/relationships/hyperlink" Target="https://podminky.urs.cz/item/CS_URS_2023_01/281601111" TargetMode="External"/><Relationship Id="rId14" Type="http://schemas.openxmlformats.org/officeDocument/2006/relationships/hyperlink" Target="https://podminky.urs.cz/item/CS_URS_2023_01/153116122" TargetMode="External"/><Relationship Id="rId22" Type="http://schemas.openxmlformats.org/officeDocument/2006/relationships/hyperlink" Target="https://podminky.urs.cz/item/CS_URS_2023_01/320360412" TargetMode="External"/><Relationship Id="rId27" Type="http://schemas.openxmlformats.org/officeDocument/2006/relationships/hyperlink" Target="https://podminky.urs.cz/item/CS_URS_2023_01/321366111" TargetMode="External"/><Relationship Id="rId30" Type="http://schemas.openxmlformats.org/officeDocument/2006/relationships/hyperlink" Target="https://podminky.urs.cz/item/CS_URS_2023_01/451313111" TargetMode="External"/><Relationship Id="rId35" Type="http://schemas.openxmlformats.org/officeDocument/2006/relationships/hyperlink" Target="https://podminky.urs.cz/item/CS_URS_2023_01/931994151" TargetMode="External"/><Relationship Id="rId43" Type="http://schemas.openxmlformats.org/officeDocument/2006/relationships/hyperlink" Target="https://podminky.urs.cz/item/CS_URS_2023_01/949221111" TargetMode="External"/><Relationship Id="rId48" Type="http://schemas.openxmlformats.org/officeDocument/2006/relationships/hyperlink" Target="https://podminky.urs.cz/item/CS_URS_2023_01/953333321" TargetMode="External"/><Relationship Id="rId56" Type="http://schemas.openxmlformats.org/officeDocument/2006/relationships/hyperlink" Target="https://podminky.urs.cz/item/CS_URS_2023_01/985312112" TargetMode="External"/><Relationship Id="rId64" Type="http://schemas.openxmlformats.org/officeDocument/2006/relationships/hyperlink" Target="https://podminky.urs.cz/item/CS_URS_2023_01/985511119" TargetMode="External"/><Relationship Id="rId69" Type="http://schemas.openxmlformats.org/officeDocument/2006/relationships/hyperlink" Target="https://podminky.urs.cz/item/CS_URS_2023_01/997221861" TargetMode="External"/><Relationship Id="rId8" Type="http://schemas.openxmlformats.org/officeDocument/2006/relationships/hyperlink" Target="https://podminky.urs.cz/item/CS_URS_2023_01/153112112" TargetMode="External"/><Relationship Id="rId51" Type="http://schemas.openxmlformats.org/officeDocument/2006/relationships/hyperlink" Target="https://podminky.urs.cz/item/CS_URS_2023_01/985112112" TargetMode="External"/><Relationship Id="rId72" Type="http://schemas.openxmlformats.org/officeDocument/2006/relationships/drawing" Target="../drawings/drawing5.xml"/><Relationship Id="rId3" Type="http://schemas.openxmlformats.org/officeDocument/2006/relationships/hyperlink" Target="https://podminky.urs.cz/item/CS_URS_2023_01/115101202" TargetMode="External"/><Relationship Id="rId12" Type="http://schemas.openxmlformats.org/officeDocument/2006/relationships/hyperlink" Target="https://podminky.urs.cz/item/CS_URS_2023_01/153116111" TargetMode="External"/><Relationship Id="rId17" Type="http://schemas.openxmlformats.org/officeDocument/2006/relationships/hyperlink" Target="https://podminky.urs.cz/item/CS_URS_2023_01/171201231" TargetMode="External"/><Relationship Id="rId25" Type="http://schemas.openxmlformats.org/officeDocument/2006/relationships/hyperlink" Target="https://podminky.urs.cz/item/CS_URS_2023_01/321351010" TargetMode="External"/><Relationship Id="rId33" Type="http://schemas.openxmlformats.org/officeDocument/2006/relationships/hyperlink" Target="https://podminky.urs.cz/item/CS_URS_2023_01/636195212" TargetMode="External"/><Relationship Id="rId38" Type="http://schemas.openxmlformats.org/officeDocument/2006/relationships/hyperlink" Target="https://podminky.urs.cz/item/CS_URS_2023_01/941111211" TargetMode="External"/><Relationship Id="rId46" Type="http://schemas.openxmlformats.org/officeDocument/2006/relationships/hyperlink" Target="https://podminky.urs.cz/item/CS_URS_2023_01/949411811" TargetMode="External"/><Relationship Id="rId59" Type="http://schemas.openxmlformats.org/officeDocument/2006/relationships/hyperlink" Target="https://podminky.urs.cz/item/CS_URS_2023_01/985331211" TargetMode="External"/><Relationship Id="rId67" Type="http://schemas.openxmlformats.org/officeDocument/2006/relationships/hyperlink" Target="https://podminky.urs.cz/item/CS_URS_2023_01/997221571" TargetMode="External"/><Relationship Id="rId20" Type="http://schemas.openxmlformats.org/officeDocument/2006/relationships/hyperlink" Target="https://podminky.urs.cz/item/CS_URS_2023_01/292121111" TargetMode="External"/><Relationship Id="rId41" Type="http://schemas.openxmlformats.org/officeDocument/2006/relationships/hyperlink" Target="https://podminky.urs.cz/item/CS_URS_2023_01/943321231" TargetMode="External"/><Relationship Id="rId54" Type="http://schemas.openxmlformats.org/officeDocument/2006/relationships/hyperlink" Target="https://podminky.urs.cz/item/CS_URS_2023_01/985311114" TargetMode="External"/><Relationship Id="rId62" Type="http://schemas.openxmlformats.org/officeDocument/2006/relationships/hyperlink" Target="https://podminky.urs.cz/item/CS_URS_2023_01/985331215" TargetMode="External"/><Relationship Id="rId70" Type="http://schemas.openxmlformats.org/officeDocument/2006/relationships/hyperlink" Target="https://podminky.urs.cz/item/CS_URS_2023_01/997221873" TargetMode="External"/><Relationship Id="rId1" Type="http://schemas.openxmlformats.org/officeDocument/2006/relationships/hyperlink" Target="https://podminky.urs.cz/item/CS_URS_2023_01/113105113" TargetMode="External"/><Relationship Id="rId6" Type="http://schemas.openxmlformats.org/officeDocument/2006/relationships/hyperlink" Target="https://podminky.urs.cz/item/CS_URS_2023_01/153111112" TargetMode="External"/><Relationship Id="rId15" Type="http://schemas.openxmlformats.org/officeDocument/2006/relationships/hyperlink" Target="https://podminky.urs.cz/item/CS_URS_2023_01/162751117" TargetMode="External"/><Relationship Id="rId23" Type="http://schemas.openxmlformats.org/officeDocument/2006/relationships/hyperlink" Target="https://podminky.urs.cz/item/CS_URS_2023_01/321212345" TargetMode="External"/><Relationship Id="rId28" Type="http://schemas.openxmlformats.org/officeDocument/2006/relationships/hyperlink" Target="https://podminky.urs.cz/item/CS_URS_2023_01/321366112" TargetMode="External"/><Relationship Id="rId36" Type="http://schemas.openxmlformats.org/officeDocument/2006/relationships/hyperlink" Target="https://podminky.urs.cz/item/CS_URS_2023_01/938903111" TargetMode="External"/><Relationship Id="rId49" Type="http://schemas.openxmlformats.org/officeDocument/2006/relationships/hyperlink" Target="https://podminky.urs.cz/item/CS_URS_2023_01/953333324" TargetMode="External"/><Relationship Id="rId57" Type="http://schemas.openxmlformats.org/officeDocument/2006/relationships/hyperlink" Target="https://podminky.urs.cz/item/CS_URS_2023_01/985321111" TargetMode="External"/><Relationship Id="rId10" Type="http://schemas.openxmlformats.org/officeDocument/2006/relationships/hyperlink" Target="https://podminky.urs.cz/item/CS_URS_2023_01/153112212" TargetMode="External"/><Relationship Id="rId31" Type="http://schemas.openxmlformats.org/officeDocument/2006/relationships/hyperlink" Target="https://podminky.urs.cz/item/CS_URS_2023_01/451315114" TargetMode="External"/><Relationship Id="rId44" Type="http://schemas.openxmlformats.org/officeDocument/2006/relationships/hyperlink" Target="https://podminky.urs.cz/item/CS_URS_2023_01/949411111" TargetMode="External"/><Relationship Id="rId52" Type="http://schemas.openxmlformats.org/officeDocument/2006/relationships/hyperlink" Target="https://podminky.urs.cz/item/CS_URS_2023_01/985121122" TargetMode="External"/><Relationship Id="rId60" Type="http://schemas.openxmlformats.org/officeDocument/2006/relationships/hyperlink" Target="https://podminky.urs.cz/item/CS_URS_2023_01/985331213" TargetMode="External"/><Relationship Id="rId65" Type="http://schemas.openxmlformats.org/officeDocument/2006/relationships/hyperlink" Target="https://podminky.urs.cz/item/CS_URS_2023_01/985562111" TargetMode="External"/><Relationship Id="rId4" Type="http://schemas.openxmlformats.org/officeDocument/2006/relationships/hyperlink" Target="https://podminky.urs.cz/item/CS_URS_2023_01/115101301" TargetMode="External"/><Relationship Id="rId9" Type="http://schemas.openxmlformats.org/officeDocument/2006/relationships/hyperlink" Target="https://podminky.urs.cz/item/CS_URS_2023_01/153112123" TargetMode="External"/><Relationship Id="rId13" Type="http://schemas.openxmlformats.org/officeDocument/2006/relationships/hyperlink" Target="https://podminky.urs.cz/item/CS_URS_2023_01/153116121" TargetMode="External"/><Relationship Id="rId18" Type="http://schemas.openxmlformats.org/officeDocument/2006/relationships/hyperlink" Target="https://podminky.urs.cz/item/CS_URS_2023_01/221211115" TargetMode="External"/><Relationship Id="rId39" Type="http://schemas.openxmlformats.org/officeDocument/2006/relationships/hyperlink" Target="https://podminky.urs.cz/item/CS_URS_2023_01/941111811" TargetMode="External"/><Relationship Id="rId34" Type="http://schemas.openxmlformats.org/officeDocument/2006/relationships/hyperlink" Target="https://podminky.urs.cz/item/CS_URS_2023_01/931994142" TargetMode="External"/><Relationship Id="rId50" Type="http://schemas.openxmlformats.org/officeDocument/2006/relationships/hyperlink" Target="https://podminky.urs.cz/item/CS_URS_2023_01/977151123" TargetMode="External"/><Relationship Id="rId55" Type="http://schemas.openxmlformats.org/officeDocument/2006/relationships/hyperlink" Target="https://podminky.urs.cz/item/CS_URS_2023_01/985311119"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podminky.urs.cz/item/CS_URS_2023_01/162751119" TargetMode="External"/><Relationship Id="rId7" Type="http://schemas.openxmlformats.org/officeDocument/2006/relationships/drawing" Target="../drawings/drawing6.xml"/><Relationship Id="rId2" Type="http://schemas.openxmlformats.org/officeDocument/2006/relationships/hyperlink" Target="https://podminky.urs.cz/item/CS_URS_2023_01/162751117" TargetMode="External"/><Relationship Id="rId1" Type="http://schemas.openxmlformats.org/officeDocument/2006/relationships/hyperlink" Target="https://podminky.urs.cz/item/CS_URS_2023_01/127751102R" TargetMode="External"/><Relationship Id="rId6" Type="http://schemas.openxmlformats.org/officeDocument/2006/relationships/hyperlink" Target="https://podminky.urs.cz/item/CS_URS_2023_01/171201231" TargetMode="External"/><Relationship Id="rId5" Type="http://schemas.openxmlformats.org/officeDocument/2006/relationships/hyperlink" Target="https://podminky.urs.cz/item/CS_URS_2023_01/167151131" TargetMode="External"/><Relationship Id="rId4" Type="http://schemas.openxmlformats.org/officeDocument/2006/relationships/hyperlink" Target="https://podminky.urs.cz/item/CS_URS_2023_01/164203101"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podminky.urs.cz/item/CS_URS_2023_01/622541022" TargetMode="External"/><Relationship Id="rId18" Type="http://schemas.openxmlformats.org/officeDocument/2006/relationships/hyperlink" Target="https://podminky.urs.cz/item/CS_URS_2023_01/997013813" TargetMode="External"/><Relationship Id="rId26" Type="http://schemas.openxmlformats.org/officeDocument/2006/relationships/hyperlink" Target="https://podminky.urs.cz/item/CS_URS_2023_01/998751101" TargetMode="External"/><Relationship Id="rId39" Type="http://schemas.openxmlformats.org/officeDocument/2006/relationships/hyperlink" Target="https://podminky.urs.cz/item/CS_URS_2023_01/230082119" TargetMode="External"/><Relationship Id="rId21" Type="http://schemas.openxmlformats.org/officeDocument/2006/relationships/hyperlink" Target="https://podminky.urs.cz/item/CS_URS_2023_01/997221861" TargetMode="External"/><Relationship Id="rId34" Type="http://schemas.openxmlformats.org/officeDocument/2006/relationships/hyperlink" Target="https://podminky.urs.cz/item/CS_URS_2023_01/767995116" TargetMode="External"/><Relationship Id="rId42" Type="http://schemas.openxmlformats.org/officeDocument/2006/relationships/drawing" Target="../drawings/drawing7.xml"/><Relationship Id="rId7" Type="http://schemas.openxmlformats.org/officeDocument/2006/relationships/hyperlink" Target="https://podminky.urs.cz/item/CS_URS_2023_01/417361821" TargetMode="External"/><Relationship Id="rId2" Type="http://schemas.openxmlformats.org/officeDocument/2006/relationships/hyperlink" Target="https://podminky.urs.cz/item/CS_URS_2023_01/321351010" TargetMode="External"/><Relationship Id="rId16" Type="http://schemas.openxmlformats.org/officeDocument/2006/relationships/hyperlink" Target="https://podminky.urs.cz/item/CS_URS_2023_01/985331219" TargetMode="External"/><Relationship Id="rId20" Type="http://schemas.openxmlformats.org/officeDocument/2006/relationships/hyperlink" Target="https://podminky.urs.cz/item/CS_URS_2023_01/997221579" TargetMode="External"/><Relationship Id="rId29" Type="http://schemas.openxmlformats.org/officeDocument/2006/relationships/hyperlink" Target="https://podminky.urs.cz/item/CS_URS_2023_01/764518423" TargetMode="External"/><Relationship Id="rId41" Type="http://schemas.openxmlformats.org/officeDocument/2006/relationships/hyperlink" Target="https://podminky.urs.cz/item/CS_URS_2023_01/469981111" TargetMode="External"/><Relationship Id="rId1" Type="http://schemas.openxmlformats.org/officeDocument/2006/relationships/hyperlink" Target="https://podminky.urs.cz/item/CS_URS_2023_01/311272131" TargetMode="External"/><Relationship Id="rId6" Type="http://schemas.openxmlformats.org/officeDocument/2006/relationships/hyperlink" Target="https://podminky.urs.cz/item/CS_URS_2023_01/417352211" TargetMode="External"/><Relationship Id="rId11" Type="http://schemas.openxmlformats.org/officeDocument/2006/relationships/hyperlink" Target="https://podminky.urs.cz/item/CS_URS_2023_01/622131101" TargetMode="External"/><Relationship Id="rId24" Type="http://schemas.openxmlformats.org/officeDocument/2006/relationships/hyperlink" Target="https://podminky.urs.cz/item/CS_URS_2023_01/998713101" TargetMode="External"/><Relationship Id="rId32" Type="http://schemas.openxmlformats.org/officeDocument/2006/relationships/hyperlink" Target="https://podminky.urs.cz/item/CS_URS_2023_01/767640111" TargetMode="External"/><Relationship Id="rId37" Type="http://schemas.openxmlformats.org/officeDocument/2006/relationships/hyperlink" Target="https://podminky.urs.cz/item/CS_URS_2023_01/784111001" TargetMode="External"/><Relationship Id="rId40" Type="http://schemas.openxmlformats.org/officeDocument/2006/relationships/hyperlink" Target="https://podminky.urs.cz/item/CS_URS_2023_01/460742111" TargetMode="External"/><Relationship Id="rId5" Type="http://schemas.openxmlformats.org/officeDocument/2006/relationships/hyperlink" Target="https://podminky.urs.cz/item/CS_URS_2023_01/417321515" TargetMode="External"/><Relationship Id="rId15" Type="http://schemas.openxmlformats.org/officeDocument/2006/relationships/hyperlink" Target="https://podminky.urs.cz/item/CS_URS_2023_01/953333615" TargetMode="External"/><Relationship Id="rId23" Type="http://schemas.openxmlformats.org/officeDocument/2006/relationships/hyperlink" Target="https://podminky.urs.cz/item/CS_URS_2023_01/713151111" TargetMode="External"/><Relationship Id="rId28" Type="http://schemas.openxmlformats.org/officeDocument/2006/relationships/hyperlink" Target="https://podminky.urs.cz/item/CS_URS_2023_01/764511643" TargetMode="External"/><Relationship Id="rId36" Type="http://schemas.openxmlformats.org/officeDocument/2006/relationships/hyperlink" Target="https://podminky.urs.cz/item/CS_URS_2023_01/998767101" TargetMode="External"/><Relationship Id="rId10" Type="http://schemas.openxmlformats.org/officeDocument/2006/relationships/hyperlink" Target="https://podminky.urs.cz/item/CS_URS_2023_01/612321121" TargetMode="External"/><Relationship Id="rId19" Type="http://schemas.openxmlformats.org/officeDocument/2006/relationships/hyperlink" Target="https://podminky.urs.cz/item/CS_URS_2023_01/997221571" TargetMode="External"/><Relationship Id="rId31" Type="http://schemas.openxmlformats.org/officeDocument/2006/relationships/hyperlink" Target="https://podminky.urs.cz/item/CS_URS_2023_01/767610116" TargetMode="External"/><Relationship Id="rId4" Type="http://schemas.openxmlformats.org/officeDocument/2006/relationships/hyperlink" Target="https://podminky.urs.cz/item/CS_URS_2023_01/321366111" TargetMode="External"/><Relationship Id="rId9" Type="http://schemas.openxmlformats.org/officeDocument/2006/relationships/hyperlink" Target="https://podminky.urs.cz/item/CS_URS_2023_01/612131101" TargetMode="External"/><Relationship Id="rId14" Type="http://schemas.openxmlformats.org/officeDocument/2006/relationships/hyperlink" Target="https://podminky.urs.cz/item/CS_URS_2023_01/642942611" TargetMode="External"/><Relationship Id="rId22" Type="http://schemas.openxmlformats.org/officeDocument/2006/relationships/hyperlink" Target="https://podminky.urs.cz/item/CS_URS_2023_01/998323011" TargetMode="External"/><Relationship Id="rId27" Type="http://schemas.openxmlformats.org/officeDocument/2006/relationships/hyperlink" Target="https://podminky.urs.cz/item/CS_URS_2023_01/764511602" TargetMode="External"/><Relationship Id="rId30" Type="http://schemas.openxmlformats.org/officeDocument/2006/relationships/hyperlink" Target="https://podminky.urs.cz/item/CS_URS_2023_01/998764101" TargetMode="External"/><Relationship Id="rId35" Type="http://schemas.openxmlformats.org/officeDocument/2006/relationships/hyperlink" Target="https://podminky.urs.cz/item/CS_URS_2023_01/767995117" TargetMode="External"/><Relationship Id="rId8" Type="http://schemas.openxmlformats.org/officeDocument/2006/relationships/hyperlink" Target="https://podminky.urs.cz/item/CS_URS_2023_01/451315124" TargetMode="External"/><Relationship Id="rId3" Type="http://schemas.openxmlformats.org/officeDocument/2006/relationships/hyperlink" Target="https://podminky.urs.cz/item/CS_URS_2023_01/321352010" TargetMode="External"/><Relationship Id="rId12" Type="http://schemas.openxmlformats.org/officeDocument/2006/relationships/hyperlink" Target="https://podminky.urs.cz/item/CS_URS_2023_01/622151001" TargetMode="External"/><Relationship Id="rId17" Type="http://schemas.openxmlformats.org/officeDocument/2006/relationships/hyperlink" Target="https://podminky.urs.cz/item/CS_URS_2023_01/997002611" TargetMode="External"/><Relationship Id="rId25" Type="http://schemas.openxmlformats.org/officeDocument/2006/relationships/hyperlink" Target="https://podminky.urs.cz/item/CS_URS_2023_01/751398022" TargetMode="External"/><Relationship Id="rId33" Type="http://schemas.openxmlformats.org/officeDocument/2006/relationships/hyperlink" Target="https://podminky.urs.cz/item/CS_URS_2023_01/767995114" TargetMode="External"/><Relationship Id="rId38" Type="http://schemas.openxmlformats.org/officeDocument/2006/relationships/hyperlink" Target="https://podminky.urs.cz/item/CS_URS_2023_01/784211011"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3" Type="http://schemas.openxmlformats.org/officeDocument/2006/relationships/hyperlink" Target="https://podminky.urs.cz/item/CS_URS_2023_01/182151111" TargetMode="External"/><Relationship Id="rId18" Type="http://schemas.openxmlformats.org/officeDocument/2006/relationships/hyperlink" Target="https://podminky.urs.cz/item/CS_URS_2023_01/185851121" TargetMode="External"/><Relationship Id="rId26" Type="http://schemas.openxmlformats.org/officeDocument/2006/relationships/hyperlink" Target="https://podminky.urs.cz/item/CS_URS_2023_01/348401350" TargetMode="External"/><Relationship Id="rId39" Type="http://schemas.openxmlformats.org/officeDocument/2006/relationships/hyperlink" Target="https://podminky.urs.cz/item/CS_URS_2023_01/767591801" TargetMode="External"/><Relationship Id="rId21" Type="http://schemas.openxmlformats.org/officeDocument/2006/relationships/hyperlink" Target="https://podminky.urs.cz/item/CS_URS_2023_01/321366111" TargetMode="External"/><Relationship Id="rId34" Type="http://schemas.openxmlformats.org/officeDocument/2006/relationships/hyperlink" Target="https://podminky.urs.cz/item/CS_URS_2023_01/997002611" TargetMode="External"/><Relationship Id="rId42" Type="http://schemas.openxmlformats.org/officeDocument/2006/relationships/hyperlink" Target="https://podminky.urs.cz/item/CS_URS_2023_01/998767101" TargetMode="External"/><Relationship Id="rId7" Type="http://schemas.openxmlformats.org/officeDocument/2006/relationships/hyperlink" Target="https://podminky.urs.cz/item/CS_URS_2023_01/167151111" TargetMode="External"/><Relationship Id="rId2" Type="http://schemas.openxmlformats.org/officeDocument/2006/relationships/hyperlink" Target="https://podminky.urs.cz/item/CS_URS_2023_01/121151113" TargetMode="External"/><Relationship Id="rId16" Type="http://schemas.openxmlformats.org/officeDocument/2006/relationships/hyperlink" Target="https://podminky.urs.cz/item/CS_URS_2023_01/185803112" TargetMode="External"/><Relationship Id="rId20" Type="http://schemas.openxmlformats.org/officeDocument/2006/relationships/hyperlink" Target="https://podminky.urs.cz/item/CS_URS_2023_01/321352010" TargetMode="External"/><Relationship Id="rId29" Type="http://schemas.openxmlformats.org/officeDocument/2006/relationships/hyperlink" Target="https://podminky.urs.cz/item/CS_URS_2023_01/564772111" TargetMode="External"/><Relationship Id="rId41" Type="http://schemas.openxmlformats.org/officeDocument/2006/relationships/hyperlink" Target="https://podminky.urs.cz/item/CS_URS_2023_01/767996701" TargetMode="External"/><Relationship Id="rId1" Type="http://schemas.openxmlformats.org/officeDocument/2006/relationships/hyperlink" Target="https://podminky.urs.cz/item/CS_URS_2023_01/113107223" TargetMode="External"/><Relationship Id="rId6" Type="http://schemas.openxmlformats.org/officeDocument/2006/relationships/hyperlink" Target="https://podminky.urs.cz/item/CS_URS_2023_01/162751119" TargetMode="External"/><Relationship Id="rId11" Type="http://schemas.openxmlformats.org/officeDocument/2006/relationships/hyperlink" Target="https://podminky.urs.cz/item/CS_URS_2023_01/181411122" TargetMode="External"/><Relationship Id="rId24" Type="http://schemas.openxmlformats.org/officeDocument/2006/relationships/hyperlink" Target="https://podminky.urs.cz/item/CS_URS_2023_01/348401130" TargetMode="External"/><Relationship Id="rId32" Type="http://schemas.openxmlformats.org/officeDocument/2006/relationships/hyperlink" Target="https://podminky.urs.cz/item/CS_URS_2023_01/966071721" TargetMode="External"/><Relationship Id="rId37" Type="http://schemas.openxmlformats.org/officeDocument/2006/relationships/hyperlink" Target="https://podminky.urs.cz/item/CS_URS_2023_01/997221873" TargetMode="External"/><Relationship Id="rId40" Type="http://schemas.openxmlformats.org/officeDocument/2006/relationships/hyperlink" Target="https://podminky.urs.cz/item/CS_URS_2023_01/767995115" TargetMode="External"/><Relationship Id="rId5" Type="http://schemas.openxmlformats.org/officeDocument/2006/relationships/hyperlink" Target="https://podminky.urs.cz/item/CS_URS_2023_01/162751117" TargetMode="External"/><Relationship Id="rId15" Type="http://schemas.openxmlformats.org/officeDocument/2006/relationships/hyperlink" Target="https://podminky.urs.cz/item/CS_URS_2023_01/185803111" TargetMode="External"/><Relationship Id="rId23" Type="http://schemas.openxmlformats.org/officeDocument/2006/relationships/hyperlink" Target="https://podminky.urs.cz/item/CS_URS_2023_01/338171125" TargetMode="External"/><Relationship Id="rId28" Type="http://schemas.openxmlformats.org/officeDocument/2006/relationships/hyperlink" Target="https://podminky.urs.cz/item/CS_URS_2023_01/451315114" TargetMode="External"/><Relationship Id="rId36" Type="http://schemas.openxmlformats.org/officeDocument/2006/relationships/hyperlink" Target="https://podminky.urs.cz/item/CS_URS_2023_01/997221579" TargetMode="External"/><Relationship Id="rId10" Type="http://schemas.openxmlformats.org/officeDocument/2006/relationships/hyperlink" Target="https://podminky.urs.cz/item/CS_URS_2023_01/181411121" TargetMode="External"/><Relationship Id="rId19" Type="http://schemas.openxmlformats.org/officeDocument/2006/relationships/hyperlink" Target="https://podminky.urs.cz/item/CS_URS_2023_01/321351010" TargetMode="External"/><Relationship Id="rId31" Type="http://schemas.openxmlformats.org/officeDocument/2006/relationships/hyperlink" Target="https://podminky.urs.cz/item/CS_URS_2023_01/966071711" TargetMode="External"/><Relationship Id="rId4" Type="http://schemas.openxmlformats.org/officeDocument/2006/relationships/hyperlink" Target="https://podminky.urs.cz/item/CS_URS_2023_01/162351103" TargetMode="External"/><Relationship Id="rId9" Type="http://schemas.openxmlformats.org/officeDocument/2006/relationships/hyperlink" Target="https://podminky.urs.cz/item/CS_URS_2023_01/181351003" TargetMode="External"/><Relationship Id="rId14" Type="http://schemas.openxmlformats.org/officeDocument/2006/relationships/hyperlink" Target="https://podminky.urs.cz/item/CS_URS_2023_01/182351023" TargetMode="External"/><Relationship Id="rId22" Type="http://schemas.openxmlformats.org/officeDocument/2006/relationships/hyperlink" Target="https://podminky.urs.cz/item/CS_URS_2023_01/338171123" TargetMode="External"/><Relationship Id="rId27" Type="http://schemas.openxmlformats.org/officeDocument/2006/relationships/hyperlink" Target="https://podminky.urs.cz/item/CS_URS_2023_01/348401360" TargetMode="External"/><Relationship Id="rId30" Type="http://schemas.openxmlformats.org/officeDocument/2006/relationships/hyperlink" Target="https://podminky.urs.cz/item/CS_URS_2023_01/953945121" TargetMode="External"/><Relationship Id="rId35" Type="http://schemas.openxmlformats.org/officeDocument/2006/relationships/hyperlink" Target="https://podminky.urs.cz/item/CS_URS_2023_01/997221571" TargetMode="External"/><Relationship Id="rId43" Type="http://schemas.openxmlformats.org/officeDocument/2006/relationships/drawing" Target="../drawings/drawing9.xml"/><Relationship Id="rId8" Type="http://schemas.openxmlformats.org/officeDocument/2006/relationships/hyperlink" Target="https://podminky.urs.cz/item/CS_URS_2023_01/171251201" TargetMode="External"/><Relationship Id="rId3" Type="http://schemas.openxmlformats.org/officeDocument/2006/relationships/hyperlink" Target="https://podminky.urs.cz/item/CS_URS_2023_01/131151343" TargetMode="External"/><Relationship Id="rId12" Type="http://schemas.openxmlformats.org/officeDocument/2006/relationships/hyperlink" Target="https://podminky.urs.cz/item/CS_URS_2023_01/181951111" TargetMode="External"/><Relationship Id="rId17" Type="http://schemas.openxmlformats.org/officeDocument/2006/relationships/hyperlink" Target="https://podminky.urs.cz/item/CS_URS_2023_01/185804312" TargetMode="External"/><Relationship Id="rId25" Type="http://schemas.openxmlformats.org/officeDocument/2006/relationships/hyperlink" Target="https://podminky.urs.cz/item/CS_URS_2023_01/348401320" TargetMode="External"/><Relationship Id="rId33" Type="http://schemas.openxmlformats.org/officeDocument/2006/relationships/hyperlink" Target="https://podminky.urs.cz/item/CS_URS_2023_01/966071823" TargetMode="External"/><Relationship Id="rId38" Type="http://schemas.openxmlformats.org/officeDocument/2006/relationships/hyperlink" Target="https://podminky.urs.cz/item/CS_URS_2023_01/9983230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5"/>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7" t="s">
        <v>0</v>
      </c>
      <c r="AZ1" s="17" t="s">
        <v>1</v>
      </c>
      <c r="BA1" s="17" t="s">
        <v>2</v>
      </c>
      <c r="BB1" s="17" t="s">
        <v>3</v>
      </c>
      <c r="BT1" s="17" t="s">
        <v>4</v>
      </c>
      <c r="BU1" s="17" t="s">
        <v>4</v>
      </c>
      <c r="BV1" s="17" t="s">
        <v>5</v>
      </c>
    </row>
    <row r="2" spans="1:74" ht="36.950000000000003" customHeight="1">
      <c r="AR2" s="302"/>
      <c r="AS2" s="302"/>
      <c r="AT2" s="302"/>
      <c r="AU2" s="302"/>
      <c r="AV2" s="302"/>
      <c r="AW2" s="302"/>
      <c r="AX2" s="302"/>
      <c r="AY2" s="302"/>
      <c r="AZ2" s="302"/>
      <c r="BA2" s="302"/>
      <c r="BB2" s="302"/>
      <c r="BC2" s="302"/>
      <c r="BD2" s="302"/>
      <c r="BE2" s="302"/>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301" t="s">
        <v>14</v>
      </c>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R5" s="21"/>
      <c r="BE5" s="298" t="s">
        <v>15</v>
      </c>
      <c r="BS5" s="18" t="s">
        <v>6</v>
      </c>
    </row>
    <row r="6" spans="1:74" ht="36.950000000000003" customHeight="1">
      <c r="B6" s="21"/>
      <c r="D6" s="27" t="s">
        <v>16</v>
      </c>
      <c r="K6" s="303" t="s">
        <v>17</v>
      </c>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R6" s="21"/>
      <c r="BE6" s="299"/>
      <c r="BS6" s="18" t="s">
        <v>6</v>
      </c>
    </row>
    <row r="7" spans="1:74" ht="12" customHeight="1">
      <c r="B7" s="21"/>
      <c r="D7" s="28" t="s">
        <v>18</v>
      </c>
      <c r="K7" s="26" t="s">
        <v>19</v>
      </c>
      <c r="AK7" s="28" t="s">
        <v>20</v>
      </c>
      <c r="AN7" s="26" t="s">
        <v>19</v>
      </c>
      <c r="AR7" s="21"/>
      <c r="BE7" s="299"/>
      <c r="BS7" s="18" t="s">
        <v>6</v>
      </c>
    </row>
    <row r="8" spans="1:74" ht="12" customHeight="1">
      <c r="B8" s="21"/>
      <c r="D8" s="28" t="s">
        <v>21</v>
      </c>
      <c r="K8" s="26" t="s">
        <v>22</v>
      </c>
      <c r="AK8" s="28" t="s">
        <v>23</v>
      </c>
      <c r="AN8" s="29" t="s">
        <v>24</v>
      </c>
      <c r="AR8" s="21"/>
      <c r="BE8" s="299"/>
      <c r="BS8" s="18" t="s">
        <v>6</v>
      </c>
    </row>
    <row r="9" spans="1:74" ht="14.45" customHeight="1">
      <c r="B9" s="21"/>
      <c r="AR9" s="21"/>
      <c r="BE9" s="299"/>
      <c r="BS9" s="18" t="s">
        <v>6</v>
      </c>
    </row>
    <row r="10" spans="1:74" ht="12" customHeight="1">
      <c r="B10" s="21"/>
      <c r="D10" s="28" t="s">
        <v>25</v>
      </c>
      <c r="AK10" s="28" t="s">
        <v>26</v>
      </c>
      <c r="AN10" s="26" t="s">
        <v>27</v>
      </c>
      <c r="AR10" s="21"/>
      <c r="BE10" s="299"/>
      <c r="BS10" s="18" t="s">
        <v>6</v>
      </c>
    </row>
    <row r="11" spans="1:74" ht="18.399999999999999" customHeight="1">
      <c r="B11" s="21"/>
      <c r="E11" s="26" t="s">
        <v>28</v>
      </c>
      <c r="AK11" s="28" t="s">
        <v>29</v>
      </c>
      <c r="AN11" s="26" t="s">
        <v>30</v>
      </c>
      <c r="AR11" s="21"/>
      <c r="BE11" s="299"/>
      <c r="BS11" s="18" t="s">
        <v>6</v>
      </c>
    </row>
    <row r="12" spans="1:74" ht="6.95" customHeight="1">
      <c r="B12" s="21"/>
      <c r="AR12" s="21"/>
      <c r="BE12" s="299"/>
      <c r="BS12" s="18" t="s">
        <v>6</v>
      </c>
    </row>
    <row r="13" spans="1:74" ht="12" customHeight="1">
      <c r="B13" s="21"/>
      <c r="D13" s="28" t="s">
        <v>31</v>
      </c>
      <c r="AK13" s="28" t="s">
        <v>26</v>
      </c>
      <c r="AN13" s="30" t="s">
        <v>32</v>
      </c>
      <c r="AR13" s="21"/>
      <c r="BE13" s="299"/>
      <c r="BS13" s="18" t="s">
        <v>6</v>
      </c>
    </row>
    <row r="14" spans="1:74" ht="12.75">
      <c r="B14" s="21"/>
      <c r="E14" s="304" t="s">
        <v>32</v>
      </c>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5"/>
      <c r="AF14" s="305"/>
      <c r="AG14" s="305"/>
      <c r="AH14" s="305"/>
      <c r="AI14" s="305"/>
      <c r="AJ14" s="305"/>
      <c r="AK14" s="28" t="s">
        <v>29</v>
      </c>
      <c r="AN14" s="30" t="s">
        <v>32</v>
      </c>
      <c r="AR14" s="21"/>
      <c r="BE14" s="299"/>
      <c r="BS14" s="18" t="s">
        <v>6</v>
      </c>
    </row>
    <row r="15" spans="1:74" ht="6.95" customHeight="1">
      <c r="B15" s="21"/>
      <c r="AR15" s="21"/>
      <c r="BE15" s="299"/>
      <c r="BS15" s="18" t="s">
        <v>4</v>
      </c>
    </row>
    <row r="16" spans="1:74" ht="12" customHeight="1">
      <c r="B16" s="21"/>
      <c r="D16" s="28" t="s">
        <v>33</v>
      </c>
      <c r="AK16" s="28" t="s">
        <v>26</v>
      </c>
      <c r="AN16" s="26" t="s">
        <v>34</v>
      </c>
      <c r="AR16" s="21"/>
      <c r="BE16" s="299"/>
      <c r="BS16" s="18" t="s">
        <v>4</v>
      </c>
    </row>
    <row r="17" spans="2:71" ht="18.399999999999999" customHeight="1">
      <c r="B17" s="21"/>
      <c r="E17" s="26" t="s">
        <v>35</v>
      </c>
      <c r="AK17" s="28" t="s">
        <v>29</v>
      </c>
      <c r="AN17" s="26" t="s">
        <v>36</v>
      </c>
      <c r="AR17" s="21"/>
      <c r="BE17" s="299"/>
      <c r="BS17" s="18" t="s">
        <v>37</v>
      </c>
    </row>
    <row r="18" spans="2:71" ht="6.95" customHeight="1">
      <c r="B18" s="21"/>
      <c r="AR18" s="21"/>
      <c r="BE18" s="299"/>
      <c r="BS18" s="18" t="s">
        <v>6</v>
      </c>
    </row>
    <row r="19" spans="2:71" ht="12" customHeight="1">
      <c r="B19" s="21"/>
      <c r="D19" s="28" t="s">
        <v>38</v>
      </c>
      <c r="AK19" s="28" t="s">
        <v>26</v>
      </c>
      <c r="AN19" s="26" t="s">
        <v>19</v>
      </c>
      <c r="AR19" s="21"/>
      <c r="BE19" s="299"/>
      <c r="BS19" s="18" t="s">
        <v>6</v>
      </c>
    </row>
    <row r="20" spans="2:71" ht="18.399999999999999" customHeight="1">
      <c r="B20" s="21"/>
      <c r="E20" s="26" t="s">
        <v>39</v>
      </c>
      <c r="AK20" s="28" t="s">
        <v>29</v>
      </c>
      <c r="AN20" s="26" t="s">
        <v>19</v>
      </c>
      <c r="AR20" s="21"/>
      <c r="BE20" s="299"/>
      <c r="BS20" s="18" t="s">
        <v>37</v>
      </c>
    </row>
    <row r="21" spans="2:71" ht="6.95" customHeight="1">
      <c r="B21" s="21"/>
      <c r="AR21" s="21"/>
      <c r="BE21" s="299"/>
    </row>
    <row r="22" spans="2:71" ht="12" customHeight="1">
      <c r="B22" s="21"/>
      <c r="D22" s="28" t="s">
        <v>40</v>
      </c>
      <c r="AR22" s="21"/>
      <c r="BE22" s="299"/>
    </row>
    <row r="23" spans="2:71" ht="53.25" customHeight="1">
      <c r="B23" s="21"/>
      <c r="E23" s="306" t="s">
        <v>41</v>
      </c>
      <c r="F23" s="306"/>
      <c r="G23" s="306"/>
      <c r="H23" s="306"/>
      <c r="I23" s="306"/>
      <c r="J23" s="306"/>
      <c r="K23" s="306"/>
      <c r="L23" s="306"/>
      <c r="M23" s="306"/>
      <c r="N23" s="306"/>
      <c r="O23" s="306"/>
      <c r="P23" s="306"/>
      <c r="Q23" s="306"/>
      <c r="R23" s="306"/>
      <c r="S23" s="306"/>
      <c r="T23" s="306"/>
      <c r="U23" s="306"/>
      <c r="V23" s="306"/>
      <c r="W23" s="306"/>
      <c r="X23" s="306"/>
      <c r="Y23" s="306"/>
      <c r="Z23" s="306"/>
      <c r="AA23" s="306"/>
      <c r="AB23" s="306"/>
      <c r="AC23" s="306"/>
      <c r="AD23" s="306"/>
      <c r="AE23" s="306"/>
      <c r="AF23" s="306"/>
      <c r="AG23" s="306"/>
      <c r="AH23" s="306"/>
      <c r="AI23" s="306"/>
      <c r="AJ23" s="306"/>
      <c r="AK23" s="306"/>
      <c r="AL23" s="306"/>
      <c r="AM23" s="306"/>
      <c r="AN23" s="306"/>
      <c r="AR23" s="21"/>
      <c r="BE23" s="299"/>
    </row>
    <row r="24" spans="2:71" ht="6.95" customHeight="1">
      <c r="B24" s="21"/>
      <c r="AR24" s="21"/>
      <c r="BE24" s="299"/>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99"/>
    </row>
    <row r="26" spans="2:71" s="1" customFormat="1" ht="25.9" customHeight="1">
      <c r="B26" s="33"/>
      <c r="D26" s="34" t="s">
        <v>42</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7">
        <f>ROUND(AG54,2)</f>
        <v>0</v>
      </c>
      <c r="AL26" s="308"/>
      <c r="AM26" s="308"/>
      <c r="AN26" s="308"/>
      <c r="AO26" s="308"/>
      <c r="AR26" s="33"/>
      <c r="BE26" s="299"/>
    </row>
    <row r="27" spans="2:71" s="1" customFormat="1" ht="6.95" customHeight="1">
      <c r="B27" s="33"/>
      <c r="AR27" s="33"/>
      <c r="BE27" s="299"/>
    </row>
    <row r="28" spans="2:71" s="1" customFormat="1" ht="12.75">
      <c r="B28" s="33"/>
      <c r="L28" s="309" t="s">
        <v>43</v>
      </c>
      <c r="M28" s="309"/>
      <c r="N28" s="309"/>
      <c r="O28" s="309"/>
      <c r="P28" s="309"/>
      <c r="W28" s="309" t="s">
        <v>44</v>
      </c>
      <c r="X28" s="309"/>
      <c r="Y28" s="309"/>
      <c r="Z28" s="309"/>
      <c r="AA28" s="309"/>
      <c r="AB28" s="309"/>
      <c r="AC28" s="309"/>
      <c r="AD28" s="309"/>
      <c r="AE28" s="309"/>
      <c r="AK28" s="309" t="s">
        <v>45</v>
      </c>
      <c r="AL28" s="309"/>
      <c r="AM28" s="309"/>
      <c r="AN28" s="309"/>
      <c r="AO28" s="309"/>
      <c r="AR28" s="33"/>
      <c r="BE28" s="299"/>
    </row>
    <row r="29" spans="2:71" s="2" customFormat="1" ht="14.45" customHeight="1">
      <c r="B29" s="37"/>
      <c r="D29" s="28" t="s">
        <v>46</v>
      </c>
      <c r="F29" s="28" t="s">
        <v>47</v>
      </c>
      <c r="L29" s="312">
        <v>0.21</v>
      </c>
      <c r="M29" s="311"/>
      <c r="N29" s="311"/>
      <c r="O29" s="311"/>
      <c r="P29" s="311"/>
      <c r="W29" s="310">
        <f>ROUND(AZ54, 2)</f>
        <v>0</v>
      </c>
      <c r="X29" s="311"/>
      <c r="Y29" s="311"/>
      <c r="Z29" s="311"/>
      <c r="AA29" s="311"/>
      <c r="AB29" s="311"/>
      <c r="AC29" s="311"/>
      <c r="AD29" s="311"/>
      <c r="AE29" s="311"/>
      <c r="AK29" s="310">
        <f>ROUND(AV54, 2)</f>
        <v>0</v>
      </c>
      <c r="AL29" s="311"/>
      <c r="AM29" s="311"/>
      <c r="AN29" s="311"/>
      <c r="AO29" s="311"/>
      <c r="AR29" s="37"/>
      <c r="BE29" s="300"/>
    </row>
    <row r="30" spans="2:71" s="2" customFormat="1" ht="14.45" customHeight="1">
      <c r="B30" s="37"/>
      <c r="F30" s="28" t="s">
        <v>48</v>
      </c>
      <c r="L30" s="312">
        <v>0.15</v>
      </c>
      <c r="M30" s="311"/>
      <c r="N30" s="311"/>
      <c r="O30" s="311"/>
      <c r="P30" s="311"/>
      <c r="W30" s="310">
        <f>ROUND(BA54, 2)</f>
        <v>0</v>
      </c>
      <c r="X30" s="311"/>
      <c r="Y30" s="311"/>
      <c r="Z30" s="311"/>
      <c r="AA30" s="311"/>
      <c r="AB30" s="311"/>
      <c r="AC30" s="311"/>
      <c r="AD30" s="311"/>
      <c r="AE30" s="311"/>
      <c r="AK30" s="310">
        <f>ROUND(AW54, 2)</f>
        <v>0</v>
      </c>
      <c r="AL30" s="311"/>
      <c r="AM30" s="311"/>
      <c r="AN30" s="311"/>
      <c r="AO30" s="311"/>
      <c r="AR30" s="37"/>
      <c r="BE30" s="300"/>
    </row>
    <row r="31" spans="2:71" s="2" customFormat="1" ht="14.45" hidden="1" customHeight="1">
      <c r="B31" s="37"/>
      <c r="F31" s="28" t="s">
        <v>49</v>
      </c>
      <c r="L31" s="312">
        <v>0.21</v>
      </c>
      <c r="M31" s="311"/>
      <c r="N31" s="311"/>
      <c r="O31" s="311"/>
      <c r="P31" s="311"/>
      <c r="W31" s="310">
        <f>ROUND(BB54, 2)</f>
        <v>0</v>
      </c>
      <c r="X31" s="311"/>
      <c r="Y31" s="311"/>
      <c r="Z31" s="311"/>
      <c r="AA31" s="311"/>
      <c r="AB31" s="311"/>
      <c r="AC31" s="311"/>
      <c r="AD31" s="311"/>
      <c r="AE31" s="311"/>
      <c r="AK31" s="310">
        <v>0</v>
      </c>
      <c r="AL31" s="311"/>
      <c r="AM31" s="311"/>
      <c r="AN31" s="311"/>
      <c r="AO31" s="311"/>
      <c r="AR31" s="37"/>
      <c r="BE31" s="300"/>
    </row>
    <row r="32" spans="2:71" s="2" customFormat="1" ht="14.45" hidden="1" customHeight="1">
      <c r="B32" s="37"/>
      <c r="F32" s="28" t="s">
        <v>50</v>
      </c>
      <c r="L32" s="312">
        <v>0.15</v>
      </c>
      <c r="M32" s="311"/>
      <c r="N32" s="311"/>
      <c r="O32" s="311"/>
      <c r="P32" s="311"/>
      <c r="W32" s="310">
        <f>ROUND(BC54, 2)</f>
        <v>0</v>
      </c>
      <c r="X32" s="311"/>
      <c r="Y32" s="311"/>
      <c r="Z32" s="311"/>
      <c r="AA32" s="311"/>
      <c r="AB32" s="311"/>
      <c r="AC32" s="311"/>
      <c r="AD32" s="311"/>
      <c r="AE32" s="311"/>
      <c r="AK32" s="310">
        <v>0</v>
      </c>
      <c r="AL32" s="311"/>
      <c r="AM32" s="311"/>
      <c r="AN32" s="311"/>
      <c r="AO32" s="311"/>
      <c r="AR32" s="37"/>
      <c r="BE32" s="300"/>
    </row>
    <row r="33" spans="2:44" s="2" customFormat="1" ht="14.45" hidden="1" customHeight="1">
      <c r="B33" s="37"/>
      <c r="F33" s="28" t="s">
        <v>51</v>
      </c>
      <c r="L33" s="312">
        <v>0</v>
      </c>
      <c r="M33" s="311"/>
      <c r="N33" s="311"/>
      <c r="O33" s="311"/>
      <c r="P33" s="311"/>
      <c r="W33" s="310">
        <f>ROUND(BD54, 2)</f>
        <v>0</v>
      </c>
      <c r="X33" s="311"/>
      <c r="Y33" s="311"/>
      <c r="Z33" s="311"/>
      <c r="AA33" s="311"/>
      <c r="AB33" s="311"/>
      <c r="AC33" s="311"/>
      <c r="AD33" s="311"/>
      <c r="AE33" s="311"/>
      <c r="AK33" s="310">
        <v>0</v>
      </c>
      <c r="AL33" s="311"/>
      <c r="AM33" s="311"/>
      <c r="AN33" s="311"/>
      <c r="AO33" s="311"/>
      <c r="AR33" s="37"/>
    </row>
    <row r="34" spans="2:44" s="1" customFormat="1" ht="6.95" customHeight="1">
      <c r="B34" s="33"/>
      <c r="AR34" s="33"/>
    </row>
    <row r="35" spans="2:44" s="1" customFormat="1" ht="25.9" customHeight="1">
      <c r="B35" s="33"/>
      <c r="C35" s="38"/>
      <c r="D35" s="39" t="s">
        <v>52</v>
      </c>
      <c r="E35" s="40"/>
      <c r="F35" s="40"/>
      <c r="G35" s="40"/>
      <c r="H35" s="40"/>
      <c r="I35" s="40"/>
      <c r="J35" s="40"/>
      <c r="K35" s="40"/>
      <c r="L35" s="40"/>
      <c r="M35" s="40"/>
      <c r="N35" s="40"/>
      <c r="O35" s="40"/>
      <c r="P35" s="40"/>
      <c r="Q35" s="40"/>
      <c r="R35" s="40"/>
      <c r="S35" s="40"/>
      <c r="T35" s="41" t="s">
        <v>53</v>
      </c>
      <c r="U35" s="40"/>
      <c r="V35" s="40"/>
      <c r="W35" s="40"/>
      <c r="X35" s="316" t="s">
        <v>54</v>
      </c>
      <c r="Y35" s="314"/>
      <c r="Z35" s="314"/>
      <c r="AA35" s="314"/>
      <c r="AB35" s="314"/>
      <c r="AC35" s="40"/>
      <c r="AD35" s="40"/>
      <c r="AE35" s="40"/>
      <c r="AF35" s="40"/>
      <c r="AG35" s="40"/>
      <c r="AH35" s="40"/>
      <c r="AI35" s="40"/>
      <c r="AJ35" s="40"/>
      <c r="AK35" s="313">
        <f>SUM(AK26:AK33)</f>
        <v>0</v>
      </c>
      <c r="AL35" s="314"/>
      <c r="AM35" s="314"/>
      <c r="AN35" s="314"/>
      <c r="AO35" s="315"/>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55</v>
      </c>
      <c r="AR42" s="33"/>
    </row>
    <row r="43" spans="2:44" s="1" customFormat="1" ht="6.95" customHeight="1">
      <c r="B43" s="33"/>
      <c r="AR43" s="33"/>
    </row>
    <row r="44" spans="2:44" s="3" customFormat="1" ht="12" customHeight="1">
      <c r="B44" s="46"/>
      <c r="C44" s="28" t="s">
        <v>13</v>
      </c>
      <c r="L44" s="3" t="str">
        <f>K5</f>
        <v>3A16249</v>
      </c>
      <c r="AR44" s="46"/>
    </row>
    <row r="45" spans="2:44" s="4" customFormat="1" ht="36.950000000000003" customHeight="1">
      <c r="B45" s="47"/>
      <c r="C45" s="48" t="s">
        <v>16</v>
      </c>
      <c r="L45" s="280" t="str">
        <f>K6</f>
        <v>Rekonstrukce levobřežní části jezu Rajhrad</v>
      </c>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81"/>
      <c r="AL45" s="281"/>
      <c r="AM45" s="281"/>
      <c r="AN45" s="281"/>
      <c r="AO45" s="281"/>
      <c r="AR45" s="47"/>
    </row>
    <row r="46" spans="2:44" s="1" customFormat="1" ht="6.95" customHeight="1">
      <c r="B46" s="33"/>
      <c r="AR46" s="33"/>
    </row>
    <row r="47" spans="2:44" s="1" customFormat="1" ht="12" customHeight="1">
      <c r="B47" s="33"/>
      <c r="C47" s="28" t="s">
        <v>21</v>
      </c>
      <c r="L47" s="49" t="str">
        <f>IF(K8="","",K8)</f>
        <v xml:space="preserve">Svratka, říční km 29,430 – jez </v>
      </c>
      <c r="AI47" s="28" t="s">
        <v>23</v>
      </c>
      <c r="AM47" s="282" t="str">
        <f>IF(AN8= "","",AN8)</f>
        <v>11. 12. 2022</v>
      </c>
      <c r="AN47" s="282"/>
      <c r="AR47" s="33"/>
    </row>
    <row r="48" spans="2:44" s="1" customFormat="1" ht="6.95" customHeight="1">
      <c r="B48" s="33"/>
      <c r="AR48" s="33"/>
    </row>
    <row r="49" spans="1:91" s="1" customFormat="1" ht="15.2" customHeight="1">
      <c r="B49" s="33"/>
      <c r="C49" s="28" t="s">
        <v>25</v>
      </c>
      <c r="L49" s="3" t="str">
        <f>IF(E11= "","",E11)</f>
        <v>Povodí Moravy, státní podnik</v>
      </c>
      <c r="AI49" s="28" t="s">
        <v>33</v>
      </c>
      <c r="AM49" s="283" t="str">
        <f>IF(E17="","",E17)</f>
        <v>AQUATIS a. s.</v>
      </c>
      <c r="AN49" s="284"/>
      <c r="AO49" s="284"/>
      <c r="AP49" s="284"/>
      <c r="AR49" s="33"/>
      <c r="AS49" s="285" t="s">
        <v>56</v>
      </c>
      <c r="AT49" s="286"/>
      <c r="AU49" s="51"/>
      <c r="AV49" s="51"/>
      <c r="AW49" s="51"/>
      <c r="AX49" s="51"/>
      <c r="AY49" s="51"/>
      <c r="AZ49" s="51"/>
      <c r="BA49" s="51"/>
      <c r="BB49" s="51"/>
      <c r="BC49" s="51"/>
      <c r="BD49" s="52"/>
    </row>
    <row r="50" spans="1:91" s="1" customFormat="1" ht="15.2" customHeight="1">
      <c r="B50" s="33"/>
      <c r="C50" s="28" t="s">
        <v>31</v>
      </c>
      <c r="L50" s="3" t="str">
        <f>IF(E14= "Vyplň údaj","",E14)</f>
        <v/>
      </c>
      <c r="AI50" s="28" t="s">
        <v>38</v>
      </c>
      <c r="AM50" s="283" t="str">
        <f>IF(E20="","",E20)</f>
        <v>Bc. Aneta Patková</v>
      </c>
      <c r="AN50" s="284"/>
      <c r="AO50" s="284"/>
      <c r="AP50" s="284"/>
      <c r="AR50" s="33"/>
      <c r="AS50" s="287"/>
      <c r="AT50" s="288"/>
      <c r="BD50" s="54"/>
    </row>
    <row r="51" spans="1:91" s="1" customFormat="1" ht="10.9" customHeight="1">
      <c r="B51" s="33"/>
      <c r="AR51" s="33"/>
      <c r="AS51" s="287"/>
      <c r="AT51" s="288"/>
      <c r="BD51" s="54"/>
    </row>
    <row r="52" spans="1:91" s="1" customFormat="1" ht="29.25" customHeight="1">
      <c r="B52" s="33"/>
      <c r="C52" s="289" t="s">
        <v>57</v>
      </c>
      <c r="D52" s="290"/>
      <c r="E52" s="290"/>
      <c r="F52" s="290"/>
      <c r="G52" s="290"/>
      <c r="H52" s="55"/>
      <c r="I52" s="292" t="s">
        <v>58</v>
      </c>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1" t="s">
        <v>59</v>
      </c>
      <c r="AH52" s="290"/>
      <c r="AI52" s="290"/>
      <c r="AJ52" s="290"/>
      <c r="AK52" s="290"/>
      <c r="AL52" s="290"/>
      <c r="AM52" s="290"/>
      <c r="AN52" s="292" t="s">
        <v>60</v>
      </c>
      <c r="AO52" s="290"/>
      <c r="AP52" s="290"/>
      <c r="AQ52" s="56" t="s">
        <v>61</v>
      </c>
      <c r="AR52" s="33"/>
      <c r="AS52" s="57" t="s">
        <v>62</v>
      </c>
      <c r="AT52" s="58" t="s">
        <v>63</v>
      </c>
      <c r="AU52" s="58" t="s">
        <v>64</v>
      </c>
      <c r="AV52" s="58" t="s">
        <v>65</v>
      </c>
      <c r="AW52" s="58" t="s">
        <v>66</v>
      </c>
      <c r="AX52" s="58" t="s">
        <v>67</v>
      </c>
      <c r="AY52" s="58" t="s">
        <v>68</v>
      </c>
      <c r="AZ52" s="58" t="s">
        <v>69</v>
      </c>
      <c r="BA52" s="58" t="s">
        <v>70</v>
      </c>
      <c r="BB52" s="58" t="s">
        <v>71</v>
      </c>
      <c r="BC52" s="58" t="s">
        <v>72</v>
      </c>
      <c r="BD52" s="59" t="s">
        <v>73</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74</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96">
        <f>ROUND(SUM(AG55:AG63),2)</f>
        <v>0</v>
      </c>
      <c r="AH54" s="296"/>
      <c r="AI54" s="296"/>
      <c r="AJ54" s="296"/>
      <c r="AK54" s="296"/>
      <c r="AL54" s="296"/>
      <c r="AM54" s="296"/>
      <c r="AN54" s="297">
        <f t="shared" ref="AN54:AN63" si="0">SUM(AG54,AT54)</f>
        <v>0</v>
      </c>
      <c r="AO54" s="297"/>
      <c r="AP54" s="297"/>
      <c r="AQ54" s="65" t="s">
        <v>19</v>
      </c>
      <c r="AR54" s="61"/>
      <c r="AS54" s="66">
        <f>ROUND(SUM(AS55:AS63),2)</f>
        <v>0</v>
      </c>
      <c r="AT54" s="67">
        <f t="shared" ref="AT54:AT63" si="1">ROUND(SUM(AV54:AW54),2)</f>
        <v>0</v>
      </c>
      <c r="AU54" s="68">
        <f>ROUND(SUM(AU55:AU63),5)</f>
        <v>0</v>
      </c>
      <c r="AV54" s="67">
        <f>ROUND(AZ54*L29,2)</f>
        <v>0</v>
      </c>
      <c r="AW54" s="67">
        <f>ROUND(BA54*L30,2)</f>
        <v>0</v>
      </c>
      <c r="AX54" s="67">
        <f>ROUND(BB54*L29,2)</f>
        <v>0</v>
      </c>
      <c r="AY54" s="67">
        <f>ROUND(BC54*L30,2)</f>
        <v>0</v>
      </c>
      <c r="AZ54" s="67">
        <f>ROUND(SUM(AZ55:AZ63),2)</f>
        <v>0</v>
      </c>
      <c r="BA54" s="67">
        <f>ROUND(SUM(BA55:BA63),2)</f>
        <v>0</v>
      </c>
      <c r="BB54" s="67">
        <f>ROUND(SUM(BB55:BB63),2)</f>
        <v>0</v>
      </c>
      <c r="BC54" s="67">
        <f>ROUND(SUM(BC55:BC63),2)</f>
        <v>0</v>
      </c>
      <c r="BD54" s="69">
        <f>ROUND(SUM(BD55:BD63),2)</f>
        <v>0</v>
      </c>
      <c r="BS54" s="70" t="s">
        <v>75</v>
      </c>
      <c r="BT54" s="70" t="s">
        <v>76</v>
      </c>
      <c r="BU54" s="71" t="s">
        <v>77</v>
      </c>
      <c r="BV54" s="70" t="s">
        <v>78</v>
      </c>
      <c r="BW54" s="70" t="s">
        <v>5</v>
      </c>
      <c r="BX54" s="70" t="s">
        <v>79</v>
      </c>
      <c r="CL54" s="70" t="s">
        <v>19</v>
      </c>
    </row>
    <row r="55" spans="1:91" s="6" customFormat="1" ht="24.75" customHeight="1">
      <c r="A55" s="72" t="s">
        <v>80</v>
      </c>
      <c r="B55" s="73"/>
      <c r="C55" s="74"/>
      <c r="D55" s="293" t="s">
        <v>81</v>
      </c>
      <c r="E55" s="293"/>
      <c r="F55" s="293"/>
      <c r="G55" s="293"/>
      <c r="H55" s="293"/>
      <c r="I55" s="75"/>
      <c r="J55" s="293" t="s">
        <v>82</v>
      </c>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4">
        <f>'PS 23 - Hradicí jezové kl...'!J30</f>
        <v>0</v>
      </c>
      <c r="AH55" s="295"/>
      <c r="AI55" s="295"/>
      <c r="AJ55" s="295"/>
      <c r="AK55" s="295"/>
      <c r="AL55" s="295"/>
      <c r="AM55" s="295"/>
      <c r="AN55" s="294">
        <f t="shared" si="0"/>
        <v>0</v>
      </c>
      <c r="AO55" s="295"/>
      <c r="AP55" s="295"/>
      <c r="AQ55" s="76" t="s">
        <v>83</v>
      </c>
      <c r="AR55" s="73"/>
      <c r="AS55" s="77">
        <v>0</v>
      </c>
      <c r="AT55" s="78">
        <f t="shared" si="1"/>
        <v>0</v>
      </c>
      <c r="AU55" s="79">
        <f>'PS 23 - Hradicí jezové kl...'!P79</f>
        <v>0</v>
      </c>
      <c r="AV55" s="78">
        <f>'PS 23 - Hradicí jezové kl...'!J33</f>
        <v>0</v>
      </c>
      <c r="AW55" s="78">
        <f>'PS 23 - Hradicí jezové kl...'!J34</f>
        <v>0</v>
      </c>
      <c r="AX55" s="78">
        <f>'PS 23 - Hradicí jezové kl...'!J35</f>
        <v>0</v>
      </c>
      <c r="AY55" s="78">
        <f>'PS 23 - Hradicí jezové kl...'!J36</f>
        <v>0</v>
      </c>
      <c r="AZ55" s="78">
        <f>'PS 23 - Hradicí jezové kl...'!F33</f>
        <v>0</v>
      </c>
      <c r="BA55" s="78">
        <f>'PS 23 - Hradicí jezové kl...'!F34</f>
        <v>0</v>
      </c>
      <c r="BB55" s="78">
        <f>'PS 23 - Hradicí jezové kl...'!F35</f>
        <v>0</v>
      </c>
      <c r="BC55" s="78">
        <f>'PS 23 - Hradicí jezové kl...'!F36</f>
        <v>0</v>
      </c>
      <c r="BD55" s="80">
        <f>'PS 23 - Hradicí jezové kl...'!F37</f>
        <v>0</v>
      </c>
      <c r="BT55" s="81" t="s">
        <v>84</v>
      </c>
      <c r="BV55" s="81" t="s">
        <v>78</v>
      </c>
      <c r="BW55" s="81" t="s">
        <v>85</v>
      </c>
      <c r="BX55" s="81" t="s">
        <v>5</v>
      </c>
      <c r="CL55" s="81" t="s">
        <v>19</v>
      </c>
      <c r="CM55" s="81" t="s">
        <v>86</v>
      </c>
    </row>
    <row r="56" spans="1:91" s="6" customFormat="1" ht="24.75" customHeight="1">
      <c r="A56" s="72" t="s">
        <v>80</v>
      </c>
      <c r="B56" s="73"/>
      <c r="C56" s="74"/>
      <c r="D56" s="293" t="s">
        <v>87</v>
      </c>
      <c r="E56" s="293"/>
      <c r="F56" s="293"/>
      <c r="G56" s="293"/>
      <c r="H56" s="293"/>
      <c r="I56" s="75"/>
      <c r="J56" s="293" t="s">
        <v>88</v>
      </c>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4">
        <f>'PS 24 - Hradicí jezové kl...'!J30</f>
        <v>0</v>
      </c>
      <c r="AH56" s="295"/>
      <c r="AI56" s="295"/>
      <c r="AJ56" s="295"/>
      <c r="AK56" s="295"/>
      <c r="AL56" s="295"/>
      <c r="AM56" s="295"/>
      <c r="AN56" s="294">
        <f t="shared" si="0"/>
        <v>0</v>
      </c>
      <c r="AO56" s="295"/>
      <c r="AP56" s="295"/>
      <c r="AQ56" s="76" t="s">
        <v>83</v>
      </c>
      <c r="AR56" s="73"/>
      <c r="AS56" s="77">
        <v>0</v>
      </c>
      <c r="AT56" s="78">
        <f t="shared" si="1"/>
        <v>0</v>
      </c>
      <c r="AU56" s="79">
        <f>'PS 24 - Hradicí jezové kl...'!P79</f>
        <v>0</v>
      </c>
      <c r="AV56" s="78">
        <f>'PS 24 - Hradicí jezové kl...'!J33</f>
        <v>0</v>
      </c>
      <c r="AW56" s="78">
        <f>'PS 24 - Hradicí jezové kl...'!J34</f>
        <v>0</v>
      </c>
      <c r="AX56" s="78">
        <f>'PS 24 - Hradicí jezové kl...'!J35</f>
        <v>0</v>
      </c>
      <c r="AY56" s="78">
        <f>'PS 24 - Hradicí jezové kl...'!J36</f>
        <v>0</v>
      </c>
      <c r="AZ56" s="78">
        <f>'PS 24 - Hradicí jezové kl...'!F33</f>
        <v>0</v>
      </c>
      <c r="BA56" s="78">
        <f>'PS 24 - Hradicí jezové kl...'!F34</f>
        <v>0</v>
      </c>
      <c r="BB56" s="78">
        <f>'PS 24 - Hradicí jezové kl...'!F35</f>
        <v>0</v>
      </c>
      <c r="BC56" s="78">
        <f>'PS 24 - Hradicí jezové kl...'!F36</f>
        <v>0</v>
      </c>
      <c r="BD56" s="80">
        <f>'PS 24 - Hradicí jezové kl...'!F37</f>
        <v>0</v>
      </c>
      <c r="BT56" s="81" t="s">
        <v>84</v>
      </c>
      <c r="BV56" s="81" t="s">
        <v>78</v>
      </c>
      <c r="BW56" s="81" t="s">
        <v>89</v>
      </c>
      <c r="BX56" s="81" t="s">
        <v>5</v>
      </c>
      <c r="CL56" s="81" t="s">
        <v>19</v>
      </c>
      <c r="CM56" s="81" t="s">
        <v>86</v>
      </c>
    </row>
    <row r="57" spans="1:91" s="6" customFormat="1" ht="24.75" customHeight="1">
      <c r="A57" s="72" t="s">
        <v>80</v>
      </c>
      <c r="B57" s="73"/>
      <c r="C57" s="74"/>
      <c r="D57" s="293" t="s">
        <v>90</v>
      </c>
      <c r="E57" s="293"/>
      <c r="F57" s="293"/>
      <c r="G57" s="293"/>
      <c r="H57" s="293"/>
      <c r="I57" s="75"/>
      <c r="J57" s="293" t="s">
        <v>91</v>
      </c>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4">
        <f>'SO 01 - Rekonstrukce levo...'!J30</f>
        <v>0</v>
      </c>
      <c r="AH57" s="295"/>
      <c r="AI57" s="295"/>
      <c r="AJ57" s="295"/>
      <c r="AK57" s="295"/>
      <c r="AL57" s="295"/>
      <c r="AM57" s="295"/>
      <c r="AN57" s="294">
        <f t="shared" si="0"/>
        <v>0</v>
      </c>
      <c r="AO57" s="295"/>
      <c r="AP57" s="295"/>
      <c r="AQ57" s="76" t="s">
        <v>92</v>
      </c>
      <c r="AR57" s="73"/>
      <c r="AS57" s="77">
        <v>0</v>
      </c>
      <c r="AT57" s="78">
        <f t="shared" si="1"/>
        <v>0</v>
      </c>
      <c r="AU57" s="79">
        <f>'SO 01 - Rekonstrukce levo...'!P92</f>
        <v>0</v>
      </c>
      <c r="AV57" s="78">
        <f>'SO 01 - Rekonstrukce levo...'!J33</f>
        <v>0</v>
      </c>
      <c r="AW57" s="78">
        <f>'SO 01 - Rekonstrukce levo...'!J34</f>
        <v>0</v>
      </c>
      <c r="AX57" s="78">
        <f>'SO 01 - Rekonstrukce levo...'!J35</f>
        <v>0</v>
      </c>
      <c r="AY57" s="78">
        <f>'SO 01 - Rekonstrukce levo...'!J36</f>
        <v>0</v>
      </c>
      <c r="AZ57" s="78">
        <f>'SO 01 - Rekonstrukce levo...'!F33</f>
        <v>0</v>
      </c>
      <c r="BA57" s="78">
        <f>'SO 01 - Rekonstrukce levo...'!F34</f>
        <v>0</v>
      </c>
      <c r="BB57" s="78">
        <f>'SO 01 - Rekonstrukce levo...'!F35</f>
        <v>0</v>
      </c>
      <c r="BC57" s="78">
        <f>'SO 01 - Rekonstrukce levo...'!F36</f>
        <v>0</v>
      </c>
      <c r="BD57" s="80">
        <f>'SO 01 - Rekonstrukce levo...'!F37</f>
        <v>0</v>
      </c>
      <c r="BT57" s="81" t="s">
        <v>84</v>
      </c>
      <c r="BV57" s="81" t="s">
        <v>78</v>
      </c>
      <c r="BW57" s="81" t="s">
        <v>93</v>
      </c>
      <c r="BX57" s="81" t="s">
        <v>5</v>
      </c>
      <c r="CL57" s="81" t="s">
        <v>19</v>
      </c>
      <c r="CM57" s="81" t="s">
        <v>86</v>
      </c>
    </row>
    <row r="58" spans="1:91" s="6" customFormat="1" ht="16.5" customHeight="1">
      <c r="A58" s="72" t="s">
        <v>80</v>
      </c>
      <c r="B58" s="73"/>
      <c r="C58" s="74"/>
      <c r="D58" s="293" t="s">
        <v>94</v>
      </c>
      <c r="E58" s="293"/>
      <c r="F58" s="293"/>
      <c r="G58" s="293"/>
      <c r="H58" s="293"/>
      <c r="I58" s="75"/>
      <c r="J58" s="293" t="s">
        <v>95</v>
      </c>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4">
        <f>'SO 02 - Rekonstrukce přel...'!J30</f>
        <v>0</v>
      </c>
      <c r="AH58" s="295"/>
      <c r="AI58" s="295"/>
      <c r="AJ58" s="295"/>
      <c r="AK58" s="295"/>
      <c r="AL58" s="295"/>
      <c r="AM58" s="295"/>
      <c r="AN58" s="294">
        <f t="shared" si="0"/>
        <v>0</v>
      </c>
      <c r="AO58" s="295"/>
      <c r="AP58" s="295"/>
      <c r="AQ58" s="76" t="s">
        <v>92</v>
      </c>
      <c r="AR58" s="73"/>
      <c r="AS58" s="77">
        <v>0</v>
      </c>
      <c r="AT58" s="78">
        <f t="shared" si="1"/>
        <v>0</v>
      </c>
      <c r="AU58" s="79">
        <f>'SO 02 - Rekonstrukce přel...'!P88</f>
        <v>0</v>
      </c>
      <c r="AV58" s="78">
        <f>'SO 02 - Rekonstrukce přel...'!J33</f>
        <v>0</v>
      </c>
      <c r="AW58" s="78">
        <f>'SO 02 - Rekonstrukce přel...'!J34</f>
        <v>0</v>
      </c>
      <c r="AX58" s="78">
        <f>'SO 02 - Rekonstrukce přel...'!J35</f>
        <v>0</v>
      </c>
      <c r="AY58" s="78">
        <f>'SO 02 - Rekonstrukce přel...'!J36</f>
        <v>0</v>
      </c>
      <c r="AZ58" s="78">
        <f>'SO 02 - Rekonstrukce přel...'!F33</f>
        <v>0</v>
      </c>
      <c r="BA58" s="78">
        <f>'SO 02 - Rekonstrukce přel...'!F34</f>
        <v>0</v>
      </c>
      <c r="BB58" s="78">
        <f>'SO 02 - Rekonstrukce přel...'!F35</f>
        <v>0</v>
      </c>
      <c r="BC58" s="78">
        <f>'SO 02 - Rekonstrukce přel...'!F36</f>
        <v>0</v>
      </c>
      <c r="BD58" s="80">
        <f>'SO 02 - Rekonstrukce přel...'!F37</f>
        <v>0</v>
      </c>
      <c r="BT58" s="81" t="s">
        <v>84</v>
      </c>
      <c r="BV58" s="81" t="s">
        <v>78</v>
      </c>
      <c r="BW58" s="81" t="s">
        <v>96</v>
      </c>
      <c r="BX58" s="81" t="s">
        <v>5</v>
      </c>
      <c r="CL58" s="81" t="s">
        <v>19</v>
      </c>
      <c r="CM58" s="81" t="s">
        <v>86</v>
      </c>
    </row>
    <row r="59" spans="1:91" s="6" customFormat="1" ht="16.5" customHeight="1">
      <c r="A59" s="72" t="s">
        <v>80</v>
      </c>
      <c r="B59" s="73"/>
      <c r="C59" s="74"/>
      <c r="D59" s="293" t="s">
        <v>97</v>
      </c>
      <c r="E59" s="293"/>
      <c r="F59" s="293"/>
      <c r="G59" s="293"/>
      <c r="H59" s="293"/>
      <c r="I59" s="75"/>
      <c r="J59" s="293" t="s">
        <v>98</v>
      </c>
      <c r="K59" s="293"/>
      <c r="L59" s="293"/>
      <c r="M59" s="293"/>
      <c r="N59" s="293"/>
      <c r="O59" s="293"/>
      <c r="P59" s="293"/>
      <c r="Q59" s="293"/>
      <c r="R59" s="293"/>
      <c r="S59" s="293"/>
      <c r="T59" s="293"/>
      <c r="U59" s="293"/>
      <c r="V59" s="293"/>
      <c r="W59" s="293"/>
      <c r="X59" s="293"/>
      <c r="Y59" s="293"/>
      <c r="Z59" s="293"/>
      <c r="AA59" s="293"/>
      <c r="AB59" s="293"/>
      <c r="AC59" s="293"/>
      <c r="AD59" s="293"/>
      <c r="AE59" s="293"/>
      <c r="AF59" s="293"/>
      <c r="AG59" s="294">
        <f>'SO 03 - Odstranění nánosů...'!J30</f>
        <v>0</v>
      </c>
      <c r="AH59" s="295"/>
      <c r="AI59" s="295"/>
      <c r="AJ59" s="295"/>
      <c r="AK59" s="295"/>
      <c r="AL59" s="295"/>
      <c r="AM59" s="295"/>
      <c r="AN59" s="294">
        <f t="shared" si="0"/>
        <v>0</v>
      </c>
      <c r="AO59" s="295"/>
      <c r="AP59" s="295"/>
      <c r="AQ59" s="76" t="s">
        <v>92</v>
      </c>
      <c r="AR59" s="73"/>
      <c r="AS59" s="77">
        <v>0</v>
      </c>
      <c r="AT59" s="78">
        <f t="shared" si="1"/>
        <v>0</v>
      </c>
      <c r="AU59" s="79">
        <f>'SO 03 - Odstranění nánosů...'!P81</f>
        <v>0</v>
      </c>
      <c r="AV59" s="78">
        <f>'SO 03 - Odstranění nánosů...'!J33</f>
        <v>0</v>
      </c>
      <c r="AW59" s="78">
        <f>'SO 03 - Odstranění nánosů...'!J34</f>
        <v>0</v>
      </c>
      <c r="AX59" s="78">
        <f>'SO 03 - Odstranění nánosů...'!J35</f>
        <v>0</v>
      </c>
      <c r="AY59" s="78">
        <f>'SO 03 - Odstranění nánosů...'!J36</f>
        <v>0</v>
      </c>
      <c r="AZ59" s="78">
        <f>'SO 03 - Odstranění nánosů...'!F33</f>
        <v>0</v>
      </c>
      <c r="BA59" s="78">
        <f>'SO 03 - Odstranění nánosů...'!F34</f>
        <v>0</v>
      </c>
      <c r="BB59" s="78">
        <f>'SO 03 - Odstranění nánosů...'!F35</f>
        <v>0</v>
      </c>
      <c r="BC59" s="78">
        <f>'SO 03 - Odstranění nánosů...'!F36</f>
        <v>0</v>
      </c>
      <c r="BD59" s="80">
        <f>'SO 03 - Odstranění nánosů...'!F37</f>
        <v>0</v>
      </c>
      <c r="BT59" s="81" t="s">
        <v>84</v>
      </c>
      <c r="BV59" s="81" t="s">
        <v>78</v>
      </c>
      <c r="BW59" s="81" t="s">
        <v>99</v>
      </c>
      <c r="BX59" s="81" t="s">
        <v>5</v>
      </c>
      <c r="CL59" s="81" t="s">
        <v>19</v>
      </c>
      <c r="CM59" s="81" t="s">
        <v>86</v>
      </c>
    </row>
    <row r="60" spans="1:91" s="6" customFormat="1" ht="16.5" customHeight="1">
      <c r="A60" s="72" t="s">
        <v>80</v>
      </c>
      <c r="B60" s="73"/>
      <c r="C60" s="74"/>
      <c r="D60" s="293" t="s">
        <v>100</v>
      </c>
      <c r="E60" s="293"/>
      <c r="F60" s="293"/>
      <c r="G60" s="293"/>
      <c r="H60" s="293"/>
      <c r="I60" s="75"/>
      <c r="J60" s="293" t="s">
        <v>101</v>
      </c>
      <c r="K60" s="293"/>
      <c r="L60" s="293"/>
      <c r="M60" s="293"/>
      <c r="N60" s="293"/>
      <c r="O60" s="293"/>
      <c r="P60" s="293"/>
      <c r="Q60" s="293"/>
      <c r="R60" s="293"/>
      <c r="S60" s="293"/>
      <c r="T60" s="293"/>
      <c r="U60" s="293"/>
      <c r="V60" s="293"/>
      <c r="W60" s="293"/>
      <c r="X60" s="293"/>
      <c r="Y60" s="293"/>
      <c r="Z60" s="293"/>
      <c r="AA60" s="293"/>
      <c r="AB60" s="293"/>
      <c r="AC60" s="293"/>
      <c r="AD60" s="293"/>
      <c r="AE60" s="293"/>
      <c r="AF60" s="293"/>
      <c r="AG60" s="294">
        <f>'SO 04 - Strojovny jezu'!J30</f>
        <v>0</v>
      </c>
      <c r="AH60" s="295"/>
      <c r="AI60" s="295"/>
      <c r="AJ60" s="295"/>
      <c r="AK60" s="295"/>
      <c r="AL60" s="295"/>
      <c r="AM60" s="295"/>
      <c r="AN60" s="294">
        <f t="shared" si="0"/>
        <v>0</v>
      </c>
      <c r="AO60" s="295"/>
      <c r="AP60" s="295"/>
      <c r="AQ60" s="76" t="s">
        <v>92</v>
      </c>
      <c r="AR60" s="73"/>
      <c r="AS60" s="77">
        <v>0</v>
      </c>
      <c r="AT60" s="78">
        <f t="shared" si="1"/>
        <v>0</v>
      </c>
      <c r="AU60" s="79">
        <f>'SO 04 - Strojovny jezu'!P96</f>
        <v>0</v>
      </c>
      <c r="AV60" s="78">
        <f>'SO 04 - Strojovny jezu'!J33</f>
        <v>0</v>
      </c>
      <c r="AW60" s="78">
        <f>'SO 04 - Strojovny jezu'!J34</f>
        <v>0</v>
      </c>
      <c r="AX60" s="78">
        <f>'SO 04 - Strojovny jezu'!J35</f>
        <v>0</v>
      </c>
      <c r="AY60" s="78">
        <f>'SO 04 - Strojovny jezu'!J36</f>
        <v>0</v>
      </c>
      <c r="AZ60" s="78">
        <f>'SO 04 - Strojovny jezu'!F33</f>
        <v>0</v>
      </c>
      <c r="BA60" s="78">
        <f>'SO 04 - Strojovny jezu'!F34</f>
        <v>0</v>
      </c>
      <c r="BB60" s="78">
        <f>'SO 04 - Strojovny jezu'!F35</f>
        <v>0</v>
      </c>
      <c r="BC60" s="78">
        <f>'SO 04 - Strojovny jezu'!F36</f>
        <v>0</v>
      </c>
      <c r="BD60" s="80">
        <f>'SO 04 - Strojovny jezu'!F37</f>
        <v>0</v>
      </c>
      <c r="BT60" s="81" t="s">
        <v>84</v>
      </c>
      <c r="BV60" s="81" t="s">
        <v>78</v>
      </c>
      <c r="BW60" s="81" t="s">
        <v>102</v>
      </c>
      <c r="BX60" s="81" t="s">
        <v>5</v>
      </c>
      <c r="CL60" s="81" t="s">
        <v>19</v>
      </c>
      <c r="CM60" s="81" t="s">
        <v>86</v>
      </c>
    </row>
    <row r="61" spans="1:91" s="6" customFormat="1" ht="16.5" customHeight="1">
      <c r="A61" s="72" t="s">
        <v>80</v>
      </c>
      <c r="B61" s="73"/>
      <c r="C61" s="74"/>
      <c r="D61" s="293" t="s">
        <v>103</v>
      </c>
      <c r="E61" s="293"/>
      <c r="F61" s="293"/>
      <c r="G61" s="293"/>
      <c r="H61" s="293"/>
      <c r="I61" s="75"/>
      <c r="J61" s="293" t="s">
        <v>104</v>
      </c>
      <c r="K61" s="293"/>
      <c r="L61" s="293"/>
      <c r="M61" s="293"/>
      <c r="N61" s="293"/>
      <c r="O61" s="293"/>
      <c r="P61" s="293"/>
      <c r="Q61" s="293"/>
      <c r="R61" s="293"/>
      <c r="S61" s="293"/>
      <c r="T61" s="293"/>
      <c r="U61" s="293"/>
      <c r="V61" s="293"/>
      <c r="W61" s="293"/>
      <c r="X61" s="293"/>
      <c r="Y61" s="293"/>
      <c r="Z61" s="293"/>
      <c r="AA61" s="293"/>
      <c r="AB61" s="293"/>
      <c r="AC61" s="293"/>
      <c r="AD61" s="293"/>
      <c r="AE61" s="293"/>
      <c r="AF61" s="293"/>
      <c r="AG61" s="294">
        <f>'SO 05 - Monitorovací syst...'!J30</f>
        <v>0</v>
      </c>
      <c r="AH61" s="295"/>
      <c r="AI61" s="295"/>
      <c r="AJ61" s="295"/>
      <c r="AK61" s="295"/>
      <c r="AL61" s="295"/>
      <c r="AM61" s="295"/>
      <c r="AN61" s="294">
        <f t="shared" si="0"/>
        <v>0</v>
      </c>
      <c r="AO61" s="295"/>
      <c r="AP61" s="295"/>
      <c r="AQ61" s="76" t="s">
        <v>92</v>
      </c>
      <c r="AR61" s="73"/>
      <c r="AS61" s="77">
        <v>0</v>
      </c>
      <c r="AT61" s="78">
        <f t="shared" si="1"/>
        <v>0</v>
      </c>
      <c r="AU61" s="79">
        <f>'SO 05 - Monitorovací syst...'!P90</f>
        <v>0</v>
      </c>
      <c r="AV61" s="78">
        <f>'SO 05 - Monitorovací syst...'!J33</f>
        <v>0</v>
      </c>
      <c r="AW61" s="78">
        <f>'SO 05 - Monitorovací syst...'!J34</f>
        <v>0</v>
      </c>
      <c r="AX61" s="78">
        <f>'SO 05 - Monitorovací syst...'!J35</f>
        <v>0</v>
      </c>
      <c r="AY61" s="78">
        <f>'SO 05 - Monitorovací syst...'!J36</f>
        <v>0</v>
      </c>
      <c r="AZ61" s="78">
        <f>'SO 05 - Monitorovací syst...'!F33</f>
        <v>0</v>
      </c>
      <c r="BA61" s="78">
        <f>'SO 05 - Monitorovací syst...'!F34</f>
        <v>0</v>
      </c>
      <c r="BB61" s="78">
        <f>'SO 05 - Monitorovací syst...'!F35</f>
        <v>0</v>
      </c>
      <c r="BC61" s="78">
        <f>'SO 05 - Monitorovací syst...'!F36</f>
        <v>0</v>
      </c>
      <c r="BD61" s="80">
        <f>'SO 05 - Monitorovací syst...'!F37</f>
        <v>0</v>
      </c>
      <c r="BT61" s="81" t="s">
        <v>84</v>
      </c>
      <c r="BV61" s="81" t="s">
        <v>78</v>
      </c>
      <c r="BW61" s="81" t="s">
        <v>105</v>
      </c>
      <c r="BX61" s="81" t="s">
        <v>5</v>
      </c>
      <c r="CL61" s="81" t="s">
        <v>19</v>
      </c>
      <c r="CM61" s="81" t="s">
        <v>86</v>
      </c>
    </row>
    <row r="62" spans="1:91" s="6" customFormat="1" ht="16.5" customHeight="1">
      <c r="A62" s="72" t="s">
        <v>80</v>
      </c>
      <c r="B62" s="73"/>
      <c r="C62" s="74"/>
      <c r="D62" s="293" t="s">
        <v>106</v>
      </c>
      <c r="E62" s="293"/>
      <c r="F62" s="293"/>
      <c r="G62" s="293"/>
      <c r="H62" s="293"/>
      <c r="I62" s="75"/>
      <c r="J62" s="293" t="s">
        <v>107</v>
      </c>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4">
        <f>'SO 06 - Venkovní úpravy'!J30</f>
        <v>0</v>
      </c>
      <c r="AH62" s="295"/>
      <c r="AI62" s="295"/>
      <c r="AJ62" s="295"/>
      <c r="AK62" s="295"/>
      <c r="AL62" s="295"/>
      <c r="AM62" s="295"/>
      <c r="AN62" s="294">
        <f t="shared" si="0"/>
        <v>0</v>
      </c>
      <c r="AO62" s="295"/>
      <c r="AP62" s="295"/>
      <c r="AQ62" s="76" t="s">
        <v>92</v>
      </c>
      <c r="AR62" s="73"/>
      <c r="AS62" s="77">
        <v>0</v>
      </c>
      <c r="AT62" s="78">
        <f t="shared" si="1"/>
        <v>0</v>
      </c>
      <c r="AU62" s="79">
        <f>'SO 06 - Venkovní úpravy'!P89</f>
        <v>0</v>
      </c>
      <c r="AV62" s="78">
        <f>'SO 06 - Venkovní úpravy'!J33</f>
        <v>0</v>
      </c>
      <c r="AW62" s="78">
        <f>'SO 06 - Venkovní úpravy'!J34</f>
        <v>0</v>
      </c>
      <c r="AX62" s="78">
        <f>'SO 06 - Venkovní úpravy'!J35</f>
        <v>0</v>
      </c>
      <c r="AY62" s="78">
        <f>'SO 06 - Venkovní úpravy'!J36</f>
        <v>0</v>
      </c>
      <c r="AZ62" s="78">
        <f>'SO 06 - Venkovní úpravy'!F33</f>
        <v>0</v>
      </c>
      <c r="BA62" s="78">
        <f>'SO 06 - Venkovní úpravy'!F34</f>
        <v>0</v>
      </c>
      <c r="BB62" s="78">
        <f>'SO 06 - Venkovní úpravy'!F35</f>
        <v>0</v>
      </c>
      <c r="BC62" s="78">
        <f>'SO 06 - Venkovní úpravy'!F36</f>
        <v>0</v>
      </c>
      <c r="BD62" s="80">
        <f>'SO 06 - Venkovní úpravy'!F37</f>
        <v>0</v>
      </c>
      <c r="BT62" s="81" t="s">
        <v>84</v>
      </c>
      <c r="BV62" s="81" t="s">
        <v>78</v>
      </c>
      <c r="BW62" s="81" t="s">
        <v>108</v>
      </c>
      <c r="BX62" s="81" t="s">
        <v>5</v>
      </c>
      <c r="CL62" s="81" t="s">
        <v>19</v>
      </c>
      <c r="CM62" s="81" t="s">
        <v>86</v>
      </c>
    </row>
    <row r="63" spans="1:91" s="6" customFormat="1" ht="16.5" customHeight="1">
      <c r="A63" s="72" t="s">
        <v>80</v>
      </c>
      <c r="B63" s="73"/>
      <c r="C63" s="74"/>
      <c r="D63" s="293" t="s">
        <v>109</v>
      </c>
      <c r="E63" s="293"/>
      <c r="F63" s="293"/>
      <c r="G63" s="293"/>
      <c r="H63" s="293"/>
      <c r="I63" s="75"/>
      <c r="J63" s="293" t="s">
        <v>110</v>
      </c>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4">
        <f>'VON - Vedlejší a ostatní ...'!J30</f>
        <v>0</v>
      </c>
      <c r="AH63" s="295"/>
      <c r="AI63" s="295"/>
      <c r="AJ63" s="295"/>
      <c r="AK63" s="295"/>
      <c r="AL63" s="295"/>
      <c r="AM63" s="295"/>
      <c r="AN63" s="294">
        <f t="shared" si="0"/>
        <v>0</v>
      </c>
      <c r="AO63" s="295"/>
      <c r="AP63" s="295"/>
      <c r="AQ63" s="76" t="s">
        <v>109</v>
      </c>
      <c r="AR63" s="73"/>
      <c r="AS63" s="82">
        <v>0</v>
      </c>
      <c r="AT63" s="83">
        <f t="shared" si="1"/>
        <v>0</v>
      </c>
      <c r="AU63" s="84">
        <f>'VON - Vedlejší a ostatní ...'!P83</f>
        <v>0</v>
      </c>
      <c r="AV63" s="83">
        <f>'VON - Vedlejší a ostatní ...'!J33</f>
        <v>0</v>
      </c>
      <c r="AW63" s="83">
        <f>'VON - Vedlejší a ostatní ...'!J34</f>
        <v>0</v>
      </c>
      <c r="AX63" s="83">
        <f>'VON - Vedlejší a ostatní ...'!J35</f>
        <v>0</v>
      </c>
      <c r="AY63" s="83">
        <f>'VON - Vedlejší a ostatní ...'!J36</f>
        <v>0</v>
      </c>
      <c r="AZ63" s="83">
        <f>'VON - Vedlejší a ostatní ...'!F33</f>
        <v>0</v>
      </c>
      <c r="BA63" s="83">
        <f>'VON - Vedlejší a ostatní ...'!F34</f>
        <v>0</v>
      </c>
      <c r="BB63" s="83">
        <f>'VON - Vedlejší a ostatní ...'!F35</f>
        <v>0</v>
      </c>
      <c r="BC63" s="83">
        <f>'VON - Vedlejší a ostatní ...'!F36</f>
        <v>0</v>
      </c>
      <c r="BD63" s="85">
        <f>'VON - Vedlejší a ostatní ...'!F37</f>
        <v>0</v>
      </c>
      <c r="BT63" s="81" t="s">
        <v>84</v>
      </c>
      <c r="BV63" s="81" t="s">
        <v>78</v>
      </c>
      <c r="BW63" s="81" t="s">
        <v>111</v>
      </c>
      <c r="BX63" s="81" t="s">
        <v>5</v>
      </c>
      <c r="CL63" s="81" t="s">
        <v>19</v>
      </c>
      <c r="CM63" s="81" t="s">
        <v>86</v>
      </c>
    </row>
    <row r="64" spans="1:91" s="1" customFormat="1" ht="30" customHeight="1">
      <c r="B64" s="33"/>
      <c r="AR64" s="33"/>
    </row>
    <row r="65" spans="2:44" s="1" customFormat="1" ht="6.95" customHeight="1">
      <c r="B65" s="42"/>
      <c r="C65" s="43"/>
      <c r="D65" s="43"/>
      <c r="E65" s="43"/>
      <c r="F65" s="43"/>
      <c r="G65" s="43"/>
      <c r="H65" s="43"/>
      <c r="I65" s="43"/>
      <c r="J65" s="43"/>
      <c r="K65" s="43"/>
      <c r="L65" s="43"/>
      <c r="M65" s="43"/>
      <c r="N65" s="43"/>
      <c r="O65" s="43"/>
      <c r="P65" s="43"/>
      <c r="Q65" s="43"/>
      <c r="R65" s="43"/>
      <c r="S65" s="43"/>
      <c r="T65" s="43"/>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33"/>
    </row>
  </sheetData>
  <sheetProtection algorithmName="SHA-512" hashValue="DcQMzGmRsbS3Oefn9wBARrNoaD22vrwfgNFe8rgt3fbTVYpv3jOZulQnSCy8Ibd5RlPSQ8z2si9HrCCuzW7lxg==" saltValue="1xgiLBxzKvm5LkPgETTx4W16POb+WbskPhyeSiwQ5uPqobf/KxPP/AyWn+q7mxaiVKpNdl84AhdQf8+v3Z1YTg==" spinCount="100000" sheet="1" objects="1" scenarios="1" formatColumns="0" formatRows="0"/>
  <mergeCells count="7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2:AP62"/>
    <mergeCell ref="AG62:AM62"/>
    <mergeCell ref="D62:H62"/>
    <mergeCell ref="J62:AF62"/>
    <mergeCell ref="AN63:AP63"/>
    <mergeCell ref="AG63:AM63"/>
    <mergeCell ref="D63:H63"/>
    <mergeCell ref="J63:AF63"/>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PS 23 - Hradicí jezové kl...'!C2" display="/" xr:uid="{00000000-0004-0000-0000-000000000000}"/>
    <hyperlink ref="A56" location="'PS 24 - Hradicí jezové kl...'!C2" display="/" xr:uid="{00000000-0004-0000-0000-000001000000}"/>
    <hyperlink ref="A57" location="'SO 01 - Rekonstrukce levo...'!C2" display="/" xr:uid="{00000000-0004-0000-0000-000002000000}"/>
    <hyperlink ref="A58" location="'SO 02 - Rekonstrukce přel...'!C2" display="/" xr:uid="{00000000-0004-0000-0000-000003000000}"/>
    <hyperlink ref="A59" location="'SO 03 - Odstranění nánosů...'!C2" display="/" xr:uid="{00000000-0004-0000-0000-000004000000}"/>
    <hyperlink ref="A60" location="'SO 04 - Strojovny jezu'!C2" display="/" xr:uid="{00000000-0004-0000-0000-000005000000}"/>
    <hyperlink ref="A61" location="'SO 05 - Monitorovací syst...'!C2" display="/" xr:uid="{00000000-0004-0000-0000-000006000000}"/>
    <hyperlink ref="A62" location="'SO 06 - Venkovní úpravy'!C2" display="/" xr:uid="{00000000-0004-0000-0000-000007000000}"/>
    <hyperlink ref="A63" location="'VON - Vedlejší a ostatní ...'!C2" display="/" xr:uid="{00000000-0004-0000-00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42"/>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2"/>
      <c r="M2" s="302"/>
      <c r="N2" s="302"/>
      <c r="O2" s="302"/>
      <c r="P2" s="302"/>
      <c r="Q2" s="302"/>
      <c r="R2" s="302"/>
      <c r="S2" s="302"/>
      <c r="T2" s="302"/>
      <c r="U2" s="302"/>
      <c r="V2" s="302"/>
      <c r="AT2" s="18" t="s">
        <v>111</v>
      </c>
    </row>
    <row r="3" spans="2:46" ht="6.95" customHeight="1">
      <c r="B3" s="19"/>
      <c r="C3" s="20"/>
      <c r="D3" s="20"/>
      <c r="E3" s="20"/>
      <c r="F3" s="20"/>
      <c r="G3" s="20"/>
      <c r="H3" s="20"/>
      <c r="I3" s="20"/>
      <c r="J3" s="20"/>
      <c r="K3" s="20"/>
      <c r="L3" s="21"/>
      <c r="AT3" s="18" t="s">
        <v>86</v>
      </c>
    </row>
    <row r="4" spans="2:46" ht="24.95" customHeight="1">
      <c r="B4" s="21"/>
      <c r="D4" s="22" t="s">
        <v>112</v>
      </c>
      <c r="L4" s="21"/>
      <c r="M4" s="86" t="s">
        <v>10</v>
      </c>
      <c r="AT4" s="18" t="s">
        <v>4</v>
      </c>
    </row>
    <row r="5" spans="2:46" ht="6.95" customHeight="1">
      <c r="B5" s="21"/>
      <c r="L5" s="21"/>
    </row>
    <row r="6" spans="2:46" ht="12" customHeight="1">
      <c r="B6" s="21"/>
      <c r="D6" s="28" t="s">
        <v>16</v>
      </c>
      <c r="L6" s="21"/>
    </row>
    <row r="7" spans="2:46" ht="16.5" customHeight="1">
      <c r="B7" s="21"/>
      <c r="E7" s="317" t="str">
        <f>'Rekapitulace stavby'!K6</f>
        <v>Rekonstrukce levobřežní části jezu Rajhrad</v>
      </c>
      <c r="F7" s="318"/>
      <c r="G7" s="318"/>
      <c r="H7" s="318"/>
      <c r="L7" s="21"/>
    </row>
    <row r="8" spans="2:46" s="1" customFormat="1" ht="12" customHeight="1">
      <c r="B8" s="33"/>
      <c r="D8" s="28" t="s">
        <v>113</v>
      </c>
      <c r="L8" s="33"/>
    </row>
    <row r="9" spans="2:46" s="1" customFormat="1" ht="16.5" customHeight="1">
      <c r="B9" s="33"/>
      <c r="E9" s="280" t="s">
        <v>2409</v>
      </c>
      <c r="F9" s="319"/>
      <c r="G9" s="319"/>
      <c r="H9" s="319"/>
      <c r="L9" s="33"/>
    </row>
    <row r="10" spans="2:46" s="1" customFormat="1" ht="11.25">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11. 12. 2022</v>
      </c>
      <c r="L12" s="33"/>
    </row>
    <row r="13" spans="2:46" s="1" customFormat="1" ht="10.9" customHeight="1">
      <c r="B13" s="33"/>
      <c r="L13" s="33"/>
    </row>
    <row r="14" spans="2:46" s="1" customFormat="1" ht="12" customHeight="1">
      <c r="B14" s="33"/>
      <c r="D14" s="28" t="s">
        <v>25</v>
      </c>
      <c r="I14" s="28" t="s">
        <v>26</v>
      </c>
      <c r="J14" s="26" t="s">
        <v>27</v>
      </c>
      <c r="L14" s="33"/>
    </row>
    <row r="15" spans="2:46" s="1" customFormat="1" ht="18" customHeight="1">
      <c r="B15" s="33"/>
      <c r="E15" s="26" t="s">
        <v>28</v>
      </c>
      <c r="I15" s="28" t="s">
        <v>29</v>
      </c>
      <c r="J15" s="26" t="s">
        <v>30</v>
      </c>
      <c r="L15" s="33"/>
    </row>
    <row r="16" spans="2:4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ROUND(J83,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ROUND((SUM(BE83:BE141)),  2)</f>
        <v>0</v>
      </c>
      <c r="I33" s="90">
        <v>0.21</v>
      </c>
      <c r="J33" s="89">
        <f>ROUND(((SUM(BE83:BE141))*I33),  2)</f>
        <v>0</v>
      </c>
      <c r="L33" s="33"/>
    </row>
    <row r="34" spans="2:12" s="1" customFormat="1" ht="14.45" customHeight="1">
      <c r="B34" s="33"/>
      <c r="E34" s="28" t="s">
        <v>48</v>
      </c>
      <c r="F34" s="89">
        <f>ROUND((SUM(BF83:BF141)),  2)</f>
        <v>0</v>
      </c>
      <c r="I34" s="90">
        <v>0.15</v>
      </c>
      <c r="J34" s="89">
        <f>ROUND(((SUM(BF83:BF141))*I34),  2)</f>
        <v>0</v>
      </c>
      <c r="L34" s="33"/>
    </row>
    <row r="35" spans="2:12" s="1" customFormat="1" ht="14.45" hidden="1" customHeight="1">
      <c r="B35" s="33"/>
      <c r="E35" s="28" t="s">
        <v>49</v>
      </c>
      <c r="F35" s="89">
        <f>ROUND((SUM(BG83:BG141)),  2)</f>
        <v>0</v>
      </c>
      <c r="I35" s="90">
        <v>0.21</v>
      </c>
      <c r="J35" s="89">
        <f>0</f>
        <v>0</v>
      </c>
      <c r="L35" s="33"/>
    </row>
    <row r="36" spans="2:12" s="1" customFormat="1" ht="14.45" hidden="1" customHeight="1">
      <c r="B36" s="33"/>
      <c r="E36" s="28" t="s">
        <v>50</v>
      </c>
      <c r="F36" s="89">
        <f>ROUND((SUM(BH83:BH141)),  2)</f>
        <v>0</v>
      </c>
      <c r="I36" s="90">
        <v>0.15</v>
      </c>
      <c r="J36" s="89">
        <f>0</f>
        <v>0</v>
      </c>
      <c r="L36" s="33"/>
    </row>
    <row r="37" spans="2:12" s="1" customFormat="1" ht="14.45" hidden="1" customHeight="1">
      <c r="B37" s="33"/>
      <c r="E37" s="28" t="s">
        <v>51</v>
      </c>
      <c r="F37" s="89">
        <f>ROUND((SUM(BI83:BI141)),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VON - Vedlejší a ostatní náklady</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J83</f>
        <v>0</v>
      </c>
      <c r="L59" s="33"/>
      <c r="AU59" s="18" t="s">
        <v>118</v>
      </c>
    </row>
    <row r="60" spans="2:47" s="11" customFormat="1" ht="24.95" customHeight="1">
      <c r="B60" s="144"/>
      <c r="D60" s="145" t="s">
        <v>2410</v>
      </c>
      <c r="E60" s="146"/>
      <c r="F60" s="146"/>
      <c r="G60" s="146"/>
      <c r="H60" s="146"/>
      <c r="I60" s="146"/>
      <c r="J60" s="147">
        <f>J84</f>
        <v>0</v>
      </c>
      <c r="L60" s="144"/>
    </row>
    <row r="61" spans="2:47" s="11" customFormat="1" ht="24.95" customHeight="1">
      <c r="B61" s="144"/>
      <c r="D61" s="145" t="s">
        <v>2411</v>
      </c>
      <c r="E61" s="146"/>
      <c r="F61" s="146"/>
      <c r="G61" s="146"/>
      <c r="H61" s="146"/>
      <c r="I61" s="146"/>
      <c r="J61" s="147">
        <f>J87</f>
        <v>0</v>
      </c>
      <c r="L61" s="144"/>
    </row>
    <row r="62" spans="2:47" s="11" customFormat="1" ht="24.95" customHeight="1">
      <c r="B62" s="144"/>
      <c r="D62" s="145" t="s">
        <v>2412</v>
      </c>
      <c r="E62" s="146"/>
      <c r="F62" s="146"/>
      <c r="G62" s="146"/>
      <c r="H62" s="146"/>
      <c r="I62" s="146"/>
      <c r="J62" s="147">
        <f>J98</f>
        <v>0</v>
      </c>
      <c r="L62" s="144"/>
    </row>
    <row r="63" spans="2:47" s="11" customFormat="1" ht="24.95" customHeight="1">
      <c r="B63" s="144"/>
      <c r="D63" s="145" t="s">
        <v>2413</v>
      </c>
      <c r="E63" s="146"/>
      <c r="F63" s="146"/>
      <c r="G63" s="146"/>
      <c r="H63" s="146"/>
      <c r="I63" s="146"/>
      <c r="J63" s="147">
        <f>J111</f>
        <v>0</v>
      </c>
      <c r="L63" s="144"/>
    </row>
    <row r="64" spans="2:47" s="1" customFormat="1" ht="21.75" customHeight="1">
      <c r="B64" s="33"/>
      <c r="L64" s="33"/>
    </row>
    <row r="65" spans="2:12" s="1" customFormat="1" ht="6.95" customHeight="1">
      <c r="B65" s="42"/>
      <c r="C65" s="43"/>
      <c r="D65" s="43"/>
      <c r="E65" s="43"/>
      <c r="F65" s="43"/>
      <c r="G65" s="43"/>
      <c r="H65" s="43"/>
      <c r="I65" s="43"/>
      <c r="J65" s="43"/>
      <c r="K65" s="43"/>
      <c r="L65" s="33"/>
    </row>
    <row r="69" spans="2:12" s="1" customFormat="1" ht="6.95" customHeight="1">
      <c r="B69" s="44"/>
      <c r="C69" s="45"/>
      <c r="D69" s="45"/>
      <c r="E69" s="45"/>
      <c r="F69" s="45"/>
      <c r="G69" s="45"/>
      <c r="H69" s="45"/>
      <c r="I69" s="45"/>
      <c r="J69" s="45"/>
      <c r="K69" s="45"/>
      <c r="L69" s="33"/>
    </row>
    <row r="70" spans="2:12" s="1" customFormat="1" ht="24.95" customHeight="1">
      <c r="B70" s="33"/>
      <c r="C70" s="22" t="s">
        <v>119</v>
      </c>
      <c r="L70" s="33"/>
    </row>
    <row r="71" spans="2:12" s="1" customFormat="1" ht="6.95" customHeight="1">
      <c r="B71" s="33"/>
      <c r="L71" s="33"/>
    </row>
    <row r="72" spans="2:12" s="1" customFormat="1" ht="12" customHeight="1">
      <c r="B72" s="33"/>
      <c r="C72" s="28" t="s">
        <v>16</v>
      </c>
      <c r="L72" s="33"/>
    </row>
    <row r="73" spans="2:12" s="1" customFormat="1" ht="16.5" customHeight="1">
      <c r="B73" s="33"/>
      <c r="E73" s="317" t="str">
        <f>E7</f>
        <v>Rekonstrukce levobřežní části jezu Rajhrad</v>
      </c>
      <c r="F73" s="318"/>
      <c r="G73" s="318"/>
      <c r="H73" s="318"/>
      <c r="L73" s="33"/>
    </row>
    <row r="74" spans="2:12" s="1" customFormat="1" ht="12" customHeight="1">
      <c r="B74" s="33"/>
      <c r="C74" s="28" t="s">
        <v>113</v>
      </c>
      <c r="L74" s="33"/>
    </row>
    <row r="75" spans="2:12" s="1" customFormat="1" ht="16.5" customHeight="1">
      <c r="B75" s="33"/>
      <c r="E75" s="280" t="str">
        <f>E9</f>
        <v>VON - Vedlejší a ostatní náklady</v>
      </c>
      <c r="F75" s="319"/>
      <c r="G75" s="319"/>
      <c r="H75" s="319"/>
      <c r="L75" s="33"/>
    </row>
    <row r="76" spans="2:12" s="1" customFormat="1" ht="6.95" customHeight="1">
      <c r="B76" s="33"/>
      <c r="L76" s="33"/>
    </row>
    <row r="77" spans="2:12" s="1" customFormat="1" ht="12" customHeight="1">
      <c r="B77" s="33"/>
      <c r="C77" s="28" t="s">
        <v>21</v>
      </c>
      <c r="F77" s="26" t="str">
        <f>F12</f>
        <v xml:space="preserve">Svratka, říční km 29,430 – jez </v>
      </c>
      <c r="I77" s="28" t="s">
        <v>23</v>
      </c>
      <c r="J77" s="50" t="str">
        <f>IF(J12="","",J12)</f>
        <v>11. 12. 2022</v>
      </c>
      <c r="L77" s="33"/>
    </row>
    <row r="78" spans="2:12" s="1" customFormat="1" ht="6.95" customHeight="1">
      <c r="B78" s="33"/>
      <c r="L78" s="33"/>
    </row>
    <row r="79" spans="2:12" s="1" customFormat="1" ht="15.2" customHeight="1">
      <c r="B79" s="33"/>
      <c r="C79" s="28" t="s">
        <v>25</v>
      </c>
      <c r="F79" s="26" t="str">
        <f>E15</f>
        <v>Povodí Moravy, státní podnik</v>
      </c>
      <c r="I79" s="28" t="s">
        <v>33</v>
      </c>
      <c r="J79" s="31" t="str">
        <f>E21</f>
        <v>AQUATIS a. s.</v>
      </c>
      <c r="L79" s="33"/>
    </row>
    <row r="80" spans="2:12" s="1" customFormat="1" ht="15.2" customHeight="1">
      <c r="B80" s="33"/>
      <c r="C80" s="28" t="s">
        <v>31</v>
      </c>
      <c r="F80" s="26" t="str">
        <f>IF(E18="","",E18)</f>
        <v>Vyplň údaj</v>
      </c>
      <c r="I80" s="28" t="s">
        <v>38</v>
      </c>
      <c r="J80" s="31" t="str">
        <f>E24</f>
        <v>Bc. Aneta Patková</v>
      </c>
      <c r="L80" s="33"/>
    </row>
    <row r="81" spans="2:65" s="1" customFormat="1" ht="10.35" customHeight="1">
      <c r="B81" s="33"/>
      <c r="L81" s="33"/>
    </row>
    <row r="82" spans="2:65" s="8" customFormat="1" ht="29.25" customHeight="1">
      <c r="B82" s="100"/>
      <c r="C82" s="101" t="s">
        <v>120</v>
      </c>
      <c r="D82" s="102" t="s">
        <v>61</v>
      </c>
      <c r="E82" s="102" t="s">
        <v>57</v>
      </c>
      <c r="F82" s="102" t="s">
        <v>58</v>
      </c>
      <c r="G82" s="102" t="s">
        <v>121</v>
      </c>
      <c r="H82" s="102" t="s">
        <v>122</v>
      </c>
      <c r="I82" s="102" t="s">
        <v>123</v>
      </c>
      <c r="J82" s="102" t="s">
        <v>117</v>
      </c>
      <c r="K82" s="103" t="s">
        <v>124</v>
      </c>
      <c r="L82" s="100"/>
      <c r="M82" s="57" t="s">
        <v>19</v>
      </c>
      <c r="N82" s="58" t="s">
        <v>46</v>
      </c>
      <c r="O82" s="58" t="s">
        <v>125</v>
      </c>
      <c r="P82" s="58" t="s">
        <v>126</v>
      </c>
      <c r="Q82" s="58" t="s">
        <v>127</v>
      </c>
      <c r="R82" s="58" t="s">
        <v>128</v>
      </c>
      <c r="S82" s="58" t="s">
        <v>129</v>
      </c>
      <c r="T82" s="59" t="s">
        <v>130</v>
      </c>
    </row>
    <row r="83" spans="2:65" s="1" customFormat="1" ht="22.9" customHeight="1">
      <c r="B83" s="33"/>
      <c r="C83" s="62" t="s">
        <v>131</v>
      </c>
      <c r="J83" s="104">
        <f>BK83</f>
        <v>0</v>
      </c>
      <c r="L83" s="33"/>
      <c r="M83" s="60"/>
      <c r="N83" s="51"/>
      <c r="O83" s="51"/>
      <c r="P83" s="105">
        <f>P84+P87+P98+P111</f>
        <v>0</v>
      </c>
      <c r="Q83" s="51"/>
      <c r="R83" s="105">
        <f>R84+R87+R98+R111</f>
        <v>0</v>
      </c>
      <c r="S83" s="51"/>
      <c r="T83" s="106">
        <f>T84+T87+T98+T111</f>
        <v>0</v>
      </c>
      <c r="AT83" s="18" t="s">
        <v>75</v>
      </c>
      <c r="AU83" s="18" t="s">
        <v>118</v>
      </c>
      <c r="BK83" s="107">
        <f>BK84+BK87+BK98+BK111</f>
        <v>0</v>
      </c>
    </row>
    <row r="84" spans="2:65" s="13" customFormat="1" ht="25.9" customHeight="1">
      <c r="B84" s="152"/>
      <c r="D84" s="153" t="s">
        <v>75</v>
      </c>
      <c r="E84" s="154" t="s">
        <v>2414</v>
      </c>
      <c r="F84" s="154" t="s">
        <v>2415</v>
      </c>
      <c r="I84" s="155"/>
      <c r="J84" s="156">
        <f>BK84</f>
        <v>0</v>
      </c>
      <c r="L84" s="152"/>
      <c r="M84" s="157"/>
      <c r="P84" s="158">
        <f>SUM(P85:P86)</f>
        <v>0</v>
      </c>
      <c r="R84" s="158">
        <f>SUM(R85:R86)</f>
        <v>0</v>
      </c>
      <c r="T84" s="159">
        <f>SUM(T85:T86)</f>
        <v>0</v>
      </c>
      <c r="AR84" s="153" t="s">
        <v>84</v>
      </c>
      <c r="AT84" s="160" t="s">
        <v>75</v>
      </c>
      <c r="AU84" s="160" t="s">
        <v>76</v>
      </c>
      <c r="AY84" s="153" t="s">
        <v>137</v>
      </c>
      <c r="BK84" s="161">
        <f>SUM(BK85:BK86)</f>
        <v>0</v>
      </c>
    </row>
    <row r="85" spans="2:65" s="1" customFormat="1" ht="16.5" customHeight="1">
      <c r="B85" s="33"/>
      <c r="C85" s="108" t="s">
        <v>84</v>
      </c>
      <c r="D85" s="108" t="s">
        <v>132</v>
      </c>
      <c r="E85" s="109" t="s">
        <v>133</v>
      </c>
      <c r="F85" s="110" t="s">
        <v>2416</v>
      </c>
      <c r="G85" s="111" t="s">
        <v>237</v>
      </c>
      <c r="H85" s="112">
        <v>1</v>
      </c>
      <c r="I85" s="113"/>
      <c r="J85" s="114">
        <f>ROUND(I85*H85,2)</f>
        <v>0</v>
      </c>
      <c r="K85" s="110" t="s">
        <v>19</v>
      </c>
      <c r="L85" s="33"/>
      <c r="M85" s="115" t="s">
        <v>19</v>
      </c>
      <c r="N85" s="116" t="s">
        <v>47</v>
      </c>
      <c r="P85" s="117">
        <f>O85*H85</f>
        <v>0</v>
      </c>
      <c r="Q85" s="117">
        <v>0</v>
      </c>
      <c r="R85" s="117">
        <f>Q85*H85</f>
        <v>0</v>
      </c>
      <c r="S85" s="117">
        <v>0</v>
      </c>
      <c r="T85" s="118">
        <f>S85*H85</f>
        <v>0</v>
      </c>
      <c r="AR85" s="119" t="s">
        <v>2417</v>
      </c>
      <c r="AT85" s="119" t="s">
        <v>132</v>
      </c>
      <c r="AU85" s="119" t="s">
        <v>84</v>
      </c>
      <c r="AY85" s="18" t="s">
        <v>137</v>
      </c>
      <c r="BE85" s="120">
        <f>IF(N85="základní",J85,0)</f>
        <v>0</v>
      </c>
      <c r="BF85" s="120">
        <f>IF(N85="snížená",J85,0)</f>
        <v>0</v>
      </c>
      <c r="BG85" s="120">
        <f>IF(N85="zákl. přenesená",J85,0)</f>
        <v>0</v>
      </c>
      <c r="BH85" s="120">
        <f>IF(N85="sníž. přenesená",J85,0)</f>
        <v>0</v>
      </c>
      <c r="BI85" s="120">
        <f>IF(N85="nulová",J85,0)</f>
        <v>0</v>
      </c>
      <c r="BJ85" s="18" t="s">
        <v>84</v>
      </c>
      <c r="BK85" s="120">
        <f>ROUND(I85*H85,2)</f>
        <v>0</v>
      </c>
      <c r="BL85" s="18" t="s">
        <v>2417</v>
      </c>
      <c r="BM85" s="119" t="s">
        <v>2418</v>
      </c>
    </row>
    <row r="86" spans="2:65" s="1" customFormat="1" ht="29.25">
      <c r="B86" s="33"/>
      <c r="D86" s="121" t="s">
        <v>139</v>
      </c>
      <c r="F86" s="122" t="s">
        <v>2419</v>
      </c>
      <c r="I86" s="123"/>
      <c r="L86" s="33"/>
      <c r="M86" s="124"/>
      <c r="T86" s="54"/>
      <c r="AT86" s="18" t="s">
        <v>139</v>
      </c>
      <c r="AU86" s="18" t="s">
        <v>84</v>
      </c>
    </row>
    <row r="87" spans="2:65" s="13" customFormat="1" ht="25.9" customHeight="1">
      <c r="B87" s="152"/>
      <c r="D87" s="153" t="s">
        <v>75</v>
      </c>
      <c r="E87" s="154" t="s">
        <v>2420</v>
      </c>
      <c r="F87" s="154" t="s">
        <v>2421</v>
      </c>
      <c r="I87" s="155"/>
      <c r="J87" s="156">
        <f>BK87</f>
        <v>0</v>
      </c>
      <c r="L87" s="152"/>
      <c r="M87" s="157"/>
      <c r="P87" s="158">
        <f>SUM(P88:P97)</f>
        <v>0</v>
      </c>
      <c r="R87" s="158">
        <f>SUM(R88:R97)</f>
        <v>0</v>
      </c>
      <c r="T87" s="159">
        <f>SUM(T88:T97)</f>
        <v>0</v>
      </c>
      <c r="AR87" s="153" t="s">
        <v>159</v>
      </c>
      <c r="AT87" s="160" t="s">
        <v>75</v>
      </c>
      <c r="AU87" s="160" t="s">
        <v>76</v>
      </c>
      <c r="AY87" s="153" t="s">
        <v>137</v>
      </c>
      <c r="BK87" s="161">
        <f>SUM(BK88:BK97)</f>
        <v>0</v>
      </c>
    </row>
    <row r="88" spans="2:65" s="1" customFormat="1" ht="16.5" customHeight="1">
      <c r="B88" s="33"/>
      <c r="C88" s="108" t="s">
        <v>86</v>
      </c>
      <c r="D88" s="108" t="s">
        <v>132</v>
      </c>
      <c r="E88" s="109" t="s">
        <v>144</v>
      </c>
      <c r="F88" s="110" t="s">
        <v>2422</v>
      </c>
      <c r="G88" s="111" t="s">
        <v>237</v>
      </c>
      <c r="H88" s="112">
        <v>1</v>
      </c>
      <c r="I88" s="113"/>
      <c r="J88" s="114">
        <f>ROUND(I88*H88,2)</f>
        <v>0</v>
      </c>
      <c r="K88" s="110" t="s">
        <v>19</v>
      </c>
      <c r="L88" s="33"/>
      <c r="M88" s="115" t="s">
        <v>19</v>
      </c>
      <c r="N88" s="116" t="s">
        <v>47</v>
      </c>
      <c r="P88" s="117">
        <f>O88*H88</f>
        <v>0</v>
      </c>
      <c r="Q88" s="117">
        <v>0</v>
      </c>
      <c r="R88" s="117">
        <f>Q88*H88</f>
        <v>0</v>
      </c>
      <c r="S88" s="117">
        <v>0</v>
      </c>
      <c r="T88" s="118">
        <f>S88*H88</f>
        <v>0</v>
      </c>
      <c r="AR88" s="119" t="s">
        <v>2417</v>
      </c>
      <c r="AT88" s="119" t="s">
        <v>132</v>
      </c>
      <c r="AU88" s="119" t="s">
        <v>84</v>
      </c>
      <c r="AY88" s="18" t="s">
        <v>137</v>
      </c>
      <c r="BE88" s="120">
        <f>IF(N88="základní",J88,0)</f>
        <v>0</v>
      </c>
      <c r="BF88" s="120">
        <f>IF(N88="snížená",J88,0)</f>
        <v>0</v>
      </c>
      <c r="BG88" s="120">
        <f>IF(N88="zákl. přenesená",J88,0)</f>
        <v>0</v>
      </c>
      <c r="BH88" s="120">
        <f>IF(N88="sníž. přenesená",J88,0)</f>
        <v>0</v>
      </c>
      <c r="BI88" s="120">
        <f>IF(N88="nulová",J88,0)</f>
        <v>0</v>
      </c>
      <c r="BJ88" s="18" t="s">
        <v>84</v>
      </c>
      <c r="BK88" s="120">
        <f>ROUND(I88*H88,2)</f>
        <v>0</v>
      </c>
      <c r="BL88" s="18" t="s">
        <v>2417</v>
      </c>
      <c r="BM88" s="119" t="s">
        <v>2423</v>
      </c>
    </row>
    <row r="89" spans="2:65" s="1" customFormat="1" ht="19.5">
      <c r="B89" s="33"/>
      <c r="D89" s="121" t="s">
        <v>139</v>
      </c>
      <c r="F89" s="122" t="s">
        <v>2424</v>
      </c>
      <c r="I89" s="123"/>
      <c r="L89" s="33"/>
      <c r="M89" s="124"/>
      <c r="T89" s="54"/>
      <c r="AT89" s="18" t="s">
        <v>139</v>
      </c>
      <c r="AU89" s="18" t="s">
        <v>84</v>
      </c>
    </row>
    <row r="90" spans="2:65" s="1" customFormat="1" ht="16.5" customHeight="1">
      <c r="B90" s="33"/>
      <c r="C90" s="108" t="s">
        <v>148</v>
      </c>
      <c r="D90" s="108" t="s">
        <v>132</v>
      </c>
      <c r="E90" s="109" t="s">
        <v>149</v>
      </c>
      <c r="F90" s="110" t="s">
        <v>2425</v>
      </c>
      <c r="G90" s="111" t="s">
        <v>237</v>
      </c>
      <c r="H90" s="112">
        <v>1</v>
      </c>
      <c r="I90" s="113"/>
      <c r="J90" s="114">
        <f>ROUND(I90*H90,2)</f>
        <v>0</v>
      </c>
      <c r="K90" s="110" t="s">
        <v>19</v>
      </c>
      <c r="L90" s="33"/>
      <c r="M90" s="115" t="s">
        <v>19</v>
      </c>
      <c r="N90" s="116" t="s">
        <v>47</v>
      </c>
      <c r="P90" s="117">
        <f>O90*H90</f>
        <v>0</v>
      </c>
      <c r="Q90" s="117">
        <v>0</v>
      </c>
      <c r="R90" s="117">
        <f>Q90*H90</f>
        <v>0</v>
      </c>
      <c r="S90" s="117">
        <v>0</v>
      </c>
      <c r="T90" s="118">
        <f>S90*H90</f>
        <v>0</v>
      </c>
      <c r="AR90" s="119" t="s">
        <v>2417</v>
      </c>
      <c r="AT90" s="119" t="s">
        <v>132</v>
      </c>
      <c r="AU90" s="119" t="s">
        <v>84</v>
      </c>
      <c r="AY90" s="18" t="s">
        <v>137</v>
      </c>
      <c r="BE90" s="120">
        <f>IF(N90="základní",J90,0)</f>
        <v>0</v>
      </c>
      <c r="BF90" s="120">
        <f>IF(N90="snížená",J90,0)</f>
        <v>0</v>
      </c>
      <c r="BG90" s="120">
        <f>IF(N90="zákl. přenesená",J90,0)</f>
        <v>0</v>
      </c>
      <c r="BH90" s="120">
        <f>IF(N90="sníž. přenesená",J90,0)</f>
        <v>0</v>
      </c>
      <c r="BI90" s="120">
        <f>IF(N90="nulová",J90,0)</f>
        <v>0</v>
      </c>
      <c r="BJ90" s="18" t="s">
        <v>84</v>
      </c>
      <c r="BK90" s="120">
        <f>ROUND(I90*H90,2)</f>
        <v>0</v>
      </c>
      <c r="BL90" s="18" t="s">
        <v>2417</v>
      </c>
      <c r="BM90" s="119" t="s">
        <v>2426</v>
      </c>
    </row>
    <row r="91" spans="2:65" s="1" customFormat="1" ht="11.25">
      <c r="B91" s="33"/>
      <c r="D91" s="121" t="s">
        <v>139</v>
      </c>
      <c r="F91" s="122" t="s">
        <v>2425</v>
      </c>
      <c r="I91" s="123"/>
      <c r="L91" s="33"/>
      <c r="M91" s="124"/>
      <c r="T91" s="54"/>
      <c r="AT91" s="18" t="s">
        <v>139</v>
      </c>
      <c r="AU91" s="18" t="s">
        <v>84</v>
      </c>
    </row>
    <row r="92" spans="2:65" s="1" customFormat="1" ht="16.5" customHeight="1">
      <c r="B92" s="33"/>
      <c r="C92" s="108" t="s">
        <v>153</v>
      </c>
      <c r="D92" s="108" t="s">
        <v>132</v>
      </c>
      <c r="E92" s="109" t="s">
        <v>154</v>
      </c>
      <c r="F92" s="110" t="s">
        <v>2427</v>
      </c>
      <c r="G92" s="111" t="s">
        <v>237</v>
      </c>
      <c r="H92" s="112">
        <v>1</v>
      </c>
      <c r="I92" s="113"/>
      <c r="J92" s="114">
        <f>ROUND(I92*H92,2)</f>
        <v>0</v>
      </c>
      <c r="K92" s="110" t="s">
        <v>19</v>
      </c>
      <c r="L92" s="33"/>
      <c r="M92" s="115" t="s">
        <v>19</v>
      </c>
      <c r="N92" s="116" t="s">
        <v>47</v>
      </c>
      <c r="P92" s="117">
        <f>O92*H92</f>
        <v>0</v>
      </c>
      <c r="Q92" s="117">
        <v>0</v>
      </c>
      <c r="R92" s="117">
        <f>Q92*H92</f>
        <v>0</v>
      </c>
      <c r="S92" s="117">
        <v>0</v>
      </c>
      <c r="T92" s="118">
        <f>S92*H92</f>
        <v>0</v>
      </c>
      <c r="AR92" s="119" t="s">
        <v>2417</v>
      </c>
      <c r="AT92" s="119" t="s">
        <v>132</v>
      </c>
      <c r="AU92" s="119" t="s">
        <v>84</v>
      </c>
      <c r="AY92" s="18" t="s">
        <v>137</v>
      </c>
      <c r="BE92" s="120">
        <f>IF(N92="základní",J92,0)</f>
        <v>0</v>
      </c>
      <c r="BF92" s="120">
        <f>IF(N92="snížená",J92,0)</f>
        <v>0</v>
      </c>
      <c r="BG92" s="120">
        <f>IF(N92="zákl. přenesená",J92,0)</f>
        <v>0</v>
      </c>
      <c r="BH92" s="120">
        <f>IF(N92="sníž. přenesená",J92,0)</f>
        <v>0</v>
      </c>
      <c r="BI92" s="120">
        <f>IF(N92="nulová",J92,0)</f>
        <v>0</v>
      </c>
      <c r="BJ92" s="18" t="s">
        <v>84</v>
      </c>
      <c r="BK92" s="120">
        <f>ROUND(I92*H92,2)</f>
        <v>0</v>
      </c>
      <c r="BL92" s="18" t="s">
        <v>2417</v>
      </c>
      <c r="BM92" s="119" t="s">
        <v>2428</v>
      </c>
    </row>
    <row r="93" spans="2:65" s="1" customFormat="1" ht="11.25">
      <c r="B93" s="33"/>
      <c r="D93" s="121" t="s">
        <v>139</v>
      </c>
      <c r="F93" s="122" t="s">
        <v>2427</v>
      </c>
      <c r="I93" s="123"/>
      <c r="L93" s="33"/>
      <c r="M93" s="124"/>
      <c r="T93" s="54"/>
      <c r="AT93" s="18" t="s">
        <v>139</v>
      </c>
      <c r="AU93" s="18" t="s">
        <v>84</v>
      </c>
    </row>
    <row r="94" spans="2:65" s="1" customFormat="1" ht="16.5" customHeight="1">
      <c r="B94" s="33"/>
      <c r="C94" s="108" t="s">
        <v>159</v>
      </c>
      <c r="D94" s="108" t="s">
        <v>132</v>
      </c>
      <c r="E94" s="109" t="s">
        <v>160</v>
      </c>
      <c r="F94" s="110" t="s">
        <v>2429</v>
      </c>
      <c r="G94" s="111" t="s">
        <v>237</v>
      </c>
      <c r="H94" s="112">
        <v>1</v>
      </c>
      <c r="I94" s="113"/>
      <c r="J94" s="114">
        <f>ROUND(I94*H94,2)</f>
        <v>0</v>
      </c>
      <c r="K94" s="110" t="s">
        <v>19</v>
      </c>
      <c r="L94" s="33"/>
      <c r="M94" s="115" t="s">
        <v>19</v>
      </c>
      <c r="N94" s="116" t="s">
        <v>47</v>
      </c>
      <c r="P94" s="117">
        <f>O94*H94</f>
        <v>0</v>
      </c>
      <c r="Q94" s="117">
        <v>0</v>
      </c>
      <c r="R94" s="117">
        <f>Q94*H94</f>
        <v>0</v>
      </c>
      <c r="S94" s="117">
        <v>0</v>
      </c>
      <c r="T94" s="118">
        <f>S94*H94</f>
        <v>0</v>
      </c>
      <c r="AR94" s="119" t="s">
        <v>2417</v>
      </c>
      <c r="AT94" s="119" t="s">
        <v>132</v>
      </c>
      <c r="AU94" s="119" t="s">
        <v>84</v>
      </c>
      <c r="AY94" s="18" t="s">
        <v>137</v>
      </c>
      <c r="BE94" s="120">
        <f>IF(N94="základní",J94,0)</f>
        <v>0</v>
      </c>
      <c r="BF94" s="120">
        <f>IF(N94="snížená",J94,0)</f>
        <v>0</v>
      </c>
      <c r="BG94" s="120">
        <f>IF(N94="zákl. přenesená",J94,0)</f>
        <v>0</v>
      </c>
      <c r="BH94" s="120">
        <f>IF(N94="sníž. přenesená",J94,0)</f>
        <v>0</v>
      </c>
      <c r="BI94" s="120">
        <f>IF(N94="nulová",J94,0)</f>
        <v>0</v>
      </c>
      <c r="BJ94" s="18" t="s">
        <v>84</v>
      </c>
      <c r="BK94" s="120">
        <f>ROUND(I94*H94,2)</f>
        <v>0</v>
      </c>
      <c r="BL94" s="18" t="s">
        <v>2417</v>
      </c>
      <c r="BM94" s="119" t="s">
        <v>2430</v>
      </c>
    </row>
    <row r="95" spans="2:65" s="1" customFormat="1" ht="11.25">
      <c r="B95" s="33"/>
      <c r="D95" s="121" t="s">
        <v>139</v>
      </c>
      <c r="F95" s="122" t="s">
        <v>2429</v>
      </c>
      <c r="I95" s="123"/>
      <c r="L95" s="33"/>
      <c r="M95" s="124"/>
      <c r="T95" s="54"/>
      <c r="AT95" s="18" t="s">
        <v>139</v>
      </c>
      <c r="AU95" s="18" t="s">
        <v>84</v>
      </c>
    </row>
    <row r="96" spans="2:65" s="1" customFormat="1" ht="16.5" customHeight="1">
      <c r="B96" s="33"/>
      <c r="C96" s="108" t="s">
        <v>164</v>
      </c>
      <c r="D96" s="108" t="s">
        <v>132</v>
      </c>
      <c r="E96" s="109" t="s">
        <v>165</v>
      </c>
      <c r="F96" s="110" t="s">
        <v>2431</v>
      </c>
      <c r="G96" s="111" t="s">
        <v>237</v>
      </c>
      <c r="H96" s="112">
        <v>1</v>
      </c>
      <c r="I96" s="113"/>
      <c r="J96" s="114">
        <f>ROUND(I96*H96,2)</f>
        <v>0</v>
      </c>
      <c r="K96" s="110" t="s">
        <v>19</v>
      </c>
      <c r="L96" s="33"/>
      <c r="M96" s="115" t="s">
        <v>19</v>
      </c>
      <c r="N96" s="116" t="s">
        <v>47</v>
      </c>
      <c r="P96" s="117">
        <f>O96*H96</f>
        <v>0</v>
      </c>
      <c r="Q96" s="117">
        <v>0</v>
      </c>
      <c r="R96" s="117">
        <f>Q96*H96</f>
        <v>0</v>
      </c>
      <c r="S96" s="117">
        <v>0</v>
      </c>
      <c r="T96" s="118">
        <f>S96*H96</f>
        <v>0</v>
      </c>
      <c r="AR96" s="119" t="s">
        <v>2417</v>
      </c>
      <c r="AT96" s="119" t="s">
        <v>132</v>
      </c>
      <c r="AU96" s="119" t="s">
        <v>84</v>
      </c>
      <c r="AY96" s="18" t="s">
        <v>137</v>
      </c>
      <c r="BE96" s="120">
        <f>IF(N96="základní",J96,0)</f>
        <v>0</v>
      </c>
      <c r="BF96" s="120">
        <f>IF(N96="snížená",J96,0)</f>
        <v>0</v>
      </c>
      <c r="BG96" s="120">
        <f>IF(N96="zákl. přenesená",J96,0)</f>
        <v>0</v>
      </c>
      <c r="BH96" s="120">
        <f>IF(N96="sníž. přenesená",J96,0)</f>
        <v>0</v>
      </c>
      <c r="BI96" s="120">
        <f>IF(N96="nulová",J96,0)</f>
        <v>0</v>
      </c>
      <c r="BJ96" s="18" t="s">
        <v>84</v>
      </c>
      <c r="BK96" s="120">
        <f>ROUND(I96*H96,2)</f>
        <v>0</v>
      </c>
      <c r="BL96" s="18" t="s">
        <v>2417</v>
      </c>
      <c r="BM96" s="119" t="s">
        <v>2432</v>
      </c>
    </row>
    <row r="97" spans="2:65" s="1" customFormat="1" ht="11.25">
      <c r="B97" s="33"/>
      <c r="D97" s="121" t="s">
        <v>139</v>
      </c>
      <c r="F97" s="122" t="s">
        <v>2431</v>
      </c>
      <c r="I97" s="123"/>
      <c r="L97" s="33"/>
      <c r="M97" s="124"/>
      <c r="T97" s="54"/>
      <c r="AT97" s="18" t="s">
        <v>139</v>
      </c>
      <c r="AU97" s="18" t="s">
        <v>84</v>
      </c>
    </row>
    <row r="98" spans="2:65" s="13" customFormat="1" ht="25.9" customHeight="1">
      <c r="B98" s="152"/>
      <c r="D98" s="153" t="s">
        <v>75</v>
      </c>
      <c r="E98" s="154" t="s">
        <v>2433</v>
      </c>
      <c r="F98" s="154" t="s">
        <v>2434</v>
      </c>
      <c r="I98" s="155"/>
      <c r="J98" s="156">
        <f>BK98</f>
        <v>0</v>
      </c>
      <c r="L98" s="152"/>
      <c r="M98" s="157"/>
      <c r="P98" s="158">
        <f>SUM(P99:P110)</f>
        <v>0</v>
      </c>
      <c r="R98" s="158">
        <f>SUM(R99:R110)</f>
        <v>0</v>
      </c>
      <c r="T98" s="159">
        <f>SUM(T99:T110)</f>
        <v>0</v>
      </c>
      <c r="AR98" s="153" t="s">
        <v>84</v>
      </c>
      <c r="AT98" s="160" t="s">
        <v>75</v>
      </c>
      <c r="AU98" s="160" t="s">
        <v>76</v>
      </c>
      <c r="AY98" s="153" t="s">
        <v>137</v>
      </c>
      <c r="BK98" s="161">
        <f>SUM(BK99:BK110)</f>
        <v>0</v>
      </c>
    </row>
    <row r="99" spans="2:65" s="1" customFormat="1" ht="16.5" customHeight="1">
      <c r="B99" s="33"/>
      <c r="C99" s="108" t="s">
        <v>170</v>
      </c>
      <c r="D99" s="108" t="s">
        <v>132</v>
      </c>
      <c r="E99" s="109" t="s">
        <v>171</v>
      </c>
      <c r="F99" s="110" t="s">
        <v>2435</v>
      </c>
      <c r="G99" s="111" t="s">
        <v>237</v>
      </c>
      <c r="H99" s="112">
        <v>1</v>
      </c>
      <c r="I99" s="113"/>
      <c r="J99" s="114">
        <f>ROUND(I99*H99,2)</f>
        <v>0</v>
      </c>
      <c r="K99" s="110" t="s">
        <v>19</v>
      </c>
      <c r="L99" s="33"/>
      <c r="M99" s="115" t="s">
        <v>19</v>
      </c>
      <c r="N99" s="116" t="s">
        <v>47</v>
      </c>
      <c r="P99" s="117">
        <f>O99*H99</f>
        <v>0</v>
      </c>
      <c r="Q99" s="117">
        <v>0</v>
      </c>
      <c r="R99" s="117">
        <f>Q99*H99</f>
        <v>0</v>
      </c>
      <c r="S99" s="117">
        <v>0</v>
      </c>
      <c r="T99" s="118">
        <f>S99*H99</f>
        <v>0</v>
      </c>
      <c r="AR99" s="119" t="s">
        <v>2417</v>
      </c>
      <c r="AT99" s="119" t="s">
        <v>132</v>
      </c>
      <c r="AU99" s="119" t="s">
        <v>84</v>
      </c>
      <c r="AY99" s="18" t="s">
        <v>137</v>
      </c>
      <c r="BE99" s="120">
        <f>IF(N99="základní",J99,0)</f>
        <v>0</v>
      </c>
      <c r="BF99" s="120">
        <f>IF(N99="snížená",J99,0)</f>
        <v>0</v>
      </c>
      <c r="BG99" s="120">
        <f>IF(N99="zákl. přenesená",J99,0)</f>
        <v>0</v>
      </c>
      <c r="BH99" s="120">
        <f>IF(N99="sníž. přenesená",J99,0)</f>
        <v>0</v>
      </c>
      <c r="BI99" s="120">
        <f>IF(N99="nulová",J99,0)</f>
        <v>0</v>
      </c>
      <c r="BJ99" s="18" t="s">
        <v>84</v>
      </c>
      <c r="BK99" s="120">
        <f>ROUND(I99*H99,2)</f>
        <v>0</v>
      </c>
      <c r="BL99" s="18" t="s">
        <v>2417</v>
      </c>
      <c r="BM99" s="119" t="s">
        <v>2436</v>
      </c>
    </row>
    <row r="100" spans="2:65" s="1" customFormat="1" ht="11.25">
      <c r="B100" s="33"/>
      <c r="D100" s="121" t="s">
        <v>139</v>
      </c>
      <c r="F100" s="122" t="s">
        <v>2435</v>
      </c>
      <c r="I100" s="123"/>
      <c r="L100" s="33"/>
      <c r="M100" s="124"/>
      <c r="T100" s="54"/>
      <c r="AT100" s="18" t="s">
        <v>139</v>
      </c>
      <c r="AU100" s="18" t="s">
        <v>84</v>
      </c>
    </row>
    <row r="101" spans="2:65" s="1" customFormat="1" ht="16.5" customHeight="1">
      <c r="B101" s="33"/>
      <c r="C101" s="108" t="s">
        <v>176</v>
      </c>
      <c r="D101" s="108" t="s">
        <v>132</v>
      </c>
      <c r="E101" s="109" t="s">
        <v>177</v>
      </c>
      <c r="F101" s="110" t="s">
        <v>2437</v>
      </c>
      <c r="G101" s="111" t="s">
        <v>237</v>
      </c>
      <c r="H101" s="112">
        <v>1</v>
      </c>
      <c r="I101" s="113"/>
      <c r="J101" s="114">
        <f>ROUND(I101*H101,2)</f>
        <v>0</v>
      </c>
      <c r="K101" s="110" t="s">
        <v>19</v>
      </c>
      <c r="L101" s="33"/>
      <c r="M101" s="115" t="s">
        <v>19</v>
      </c>
      <c r="N101" s="116" t="s">
        <v>47</v>
      </c>
      <c r="P101" s="117">
        <f>O101*H101</f>
        <v>0</v>
      </c>
      <c r="Q101" s="117">
        <v>0</v>
      </c>
      <c r="R101" s="117">
        <f>Q101*H101</f>
        <v>0</v>
      </c>
      <c r="S101" s="117">
        <v>0</v>
      </c>
      <c r="T101" s="118">
        <f>S101*H101</f>
        <v>0</v>
      </c>
      <c r="AR101" s="119" t="s">
        <v>2417</v>
      </c>
      <c r="AT101" s="119" t="s">
        <v>132</v>
      </c>
      <c r="AU101" s="119" t="s">
        <v>84</v>
      </c>
      <c r="AY101" s="18" t="s">
        <v>137</v>
      </c>
      <c r="BE101" s="120">
        <f>IF(N101="základní",J101,0)</f>
        <v>0</v>
      </c>
      <c r="BF101" s="120">
        <f>IF(N101="snížená",J101,0)</f>
        <v>0</v>
      </c>
      <c r="BG101" s="120">
        <f>IF(N101="zákl. přenesená",J101,0)</f>
        <v>0</v>
      </c>
      <c r="BH101" s="120">
        <f>IF(N101="sníž. přenesená",J101,0)</f>
        <v>0</v>
      </c>
      <c r="BI101" s="120">
        <f>IF(N101="nulová",J101,0)</f>
        <v>0</v>
      </c>
      <c r="BJ101" s="18" t="s">
        <v>84</v>
      </c>
      <c r="BK101" s="120">
        <f>ROUND(I101*H101,2)</f>
        <v>0</v>
      </c>
      <c r="BL101" s="18" t="s">
        <v>2417</v>
      </c>
      <c r="BM101" s="119" t="s">
        <v>2438</v>
      </c>
    </row>
    <row r="102" spans="2:65" s="1" customFormat="1" ht="11.25">
      <c r="B102" s="33"/>
      <c r="D102" s="121" t="s">
        <v>139</v>
      </c>
      <c r="F102" s="122" t="s">
        <v>2437</v>
      </c>
      <c r="I102" s="123"/>
      <c r="L102" s="33"/>
      <c r="M102" s="124"/>
      <c r="T102" s="54"/>
      <c r="AT102" s="18" t="s">
        <v>139</v>
      </c>
      <c r="AU102" s="18" t="s">
        <v>84</v>
      </c>
    </row>
    <row r="103" spans="2:65" s="1" customFormat="1" ht="16.5" customHeight="1">
      <c r="B103" s="33"/>
      <c r="C103" s="108" t="s">
        <v>181</v>
      </c>
      <c r="D103" s="108" t="s">
        <v>132</v>
      </c>
      <c r="E103" s="109" t="s">
        <v>182</v>
      </c>
      <c r="F103" s="110" t="s">
        <v>2439</v>
      </c>
      <c r="G103" s="111" t="s">
        <v>237</v>
      </c>
      <c r="H103" s="112">
        <v>1</v>
      </c>
      <c r="I103" s="113"/>
      <c r="J103" s="114">
        <f>ROUND(I103*H103,2)</f>
        <v>0</v>
      </c>
      <c r="K103" s="110" t="s">
        <v>19</v>
      </c>
      <c r="L103" s="33"/>
      <c r="M103" s="115" t="s">
        <v>19</v>
      </c>
      <c r="N103" s="116" t="s">
        <v>47</v>
      </c>
      <c r="P103" s="117">
        <f>O103*H103</f>
        <v>0</v>
      </c>
      <c r="Q103" s="117">
        <v>0</v>
      </c>
      <c r="R103" s="117">
        <f>Q103*H103</f>
        <v>0</v>
      </c>
      <c r="S103" s="117">
        <v>0</v>
      </c>
      <c r="T103" s="118">
        <f>S103*H103</f>
        <v>0</v>
      </c>
      <c r="AR103" s="119" t="s">
        <v>2417</v>
      </c>
      <c r="AT103" s="119" t="s">
        <v>132</v>
      </c>
      <c r="AU103" s="119" t="s">
        <v>84</v>
      </c>
      <c r="AY103" s="18" t="s">
        <v>137</v>
      </c>
      <c r="BE103" s="120">
        <f>IF(N103="základní",J103,0)</f>
        <v>0</v>
      </c>
      <c r="BF103" s="120">
        <f>IF(N103="snížená",J103,0)</f>
        <v>0</v>
      </c>
      <c r="BG103" s="120">
        <f>IF(N103="zákl. přenesená",J103,0)</f>
        <v>0</v>
      </c>
      <c r="BH103" s="120">
        <f>IF(N103="sníž. přenesená",J103,0)</f>
        <v>0</v>
      </c>
      <c r="BI103" s="120">
        <f>IF(N103="nulová",J103,0)</f>
        <v>0</v>
      </c>
      <c r="BJ103" s="18" t="s">
        <v>84</v>
      </c>
      <c r="BK103" s="120">
        <f>ROUND(I103*H103,2)</f>
        <v>0</v>
      </c>
      <c r="BL103" s="18" t="s">
        <v>2417</v>
      </c>
      <c r="BM103" s="119" t="s">
        <v>2440</v>
      </c>
    </row>
    <row r="104" spans="2:65" s="1" customFormat="1" ht="11.25">
      <c r="B104" s="33"/>
      <c r="D104" s="121" t="s">
        <v>139</v>
      </c>
      <c r="F104" s="122" t="s">
        <v>2439</v>
      </c>
      <c r="I104" s="123"/>
      <c r="L104" s="33"/>
      <c r="M104" s="124"/>
      <c r="T104" s="54"/>
      <c r="AT104" s="18" t="s">
        <v>139</v>
      </c>
      <c r="AU104" s="18" t="s">
        <v>84</v>
      </c>
    </row>
    <row r="105" spans="2:65" s="1" customFormat="1" ht="16.5" customHeight="1">
      <c r="B105" s="33"/>
      <c r="C105" s="108" t="s">
        <v>186</v>
      </c>
      <c r="D105" s="108" t="s">
        <v>132</v>
      </c>
      <c r="E105" s="109" t="s">
        <v>186</v>
      </c>
      <c r="F105" s="110" t="s">
        <v>2441</v>
      </c>
      <c r="G105" s="111" t="s">
        <v>237</v>
      </c>
      <c r="H105" s="112">
        <v>1</v>
      </c>
      <c r="I105" s="113"/>
      <c r="J105" s="114">
        <f>ROUND(I105*H105,2)</f>
        <v>0</v>
      </c>
      <c r="K105" s="110" t="s">
        <v>19</v>
      </c>
      <c r="L105" s="33"/>
      <c r="M105" s="115" t="s">
        <v>19</v>
      </c>
      <c r="N105" s="116" t="s">
        <v>47</v>
      </c>
      <c r="P105" s="117">
        <f>O105*H105</f>
        <v>0</v>
      </c>
      <c r="Q105" s="117">
        <v>0</v>
      </c>
      <c r="R105" s="117">
        <f>Q105*H105</f>
        <v>0</v>
      </c>
      <c r="S105" s="117">
        <v>0</v>
      </c>
      <c r="T105" s="118">
        <f>S105*H105</f>
        <v>0</v>
      </c>
      <c r="AR105" s="119" t="s">
        <v>2417</v>
      </c>
      <c r="AT105" s="119" t="s">
        <v>132</v>
      </c>
      <c r="AU105" s="119" t="s">
        <v>84</v>
      </c>
      <c r="AY105" s="18" t="s">
        <v>137</v>
      </c>
      <c r="BE105" s="120">
        <f>IF(N105="základní",J105,0)</f>
        <v>0</v>
      </c>
      <c r="BF105" s="120">
        <f>IF(N105="snížená",J105,0)</f>
        <v>0</v>
      </c>
      <c r="BG105" s="120">
        <f>IF(N105="zákl. přenesená",J105,0)</f>
        <v>0</v>
      </c>
      <c r="BH105" s="120">
        <f>IF(N105="sníž. přenesená",J105,0)</f>
        <v>0</v>
      </c>
      <c r="BI105" s="120">
        <f>IF(N105="nulová",J105,0)</f>
        <v>0</v>
      </c>
      <c r="BJ105" s="18" t="s">
        <v>84</v>
      </c>
      <c r="BK105" s="120">
        <f>ROUND(I105*H105,2)</f>
        <v>0</v>
      </c>
      <c r="BL105" s="18" t="s">
        <v>2417</v>
      </c>
      <c r="BM105" s="119" t="s">
        <v>2442</v>
      </c>
    </row>
    <row r="106" spans="2:65" s="1" customFormat="1" ht="11.25">
      <c r="B106" s="33"/>
      <c r="D106" s="121" t="s">
        <v>139</v>
      </c>
      <c r="F106" s="122" t="s">
        <v>2441</v>
      </c>
      <c r="I106" s="123"/>
      <c r="L106" s="33"/>
      <c r="M106" s="124"/>
      <c r="T106" s="54"/>
      <c r="AT106" s="18" t="s">
        <v>139</v>
      </c>
      <c r="AU106" s="18" t="s">
        <v>84</v>
      </c>
    </row>
    <row r="107" spans="2:65" s="1" customFormat="1" ht="16.5" customHeight="1">
      <c r="B107" s="33"/>
      <c r="C107" s="108" t="s">
        <v>191</v>
      </c>
      <c r="D107" s="108" t="s">
        <v>132</v>
      </c>
      <c r="E107" s="109" t="s">
        <v>191</v>
      </c>
      <c r="F107" s="110" t="s">
        <v>2443</v>
      </c>
      <c r="G107" s="111" t="s">
        <v>237</v>
      </c>
      <c r="H107" s="112">
        <v>1</v>
      </c>
      <c r="I107" s="113"/>
      <c r="J107" s="114">
        <f>ROUND(I107*H107,2)</f>
        <v>0</v>
      </c>
      <c r="K107" s="110" t="s">
        <v>19</v>
      </c>
      <c r="L107" s="33"/>
      <c r="M107" s="115" t="s">
        <v>19</v>
      </c>
      <c r="N107" s="116" t="s">
        <v>47</v>
      </c>
      <c r="P107" s="117">
        <f>O107*H107</f>
        <v>0</v>
      </c>
      <c r="Q107" s="117">
        <v>0</v>
      </c>
      <c r="R107" s="117">
        <f>Q107*H107</f>
        <v>0</v>
      </c>
      <c r="S107" s="117">
        <v>0</v>
      </c>
      <c r="T107" s="118">
        <f>S107*H107</f>
        <v>0</v>
      </c>
      <c r="AR107" s="119" t="s">
        <v>2417</v>
      </c>
      <c r="AT107" s="119" t="s">
        <v>132</v>
      </c>
      <c r="AU107" s="119" t="s">
        <v>84</v>
      </c>
      <c r="AY107" s="18" t="s">
        <v>137</v>
      </c>
      <c r="BE107" s="120">
        <f>IF(N107="základní",J107,0)</f>
        <v>0</v>
      </c>
      <c r="BF107" s="120">
        <f>IF(N107="snížená",J107,0)</f>
        <v>0</v>
      </c>
      <c r="BG107" s="120">
        <f>IF(N107="zákl. přenesená",J107,0)</f>
        <v>0</v>
      </c>
      <c r="BH107" s="120">
        <f>IF(N107="sníž. přenesená",J107,0)</f>
        <v>0</v>
      </c>
      <c r="BI107" s="120">
        <f>IF(N107="nulová",J107,0)</f>
        <v>0</v>
      </c>
      <c r="BJ107" s="18" t="s">
        <v>84</v>
      </c>
      <c r="BK107" s="120">
        <f>ROUND(I107*H107,2)</f>
        <v>0</v>
      </c>
      <c r="BL107" s="18" t="s">
        <v>2417</v>
      </c>
      <c r="BM107" s="119" t="s">
        <v>2444</v>
      </c>
    </row>
    <row r="108" spans="2:65" s="1" customFormat="1" ht="48.75">
      <c r="B108" s="33"/>
      <c r="D108" s="121" t="s">
        <v>139</v>
      </c>
      <c r="F108" s="122" t="s">
        <v>2445</v>
      </c>
      <c r="I108" s="123"/>
      <c r="L108" s="33"/>
      <c r="M108" s="124"/>
      <c r="T108" s="54"/>
      <c r="AT108" s="18" t="s">
        <v>139</v>
      </c>
      <c r="AU108" s="18" t="s">
        <v>84</v>
      </c>
    </row>
    <row r="109" spans="2:65" s="1" customFormat="1" ht="16.5" customHeight="1">
      <c r="B109" s="33"/>
      <c r="C109" s="108" t="s">
        <v>195</v>
      </c>
      <c r="D109" s="108" t="s">
        <v>132</v>
      </c>
      <c r="E109" s="109" t="s">
        <v>195</v>
      </c>
      <c r="F109" s="110" t="s">
        <v>2446</v>
      </c>
      <c r="G109" s="111" t="s">
        <v>237</v>
      </c>
      <c r="H109" s="112">
        <v>1</v>
      </c>
      <c r="I109" s="113"/>
      <c r="J109" s="114">
        <f>ROUND(I109*H109,2)</f>
        <v>0</v>
      </c>
      <c r="K109" s="110" t="s">
        <v>19</v>
      </c>
      <c r="L109" s="33"/>
      <c r="M109" s="115" t="s">
        <v>19</v>
      </c>
      <c r="N109" s="116" t="s">
        <v>47</v>
      </c>
      <c r="P109" s="117">
        <f>O109*H109</f>
        <v>0</v>
      </c>
      <c r="Q109" s="117">
        <v>0</v>
      </c>
      <c r="R109" s="117">
        <f>Q109*H109</f>
        <v>0</v>
      </c>
      <c r="S109" s="117">
        <v>0</v>
      </c>
      <c r="T109" s="118">
        <f>S109*H109</f>
        <v>0</v>
      </c>
      <c r="AR109" s="119" t="s">
        <v>2417</v>
      </c>
      <c r="AT109" s="119" t="s">
        <v>132</v>
      </c>
      <c r="AU109" s="119" t="s">
        <v>84</v>
      </c>
      <c r="AY109" s="18" t="s">
        <v>137</v>
      </c>
      <c r="BE109" s="120">
        <f>IF(N109="základní",J109,0)</f>
        <v>0</v>
      </c>
      <c r="BF109" s="120">
        <f>IF(N109="snížená",J109,0)</f>
        <v>0</v>
      </c>
      <c r="BG109" s="120">
        <f>IF(N109="zákl. přenesená",J109,0)</f>
        <v>0</v>
      </c>
      <c r="BH109" s="120">
        <f>IF(N109="sníž. přenesená",J109,0)</f>
        <v>0</v>
      </c>
      <c r="BI109" s="120">
        <f>IF(N109="nulová",J109,0)</f>
        <v>0</v>
      </c>
      <c r="BJ109" s="18" t="s">
        <v>84</v>
      </c>
      <c r="BK109" s="120">
        <f>ROUND(I109*H109,2)</f>
        <v>0</v>
      </c>
      <c r="BL109" s="18" t="s">
        <v>2417</v>
      </c>
      <c r="BM109" s="119" t="s">
        <v>2447</v>
      </c>
    </row>
    <row r="110" spans="2:65" s="1" customFormat="1" ht="11.25">
      <c r="B110" s="33"/>
      <c r="D110" s="121" t="s">
        <v>139</v>
      </c>
      <c r="F110" s="122" t="s">
        <v>2448</v>
      </c>
      <c r="I110" s="123"/>
      <c r="L110" s="33"/>
      <c r="M110" s="124"/>
      <c r="T110" s="54"/>
      <c r="AT110" s="18" t="s">
        <v>139</v>
      </c>
      <c r="AU110" s="18" t="s">
        <v>84</v>
      </c>
    </row>
    <row r="111" spans="2:65" s="13" customFormat="1" ht="25.9" customHeight="1">
      <c r="B111" s="152"/>
      <c r="D111" s="153" t="s">
        <v>75</v>
      </c>
      <c r="E111" s="154" t="s">
        <v>2449</v>
      </c>
      <c r="F111" s="154" t="s">
        <v>2450</v>
      </c>
      <c r="I111" s="155"/>
      <c r="J111" s="156">
        <f>BK111</f>
        <v>0</v>
      </c>
      <c r="L111" s="152"/>
      <c r="M111" s="157"/>
      <c r="P111" s="158">
        <f>SUM(P112:P141)</f>
        <v>0</v>
      </c>
      <c r="R111" s="158">
        <f>SUM(R112:R141)</f>
        <v>0</v>
      </c>
      <c r="T111" s="159">
        <f>SUM(T112:T141)</f>
        <v>0</v>
      </c>
      <c r="AR111" s="153" t="s">
        <v>84</v>
      </c>
      <c r="AT111" s="160" t="s">
        <v>75</v>
      </c>
      <c r="AU111" s="160" t="s">
        <v>76</v>
      </c>
      <c r="AY111" s="153" t="s">
        <v>137</v>
      </c>
      <c r="BK111" s="161">
        <f>SUM(BK112:BK141)</f>
        <v>0</v>
      </c>
    </row>
    <row r="112" spans="2:65" s="1" customFormat="1" ht="16.5" customHeight="1">
      <c r="B112" s="33"/>
      <c r="C112" s="108" t="s">
        <v>199</v>
      </c>
      <c r="D112" s="108" t="s">
        <v>132</v>
      </c>
      <c r="E112" s="109" t="s">
        <v>199</v>
      </c>
      <c r="F112" s="110" t="s">
        <v>2451</v>
      </c>
      <c r="G112" s="111" t="s">
        <v>237</v>
      </c>
      <c r="H112" s="112">
        <v>1</v>
      </c>
      <c r="I112" s="113"/>
      <c r="J112" s="114">
        <f>ROUND(I112*H112,2)</f>
        <v>0</v>
      </c>
      <c r="K112" s="110" t="s">
        <v>19</v>
      </c>
      <c r="L112" s="33"/>
      <c r="M112" s="115" t="s">
        <v>19</v>
      </c>
      <c r="N112" s="116" t="s">
        <v>47</v>
      </c>
      <c r="P112" s="117">
        <f>O112*H112</f>
        <v>0</v>
      </c>
      <c r="Q112" s="117">
        <v>0</v>
      </c>
      <c r="R112" s="117">
        <f>Q112*H112</f>
        <v>0</v>
      </c>
      <c r="S112" s="117">
        <v>0</v>
      </c>
      <c r="T112" s="118">
        <f>S112*H112</f>
        <v>0</v>
      </c>
      <c r="AR112" s="119" t="s">
        <v>2417</v>
      </c>
      <c r="AT112" s="119" t="s">
        <v>132</v>
      </c>
      <c r="AU112" s="119" t="s">
        <v>84</v>
      </c>
      <c r="AY112" s="18" t="s">
        <v>137</v>
      </c>
      <c r="BE112" s="120">
        <f>IF(N112="základní",J112,0)</f>
        <v>0</v>
      </c>
      <c r="BF112" s="120">
        <f>IF(N112="snížená",J112,0)</f>
        <v>0</v>
      </c>
      <c r="BG112" s="120">
        <f>IF(N112="zákl. přenesená",J112,0)</f>
        <v>0</v>
      </c>
      <c r="BH112" s="120">
        <f>IF(N112="sníž. přenesená",J112,0)</f>
        <v>0</v>
      </c>
      <c r="BI112" s="120">
        <f>IF(N112="nulová",J112,0)</f>
        <v>0</v>
      </c>
      <c r="BJ112" s="18" t="s">
        <v>84</v>
      </c>
      <c r="BK112" s="120">
        <f>ROUND(I112*H112,2)</f>
        <v>0</v>
      </c>
      <c r="BL112" s="18" t="s">
        <v>2417</v>
      </c>
      <c r="BM112" s="119" t="s">
        <v>2452</v>
      </c>
    </row>
    <row r="113" spans="2:65" s="1" customFormat="1" ht="11.25">
      <c r="B113" s="33"/>
      <c r="D113" s="121" t="s">
        <v>139</v>
      </c>
      <c r="F113" s="122" t="s">
        <v>2451</v>
      </c>
      <c r="I113" s="123"/>
      <c r="L113" s="33"/>
      <c r="M113" s="124"/>
      <c r="T113" s="54"/>
      <c r="AT113" s="18" t="s">
        <v>139</v>
      </c>
      <c r="AU113" s="18" t="s">
        <v>84</v>
      </c>
    </row>
    <row r="114" spans="2:65" s="1" customFormat="1" ht="16.5" customHeight="1">
      <c r="B114" s="33"/>
      <c r="C114" s="108" t="s">
        <v>204</v>
      </c>
      <c r="D114" s="108" t="s">
        <v>132</v>
      </c>
      <c r="E114" s="109" t="s">
        <v>204</v>
      </c>
      <c r="F114" s="110" t="s">
        <v>2453</v>
      </c>
      <c r="G114" s="111" t="s">
        <v>237</v>
      </c>
      <c r="H114" s="112">
        <v>1</v>
      </c>
      <c r="I114" s="113"/>
      <c r="J114" s="114">
        <f>ROUND(I114*H114,2)</f>
        <v>0</v>
      </c>
      <c r="K114" s="110" t="s">
        <v>19</v>
      </c>
      <c r="L114" s="33"/>
      <c r="M114" s="115" t="s">
        <v>19</v>
      </c>
      <c r="N114" s="116" t="s">
        <v>47</v>
      </c>
      <c r="P114" s="117">
        <f>O114*H114</f>
        <v>0</v>
      </c>
      <c r="Q114" s="117">
        <v>0</v>
      </c>
      <c r="R114" s="117">
        <f>Q114*H114</f>
        <v>0</v>
      </c>
      <c r="S114" s="117">
        <v>0</v>
      </c>
      <c r="T114" s="118">
        <f>S114*H114</f>
        <v>0</v>
      </c>
      <c r="AR114" s="119" t="s">
        <v>2417</v>
      </c>
      <c r="AT114" s="119" t="s">
        <v>132</v>
      </c>
      <c r="AU114" s="119" t="s">
        <v>84</v>
      </c>
      <c r="AY114" s="18" t="s">
        <v>137</v>
      </c>
      <c r="BE114" s="120">
        <f>IF(N114="základní",J114,0)</f>
        <v>0</v>
      </c>
      <c r="BF114" s="120">
        <f>IF(N114="snížená",J114,0)</f>
        <v>0</v>
      </c>
      <c r="BG114" s="120">
        <f>IF(N114="zákl. přenesená",J114,0)</f>
        <v>0</v>
      </c>
      <c r="BH114" s="120">
        <f>IF(N114="sníž. přenesená",J114,0)</f>
        <v>0</v>
      </c>
      <c r="BI114" s="120">
        <f>IF(N114="nulová",J114,0)</f>
        <v>0</v>
      </c>
      <c r="BJ114" s="18" t="s">
        <v>84</v>
      </c>
      <c r="BK114" s="120">
        <f>ROUND(I114*H114,2)</f>
        <v>0</v>
      </c>
      <c r="BL114" s="18" t="s">
        <v>2417</v>
      </c>
      <c r="BM114" s="119" t="s">
        <v>2454</v>
      </c>
    </row>
    <row r="115" spans="2:65" s="1" customFormat="1" ht="11.25">
      <c r="B115" s="33"/>
      <c r="D115" s="121" t="s">
        <v>139</v>
      </c>
      <c r="F115" s="122" t="s">
        <v>2453</v>
      </c>
      <c r="I115" s="123"/>
      <c r="L115" s="33"/>
      <c r="M115" s="124"/>
      <c r="T115" s="54"/>
      <c r="AT115" s="18" t="s">
        <v>139</v>
      </c>
      <c r="AU115" s="18" t="s">
        <v>84</v>
      </c>
    </row>
    <row r="116" spans="2:65" s="1" customFormat="1" ht="16.5" customHeight="1">
      <c r="B116" s="33"/>
      <c r="C116" s="108" t="s">
        <v>8</v>
      </c>
      <c r="D116" s="108" t="s">
        <v>132</v>
      </c>
      <c r="E116" s="109" t="s">
        <v>8</v>
      </c>
      <c r="F116" s="110" t="s">
        <v>2455</v>
      </c>
      <c r="G116" s="111" t="s">
        <v>237</v>
      </c>
      <c r="H116" s="112">
        <v>1</v>
      </c>
      <c r="I116" s="113"/>
      <c r="J116" s="114">
        <f>ROUND(I116*H116,2)</f>
        <v>0</v>
      </c>
      <c r="K116" s="110" t="s">
        <v>19</v>
      </c>
      <c r="L116" s="33"/>
      <c r="M116" s="115" t="s">
        <v>19</v>
      </c>
      <c r="N116" s="116" t="s">
        <v>47</v>
      </c>
      <c r="P116" s="117">
        <f>O116*H116</f>
        <v>0</v>
      </c>
      <c r="Q116" s="117">
        <v>0</v>
      </c>
      <c r="R116" s="117">
        <f>Q116*H116</f>
        <v>0</v>
      </c>
      <c r="S116" s="117">
        <v>0</v>
      </c>
      <c r="T116" s="118">
        <f>S116*H116</f>
        <v>0</v>
      </c>
      <c r="AR116" s="119" t="s">
        <v>2417</v>
      </c>
      <c r="AT116" s="119" t="s">
        <v>132</v>
      </c>
      <c r="AU116" s="119" t="s">
        <v>84</v>
      </c>
      <c r="AY116" s="18" t="s">
        <v>137</v>
      </c>
      <c r="BE116" s="120">
        <f>IF(N116="základní",J116,0)</f>
        <v>0</v>
      </c>
      <c r="BF116" s="120">
        <f>IF(N116="snížená",J116,0)</f>
        <v>0</v>
      </c>
      <c r="BG116" s="120">
        <f>IF(N116="zákl. přenesená",J116,0)</f>
        <v>0</v>
      </c>
      <c r="BH116" s="120">
        <f>IF(N116="sníž. přenesená",J116,0)</f>
        <v>0</v>
      </c>
      <c r="BI116" s="120">
        <f>IF(N116="nulová",J116,0)</f>
        <v>0</v>
      </c>
      <c r="BJ116" s="18" t="s">
        <v>84</v>
      </c>
      <c r="BK116" s="120">
        <f>ROUND(I116*H116,2)</f>
        <v>0</v>
      </c>
      <c r="BL116" s="18" t="s">
        <v>2417</v>
      </c>
      <c r="BM116" s="119" t="s">
        <v>2456</v>
      </c>
    </row>
    <row r="117" spans="2:65" s="1" customFormat="1" ht="11.25">
      <c r="B117" s="33"/>
      <c r="D117" s="121" t="s">
        <v>139</v>
      </c>
      <c r="F117" s="122" t="s">
        <v>2455</v>
      </c>
      <c r="I117" s="123"/>
      <c r="L117" s="33"/>
      <c r="M117" s="124"/>
      <c r="T117" s="54"/>
      <c r="AT117" s="18" t="s">
        <v>139</v>
      </c>
      <c r="AU117" s="18" t="s">
        <v>84</v>
      </c>
    </row>
    <row r="118" spans="2:65" s="1" customFormat="1" ht="16.5" customHeight="1">
      <c r="B118" s="33"/>
      <c r="C118" s="108" t="s">
        <v>212</v>
      </c>
      <c r="D118" s="108" t="s">
        <v>132</v>
      </c>
      <c r="E118" s="109" t="s">
        <v>212</v>
      </c>
      <c r="F118" s="110" t="s">
        <v>2457</v>
      </c>
      <c r="G118" s="111" t="s">
        <v>237</v>
      </c>
      <c r="H118" s="112">
        <v>1</v>
      </c>
      <c r="I118" s="113"/>
      <c r="J118" s="114">
        <f>ROUND(I118*H118,2)</f>
        <v>0</v>
      </c>
      <c r="K118" s="110" t="s">
        <v>19</v>
      </c>
      <c r="L118" s="33"/>
      <c r="M118" s="115" t="s">
        <v>19</v>
      </c>
      <c r="N118" s="116" t="s">
        <v>47</v>
      </c>
      <c r="P118" s="117">
        <f>O118*H118</f>
        <v>0</v>
      </c>
      <c r="Q118" s="117">
        <v>0</v>
      </c>
      <c r="R118" s="117">
        <f>Q118*H118</f>
        <v>0</v>
      </c>
      <c r="S118" s="117">
        <v>0</v>
      </c>
      <c r="T118" s="118">
        <f>S118*H118</f>
        <v>0</v>
      </c>
      <c r="AR118" s="119" t="s">
        <v>2417</v>
      </c>
      <c r="AT118" s="119" t="s">
        <v>132</v>
      </c>
      <c r="AU118" s="119" t="s">
        <v>84</v>
      </c>
      <c r="AY118" s="18" t="s">
        <v>137</v>
      </c>
      <c r="BE118" s="120">
        <f>IF(N118="základní",J118,0)</f>
        <v>0</v>
      </c>
      <c r="BF118" s="120">
        <f>IF(N118="snížená",J118,0)</f>
        <v>0</v>
      </c>
      <c r="BG118" s="120">
        <f>IF(N118="zákl. přenesená",J118,0)</f>
        <v>0</v>
      </c>
      <c r="BH118" s="120">
        <f>IF(N118="sníž. přenesená",J118,0)</f>
        <v>0</v>
      </c>
      <c r="BI118" s="120">
        <f>IF(N118="nulová",J118,0)</f>
        <v>0</v>
      </c>
      <c r="BJ118" s="18" t="s">
        <v>84</v>
      </c>
      <c r="BK118" s="120">
        <f>ROUND(I118*H118,2)</f>
        <v>0</v>
      </c>
      <c r="BL118" s="18" t="s">
        <v>2417</v>
      </c>
      <c r="BM118" s="119" t="s">
        <v>2458</v>
      </c>
    </row>
    <row r="119" spans="2:65" s="1" customFormat="1" ht="11.25">
      <c r="B119" s="33"/>
      <c r="D119" s="121" t="s">
        <v>139</v>
      </c>
      <c r="F119" s="122" t="s">
        <v>2457</v>
      </c>
      <c r="I119" s="123"/>
      <c r="L119" s="33"/>
      <c r="M119" s="124"/>
      <c r="T119" s="54"/>
      <c r="AT119" s="18" t="s">
        <v>139</v>
      </c>
      <c r="AU119" s="18" t="s">
        <v>84</v>
      </c>
    </row>
    <row r="120" spans="2:65" s="1" customFormat="1" ht="33" customHeight="1">
      <c r="B120" s="33"/>
      <c r="C120" s="108" t="s">
        <v>216</v>
      </c>
      <c r="D120" s="108" t="s">
        <v>132</v>
      </c>
      <c r="E120" s="109" t="s">
        <v>216</v>
      </c>
      <c r="F120" s="110" t="s">
        <v>2459</v>
      </c>
      <c r="G120" s="111" t="s">
        <v>237</v>
      </c>
      <c r="H120" s="112">
        <v>1</v>
      </c>
      <c r="I120" s="113"/>
      <c r="J120" s="114">
        <f>ROUND(I120*H120,2)</f>
        <v>0</v>
      </c>
      <c r="K120" s="110" t="s">
        <v>19</v>
      </c>
      <c r="L120" s="33"/>
      <c r="M120" s="115" t="s">
        <v>19</v>
      </c>
      <c r="N120" s="116" t="s">
        <v>47</v>
      </c>
      <c r="P120" s="117">
        <f>O120*H120</f>
        <v>0</v>
      </c>
      <c r="Q120" s="117">
        <v>0</v>
      </c>
      <c r="R120" s="117">
        <f>Q120*H120</f>
        <v>0</v>
      </c>
      <c r="S120" s="117">
        <v>0</v>
      </c>
      <c r="T120" s="118">
        <f>S120*H120</f>
        <v>0</v>
      </c>
      <c r="AR120" s="119" t="s">
        <v>2417</v>
      </c>
      <c r="AT120" s="119" t="s">
        <v>132</v>
      </c>
      <c r="AU120" s="119" t="s">
        <v>84</v>
      </c>
      <c r="AY120" s="18" t="s">
        <v>137</v>
      </c>
      <c r="BE120" s="120">
        <f>IF(N120="základní",J120,0)</f>
        <v>0</v>
      </c>
      <c r="BF120" s="120">
        <f>IF(N120="snížená",J120,0)</f>
        <v>0</v>
      </c>
      <c r="BG120" s="120">
        <f>IF(N120="zákl. přenesená",J120,0)</f>
        <v>0</v>
      </c>
      <c r="BH120" s="120">
        <f>IF(N120="sníž. přenesená",J120,0)</f>
        <v>0</v>
      </c>
      <c r="BI120" s="120">
        <f>IF(N120="nulová",J120,0)</f>
        <v>0</v>
      </c>
      <c r="BJ120" s="18" t="s">
        <v>84</v>
      </c>
      <c r="BK120" s="120">
        <f>ROUND(I120*H120,2)</f>
        <v>0</v>
      </c>
      <c r="BL120" s="18" t="s">
        <v>2417</v>
      </c>
      <c r="BM120" s="119" t="s">
        <v>2460</v>
      </c>
    </row>
    <row r="121" spans="2:65" s="1" customFormat="1" ht="29.25">
      <c r="B121" s="33"/>
      <c r="D121" s="121" t="s">
        <v>139</v>
      </c>
      <c r="F121" s="122" t="s">
        <v>2461</v>
      </c>
      <c r="I121" s="123"/>
      <c r="L121" s="33"/>
      <c r="M121" s="124"/>
      <c r="T121" s="54"/>
      <c r="AT121" s="18" t="s">
        <v>139</v>
      </c>
      <c r="AU121" s="18" t="s">
        <v>84</v>
      </c>
    </row>
    <row r="122" spans="2:65" s="1" customFormat="1" ht="16.5" customHeight="1">
      <c r="B122" s="33"/>
      <c r="C122" s="108" t="s">
        <v>221</v>
      </c>
      <c r="D122" s="108" t="s">
        <v>132</v>
      </c>
      <c r="E122" s="109" t="s">
        <v>221</v>
      </c>
      <c r="F122" s="110" t="s">
        <v>2462</v>
      </c>
      <c r="G122" s="111" t="s">
        <v>237</v>
      </c>
      <c r="H122" s="112">
        <v>1</v>
      </c>
      <c r="I122" s="113"/>
      <c r="J122" s="114">
        <f>ROUND(I122*H122,2)</f>
        <v>0</v>
      </c>
      <c r="K122" s="110" t="s">
        <v>19</v>
      </c>
      <c r="L122" s="33"/>
      <c r="M122" s="115" t="s">
        <v>19</v>
      </c>
      <c r="N122" s="116" t="s">
        <v>47</v>
      </c>
      <c r="P122" s="117">
        <f>O122*H122</f>
        <v>0</v>
      </c>
      <c r="Q122" s="117">
        <v>0</v>
      </c>
      <c r="R122" s="117">
        <f>Q122*H122</f>
        <v>0</v>
      </c>
      <c r="S122" s="117">
        <v>0</v>
      </c>
      <c r="T122" s="118">
        <f>S122*H122</f>
        <v>0</v>
      </c>
      <c r="AR122" s="119" t="s">
        <v>2417</v>
      </c>
      <c r="AT122" s="119" t="s">
        <v>132</v>
      </c>
      <c r="AU122" s="119" t="s">
        <v>84</v>
      </c>
      <c r="AY122" s="18" t="s">
        <v>137</v>
      </c>
      <c r="BE122" s="120">
        <f>IF(N122="základní",J122,0)</f>
        <v>0</v>
      </c>
      <c r="BF122" s="120">
        <f>IF(N122="snížená",J122,0)</f>
        <v>0</v>
      </c>
      <c r="BG122" s="120">
        <f>IF(N122="zákl. přenesená",J122,0)</f>
        <v>0</v>
      </c>
      <c r="BH122" s="120">
        <f>IF(N122="sníž. přenesená",J122,0)</f>
        <v>0</v>
      </c>
      <c r="BI122" s="120">
        <f>IF(N122="nulová",J122,0)</f>
        <v>0</v>
      </c>
      <c r="BJ122" s="18" t="s">
        <v>84</v>
      </c>
      <c r="BK122" s="120">
        <f>ROUND(I122*H122,2)</f>
        <v>0</v>
      </c>
      <c r="BL122" s="18" t="s">
        <v>2417</v>
      </c>
      <c r="BM122" s="119" t="s">
        <v>2463</v>
      </c>
    </row>
    <row r="123" spans="2:65" s="1" customFormat="1" ht="11.25">
      <c r="B123" s="33"/>
      <c r="D123" s="121" t="s">
        <v>139</v>
      </c>
      <c r="F123" s="122" t="s">
        <v>2462</v>
      </c>
      <c r="I123" s="123"/>
      <c r="L123" s="33"/>
      <c r="M123" s="124"/>
      <c r="T123" s="54"/>
      <c r="AT123" s="18" t="s">
        <v>139</v>
      </c>
      <c r="AU123" s="18" t="s">
        <v>84</v>
      </c>
    </row>
    <row r="124" spans="2:65" s="1" customFormat="1" ht="16.5" customHeight="1">
      <c r="B124" s="33"/>
      <c r="C124" s="108" t="s">
        <v>227</v>
      </c>
      <c r="D124" s="108" t="s">
        <v>132</v>
      </c>
      <c r="E124" s="109" t="s">
        <v>227</v>
      </c>
      <c r="F124" s="110" t="s">
        <v>2464</v>
      </c>
      <c r="G124" s="111" t="s">
        <v>237</v>
      </c>
      <c r="H124" s="112">
        <v>1</v>
      </c>
      <c r="I124" s="113"/>
      <c r="J124" s="114">
        <f>ROUND(I124*H124,2)</f>
        <v>0</v>
      </c>
      <c r="K124" s="110" t="s">
        <v>19</v>
      </c>
      <c r="L124" s="33"/>
      <c r="M124" s="115" t="s">
        <v>19</v>
      </c>
      <c r="N124" s="116" t="s">
        <v>47</v>
      </c>
      <c r="P124" s="117">
        <f>O124*H124</f>
        <v>0</v>
      </c>
      <c r="Q124" s="117">
        <v>0</v>
      </c>
      <c r="R124" s="117">
        <f>Q124*H124</f>
        <v>0</v>
      </c>
      <c r="S124" s="117">
        <v>0</v>
      </c>
      <c r="T124" s="118">
        <f>S124*H124</f>
        <v>0</v>
      </c>
      <c r="AR124" s="119" t="s">
        <v>2417</v>
      </c>
      <c r="AT124" s="119" t="s">
        <v>132</v>
      </c>
      <c r="AU124" s="119" t="s">
        <v>84</v>
      </c>
      <c r="AY124" s="18" t="s">
        <v>137</v>
      </c>
      <c r="BE124" s="120">
        <f>IF(N124="základní",J124,0)</f>
        <v>0</v>
      </c>
      <c r="BF124" s="120">
        <f>IF(N124="snížená",J124,0)</f>
        <v>0</v>
      </c>
      <c r="BG124" s="120">
        <f>IF(N124="zákl. přenesená",J124,0)</f>
        <v>0</v>
      </c>
      <c r="BH124" s="120">
        <f>IF(N124="sníž. přenesená",J124,0)</f>
        <v>0</v>
      </c>
      <c r="BI124" s="120">
        <f>IF(N124="nulová",J124,0)</f>
        <v>0</v>
      </c>
      <c r="BJ124" s="18" t="s">
        <v>84</v>
      </c>
      <c r="BK124" s="120">
        <f>ROUND(I124*H124,2)</f>
        <v>0</v>
      </c>
      <c r="BL124" s="18" t="s">
        <v>2417</v>
      </c>
      <c r="BM124" s="119" t="s">
        <v>2465</v>
      </c>
    </row>
    <row r="125" spans="2:65" s="1" customFormat="1" ht="39">
      <c r="B125" s="33"/>
      <c r="D125" s="121" t="s">
        <v>139</v>
      </c>
      <c r="F125" s="122" t="s">
        <v>2466</v>
      </c>
      <c r="I125" s="123"/>
      <c r="L125" s="33"/>
      <c r="M125" s="124"/>
      <c r="T125" s="54"/>
      <c r="AT125" s="18" t="s">
        <v>139</v>
      </c>
      <c r="AU125" s="18" t="s">
        <v>84</v>
      </c>
    </row>
    <row r="126" spans="2:65" s="1" customFormat="1" ht="16.5" customHeight="1">
      <c r="B126" s="33"/>
      <c r="C126" s="108" t="s">
        <v>232</v>
      </c>
      <c r="D126" s="108" t="s">
        <v>132</v>
      </c>
      <c r="E126" s="109" t="s">
        <v>232</v>
      </c>
      <c r="F126" s="110" t="s">
        <v>2467</v>
      </c>
      <c r="G126" s="111" t="s">
        <v>237</v>
      </c>
      <c r="H126" s="112">
        <v>1</v>
      </c>
      <c r="I126" s="113"/>
      <c r="J126" s="114">
        <f>ROUND(I126*H126,2)</f>
        <v>0</v>
      </c>
      <c r="K126" s="110" t="s">
        <v>19</v>
      </c>
      <c r="L126" s="33"/>
      <c r="M126" s="115" t="s">
        <v>19</v>
      </c>
      <c r="N126" s="116" t="s">
        <v>47</v>
      </c>
      <c r="P126" s="117">
        <f>O126*H126</f>
        <v>0</v>
      </c>
      <c r="Q126" s="117">
        <v>0</v>
      </c>
      <c r="R126" s="117">
        <f>Q126*H126</f>
        <v>0</v>
      </c>
      <c r="S126" s="117">
        <v>0</v>
      </c>
      <c r="T126" s="118">
        <f>S126*H126</f>
        <v>0</v>
      </c>
      <c r="AR126" s="119" t="s">
        <v>2417</v>
      </c>
      <c r="AT126" s="119" t="s">
        <v>132</v>
      </c>
      <c r="AU126" s="119" t="s">
        <v>84</v>
      </c>
      <c r="AY126" s="18" t="s">
        <v>137</v>
      </c>
      <c r="BE126" s="120">
        <f>IF(N126="základní",J126,0)</f>
        <v>0</v>
      </c>
      <c r="BF126" s="120">
        <f>IF(N126="snížená",J126,0)</f>
        <v>0</v>
      </c>
      <c r="BG126" s="120">
        <f>IF(N126="zákl. přenesená",J126,0)</f>
        <v>0</v>
      </c>
      <c r="BH126" s="120">
        <f>IF(N126="sníž. přenesená",J126,0)</f>
        <v>0</v>
      </c>
      <c r="BI126" s="120">
        <f>IF(N126="nulová",J126,0)</f>
        <v>0</v>
      </c>
      <c r="BJ126" s="18" t="s">
        <v>84</v>
      </c>
      <c r="BK126" s="120">
        <f>ROUND(I126*H126,2)</f>
        <v>0</v>
      </c>
      <c r="BL126" s="18" t="s">
        <v>2417</v>
      </c>
      <c r="BM126" s="119" t="s">
        <v>2468</v>
      </c>
    </row>
    <row r="127" spans="2:65" s="1" customFormat="1" ht="19.5">
      <c r="B127" s="33"/>
      <c r="D127" s="121" t="s">
        <v>139</v>
      </c>
      <c r="F127" s="122" t="s">
        <v>2469</v>
      </c>
      <c r="I127" s="123"/>
      <c r="L127" s="33"/>
      <c r="M127" s="124"/>
      <c r="T127" s="54"/>
      <c r="AT127" s="18" t="s">
        <v>139</v>
      </c>
      <c r="AU127" s="18" t="s">
        <v>84</v>
      </c>
    </row>
    <row r="128" spans="2:65" s="1" customFormat="1" ht="16.5" customHeight="1">
      <c r="B128" s="33"/>
      <c r="C128" s="108" t="s">
        <v>7</v>
      </c>
      <c r="D128" s="108" t="s">
        <v>132</v>
      </c>
      <c r="E128" s="109" t="s">
        <v>7</v>
      </c>
      <c r="F128" s="110" t="s">
        <v>2470</v>
      </c>
      <c r="G128" s="111" t="s">
        <v>237</v>
      </c>
      <c r="H128" s="112">
        <v>1</v>
      </c>
      <c r="I128" s="113"/>
      <c r="J128" s="114">
        <f>ROUND(I128*H128,2)</f>
        <v>0</v>
      </c>
      <c r="K128" s="110" t="s">
        <v>19</v>
      </c>
      <c r="L128" s="33"/>
      <c r="M128" s="115" t="s">
        <v>19</v>
      </c>
      <c r="N128" s="116" t="s">
        <v>47</v>
      </c>
      <c r="P128" s="117">
        <f>O128*H128</f>
        <v>0</v>
      </c>
      <c r="Q128" s="117">
        <v>0</v>
      </c>
      <c r="R128" s="117">
        <f>Q128*H128</f>
        <v>0</v>
      </c>
      <c r="S128" s="117">
        <v>0</v>
      </c>
      <c r="T128" s="118">
        <f>S128*H128</f>
        <v>0</v>
      </c>
      <c r="AR128" s="119" t="s">
        <v>2417</v>
      </c>
      <c r="AT128" s="119" t="s">
        <v>132</v>
      </c>
      <c r="AU128" s="119" t="s">
        <v>84</v>
      </c>
      <c r="AY128" s="18" t="s">
        <v>137</v>
      </c>
      <c r="BE128" s="120">
        <f>IF(N128="základní",J128,0)</f>
        <v>0</v>
      </c>
      <c r="BF128" s="120">
        <f>IF(N128="snížená",J128,0)</f>
        <v>0</v>
      </c>
      <c r="BG128" s="120">
        <f>IF(N128="zákl. přenesená",J128,0)</f>
        <v>0</v>
      </c>
      <c r="BH128" s="120">
        <f>IF(N128="sníž. přenesená",J128,0)</f>
        <v>0</v>
      </c>
      <c r="BI128" s="120">
        <f>IF(N128="nulová",J128,0)</f>
        <v>0</v>
      </c>
      <c r="BJ128" s="18" t="s">
        <v>84</v>
      </c>
      <c r="BK128" s="120">
        <f>ROUND(I128*H128,2)</f>
        <v>0</v>
      </c>
      <c r="BL128" s="18" t="s">
        <v>2417</v>
      </c>
      <c r="BM128" s="119" t="s">
        <v>2471</v>
      </c>
    </row>
    <row r="129" spans="2:65" s="1" customFormat="1" ht="11.25">
      <c r="B129" s="33"/>
      <c r="D129" s="121" t="s">
        <v>139</v>
      </c>
      <c r="F129" s="122" t="s">
        <v>2470</v>
      </c>
      <c r="I129" s="123"/>
      <c r="L129" s="33"/>
      <c r="M129" s="124"/>
      <c r="T129" s="54"/>
      <c r="AT129" s="18" t="s">
        <v>139</v>
      </c>
      <c r="AU129" s="18" t="s">
        <v>84</v>
      </c>
    </row>
    <row r="130" spans="2:65" s="1" customFormat="1" ht="16.5" customHeight="1">
      <c r="B130" s="33"/>
      <c r="C130" s="108" t="s">
        <v>240</v>
      </c>
      <c r="D130" s="108" t="s">
        <v>132</v>
      </c>
      <c r="E130" s="109" t="s">
        <v>240</v>
      </c>
      <c r="F130" s="110" t="s">
        <v>2472</v>
      </c>
      <c r="G130" s="111" t="s">
        <v>237</v>
      </c>
      <c r="H130" s="112">
        <v>1</v>
      </c>
      <c r="I130" s="113"/>
      <c r="J130" s="114">
        <f>ROUND(I130*H130,2)</f>
        <v>0</v>
      </c>
      <c r="K130" s="110" t="s">
        <v>19</v>
      </c>
      <c r="L130" s="33"/>
      <c r="M130" s="115" t="s">
        <v>19</v>
      </c>
      <c r="N130" s="116" t="s">
        <v>47</v>
      </c>
      <c r="P130" s="117">
        <f>O130*H130</f>
        <v>0</v>
      </c>
      <c r="Q130" s="117">
        <v>0</v>
      </c>
      <c r="R130" s="117">
        <f>Q130*H130</f>
        <v>0</v>
      </c>
      <c r="S130" s="117">
        <v>0</v>
      </c>
      <c r="T130" s="118">
        <f>S130*H130</f>
        <v>0</v>
      </c>
      <c r="AR130" s="119" t="s">
        <v>2417</v>
      </c>
      <c r="AT130" s="119" t="s">
        <v>132</v>
      </c>
      <c r="AU130" s="119" t="s">
        <v>84</v>
      </c>
      <c r="AY130" s="18" t="s">
        <v>137</v>
      </c>
      <c r="BE130" s="120">
        <f>IF(N130="základní",J130,0)</f>
        <v>0</v>
      </c>
      <c r="BF130" s="120">
        <f>IF(N130="snížená",J130,0)</f>
        <v>0</v>
      </c>
      <c r="BG130" s="120">
        <f>IF(N130="zákl. přenesená",J130,0)</f>
        <v>0</v>
      </c>
      <c r="BH130" s="120">
        <f>IF(N130="sníž. přenesená",J130,0)</f>
        <v>0</v>
      </c>
      <c r="BI130" s="120">
        <f>IF(N130="nulová",J130,0)</f>
        <v>0</v>
      </c>
      <c r="BJ130" s="18" t="s">
        <v>84</v>
      </c>
      <c r="BK130" s="120">
        <f>ROUND(I130*H130,2)</f>
        <v>0</v>
      </c>
      <c r="BL130" s="18" t="s">
        <v>2417</v>
      </c>
      <c r="BM130" s="119" t="s">
        <v>2473</v>
      </c>
    </row>
    <row r="131" spans="2:65" s="1" customFormat="1" ht="11.25">
      <c r="B131" s="33"/>
      <c r="D131" s="121" t="s">
        <v>139</v>
      </c>
      <c r="F131" s="122" t="s">
        <v>2474</v>
      </c>
      <c r="I131" s="123"/>
      <c r="L131" s="33"/>
      <c r="M131" s="124"/>
      <c r="T131" s="54"/>
      <c r="AT131" s="18" t="s">
        <v>139</v>
      </c>
      <c r="AU131" s="18" t="s">
        <v>84</v>
      </c>
    </row>
    <row r="132" spans="2:65" s="1" customFormat="1" ht="16.5" customHeight="1">
      <c r="B132" s="33"/>
      <c r="C132" s="108" t="s">
        <v>244</v>
      </c>
      <c r="D132" s="108" t="s">
        <v>132</v>
      </c>
      <c r="E132" s="109" t="s">
        <v>244</v>
      </c>
      <c r="F132" s="110" t="s">
        <v>2475</v>
      </c>
      <c r="G132" s="111" t="s">
        <v>237</v>
      </c>
      <c r="H132" s="112">
        <v>1</v>
      </c>
      <c r="I132" s="113"/>
      <c r="J132" s="114">
        <f>ROUND(I132*H132,2)</f>
        <v>0</v>
      </c>
      <c r="K132" s="110" t="s">
        <v>19</v>
      </c>
      <c r="L132" s="33"/>
      <c r="M132" s="115" t="s">
        <v>19</v>
      </c>
      <c r="N132" s="116" t="s">
        <v>47</v>
      </c>
      <c r="P132" s="117">
        <f>O132*H132</f>
        <v>0</v>
      </c>
      <c r="Q132" s="117">
        <v>0</v>
      </c>
      <c r="R132" s="117">
        <f>Q132*H132</f>
        <v>0</v>
      </c>
      <c r="S132" s="117">
        <v>0</v>
      </c>
      <c r="T132" s="118">
        <f>S132*H132</f>
        <v>0</v>
      </c>
      <c r="AR132" s="119" t="s">
        <v>2417</v>
      </c>
      <c r="AT132" s="119" t="s">
        <v>132</v>
      </c>
      <c r="AU132" s="119" t="s">
        <v>84</v>
      </c>
      <c r="AY132" s="18" t="s">
        <v>137</v>
      </c>
      <c r="BE132" s="120">
        <f>IF(N132="základní",J132,0)</f>
        <v>0</v>
      </c>
      <c r="BF132" s="120">
        <f>IF(N132="snížená",J132,0)</f>
        <v>0</v>
      </c>
      <c r="BG132" s="120">
        <f>IF(N132="zákl. přenesená",J132,0)</f>
        <v>0</v>
      </c>
      <c r="BH132" s="120">
        <f>IF(N132="sníž. přenesená",J132,0)</f>
        <v>0</v>
      </c>
      <c r="BI132" s="120">
        <f>IF(N132="nulová",J132,0)</f>
        <v>0</v>
      </c>
      <c r="BJ132" s="18" t="s">
        <v>84</v>
      </c>
      <c r="BK132" s="120">
        <f>ROUND(I132*H132,2)</f>
        <v>0</v>
      </c>
      <c r="BL132" s="18" t="s">
        <v>2417</v>
      </c>
      <c r="BM132" s="119" t="s">
        <v>2476</v>
      </c>
    </row>
    <row r="133" spans="2:65" s="1" customFormat="1" ht="11.25">
      <c r="B133" s="33"/>
      <c r="D133" s="121" t="s">
        <v>139</v>
      </c>
      <c r="F133" s="122" t="s">
        <v>2477</v>
      </c>
      <c r="I133" s="123"/>
      <c r="L133" s="33"/>
      <c r="M133" s="124"/>
      <c r="T133" s="54"/>
      <c r="AT133" s="18" t="s">
        <v>139</v>
      </c>
      <c r="AU133" s="18" t="s">
        <v>84</v>
      </c>
    </row>
    <row r="134" spans="2:65" s="1" customFormat="1" ht="16.5" customHeight="1">
      <c r="B134" s="33"/>
      <c r="C134" s="108" t="s">
        <v>537</v>
      </c>
      <c r="D134" s="108" t="s">
        <v>132</v>
      </c>
      <c r="E134" s="109" t="s">
        <v>537</v>
      </c>
      <c r="F134" s="110" t="s">
        <v>2478</v>
      </c>
      <c r="G134" s="111" t="s">
        <v>237</v>
      </c>
      <c r="H134" s="112">
        <v>1</v>
      </c>
      <c r="I134" s="113"/>
      <c r="J134" s="114">
        <f>ROUND(I134*H134,2)</f>
        <v>0</v>
      </c>
      <c r="K134" s="110" t="s">
        <v>19</v>
      </c>
      <c r="L134" s="33"/>
      <c r="M134" s="115" t="s">
        <v>19</v>
      </c>
      <c r="N134" s="116" t="s">
        <v>47</v>
      </c>
      <c r="P134" s="117">
        <f>O134*H134</f>
        <v>0</v>
      </c>
      <c r="Q134" s="117">
        <v>0</v>
      </c>
      <c r="R134" s="117">
        <f>Q134*H134</f>
        <v>0</v>
      </c>
      <c r="S134" s="117">
        <v>0</v>
      </c>
      <c r="T134" s="118">
        <f>S134*H134</f>
        <v>0</v>
      </c>
      <c r="AR134" s="119" t="s">
        <v>2417</v>
      </c>
      <c r="AT134" s="119" t="s">
        <v>132</v>
      </c>
      <c r="AU134" s="119" t="s">
        <v>84</v>
      </c>
      <c r="AY134" s="18" t="s">
        <v>137</v>
      </c>
      <c r="BE134" s="120">
        <f>IF(N134="základní",J134,0)</f>
        <v>0</v>
      </c>
      <c r="BF134" s="120">
        <f>IF(N134="snížená",J134,0)</f>
        <v>0</v>
      </c>
      <c r="BG134" s="120">
        <f>IF(N134="zákl. přenesená",J134,0)</f>
        <v>0</v>
      </c>
      <c r="BH134" s="120">
        <f>IF(N134="sníž. přenesená",J134,0)</f>
        <v>0</v>
      </c>
      <c r="BI134" s="120">
        <f>IF(N134="nulová",J134,0)</f>
        <v>0</v>
      </c>
      <c r="BJ134" s="18" t="s">
        <v>84</v>
      </c>
      <c r="BK134" s="120">
        <f>ROUND(I134*H134,2)</f>
        <v>0</v>
      </c>
      <c r="BL134" s="18" t="s">
        <v>2417</v>
      </c>
      <c r="BM134" s="119" t="s">
        <v>2479</v>
      </c>
    </row>
    <row r="135" spans="2:65" s="1" customFormat="1" ht="11.25">
      <c r="B135" s="33"/>
      <c r="D135" s="121" t="s">
        <v>139</v>
      </c>
      <c r="F135" s="122" t="s">
        <v>2478</v>
      </c>
      <c r="I135" s="123"/>
      <c r="L135" s="33"/>
      <c r="M135" s="124"/>
      <c r="T135" s="54"/>
      <c r="AT135" s="18" t="s">
        <v>139</v>
      </c>
      <c r="AU135" s="18" t="s">
        <v>84</v>
      </c>
    </row>
    <row r="136" spans="2:65" s="1" customFormat="1" ht="16.5" customHeight="1">
      <c r="B136" s="33"/>
      <c r="C136" s="108" t="s">
        <v>542</v>
      </c>
      <c r="D136" s="108" t="s">
        <v>132</v>
      </c>
      <c r="E136" s="109" t="s">
        <v>542</v>
      </c>
      <c r="F136" s="110" t="s">
        <v>2480</v>
      </c>
      <c r="G136" s="111" t="s">
        <v>237</v>
      </c>
      <c r="H136" s="112">
        <v>1</v>
      </c>
      <c r="I136" s="113"/>
      <c r="J136" s="114">
        <f>ROUND(I136*H136,2)</f>
        <v>0</v>
      </c>
      <c r="K136" s="110" t="s">
        <v>19</v>
      </c>
      <c r="L136" s="33"/>
      <c r="M136" s="115" t="s">
        <v>19</v>
      </c>
      <c r="N136" s="116" t="s">
        <v>47</v>
      </c>
      <c r="P136" s="117">
        <f>O136*H136</f>
        <v>0</v>
      </c>
      <c r="Q136" s="117">
        <v>0</v>
      </c>
      <c r="R136" s="117">
        <f>Q136*H136</f>
        <v>0</v>
      </c>
      <c r="S136" s="117">
        <v>0</v>
      </c>
      <c r="T136" s="118">
        <f>S136*H136</f>
        <v>0</v>
      </c>
      <c r="AR136" s="119" t="s">
        <v>2417</v>
      </c>
      <c r="AT136" s="119" t="s">
        <v>132</v>
      </c>
      <c r="AU136" s="119" t="s">
        <v>84</v>
      </c>
      <c r="AY136" s="18" t="s">
        <v>137</v>
      </c>
      <c r="BE136" s="120">
        <f>IF(N136="základní",J136,0)</f>
        <v>0</v>
      </c>
      <c r="BF136" s="120">
        <f>IF(N136="snížená",J136,0)</f>
        <v>0</v>
      </c>
      <c r="BG136" s="120">
        <f>IF(N136="zákl. přenesená",J136,0)</f>
        <v>0</v>
      </c>
      <c r="BH136" s="120">
        <f>IF(N136="sníž. přenesená",J136,0)</f>
        <v>0</v>
      </c>
      <c r="BI136" s="120">
        <f>IF(N136="nulová",J136,0)</f>
        <v>0</v>
      </c>
      <c r="BJ136" s="18" t="s">
        <v>84</v>
      </c>
      <c r="BK136" s="120">
        <f>ROUND(I136*H136,2)</f>
        <v>0</v>
      </c>
      <c r="BL136" s="18" t="s">
        <v>2417</v>
      </c>
      <c r="BM136" s="119" t="s">
        <v>2481</v>
      </c>
    </row>
    <row r="137" spans="2:65" s="1" customFormat="1" ht="39">
      <c r="B137" s="33"/>
      <c r="D137" s="121" t="s">
        <v>139</v>
      </c>
      <c r="F137" s="122" t="s">
        <v>2482</v>
      </c>
      <c r="I137" s="123"/>
      <c r="L137" s="33"/>
      <c r="M137" s="124"/>
      <c r="T137" s="54"/>
      <c r="AT137" s="18" t="s">
        <v>139</v>
      </c>
      <c r="AU137" s="18" t="s">
        <v>84</v>
      </c>
    </row>
    <row r="138" spans="2:65" s="1" customFormat="1" ht="16.5" customHeight="1">
      <c r="B138" s="33"/>
      <c r="C138" s="108" t="s">
        <v>549</v>
      </c>
      <c r="D138" s="108" t="s">
        <v>132</v>
      </c>
      <c r="E138" s="109" t="s">
        <v>549</v>
      </c>
      <c r="F138" s="110" t="s">
        <v>2483</v>
      </c>
      <c r="G138" s="111" t="s">
        <v>414</v>
      </c>
      <c r="H138" s="112">
        <v>3</v>
      </c>
      <c r="I138" s="113"/>
      <c r="J138" s="114">
        <f>ROUND(I138*H138,2)</f>
        <v>0</v>
      </c>
      <c r="K138" s="110" t="s">
        <v>19</v>
      </c>
      <c r="L138" s="33"/>
      <c r="M138" s="115" t="s">
        <v>19</v>
      </c>
      <c r="N138" s="116" t="s">
        <v>47</v>
      </c>
      <c r="P138" s="117">
        <f>O138*H138</f>
        <v>0</v>
      </c>
      <c r="Q138" s="117">
        <v>0</v>
      </c>
      <c r="R138" s="117">
        <f>Q138*H138</f>
        <v>0</v>
      </c>
      <c r="S138" s="117">
        <v>0</v>
      </c>
      <c r="T138" s="118">
        <f>S138*H138</f>
        <v>0</v>
      </c>
      <c r="AR138" s="119" t="s">
        <v>153</v>
      </c>
      <c r="AT138" s="119" t="s">
        <v>132</v>
      </c>
      <c r="AU138" s="119" t="s">
        <v>84</v>
      </c>
      <c r="AY138" s="18" t="s">
        <v>137</v>
      </c>
      <c r="BE138" s="120">
        <f>IF(N138="základní",J138,0)</f>
        <v>0</v>
      </c>
      <c r="BF138" s="120">
        <f>IF(N138="snížená",J138,0)</f>
        <v>0</v>
      </c>
      <c r="BG138" s="120">
        <f>IF(N138="zákl. přenesená",J138,0)</f>
        <v>0</v>
      </c>
      <c r="BH138" s="120">
        <f>IF(N138="sníž. přenesená",J138,0)</f>
        <v>0</v>
      </c>
      <c r="BI138" s="120">
        <f>IF(N138="nulová",J138,0)</f>
        <v>0</v>
      </c>
      <c r="BJ138" s="18" t="s">
        <v>84</v>
      </c>
      <c r="BK138" s="120">
        <f>ROUND(I138*H138,2)</f>
        <v>0</v>
      </c>
      <c r="BL138" s="18" t="s">
        <v>153</v>
      </c>
      <c r="BM138" s="119" t="s">
        <v>2484</v>
      </c>
    </row>
    <row r="139" spans="2:65" s="1" customFormat="1" ht="11.25">
      <c r="B139" s="33"/>
      <c r="D139" s="121" t="s">
        <v>139</v>
      </c>
      <c r="F139" s="122" t="s">
        <v>2483</v>
      </c>
      <c r="I139" s="123"/>
      <c r="L139" s="33"/>
      <c r="M139" s="124"/>
      <c r="T139" s="54"/>
      <c r="AT139" s="18" t="s">
        <v>139</v>
      </c>
      <c r="AU139" s="18" t="s">
        <v>84</v>
      </c>
    </row>
    <row r="140" spans="2:65" s="1" customFormat="1" ht="16.5" customHeight="1">
      <c r="B140" s="33"/>
      <c r="C140" s="108" t="s">
        <v>559</v>
      </c>
      <c r="D140" s="108" t="s">
        <v>132</v>
      </c>
      <c r="E140" s="109" t="s">
        <v>559</v>
      </c>
      <c r="F140" s="110" t="s">
        <v>2485</v>
      </c>
      <c r="G140" s="111" t="s">
        <v>414</v>
      </c>
      <c r="H140" s="112">
        <v>6</v>
      </c>
      <c r="I140" s="113"/>
      <c r="J140" s="114">
        <f>ROUND(I140*H140,2)</f>
        <v>0</v>
      </c>
      <c r="K140" s="110" t="s">
        <v>19</v>
      </c>
      <c r="L140" s="33"/>
      <c r="M140" s="115" t="s">
        <v>19</v>
      </c>
      <c r="N140" s="116" t="s">
        <v>47</v>
      </c>
      <c r="P140" s="117">
        <f>O140*H140</f>
        <v>0</v>
      </c>
      <c r="Q140" s="117">
        <v>0</v>
      </c>
      <c r="R140" s="117">
        <f>Q140*H140</f>
        <v>0</v>
      </c>
      <c r="S140" s="117">
        <v>0</v>
      </c>
      <c r="T140" s="118">
        <f>S140*H140</f>
        <v>0</v>
      </c>
      <c r="AR140" s="119" t="s">
        <v>153</v>
      </c>
      <c r="AT140" s="119" t="s">
        <v>132</v>
      </c>
      <c r="AU140" s="119" t="s">
        <v>84</v>
      </c>
      <c r="AY140" s="18" t="s">
        <v>137</v>
      </c>
      <c r="BE140" s="120">
        <f>IF(N140="základní",J140,0)</f>
        <v>0</v>
      </c>
      <c r="BF140" s="120">
        <f>IF(N140="snížená",J140,0)</f>
        <v>0</v>
      </c>
      <c r="BG140" s="120">
        <f>IF(N140="zákl. přenesená",J140,0)</f>
        <v>0</v>
      </c>
      <c r="BH140" s="120">
        <f>IF(N140="sníž. přenesená",J140,0)</f>
        <v>0</v>
      </c>
      <c r="BI140" s="120">
        <f>IF(N140="nulová",J140,0)</f>
        <v>0</v>
      </c>
      <c r="BJ140" s="18" t="s">
        <v>84</v>
      </c>
      <c r="BK140" s="120">
        <f>ROUND(I140*H140,2)</f>
        <v>0</v>
      </c>
      <c r="BL140" s="18" t="s">
        <v>153</v>
      </c>
      <c r="BM140" s="119" t="s">
        <v>2486</v>
      </c>
    </row>
    <row r="141" spans="2:65" s="1" customFormat="1" ht="11.25">
      <c r="B141" s="33"/>
      <c r="D141" s="121" t="s">
        <v>139</v>
      </c>
      <c r="F141" s="122" t="s">
        <v>2487</v>
      </c>
      <c r="I141" s="123"/>
      <c r="L141" s="33"/>
      <c r="M141" s="138"/>
      <c r="N141" s="139"/>
      <c r="O141" s="139"/>
      <c r="P141" s="139"/>
      <c r="Q141" s="139"/>
      <c r="R141" s="139"/>
      <c r="S141" s="139"/>
      <c r="T141" s="140"/>
      <c r="AT141" s="18" t="s">
        <v>139</v>
      </c>
      <c r="AU141" s="18" t="s">
        <v>84</v>
      </c>
    </row>
    <row r="142" spans="2:65" s="1" customFormat="1" ht="6.95" customHeight="1">
      <c r="B142" s="42"/>
      <c r="C142" s="43"/>
      <c r="D142" s="43"/>
      <c r="E142" s="43"/>
      <c r="F142" s="43"/>
      <c r="G142" s="43"/>
      <c r="H142" s="43"/>
      <c r="I142" s="43"/>
      <c r="J142" s="43"/>
      <c r="K142" s="43"/>
      <c r="L142" s="33"/>
    </row>
  </sheetData>
  <sheetProtection algorithmName="SHA-512" hashValue="EyLpJZYY1B44ZnLu3JXwBoqRTEW/5+lPtXbratCRH73aK/PjCWLyZcciT0/20NIsXuJBjefm1yEUABAFZikyJg==" saltValue="RBxDE7t1NnjKMVbxIJfVFpj8U965XVyjzFtEMcwlyp8SLqnvczDZg70Ddyil5Vo2R7i7bP/yQV3chtXdDU16KA==" spinCount="100000" sheet="1" objects="1" scenarios="1" formatColumns="0" formatRows="0" autoFilter="0"/>
  <autoFilter ref="C82:K141" xr:uid="{00000000-0009-0000-0000-000009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792"/>
  <sheetViews>
    <sheetView showGridLines="0" workbookViewId="0"/>
  </sheetViews>
  <sheetFormatPr defaultRowHeight="15"/>
  <cols>
    <col min="1" max="1" width="8.33203125" customWidth="1"/>
    <col min="2" max="2" width="1.6640625" customWidth="1"/>
    <col min="3" max="3" width="25" customWidth="1"/>
    <col min="4" max="4" width="130.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19"/>
      <c r="C3" s="20"/>
      <c r="D3" s="20"/>
      <c r="E3" s="20"/>
      <c r="F3" s="20"/>
      <c r="G3" s="20"/>
      <c r="H3" s="21"/>
    </row>
    <row r="4" spans="2:8" ht="24.95" customHeight="1">
      <c r="B4" s="21"/>
      <c r="C4" s="22" t="s">
        <v>2488</v>
      </c>
      <c r="H4" s="21"/>
    </row>
    <row r="5" spans="2:8" ht="12" customHeight="1">
      <c r="B5" s="21"/>
      <c r="C5" s="25" t="s">
        <v>13</v>
      </c>
      <c r="D5" s="306" t="s">
        <v>14</v>
      </c>
      <c r="E5" s="302"/>
      <c r="F5" s="302"/>
      <c r="H5" s="21"/>
    </row>
    <row r="6" spans="2:8" ht="36.950000000000003" customHeight="1">
      <c r="B6" s="21"/>
      <c r="C6" s="27" t="s">
        <v>16</v>
      </c>
      <c r="D6" s="303" t="s">
        <v>17</v>
      </c>
      <c r="E6" s="302"/>
      <c r="F6" s="302"/>
      <c r="H6" s="21"/>
    </row>
    <row r="7" spans="2:8" ht="16.5" customHeight="1">
      <c r="B7" s="21"/>
      <c r="C7" s="28" t="s">
        <v>23</v>
      </c>
      <c r="D7" s="50" t="str">
        <f>'Rekapitulace stavby'!AN8</f>
        <v>11. 12. 2022</v>
      </c>
      <c r="H7" s="21"/>
    </row>
    <row r="8" spans="2:8" s="1" customFormat="1" ht="10.9" customHeight="1">
      <c r="B8" s="33"/>
      <c r="H8" s="33"/>
    </row>
    <row r="9" spans="2:8" s="8" customFormat="1" ht="29.25" customHeight="1">
      <c r="B9" s="100"/>
      <c r="C9" s="101" t="s">
        <v>57</v>
      </c>
      <c r="D9" s="102" t="s">
        <v>58</v>
      </c>
      <c r="E9" s="102" t="s">
        <v>121</v>
      </c>
      <c r="F9" s="103" t="s">
        <v>2489</v>
      </c>
      <c r="H9" s="100"/>
    </row>
    <row r="10" spans="2:8" s="1" customFormat="1" ht="26.45" customHeight="1">
      <c r="B10" s="33"/>
      <c r="C10" s="193" t="s">
        <v>2490</v>
      </c>
      <c r="D10" s="193" t="s">
        <v>91</v>
      </c>
      <c r="H10" s="33"/>
    </row>
    <row r="11" spans="2:8" s="1" customFormat="1" ht="16.899999999999999" customHeight="1">
      <c r="B11" s="33"/>
      <c r="C11" s="194" t="s">
        <v>350</v>
      </c>
      <c r="D11" s="195" t="s">
        <v>351</v>
      </c>
      <c r="E11" s="196" t="s">
        <v>209</v>
      </c>
      <c r="F11" s="197">
        <v>168.57499999999999</v>
      </c>
      <c r="H11" s="33"/>
    </row>
    <row r="12" spans="2:8" s="1" customFormat="1" ht="16.899999999999999" customHeight="1">
      <c r="B12" s="33"/>
      <c r="C12" s="198" t="s">
        <v>19</v>
      </c>
      <c r="D12" s="198" t="s">
        <v>613</v>
      </c>
      <c r="E12" s="18" t="s">
        <v>19</v>
      </c>
      <c r="F12" s="199">
        <v>0</v>
      </c>
      <c r="H12" s="33"/>
    </row>
    <row r="13" spans="2:8" s="1" customFormat="1" ht="16.899999999999999" customHeight="1">
      <c r="B13" s="33"/>
      <c r="C13" s="198" t="s">
        <v>350</v>
      </c>
      <c r="D13" s="198" t="s">
        <v>867</v>
      </c>
      <c r="E13" s="18" t="s">
        <v>19</v>
      </c>
      <c r="F13" s="199">
        <v>168.57499999999999</v>
      </c>
      <c r="H13" s="33"/>
    </row>
    <row r="14" spans="2:8" s="1" customFormat="1" ht="16.899999999999999" customHeight="1">
      <c r="B14" s="33"/>
      <c r="C14" s="200" t="s">
        <v>2491</v>
      </c>
      <c r="H14" s="33"/>
    </row>
    <row r="15" spans="2:8" s="1" customFormat="1" ht="16.899999999999999" customHeight="1">
      <c r="B15" s="33"/>
      <c r="C15" s="198" t="s">
        <v>862</v>
      </c>
      <c r="D15" s="198" t="s">
        <v>863</v>
      </c>
      <c r="E15" s="18" t="s">
        <v>209</v>
      </c>
      <c r="F15" s="199">
        <v>168.57499999999999</v>
      </c>
      <c r="H15" s="33"/>
    </row>
    <row r="16" spans="2:8" s="1" customFormat="1" ht="16.899999999999999" customHeight="1">
      <c r="B16" s="33"/>
      <c r="C16" s="198" t="s">
        <v>872</v>
      </c>
      <c r="D16" s="198" t="s">
        <v>873</v>
      </c>
      <c r="E16" s="18" t="s">
        <v>209</v>
      </c>
      <c r="F16" s="199">
        <v>168.57499999999999</v>
      </c>
      <c r="H16" s="33"/>
    </row>
    <row r="17" spans="2:8" s="1" customFormat="1" ht="16.899999999999999" customHeight="1">
      <c r="B17" s="33"/>
      <c r="C17" s="198" t="s">
        <v>846</v>
      </c>
      <c r="D17" s="198" t="s">
        <v>847</v>
      </c>
      <c r="E17" s="18" t="s">
        <v>303</v>
      </c>
      <c r="F17" s="199">
        <v>5.7000000000000002E-2</v>
      </c>
      <c r="H17" s="33"/>
    </row>
    <row r="18" spans="2:8" s="1" customFormat="1" ht="16.899999999999999" customHeight="1">
      <c r="B18" s="33"/>
      <c r="C18" s="198" t="s">
        <v>857</v>
      </c>
      <c r="D18" s="198" t="s">
        <v>858</v>
      </c>
      <c r="E18" s="18" t="s">
        <v>303</v>
      </c>
      <c r="F18" s="199">
        <v>6.9000000000000006E-2</v>
      </c>
      <c r="H18" s="33"/>
    </row>
    <row r="19" spans="2:8" s="1" customFormat="1" ht="16.899999999999999" customHeight="1">
      <c r="B19" s="33"/>
      <c r="C19" s="194" t="s">
        <v>347</v>
      </c>
      <c r="D19" s="195" t="s">
        <v>348</v>
      </c>
      <c r="E19" s="196" t="s">
        <v>209</v>
      </c>
      <c r="F19" s="197">
        <v>41.116</v>
      </c>
      <c r="H19" s="33"/>
    </row>
    <row r="20" spans="2:8" s="1" customFormat="1" ht="16.899999999999999" customHeight="1">
      <c r="B20" s="33"/>
      <c r="C20" s="198" t="s">
        <v>19</v>
      </c>
      <c r="D20" s="198" t="s">
        <v>613</v>
      </c>
      <c r="E20" s="18" t="s">
        <v>19</v>
      </c>
      <c r="F20" s="199">
        <v>0</v>
      </c>
      <c r="H20" s="33"/>
    </row>
    <row r="21" spans="2:8" s="1" customFormat="1" ht="16.899999999999999" customHeight="1">
      <c r="B21" s="33"/>
      <c r="C21" s="198" t="s">
        <v>347</v>
      </c>
      <c r="D21" s="198" t="s">
        <v>844</v>
      </c>
      <c r="E21" s="18" t="s">
        <v>19</v>
      </c>
      <c r="F21" s="199">
        <v>41.116</v>
      </c>
      <c r="H21" s="33"/>
    </row>
    <row r="22" spans="2:8" s="1" customFormat="1" ht="16.899999999999999" customHeight="1">
      <c r="B22" s="33"/>
      <c r="C22" s="200" t="s">
        <v>2491</v>
      </c>
      <c r="H22" s="33"/>
    </row>
    <row r="23" spans="2:8" s="1" customFormat="1" ht="16.899999999999999" customHeight="1">
      <c r="B23" s="33"/>
      <c r="C23" s="198" t="s">
        <v>839</v>
      </c>
      <c r="D23" s="198" t="s">
        <v>840</v>
      </c>
      <c r="E23" s="18" t="s">
        <v>209</v>
      </c>
      <c r="F23" s="199">
        <v>41.116</v>
      </c>
      <c r="H23" s="33"/>
    </row>
    <row r="24" spans="2:8" s="1" customFormat="1" ht="16.899999999999999" customHeight="1">
      <c r="B24" s="33"/>
      <c r="C24" s="198" t="s">
        <v>851</v>
      </c>
      <c r="D24" s="198" t="s">
        <v>852</v>
      </c>
      <c r="E24" s="18" t="s">
        <v>209</v>
      </c>
      <c r="F24" s="199">
        <v>41.116</v>
      </c>
      <c r="H24" s="33"/>
    </row>
    <row r="25" spans="2:8" s="1" customFormat="1" ht="16.899999999999999" customHeight="1">
      <c r="B25" s="33"/>
      <c r="C25" s="198" t="s">
        <v>846</v>
      </c>
      <c r="D25" s="198" t="s">
        <v>847</v>
      </c>
      <c r="E25" s="18" t="s">
        <v>303</v>
      </c>
      <c r="F25" s="199">
        <v>1.2E-2</v>
      </c>
      <c r="H25" s="33"/>
    </row>
    <row r="26" spans="2:8" s="1" customFormat="1" ht="16.899999999999999" customHeight="1">
      <c r="B26" s="33"/>
      <c r="C26" s="198" t="s">
        <v>857</v>
      </c>
      <c r="D26" s="198" t="s">
        <v>858</v>
      </c>
      <c r="E26" s="18" t="s">
        <v>303</v>
      </c>
      <c r="F26" s="199">
        <v>1.6E-2</v>
      </c>
      <c r="H26" s="33"/>
    </row>
    <row r="27" spans="2:8" s="1" customFormat="1" ht="16.899999999999999" customHeight="1">
      <c r="B27" s="33"/>
      <c r="C27" s="194" t="s">
        <v>289</v>
      </c>
      <c r="D27" s="195" t="s">
        <v>290</v>
      </c>
      <c r="E27" s="196" t="s">
        <v>209</v>
      </c>
      <c r="F27" s="197">
        <v>359.791</v>
      </c>
      <c r="H27" s="33"/>
    </row>
    <row r="28" spans="2:8" s="1" customFormat="1" ht="16.899999999999999" customHeight="1">
      <c r="B28" s="33"/>
      <c r="C28" s="198" t="s">
        <v>19</v>
      </c>
      <c r="D28" s="198" t="s">
        <v>613</v>
      </c>
      <c r="E28" s="18" t="s">
        <v>19</v>
      </c>
      <c r="F28" s="199">
        <v>0</v>
      </c>
      <c r="H28" s="33"/>
    </row>
    <row r="29" spans="2:8" s="1" customFormat="1" ht="16.899999999999999" customHeight="1">
      <c r="B29" s="33"/>
      <c r="C29" s="198" t="s">
        <v>19</v>
      </c>
      <c r="D29" s="198" t="s">
        <v>623</v>
      </c>
      <c r="E29" s="18" t="s">
        <v>19</v>
      </c>
      <c r="F29" s="199">
        <v>359.55099999999999</v>
      </c>
      <c r="H29" s="33"/>
    </row>
    <row r="30" spans="2:8" s="1" customFormat="1" ht="16.899999999999999" customHeight="1">
      <c r="B30" s="33"/>
      <c r="C30" s="198" t="s">
        <v>19</v>
      </c>
      <c r="D30" s="198" t="s">
        <v>624</v>
      </c>
      <c r="E30" s="18" t="s">
        <v>19</v>
      </c>
      <c r="F30" s="199">
        <v>0.24</v>
      </c>
      <c r="H30" s="33"/>
    </row>
    <row r="31" spans="2:8" s="1" customFormat="1" ht="16.899999999999999" customHeight="1">
      <c r="B31" s="33"/>
      <c r="C31" s="198" t="s">
        <v>289</v>
      </c>
      <c r="D31" s="198" t="s">
        <v>391</v>
      </c>
      <c r="E31" s="18" t="s">
        <v>19</v>
      </c>
      <c r="F31" s="199">
        <v>359.791</v>
      </c>
      <c r="H31" s="33"/>
    </row>
    <row r="32" spans="2:8" s="1" customFormat="1" ht="16.899999999999999" customHeight="1">
      <c r="B32" s="33"/>
      <c r="C32" s="200" t="s">
        <v>2491</v>
      </c>
      <c r="H32" s="33"/>
    </row>
    <row r="33" spans="2:8" s="1" customFormat="1" ht="16.899999999999999" customHeight="1">
      <c r="B33" s="33"/>
      <c r="C33" s="198" t="s">
        <v>617</v>
      </c>
      <c r="D33" s="198" t="s">
        <v>618</v>
      </c>
      <c r="E33" s="18" t="s">
        <v>209</v>
      </c>
      <c r="F33" s="199">
        <v>359.791</v>
      </c>
      <c r="H33" s="33"/>
    </row>
    <row r="34" spans="2:8" s="1" customFormat="1" ht="16.899999999999999" customHeight="1">
      <c r="B34" s="33"/>
      <c r="C34" s="198" t="s">
        <v>626</v>
      </c>
      <c r="D34" s="198" t="s">
        <v>627</v>
      </c>
      <c r="E34" s="18" t="s">
        <v>209</v>
      </c>
      <c r="F34" s="199">
        <v>359.791</v>
      </c>
      <c r="H34" s="33"/>
    </row>
    <row r="35" spans="2:8" s="1" customFormat="1" ht="16.899999999999999" customHeight="1">
      <c r="B35" s="33"/>
      <c r="C35" s="194" t="s">
        <v>292</v>
      </c>
      <c r="D35" s="195" t="s">
        <v>293</v>
      </c>
      <c r="E35" s="196" t="s">
        <v>209</v>
      </c>
      <c r="F35" s="197">
        <v>17.733000000000001</v>
      </c>
      <c r="H35" s="33"/>
    </row>
    <row r="36" spans="2:8" s="1" customFormat="1" ht="16.899999999999999" customHeight="1">
      <c r="B36" s="33"/>
      <c r="C36" s="198" t="s">
        <v>19</v>
      </c>
      <c r="D36" s="198" t="s">
        <v>645</v>
      </c>
      <c r="E36" s="18" t="s">
        <v>19</v>
      </c>
      <c r="F36" s="199">
        <v>0</v>
      </c>
      <c r="H36" s="33"/>
    </row>
    <row r="37" spans="2:8" s="1" customFormat="1" ht="16.899999999999999" customHeight="1">
      <c r="B37" s="33"/>
      <c r="C37" s="198" t="s">
        <v>19</v>
      </c>
      <c r="D37" s="198" t="s">
        <v>654</v>
      </c>
      <c r="E37" s="18" t="s">
        <v>19</v>
      </c>
      <c r="F37" s="199">
        <v>17.733000000000001</v>
      </c>
      <c r="H37" s="33"/>
    </row>
    <row r="38" spans="2:8" s="1" customFormat="1" ht="16.899999999999999" customHeight="1">
      <c r="B38" s="33"/>
      <c r="C38" s="198" t="s">
        <v>292</v>
      </c>
      <c r="D38" s="198" t="s">
        <v>391</v>
      </c>
      <c r="E38" s="18" t="s">
        <v>19</v>
      </c>
      <c r="F38" s="199">
        <v>17.733000000000001</v>
      </c>
      <c r="H38" s="33"/>
    </row>
    <row r="39" spans="2:8" s="1" customFormat="1" ht="16.899999999999999" customHeight="1">
      <c r="B39" s="33"/>
      <c r="C39" s="200" t="s">
        <v>2491</v>
      </c>
      <c r="H39" s="33"/>
    </row>
    <row r="40" spans="2:8" s="1" customFormat="1" ht="16.899999999999999" customHeight="1">
      <c r="B40" s="33"/>
      <c r="C40" s="198" t="s">
        <v>648</v>
      </c>
      <c r="D40" s="198" t="s">
        <v>649</v>
      </c>
      <c r="E40" s="18" t="s">
        <v>209</v>
      </c>
      <c r="F40" s="199">
        <v>17.733000000000001</v>
      </c>
      <c r="H40" s="33"/>
    </row>
    <row r="41" spans="2:8" s="1" customFormat="1" ht="16.899999999999999" customHeight="1">
      <c r="B41" s="33"/>
      <c r="C41" s="198" t="s">
        <v>656</v>
      </c>
      <c r="D41" s="198" t="s">
        <v>657</v>
      </c>
      <c r="E41" s="18" t="s">
        <v>209</v>
      </c>
      <c r="F41" s="199">
        <v>17.733000000000001</v>
      </c>
      <c r="H41" s="33"/>
    </row>
    <row r="42" spans="2:8" s="1" customFormat="1" ht="16.899999999999999" customHeight="1">
      <c r="B42" s="33"/>
      <c r="C42" s="194" t="s">
        <v>295</v>
      </c>
      <c r="D42" s="195" t="s">
        <v>296</v>
      </c>
      <c r="E42" s="196" t="s">
        <v>287</v>
      </c>
      <c r="F42" s="197">
        <v>268.048</v>
      </c>
      <c r="H42" s="33"/>
    </row>
    <row r="43" spans="2:8" s="1" customFormat="1" ht="16.899999999999999" customHeight="1">
      <c r="B43" s="33"/>
      <c r="C43" s="198" t="s">
        <v>19</v>
      </c>
      <c r="D43" s="198" t="s">
        <v>771</v>
      </c>
      <c r="E43" s="18" t="s">
        <v>19</v>
      </c>
      <c r="F43" s="199">
        <v>0</v>
      </c>
      <c r="H43" s="33"/>
    </row>
    <row r="44" spans="2:8" s="1" customFormat="1" ht="16.899999999999999" customHeight="1">
      <c r="B44" s="33"/>
      <c r="C44" s="198" t="s">
        <v>19</v>
      </c>
      <c r="D44" s="198" t="s">
        <v>772</v>
      </c>
      <c r="E44" s="18" t="s">
        <v>19</v>
      </c>
      <c r="F44" s="199">
        <v>268.048</v>
      </c>
      <c r="H44" s="33"/>
    </row>
    <row r="45" spans="2:8" s="1" customFormat="1" ht="16.899999999999999" customHeight="1">
      <c r="B45" s="33"/>
      <c r="C45" s="198" t="s">
        <v>295</v>
      </c>
      <c r="D45" s="198" t="s">
        <v>391</v>
      </c>
      <c r="E45" s="18" t="s">
        <v>19</v>
      </c>
      <c r="F45" s="199">
        <v>268.048</v>
      </c>
      <c r="H45" s="33"/>
    </row>
    <row r="46" spans="2:8" s="1" customFormat="1" ht="16.899999999999999" customHeight="1">
      <c r="B46" s="33"/>
      <c r="C46" s="200" t="s">
        <v>2491</v>
      </c>
      <c r="H46" s="33"/>
    </row>
    <row r="47" spans="2:8" s="1" customFormat="1" ht="16.899999999999999" customHeight="1">
      <c r="B47" s="33"/>
      <c r="C47" s="198" t="s">
        <v>767</v>
      </c>
      <c r="D47" s="198" t="s">
        <v>768</v>
      </c>
      <c r="E47" s="18" t="s">
        <v>287</v>
      </c>
      <c r="F47" s="199">
        <v>268.048</v>
      </c>
      <c r="H47" s="33"/>
    </row>
    <row r="48" spans="2:8" s="1" customFormat="1" ht="16.899999999999999" customHeight="1">
      <c r="B48" s="33"/>
      <c r="C48" s="198" t="s">
        <v>820</v>
      </c>
      <c r="D48" s="198" t="s">
        <v>821</v>
      </c>
      <c r="E48" s="18" t="s">
        <v>303</v>
      </c>
      <c r="F48" s="199">
        <v>763.93700000000001</v>
      </c>
      <c r="H48" s="33"/>
    </row>
    <row r="49" spans="2:8" s="1" customFormat="1" ht="16.899999999999999" customHeight="1">
      <c r="B49" s="33"/>
      <c r="C49" s="194" t="s">
        <v>298</v>
      </c>
      <c r="D49" s="195" t="s">
        <v>299</v>
      </c>
      <c r="E49" s="196" t="s">
        <v>287</v>
      </c>
      <c r="F49" s="197">
        <v>4.673</v>
      </c>
      <c r="H49" s="33"/>
    </row>
    <row r="50" spans="2:8" s="1" customFormat="1" ht="16.899999999999999" customHeight="1">
      <c r="B50" s="33"/>
      <c r="C50" s="198" t="s">
        <v>19</v>
      </c>
      <c r="D50" s="198" t="s">
        <v>645</v>
      </c>
      <c r="E50" s="18" t="s">
        <v>19</v>
      </c>
      <c r="F50" s="199">
        <v>0</v>
      </c>
      <c r="H50" s="33"/>
    </row>
    <row r="51" spans="2:8" s="1" customFormat="1" ht="16.899999999999999" customHeight="1">
      <c r="B51" s="33"/>
      <c r="C51" s="198" t="s">
        <v>19</v>
      </c>
      <c r="D51" s="198" t="s">
        <v>646</v>
      </c>
      <c r="E51" s="18" t="s">
        <v>19</v>
      </c>
      <c r="F51" s="199">
        <v>4.673</v>
      </c>
      <c r="H51" s="33"/>
    </row>
    <row r="52" spans="2:8" s="1" customFormat="1" ht="16.899999999999999" customHeight="1">
      <c r="B52" s="33"/>
      <c r="C52" s="198" t="s">
        <v>298</v>
      </c>
      <c r="D52" s="198" t="s">
        <v>391</v>
      </c>
      <c r="E52" s="18" t="s">
        <v>19</v>
      </c>
      <c r="F52" s="199">
        <v>4.673</v>
      </c>
      <c r="H52" s="33"/>
    </row>
    <row r="53" spans="2:8" s="1" customFormat="1" ht="16.899999999999999" customHeight="1">
      <c r="B53" s="33"/>
      <c r="C53" s="200" t="s">
        <v>2491</v>
      </c>
      <c r="H53" s="33"/>
    </row>
    <row r="54" spans="2:8" s="1" customFormat="1" ht="16.899999999999999" customHeight="1">
      <c r="B54" s="33"/>
      <c r="C54" s="198" t="s">
        <v>640</v>
      </c>
      <c r="D54" s="198" t="s">
        <v>641</v>
      </c>
      <c r="E54" s="18" t="s">
        <v>287</v>
      </c>
      <c r="F54" s="199">
        <v>4.673</v>
      </c>
      <c r="H54" s="33"/>
    </row>
    <row r="55" spans="2:8" s="1" customFormat="1" ht="16.899999999999999" customHeight="1">
      <c r="B55" s="33"/>
      <c r="C55" s="198" t="s">
        <v>662</v>
      </c>
      <c r="D55" s="198" t="s">
        <v>663</v>
      </c>
      <c r="E55" s="18" t="s">
        <v>303</v>
      </c>
      <c r="F55" s="199">
        <v>0.41599999999999998</v>
      </c>
      <c r="H55" s="33"/>
    </row>
    <row r="56" spans="2:8" s="1" customFormat="1" ht="16.899999999999999" customHeight="1">
      <c r="B56" s="33"/>
      <c r="C56" s="194" t="s">
        <v>301</v>
      </c>
      <c r="D56" s="195" t="s">
        <v>302</v>
      </c>
      <c r="E56" s="196" t="s">
        <v>303</v>
      </c>
      <c r="F56" s="197">
        <v>763.93700000000001</v>
      </c>
      <c r="H56" s="33"/>
    </row>
    <row r="57" spans="2:8" s="1" customFormat="1" ht="16.899999999999999" customHeight="1">
      <c r="B57" s="33"/>
      <c r="C57" s="198" t="s">
        <v>19</v>
      </c>
      <c r="D57" s="198" t="s">
        <v>825</v>
      </c>
      <c r="E57" s="18" t="s">
        <v>19</v>
      </c>
      <c r="F57" s="199">
        <v>763.93700000000001</v>
      </c>
      <c r="H57" s="33"/>
    </row>
    <row r="58" spans="2:8" s="1" customFormat="1" ht="16.899999999999999" customHeight="1">
      <c r="B58" s="33"/>
      <c r="C58" s="198" t="s">
        <v>301</v>
      </c>
      <c r="D58" s="198" t="s">
        <v>391</v>
      </c>
      <c r="E58" s="18" t="s">
        <v>19</v>
      </c>
      <c r="F58" s="199">
        <v>763.93700000000001</v>
      </c>
      <c r="H58" s="33"/>
    </row>
    <row r="59" spans="2:8" s="1" customFormat="1" ht="16.899999999999999" customHeight="1">
      <c r="B59" s="33"/>
      <c r="C59" s="200" t="s">
        <v>2491</v>
      </c>
      <c r="H59" s="33"/>
    </row>
    <row r="60" spans="2:8" s="1" customFormat="1" ht="16.899999999999999" customHeight="1">
      <c r="B60" s="33"/>
      <c r="C60" s="198" t="s">
        <v>820</v>
      </c>
      <c r="D60" s="198" t="s">
        <v>821</v>
      </c>
      <c r="E60" s="18" t="s">
        <v>303</v>
      </c>
      <c r="F60" s="199">
        <v>763.93700000000001</v>
      </c>
      <c r="H60" s="33"/>
    </row>
    <row r="61" spans="2:8" s="1" customFormat="1" ht="16.899999999999999" customHeight="1">
      <c r="B61" s="33"/>
      <c r="C61" s="198" t="s">
        <v>807</v>
      </c>
      <c r="D61" s="198" t="s">
        <v>808</v>
      </c>
      <c r="E61" s="18" t="s">
        <v>303</v>
      </c>
      <c r="F61" s="199">
        <v>763.93700000000001</v>
      </c>
      <c r="H61" s="33"/>
    </row>
    <row r="62" spans="2:8" s="1" customFormat="1" ht="16.899999999999999" customHeight="1">
      <c r="B62" s="33"/>
      <c r="C62" s="198" t="s">
        <v>813</v>
      </c>
      <c r="D62" s="198" t="s">
        <v>814</v>
      </c>
      <c r="E62" s="18" t="s">
        <v>303</v>
      </c>
      <c r="F62" s="199">
        <v>14514.803</v>
      </c>
      <c r="H62" s="33"/>
    </row>
    <row r="63" spans="2:8" s="1" customFormat="1" ht="16.899999999999999" customHeight="1">
      <c r="B63" s="33"/>
      <c r="C63" s="194" t="s">
        <v>306</v>
      </c>
      <c r="D63" s="195" t="s">
        <v>307</v>
      </c>
      <c r="E63" s="196" t="s">
        <v>287</v>
      </c>
      <c r="F63" s="197">
        <v>262.77199999999999</v>
      </c>
      <c r="H63" s="33"/>
    </row>
    <row r="64" spans="2:8" s="1" customFormat="1" ht="16.899999999999999" customHeight="1">
      <c r="B64" s="33"/>
      <c r="C64" s="198" t="s">
        <v>19</v>
      </c>
      <c r="D64" s="198" t="s">
        <v>613</v>
      </c>
      <c r="E64" s="18" t="s">
        <v>19</v>
      </c>
      <c r="F64" s="199">
        <v>0</v>
      </c>
      <c r="H64" s="33"/>
    </row>
    <row r="65" spans="2:8" s="1" customFormat="1" ht="16.899999999999999" customHeight="1">
      <c r="B65" s="33"/>
      <c r="C65" s="198" t="s">
        <v>19</v>
      </c>
      <c r="D65" s="198" t="s">
        <v>614</v>
      </c>
      <c r="E65" s="18" t="s">
        <v>19</v>
      </c>
      <c r="F65" s="199">
        <v>262.79000000000002</v>
      </c>
      <c r="H65" s="33"/>
    </row>
    <row r="66" spans="2:8" s="1" customFormat="1" ht="16.899999999999999" customHeight="1">
      <c r="B66" s="33"/>
      <c r="C66" s="198" t="s">
        <v>19</v>
      </c>
      <c r="D66" s="198" t="s">
        <v>615</v>
      </c>
      <c r="E66" s="18" t="s">
        <v>19</v>
      </c>
      <c r="F66" s="199">
        <v>-1.7999999999999999E-2</v>
      </c>
      <c r="H66" s="33"/>
    </row>
    <row r="67" spans="2:8" s="1" customFormat="1" ht="16.899999999999999" customHeight="1">
      <c r="B67" s="33"/>
      <c r="C67" s="198" t="s">
        <v>306</v>
      </c>
      <c r="D67" s="198" t="s">
        <v>391</v>
      </c>
      <c r="E67" s="18" t="s">
        <v>19</v>
      </c>
      <c r="F67" s="199">
        <v>262.77199999999999</v>
      </c>
      <c r="H67" s="33"/>
    </row>
    <row r="68" spans="2:8" s="1" customFormat="1" ht="16.899999999999999" customHeight="1">
      <c r="B68" s="33"/>
      <c r="C68" s="200" t="s">
        <v>2491</v>
      </c>
      <c r="H68" s="33"/>
    </row>
    <row r="69" spans="2:8" s="1" customFormat="1" ht="16.899999999999999" customHeight="1">
      <c r="B69" s="33"/>
      <c r="C69" s="198" t="s">
        <v>609</v>
      </c>
      <c r="D69" s="198" t="s">
        <v>610</v>
      </c>
      <c r="E69" s="18" t="s">
        <v>287</v>
      </c>
      <c r="F69" s="199">
        <v>262.77199999999999</v>
      </c>
      <c r="H69" s="33"/>
    </row>
    <row r="70" spans="2:8" s="1" customFormat="1" ht="16.899999999999999" customHeight="1">
      <c r="B70" s="33"/>
      <c r="C70" s="198" t="s">
        <v>632</v>
      </c>
      <c r="D70" s="198" t="s">
        <v>633</v>
      </c>
      <c r="E70" s="18" t="s">
        <v>303</v>
      </c>
      <c r="F70" s="199">
        <v>23.387</v>
      </c>
      <c r="H70" s="33"/>
    </row>
    <row r="71" spans="2:8" s="1" customFormat="1" ht="16.899999999999999" customHeight="1">
      <c r="B71" s="33"/>
      <c r="C71" s="194" t="s">
        <v>309</v>
      </c>
      <c r="D71" s="195" t="s">
        <v>309</v>
      </c>
      <c r="E71" s="196" t="s">
        <v>256</v>
      </c>
      <c r="F71" s="197">
        <v>60</v>
      </c>
      <c r="H71" s="33"/>
    </row>
    <row r="72" spans="2:8" s="1" customFormat="1" ht="16.899999999999999" customHeight="1">
      <c r="B72" s="33"/>
      <c r="C72" s="198" t="s">
        <v>19</v>
      </c>
      <c r="D72" s="198" t="s">
        <v>759</v>
      </c>
      <c r="E72" s="18" t="s">
        <v>19</v>
      </c>
      <c r="F72" s="199">
        <v>0</v>
      </c>
      <c r="H72" s="33"/>
    </row>
    <row r="73" spans="2:8" s="1" customFormat="1" ht="16.899999999999999" customHeight="1">
      <c r="B73" s="33"/>
      <c r="C73" s="198" t="s">
        <v>309</v>
      </c>
      <c r="D73" s="198" t="s">
        <v>760</v>
      </c>
      <c r="E73" s="18" t="s">
        <v>19</v>
      </c>
      <c r="F73" s="199">
        <v>60</v>
      </c>
      <c r="H73" s="33"/>
    </row>
    <row r="74" spans="2:8" s="1" customFormat="1" ht="16.899999999999999" customHeight="1">
      <c r="B74" s="33"/>
      <c r="C74" s="200" t="s">
        <v>2491</v>
      </c>
      <c r="H74" s="33"/>
    </row>
    <row r="75" spans="2:8" s="1" customFormat="1" ht="16.899999999999999" customHeight="1">
      <c r="B75" s="33"/>
      <c r="C75" s="198" t="s">
        <v>755</v>
      </c>
      <c r="D75" s="198" t="s">
        <v>756</v>
      </c>
      <c r="E75" s="18" t="s">
        <v>414</v>
      </c>
      <c r="F75" s="199">
        <v>60</v>
      </c>
      <c r="H75" s="33"/>
    </row>
    <row r="76" spans="2:8" s="1" customFormat="1" ht="16.899999999999999" customHeight="1">
      <c r="B76" s="33"/>
      <c r="C76" s="198" t="s">
        <v>762</v>
      </c>
      <c r="D76" s="198" t="s">
        <v>763</v>
      </c>
      <c r="E76" s="18" t="s">
        <v>414</v>
      </c>
      <c r="F76" s="199">
        <v>60</v>
      </c>
      <c r="H76" s="33"/>
    </row>
    <row r="77" spans="2:8" s="1" customFormat="1" ht="16.899999999999999" customHeight="1">
      <c r="B77" s="33"/>
      <c r="C77" s="194" t="s">
        <v>356</v>
      </c>
      <c r="D77" s="195" t="s">
        <v>356</v>
      </c>
      <c r="E77" s="196" t="s">
        <v>287</v>
      </c>
      <c r="F77" s="197">
        <v>312.05099999999999</v>
      </c>
      <c r="H77" s="33"/>
    </row>
    <row r="78" spans="2:8" s="1" customFormat="1" ht="16.899999999999999" customHeight="1">
      <c r="B78" s="33"/>
      <c r="C78" s="198" t="s">
        <v>19</v>
      </c>
      <c r="D78" s="198" t="s">
        <v>340</v>
      </c>
      <c r="E78" s="18" t="s">
        <v>19</v>
      </c>
      <c r="F78" s="199">
        <v>231.58799999999999</v>
      </c>
      <c r="H78" s="33"/>
    </row>
    <row r="79" spans="2:8" s="1" customFormat="1" ht="16.899999999999999" customHeight="1">
      <c r="B79" s="33"/>
      <c r="C79" s="198" t="s">
        <v>19</v>
      </c>
      <c r="D79" s="198" t="s">
        <v>344</v>
      </c>
      <c r="E79" s="18" t="s">
        <v>19</v>
      </c>
      <c r="F79" s="199">
        <v>156.964</v>
      </c>
      <c r="H79" s="33"/>
    </row>
    <row r="80" spans="2:8" s="1" customFormat="1" ht="16.899999999999999" customHeight="1">
      <c r="B80" s="33"/>
      <c r="C80" s="198" t="s">
        <v>19</v>
      </c>
      <c r="D80" s="198" t="s">
        <v>564</v>
      </c>
      <c r="E80" s="18" t="s">
        <v>19</v>
      </c>
      <c r="F80" s="199">
        <v>-76.501000000000005</v>
      </c>
      <c r="H80" s="33"/>
    </row>
    <row r="81" spans="2:8" s="1" customFormat="1" ht="16.899999999999999" customHeight="1">
      <c r="B81" s="33"/>
      <c r="C81" s="198" t="s">
        <v>356</v>
      </c>
      <c r="D81" s="198" t="s">
        <v>391</v>
      </c>
      <c r="E81" s="18" t="s">
        <v>19</v>
      </c>
      <c r="F81" s="199">
        <v>312.05099999999999</v>
      </c>
      <c r="H81" s="33"/>
    </row>
    <row r="82" spans="2:8" s="1" customFormat="1" ht="16.899999999999999" customHeight="1">
      <c r="B82" s="33"/>
      <c r="C82" s="200" t="s">
        <v>2491</v>
      </c>
      <c r="H82" s="33"/>
    </row>
    <row r="83" spans="2:8" s="1" customFormat="1" ht="16.899999999999999" customHeight="1">
      <c r="B83" s="33"/>
      <c r="C83" s="198" t="s">
        <v>560</v>
      </c>
      <c r="D83" s="198" t="s">
        <v>561</v>
      </c>
      <c r="E83" s="18" t="s">
        <v>303</v>
      </c>
      <c r="F83" s="199">
        <v>561.69200000000001</v>
      </c>
      <c r="H83" s="33"/>
    </row>
    <row r="84" spans="2:8" s="1" customFormat="1" ht="16.899999999999999" customHeight="1">
      <c r="B84" s="33"/>
      <c r="C84" s="194" t="s">
        <v>344</v>
      </c>
      <c r="D84" s="195" t="s">
        <v>345</v>
      </c>
      <c r="E84" s="196" t="s">
        <v>287</v>
      </c>
      <c r="F84" s="197">
        <v>156.964</v>
      </c>
      <c r="H84" s="33"/>
    </row>
    <row r="85" spans="2:8" s="1" customFormat="1" ht="16.899999999999999" customHeight="1">
      <c r="B85" s="33"/>
      <c r="C85" s="198" t="s">
        <v>19</v>
      </c>
      <c r="D85" s="198" t="s">
        <v>398</v>
      </c>
      <c r="E85" s="18" t="s">
        <v>19</v>
      </c>
      <c r="F85" s="199">
        <v>0</v>
      </c>
      <c r="H85" s="33"/>
    </row>
    <row r="86" spans="2:8" s="1" customFormat="1" ht="16.899999999999999" customHeight="1">
      <c r="B86" s="33"/>
      <c r="C86" s="198" t="s">
        <v>19</v>
      </c>
      <c r="D86" s="198" t="s">
        <v>527</v>
      </c>
      <c r="E86" s="18" t="s">
        <v>19</v>
      </c>
      <c r="F86" s="199">
        <v>0</v>
      </c>
      <c r="H86" s="33"/>
    </row>
    <row r="87" spans="2:8" s="1" customFormat="1" ht="16.899999999999999" customHeight="1">
      <c r="B87" s="33"/>
      <c r="C87" s="198" t="s">
        <v>19</v>
      </c>
      <c r="D87" s="198" t="s">
        <v>528</v>
      </c>
      <c r="E87" s="18" t="s">
        <v>19</v>
      </c>
      <c r="F87" s="199">
        <v>85.284000000000006</v>
      </c>
      <c r="H87" s="33"/>
    </row>
    <row r="88" spans="2:8" s="1" customFormat="1" ht="16.899999999999999" customHeight="1">
      <c r="B88" s="33"/>
      <c r="C88" s="198" t="s">
        <v>19</v>
      </c>
      <c r="D88" s="198" t="s">
        <v>529</v>
      </c>
      <c r="E88" s="18" t="s">
        <v>19</v>
      </c>
      <c r="F88" s="199">
        <v>0</v>
      </c>
      <c r="H88" s="33"/>
    </row>
    <row r="89" spans="2:8" s="1" customFormat="1" ht="16.899999999999999" customHeight="1">
      <c r="B89" s="33"/>
      <c r="C89" s="198" t="s">
        <v>19</v>
      </c>
      <c r="D89" s="198" t="s">
        <v>530</v>
      </c>
      <c r="E89" s="18" t="s">
        <v>19</v>
      </c>
      <c r="F89" s="199">
        <v>71.680000000000007</v>
      </c>
      <c r="H89" s="33"/>
    </row>
    <row r="90" spans="2:8" s="1" customFormat="1" ht="16.899999999999999" customHeight="1">
      <c r="B90" s="33"/>
      <c r="C90" s="198" t="s">
        <v>344</v>
      </c>
      <c r="D90" s="198" t="s">
        <v>391</v>
      </c>
      <c r="E90" s="18" t="s">
        <v>19</v>
      </c>
      <c r="F90" s="199">
        <v>156.964</v>
      </c>
      <c r="H90" s="33"/>
    </row>
    <row r="91" spans="2:8" s="1" customFormat="1" ht="16.899999999999999" customHeight="1">
      <c r="B91" s="33"/>
      <c r="C91" s="200" t="s">
        <v>2491</v>
      </c>
      <c r="H91" s="33"/>
    </row>
    <row r="92" spans="2:8" s="1" customFormat="1" ht="16.899999999999999" customHeight="1">
      <c r="B92" s="33"/>
      <c r="C92" s="198" t="s">
        <v>522</v>
      </c>
      <c r="D92" s="198" t="s">
        <v>523</v>
      </c>
      <c r="E92" s="18" t="s">
        <v>287</v>
      </c>
      <c r="F92" s="199">
        <v>156.964</v>
      </c>
      <c r="H92" s="33"/>
    </row>
    <row r="93" spans="2:8" s="1" customFormat="1" ht="16.899999999999999" customHeight="1">
      <c r="B93" s="33"/>
      <c r="C93" s="198" t="s">
        <v>560</v>
      </c>
      <c r="D93" s="198" t="s">
        <v>561</v>
      </c>
      <c r="E93" s="18" t="s">
        <v>303</v>
      </c>
      <c r="F93" s="199">
        <v>561.69200000000001</v>
      </c>
      <c r="H93" s="33"/>
    </row>
    <row r="94" spans="2:8" s="1" customFormat="1" ht="16.899999999999999" customHeight="1">
      <c r="B94" s="33"/>
      <c r="C94" s="194" t="s">
        <v>311</v>
      </c>
      <c r="D94" s="195" t="s">
        <v>311</v>
      </c>
      <c r="E94" s="196" t="s">
        <v>287</v>
      </c>
      <c r="F94" s="197">
        <v>245.12200000000001</v>
      </c>
      <c r="H94" s="33"/>
    </row>
    <row r="95" spans="2:8" s="1" customFormat="1" ht="16.899999999999999" customHeight="1">
      <c r="B95" s="33"/>
      <c r="C95" s="198" t="s">
        <v>19</v>
      </c>
      <c r="D95" s="198" t="s">
        <v>496</v>
      </c>
      <c r="E95" s="18" t="s">
        <v>19</v>
      </c>
      <c r="F95" s="199">
        <v>0</v>
      </c>
      <c r="H95" s="33"/>
    </row>
    <row r="96" spans="2:8" s="1" customFormat="1" ht="16.899999999999999" customHeight="1">
      <c r="B96" s="33"/>
      <c r="C96" s="198" t="s">
        <v>311</v>
      </c>
      <c r="D96" s="198" t="s">
        <v>497</v>
      </c>
      <c r="E96" s="18" t="s">
        <v>19</v>
      </c>
      <c r="F96" s="199">
        <v>245.12200000000001</v>
      </c>
      <c r="H96" s="33"/>
    </row>
    <row r="97" spans="2:8" s="1" customFormat="1" ht="16.899999999999999" customHeight="1">
      <c r="B97" s="33"/>
      <c r="C97" s="200" t="s">
        <v>2491</v>
      </c>
      <c r="H97" s="33"/>
    </row>
    <row r="98" spans="2:8" s="1" customFormat="1" ht="16.899999999999999" customHeight="1">
      <c r="B98" s="33"/>
      <c r="C98" s="198" t="s">
        <v>491</v>
      </c>
      <c r="D98" s="198" t="s">
        <v>492</v>
      </c>
      <c r="E98" s="18" t="s">
        <v>287</v>
      </c>
      <c r="F98" s="199">
        <v>245.12200000000001</v>
      </c>
      <c r="H98" s="33"/>
    </row>
    <row r="99" spans="2:8" s="1" customFormat="1" ht="16.899999999999999" customHeight="1">
      <c r="B99" s="33"/>
      <c r="C99" s="198" t="s">
        <v>498</v>
      </c>
      <c r="D99" s="198" t="s">
        <v>499</v>
      </c>
      <c r="E99" s="18" t="s">
        <v>287</v>
      </c>
      <c r="F99" s="199">
        <v>2451.2199999999998</v>
      </c>
      <c r="H99" s="33"/>
    </row>
    <row r="100" spans="2:8" s="1" customFormat="1" ht="16.899999999999999" customHeight="1">
      <c r="B100" s="33"/>
      <c r="C100" s="198" t="s">
        <v>531</v>
      </c>
      <c r="D100" s="198" t="s">
        <v>532</v>
      </c>
      <c r="E100" s="18" t="s">
        <v>303</v>
      </c>
      <c r="F100" s="199">
        <v>428.964</v>
      </c>
      <c r="H100" s="33"/>
    </row>
    <row r="101" spans="2:8" s="1" customFormat="1" ht="16.899999999999999" customHeight="1">
      <c r="B101" s="33"/>
      <c r="C101" s="194" t="s">
        <v>313</v>
      </c>
      <c r="D101" s="195" t="s">
        <v>314</v>
      </c>
      <c r="E101" s="196" t="s">
        <v>303</v>
      </c>
      <c r="F101" s="197">
        <v>1.278</v>
      </c>
      <c r="H101" s="33"/>
    </row>
    <row r="102" spans="2:8" s="1" customFormat="1" ht="16.899999999999999" customHeight="1">
      <c r="B102" s="33"/>
      <c r="C102" s="198" t="s">
        <v>19</v>
      </c>
      <c r="D102" s="198" t="s">
        <v>804</v>
      </c>
      <c r="E102" s="18" t="s">
        <v>19</v>
      </c>
      <c r="F102" s="199">
        <v>0</v>
      </c>
      <c r="H102" s="33"/>
    </row>
    <row r="103" spans="2:8" s="1" customFormat="1" ht="16.899999999999999" customHeight="1">
      <c r="B103" s="33"/>
      <c r="C103" s="198" t="s">
        <v>19</v>
      </c>
      <c r="D103" s="198" t="s">
        <v>805</v>
      </c>
      <c r="E103" s="18" t="s">
        <v>19</v>
      </c>
      <c r="F103" s="199">
        <v>1.278</v>
      </c>
      <c r="H103" s="33"/>
    </row>
    <row r="104" spans="2:8" s="1" customFormat="1" ht="16.899999999999999" customHeight="1">
      <c r="B104" s="33"/>
      <c r="C104" s="198" t="s">
        <v>313</v>
      </c>
      <c r="D104" s="198" t="s">
        <v>391</v>
      </c>
      <c r="E104" s="18" t="s">
        <v>19</v>
      </c>
      <c r="F104" s="199">
        <v>1.278</v>
      </c>
      <c r="H104" s="33"/>
    </row>
    <row r="105" spans="2:8" s="1" customFormat="1" ht="16.899999999999999" customHeight="1">
      <c r="B105" s="33"/>
      <c r="C105" s="200" t="s">
        <v>2491</v>
      </c>
      <c r="H105" s="33"/>
    </row>
    <row r="106" spans="2:8" s="1" customFormat="1" ht="16.899999999999999" customHeight="1">
      <c r="B106" s="33"/>
      <c r="C106" s="198" t="s">
        <v>799</v>
      </c>
      <c r="D106" s="198" t="s">
        <v>800</v>
      </c>
      <c r="E106" s="18" t="s">
        <v>303</v>
      </c>
      <c r="F106" s="199">
        <v>1.278</v>
      </c>
      <c r="H106" s="33"/>
    </row>
    <row r="107" spans="2:8" s="1" customFormat="1" ht="16.899999999999999" customHeight="1">
      <c r="B107" s="33"/>
      <c r="C107" s="198" t="s">
        <v>791</v>
      </c>
      <c r="D107" s="198" t="s">
        <v>792</v>
      </c>
      <c r="E107" s="18" t="s">
        <v>135</v>
      </c>
      <c r="F107" s="199">
        <v>1278</v>
      </c>
      <c r="H107" s="33"/>
    </row>
    <row r="108" spans="2:8" s="1" customFormat="1" ht="16.899999999999999" customHeight="1">
      <c r="B108" s="33"/>
      <c r="C108" s="198" t="s">
        <v>796</v>
      </c>
      <c r="D108" s="198" t="s">
        <v>797</v>
      </c>
      <c r="E108" s="18" t="s">
        <v>303</v>
      </c>
      <c r="F108" s="199">
        <v>1.278</v>
      </c>
      <c r="H108" s="33"/>
    </row>
    <row r="109" spans="2:8" s="1" customFormat="1" ht="16.899999999999999" customHeight="1">
      <c r="B109" s="33"/>
      <c r="C109" s="194" t="s">
        <v>316</v>
      </c>
      <c r="D109" s="195" t="s">
        <v>317</v>
      </c>
      <c r="E109" s="196" t="s">
        <v>303</v>
      </c>
      <c r="F109" s="197">
        <v>1.528</v>
      </c>
      <c r="H109" s="33"/>
    </row>
    <row r="110" spans="2:8" s="1" customFormat="1" ht="16.899999999999999" customHeight="1">
      <c r="B110" s="33"/>
      <c r="C110" s="198" t="s">
        <v>316</v>
      </c>
      <c r="D110" s="198" t="s">
        <v>593</v>
      </c>
      <c r="E110" s="18" t="s">
        <v>19</v>
      </c>
      <c r="F110" s="199">
        <v>1.528</v>
      </c>
      <c r="H110" s="33"/>
    </row>
    <row r="111" spans="2:8" s="1" customFormat="1" ht="16.899999999999999" customHeight="1">
      <c r="B111" s="33"/>
      <c r="C111" s="200" t="s">
        <v>2491</v>
      </c>
      <c r="H111" s="33"/>
    </row>
    <row r="112" spans="2:8" s="1" customFormat="1" ht="16.899999999999999" customHeight="1">
      <c r="B112" s="33"/>
      <c r="C112" s="198" t="s">
        <v>589</v>
      </c>
      <c r="D112" s="198" t="s">
        <v>590</v>
      </c>
      <c r="E112" s="18" t="s">
        <v>303</v>
      </c>
      <c r="F112" s="199">
        <v>1.528</v>
      </c>
      <c r="H112" s="33"/>
    </row>
    <row r="113" spans="2:8" s="1" customFormat="1" ht="16.899999999999999" customHeight="1">
      <c r="B113" s="33"/>
      <c r="C113" s="198" t="s">
        <v>576</v>
      </c>
      <c r="D113" s="198" t="s">
        <v>577</v>
      </c>
      <c r="E113" s="18" t="s">
        <v>303</v>
      </c>
      <c r="F113" s="199">
        <v>4.2270000000000003</v>
      </c>
      <c r="H113" s="33"/>
    </row>
    <row r="114" spans="2:8" s="1" customFormat="1" ht="16.899999999999999" customHeight="1">
      <c r="B114" s="33"/>
      <c r="C114" s="198" t="s">
        <v>595</v>
      </c>
      <c r="D114" s="198" t="s">
        <v>596</v>
      </c>
      <c r="E114" s="18" t="s">
        <v>303</v>
      </c>
      <c r="F114" s="199">
        <v>4.2270000000000003</v>
      </c>
      <c r="H114" s="33"/>
    </row>
    <row r="115" spans="2:8" s="1" customFormat="1" ht="16.899999999999999" customHeight="1">
      <c r="B115" s="33"/>
      <c r="C115" s="194" t="s">
        <v>353</v>
      </c>
      <c r="D115" s="195" t="s">
        <v>353</v>
      </c>
      <c r="E115" s="196" t="s">
        <v>135</v>
      </c>
      <c r="F115" s="197">
        <v>8.8000000000000007</v>
      </c>
      <c r="H115" s="33"/>
    </row>
    <row r="116" spans="2:8" s="1" customFormat="1" ht="16.899999999999999" customHeight="1">
      <c r="B116" s="33"/>
      <c r="C116" s="198" t="s">
        <v>19</v>
      </c>
      <c r="D116" s="198" t="s">
        <v>921</v>
      </c>
      <c r="E116" s="18" t="s">
        <v>19</v>
      </c>
      <c r="F116" s="199">
        <v>0</v>
      </c>
      <c r="H116" s="33"/>
    </row>
    <row r="117" spans="2:8" s="1" customFormat="1" ht="16.899999999999999" customHeight="1">
      <c r="B117" s="33"/>
      <c r="C117" s="198" t="s">
        <v>353</v>
      </c>
      <c r="D117" s="198" t="s">
        <v>354</v>
      </c>
      <c r="E117" s="18" t="s">
        <v>19</v>
      </c>
      <c r="F117" s="199">
        <v>8.8000000000000007</v>
      </c>
      <c r="H117" s="33"/>
    </row>
    <row r="118" spans="2:8" s="1" customFormat="1" ht="16.899999999999999" customHeight="1">
      <c r="B118" s="33"/>
      <c r="C118" s="200" t="s">
        <v>2491</v>
      </c>
      <c r="H118" s="33"/>
    </row>
    <row r="119" spans="2:8" s="1" customFormat="1" ht="16.899999999999999" customHeight="1">
      <c r="B119" s="33"/>
      <c r="C119" s="198" t="s">
        <v>917</v>
      </c>
      <c r="D119" s="198" t="s">
        <v>918</v>
      </c>
      <c r="E119" s="18" t="s">
        <v>135</v>
      </c>
      <c r="F119" s="199">
        <v>8.8000000000000007</v>
      </c>
      <c r="H119" s="33"/>
    </row>
    <row r="120" spans="2:8" s="1" customFormat="1" ht="16.899999999999999" customHeight="1">
      <c r="B120" s="33"/>
      <c r="C120" s="198" t="s">
        <v>911</v>
      </c>
      <c r="D120" s="198" t="s">
        <v>912</v>
      </c>
      <c r="E120" s="18" t="s">
        <v>135</v>
      </c>
      <c r="F120" s="199">
        <v>8.8000000000000007</v>
      </c>
      <c r="H120" s="33"/>
    </row>
    <row r="121" spans="2:8" s="1" customFormat="1" ht="16.899999999999999" customHeight="1">
      <c r="B121" s="33"/>
      <c r="C121" s="194" t="s">
        <v>319</v>
      </c>
      <c r="D121" s="195" t="s">
        <v>320</v>
      </c>
      <c r="E121" s="196" t="s">
        <v>303</v>
      </c>
      <c r="F121" s="197">
        <v>7.4889999999999999</v>
      </c>
      <c r="H121" s="33"/>
    </row>
    <row r="122" spans="2:8" s="1" customFormat="1" ht="16.899999999999999" customHeight="1">
      <c r="B122" s="33"/>
      <c r="C122" s="198" t="s">
        <v>19</v>
      </c>
      <c r="D122" s="198" t="s">
        <v>398</v>
      </c>
      <c r="E122" s="18" t="s">
        <v>19</v>
      </c>
      <c r="F122" s="199">
        <v>0</v>
      </c>
      <c r="H122" s="33"/>
    </row>
    <row r="123" spans="2:8" s="1" customFormat="1" ht="16.899999999999999" customHeight="1">
      <c r="B123" s="33"/>
      <c r="C123" s="198" t="s">
        <v>19</v>
      </c>
      <c r="D123" s="198" t="s">
        <v>476</v>
      </c>
      <c r="E123" s="18" t="s">
        <v>19</v>
      </c>
      <c r="F123" s="199">
        <v>0</v>
      </c>
      <c r="H123" s="33"/>
    </row>
    <row r="124" spans="2:8" s="1" customFormat="1" ht="16.899999999999999" customHeight="1">
      <c r="B124" s="33"/>
      <c r="C124" s="198" t="s">
        <v>19</v>
      </c>
      <c r="D124" s="198" t="s">
        <v>477</v>
      </c>
      <c r="E124" s="18" t="s">
        <v>19</v>
      </c>
      <c r="F124" s="199">
        <v>7.4889999999999999</v>
      </c>
      <c r="H124" s="33"/>
    </row>
    <row r="125" spans="2:8" s="1" customFormat="1" ht="16.899999999999999" customHeight="1">
      <c r="B125" s="33"/>
      <c r="C125" s="198" t="s">
        <v>319</v>
      </c>
      <c r="D125" s="198" t="s">
        <v>391</v>
      </c>
      <c r="E125" s="18" t="s">
        <v>19</v>
      </c>
      <c r="F125" s="199">
        <v>7.4889999999999999</v>
      </c>
      <c r="H125" s="33"/>
    </row>
    <row r="126" spans="2:8" s="1" customFormat="1" ht="16.899999999999999" customHeight="1">
      <c r="B126" s="33"/>
      <c r="C126" s="200" t="s">
        <v>2491</v>
      </c>
      <c r="H126" s="33"/>
    </row>
    <row r="127" spans="2:8" s="1" customFormat="1" ht="16.899999999999999" customHeight="1">
      <c r="B127" s="33"/>
      <c r="C127" s="198" t="s">
        <v>474</v>
      </c>
      <c r="D127" s="198" t="s">
        <v>460</v>
      </c>
      <c r="E127" s="18" t="s">
        <v>303</v>
      </c>
      <c r="F127" s="199">
        <v>7.4889999999999999</v>
      </c>
      <c r="H127" s="33"/>
    </row>
    <row r="128" spans="2:8" s="1" customFormat="1" ht="16.899999999999999" customHeight="1">
      <c r="B128" s="33"/>
      <c r="C128" s="198" t="s">
        <v>464</v>
      </c>
      <c r="D128" s="198" t="s">
        <v>465</v>
      </c>
      <c r="E128" s="18" t="s">
        <v>303</v>
      </c>
      <c r="F128" s="199">
        <v>7.4889999999999999</v>
      </c>
      <c r="H128" s="33"/>
    </row>
    <row r="129" spans="2:8" s="1" customFormat="1" ht="16.899999999999999" customHeight="1">
      <c r="B129" s="33"/>
      <c r="C129" s="198" t="s">
        <v>469</v>
      </c>
      <c r="D129" s="198" t="s">
        <v>470</v>
      </c>
      <c r="E129" s="18" t="s">
        <v>303</v>
      </c>
      <c r="F129" s="199">
        <v>7.4889999999999999</v>
      </c>
      <c r="H129" s="33"/>
    </row>
    <row r="130" spans="2:8" s="1" customFormat="1" ht="16.899999999999999" customHeight="1">
      <c r="B130" s="33"/>
      <c r="C130" s="198" t="s">
        <v>478</v>
      </c>
      <c r="D130" s="198" t="s">
        <v>479</v>
      </c>
      <c r="E130" s="18" t="s">
        <v>303</v>
      </c>
      <c r="F130" s="199">
        <v>7.4889999999999999</v>
      </c>
      <c r="H130" s="33"/>
    </row>
    <row r="131" spans="2:8" s="1" customFormat="1" ht="16.899999999999999" customHeight="1">
      <c r="B131" s="33"/>
      <c r="C131" s="198" t="s">
        <v>589</v>
      </c>
      <c r="D131" s="198" t="s">
        <v>590</v>
      </c>
      <c r="E131" s="18" t="s">
        <v>303</v>
      </c>
      <c r="F131" s="199">
        <v>1.528</v>
      </c>
      <c r="H131" s="33"/>
    </row>
    <row r="132" spans="2:8" s="1" customFormat="1" ht="16.899999999999999" customHeight="1">
      <c r="B132" s="33"/>
      <c r="C132" s="194" t="s">
        <v>322</v>
      </c>
      <c r="D132" s="195" t="s">
        <v>323</v>
      </c>
      <c r="E132" s="196" t="s">
        <v>303</v>
      </c>
      <c r="F132" s="197">
        <v>2.6989999999999998</v>
      </c>
      <c r="H132" s="33"/>
    </row>
    <row r="133" spans="2:8" s="1" customFormat="1" ht="16.899999999999999" customHeight="1">
      <c r="B133" s="33"/>
      <c r="C133" s="198" t="s">
        <v>19</v>
      </c>
      <c r="D133" s="198" t="s">
        <v>398</v>
      </c>
      <c r="E133" s="18" t="s">
        <v>19</v>
      </c>
      <c r="F133" s="199">
        <v>0</v>
      </c>
      <c r="H133" s="33"/>
    </row>
    <row r="134" spans="2:8" s="1" customFormat="1" ht="16.899999999999999" customHeight="1">
      <c r="B134" s="33"/>
      <c r="C134" s="198" t="s">
        <v>19</v>
      </c>
      <c r="D134" s="198" t="s">
        <v>585</v>
      </c>
      <c r="E134" s="18" t="s">
        <v>19</v>
      </c>
      <c r="F134" s="199">
        <v>0</v>
      </c>
      <c r="H134" s="33"/>
    </row>
    <row r="135" spans="2:8" s="1" customFormat="1" ht="16.899999999999999" customHeight="1">
      <c r="B135" s="33"/>
      <c r="C135" s="198" t="s">
        <v>19</v>
      </c>
      <c r="D135" s="198" t="s">
        <v>586</v>
      </c>
      <c r="E135" s="18" t="s">
        <v>19</v>
      </c>
      <c r="F135" s="199">
        <v>1.9690000000000001</v>
      </c>
      <c r="H135" s="33"/>
    </row>
    <row r="136" spans="2:8" s="1" customFormat="1" ht="16.899999999999999" customHeight="1">
      <c r="B136" s="33"/>
      <c r="C136" s="198" t="s">
        <v>19</v>
      </c>
      <c r="D136" s="198" t="s">
        <v>587</v>
      </c>
      <c r="E136" s="18" t="s">
        <v>19</v>
      </c>
      <c r="F136" s="199">
        <v>0.73</v>
      </c>
      <c r="H136" s="33"/>
    </row>
    <row r="137" spans="2:8" s="1" customFormat="1" ht="16.899999999999999" customHeight="1">
      <c r="B137" s="33"/>
      <c r="C137" s="198" t="s">
        <v>322</v>
      </c>
      <c r="D137" s="198" t="s">
        <v>391</v>
      </c>
      <c r="E137" s="18" t="s">
        <v>19</v>
      </c>
      <c r="F137" s="199">
        <v>2.6989999999999998</v>
      </c>
      <c r="H137" s="33"/>
    </row>
    <row r="138" spans="2:8" s="1" customFormat="1" ht="16.899999999999999" customHeight="1">
      <c r="B138" s="33"/>
      <c r="C138" s="200" t="s">
        <v>2491</v>
      </c>
      <c r="H138" s="33"/>
    </row>
    <row r="139" spans="2:8" s="1" customFormat="1" ht="16.899999999999999" customHeight="1">
      <c r="B139" s="33"/>
      <c r="C139" s="198" t="s">
        <v>581</v>
      </c>
      <c r="D139" s="198" t="s">
        <v>582</v>
      </c>
      <c r="E139" s="18" t="s">
        <v>303</v>
      </c>
      <c r="F139" s="199">
        <v>2.6989999999999998</v>
      </c>
      <c r="H139" s="33"/>
    </row>
    <row r="140" spans="2:8" s="1" customFormat="1" ht="16.899999999999999" customHeight="1">
      <c r="B140" s="33"/>
      <c r="C140" s="198" t="s">
        <v>576</v>
      </c>
      <c r="D140" s="198" t="s">
        <v>577</v>
      </c>
      <c r="E140" s="18" t="s">
        <v>303</v>
      </c>
      <c r="F140" s="199">
        <v>4.2270000000000003</v>
      </c>
      <c r="H140" s="33"/>
    </row>
    <row r="141" spans="2:8" s="1" customFormat="1" ht="16.899999999999999" customHeight="1">
      <c r="B141" s="33"/>
      <c r="C141" s="198" t="s">
        <v>595</v>
      </c>
      <c r="D141" s="198" t="s">
        <v>596</v>
      </c>
      <c r="E141" s="18" t="s">
        <v>303</v>
      </c>
      <c r="F141" s="199">
        <v>4.2270000000000003</v>
      </c>
      <c r="H141" s="33"/>
    </row>
    <row r="142" spans="2:8" s="1" customFormat="1" ht="16.899999999999999" customHeight="1">
      <c r="B142" s="33"/>
      <c r="C142" s="198" t="s">
        <v>589</v>
      </c>
      <c r="D142" s="198" t="s">
        <v>590</v>
      </c>
      <c r="E142" s="18" t="s">
        <v>303</v>
      </c>
      <c r="F142" s="199">
        <v>1.528</v>
      </c>
      <c r="H142" s="33"/>
    </row>
    <row r="143" spans="2:8" s="1" customFormat="1" ht="16.899999999999999" customHeight="1">
      <c r="B143" s="33"/>
      <c r="C143" s="194" t="s">
        <v>325</v>
      </c>
      <c r="D143" s="195" t="s">
        <v>326</v>
      </c>
      <c r="E143" s="196" t="s">
        <v>209</v>
      </c>
      <c r="F143" s="197">
        <v>132.19800000000001</v>
      </c>
      <c r="H143" s="33"/>
    </row>
    <row r="144" spans="2:8" s="1" customFormat="1" ht="16.899999999999999" customHeight="1">
      <c r="B144" s="33"/>
      <c r="C144" s="198" t="s">
        <v>19</v>
      </c>
      <c r="D144" s="198" t="s">
        <v>398</v>
      </c>
      <c r="E144" s="18" t="s">
        <v>19</v>
      </c>
      <c r="F144" s="199">
        <v>0</v>
      </c>
      <c r="H144" s="33"/>
    </row>
    <row r="145" spans="2:8" s="1" customFormat="1" ht="16.899999999999999" customHeight="1">
      <c r="B145" s="33"/>
      <c r="C145" s="198" t="s">
        <v>19</v>
      </c>
      <c r="D145" s="198" t="s">
        <v>438</v>
      </c>
      <c r="E145" s="18" t="s">
        <v>19</v>
      </c>
      <c r="F145" s="199">
        <v>0</v>
      </c>
      <c r="H145" s="33"/>
    </row>
    <row r="146" spans="2:8" s="1" customFormat="1" ht="16.899999999999999" customHeight="1">
      <c r="B146" s="33"/>
      <c r="C146" s="198" t="s">
        <v>19</v>
      </c>
      <c r="D146" s="198" t="s">
        <v>439</v>
      </c>
      <c r="E146" s="18" t="s">
        <v>19</v>
      </c>
      <c r="F146" s="199">
        <v>60.3</v>
      </c>
      <c r="H146" s="33"/>
    </row>
    <row r="147" spans="2:8" s="1" customFormat="1" ht="16.899999999999999" customHeight="1">
      <c r="B147" s="33"/>
      <c r="C147" s="198" t="s">
        <v>19</v>
      </c>
      <c r="D147" s="198" t="s">
        <v>440</v>
      </c>
      <c r="E147" s="18" t="s">
        <v>19</v>
      </c>
      <c r="F147" s="199">
        <v>71.897999999999996</v>
      </c>
      <c r="H147" s="33"/>
    </row>
    <row r="148" spans="2:8" s="1" customFormat="1" ht="16.899999999999999" customHeight="1">
      <c r="B148" s="33"/>
      <c r="C148" s="198" t="s">
        <v>325</v>
      </c>
      <c r="D148" s="198" t="s">
        <v>402</v>
      </c>
      <c r="E148" s="18" t="s">
        <v>19</v>
      </c>
      <c r="F148" s="199">
        <v>132.19800000000001</v>
      </c>
      <c r="H148" s="33"/>
    </row>
    <row r="149" spans="2:8" s="1" customFormat="1" ht="16.899999999999999" customHeight="1">
      <c r="B149" s="33"/>
      <c r="C149" s="200" t="s">
        <v>2491</v>
      </c>
      <c r="H149" s="33"/>
    </row>
    <row r="150" spans="2:8" s="1" customFormat="1" ht="16.899999999999999" customHeight="1">
      <c r="B150" s="33"/>
      <c r="C150" s="198" t="s">
        <v>433</v>
      </c>
      <c r="D150" s="198" t="s">
        <v>434</v>
      </c>
      <c r="E150" s="18" t="s">
        <v>209</v>
      </c>
      <c r="F150" s="199">
        <v>1175.123</v>
      </c>
      <c r="H150" s="33"/>
    </row>
    <row r="151" spans="2:8" s="1" customFormat="1" ht="16.899999999999999" customHeight="1">
      <c r="B151" s="33"/>
      <c r="C151" s="198" t="s">
        <v>459</v>
      </c>
      <c r="D151" s="198" t="s">
        <v>460</v>
      </c>
      <c r="E151" s="18" t="s">
        <v>303</v>
      </c>
      <c r="F151" s="199">
        <v>16.326000000000001</v>
      </c>
      <c r="H151" s="33"/>
    </row>
    <row r="152" spans="2:8" s="1" customFormat="1" ht="16.899999999999999" customHeight="1">
      <c r="B152" s="33"/>
      <c r="C152" s="194" t="s">
        <v>328</v>
      </c>
      <c r="D152" s="195" t="s">
        <v>329</v>
      </c>
      <c r="E152" s="196" t="s">
        <v>209</v>
      </c>
      <c r="F152" s="197">
        <v>1042.925</v>
      </c>
      <c r="H152" s="33"/>
    </row>
    <row r="153" spans="2:8" s="1" customFormat="1" ht="16.899999999999999" customHeight="1">
      <c r="B153" s="33"/>
      <c r="C153" s="198" t="s">
        <v>19</v>
      </c>
      <c r="D153" s="198" t="s">
        <v>441</v>
      </c>
      <c r="E153" s="18" t="s">
        <v>19</v>
      </c>
      <c r="F153" s="199">
        <v>0</v>
      </c>
      <c r="H153" s="33"/>
    </row>
    <row r="154" spans="2:8" s="1" customFormat="1" ht="16.899999999999999" customHeight="1">
      <c r="B154" s="33"/>
      <c r="C154" s="198" t="s">
        <v>19</v>
      </c>
      <c r="D154" s="198" t="s">
        <v>442</v>
      </c>
      <c r="E154" s="18" t="s">
        <v>19</v>
      </c>
      <c r="F154" s="199">
        <v>136.58199999999999</v>
      </c>
      <c r="H154" s="33"/>
    </row>
    <row r="155" spans="2:8" s="1" customFormat="1" ht="16.899999999999999" customHeight="1">
      <c r="B155" s="33"/>
      <c r="C155" s="198" t="s">
        <v>19</v>
      </c>
      <c r="D155" s="198" t="s">
        <v>443</v>
      </c>
      <c r="E155" s="18" t="s">
        <v>19</v>
      </c>
      <c r="F155" s="199">
        <v>210.48400000000001</v>
      </c>
      <c r="H155" s="33"/>
    </row>
    <row r="156" spans="2:8" s="1" customFormat="1" ht="16.899999999999999" customHeight="1">
      <c r="B156" s="33"/>
      <c r="C156" s="198" t="s">
        <v>19</v>
      </c>
      <c r="D156" s="198" t="s">
        <v>444</v>
      </c>
      <c r="E156" s="18" t="s">
        <v>19</v>
      </c>
      <c r="F156" s="199">
        <v>63.28</v>
      </c>
      <c r="H156" s="33"/>
    </row>
    <row r="157" spans="2:8" s="1" customFormat="1" ht="16.899999999999999" customHeight="1">
      <c r="B157" s="33"/>
      <c r="C157" s="198" t="s">
        <v>19</v>
      </c>
      <c r="D157" s="198" t="s">
        <v>445</v>
      </c>
      <c r="E157" s="18" t="s">
        <v>19</v>
      </c>
      <c r="F157" s="199">
        <v>454.10399999999998</v>
      </c>
      <c r="H157" s="33"/>
    </row>
    <row r="158" spans="2:8" s="1" customFormat="1" ht="16.899999999999999" customHeight="1">
      <c r="B158" s="33"/>
      <c r="C158" s="198" t="s">
        <v>19</v>
      </c>
      <c r="D158" s="198" t="s">
        <v>446</v>
      </c>
      <c r="E158" s="18" t="s">
        <v>19</v>
      </c>
      <c r="F158" s="199">
        <v>178.47499999999999</v>
      </c>
      <c r="H158" s="33"/>
    </row>
    <row r="159" spans="2:8" s="1" customFormat="1" ht="16.899999999999999" customHeight="1">
      <c r="B159" s="33"/>
      <c r="C159" s="198" t="s">
        <v>328</v>
      </c>
      <c r="D159" s="198" t="s">
        <v>402</v>
      </c>
      <c r="E159" s="18" t="s">
        <v>19</v>
      </c>
      <c r="F159" s="199">
        <v>1042.925</v>
      </c>
      <c r="H159" s="33"/>
    </row>
    <row r="160" spans="2:8" s="1" customFormat="1" ht="16.899999999999999" customHeight="1">
      <c r="B160" s="33"/>
      <c r="C160" s="200" t="s">
        <v>2491</v>
      </c>
      <c r="H160" s="33"/>
    </row>
    <row r="161" spans="2:8" s="1" customFormat="1" ht="16.899999999999999" customHeight="1">
      <c r="B161" s="33"/>
      <c r="C161" s="198" t="s">
        <v>433</v>
      </c>
      <c r="D161" s="198" t="s">
        <v>434</v>
      </c>
      <c r="E161" s="18" t="s">
        <v>209</v>
      </c>
      <c r="F161" s="199">
        <v>1175.123</v>
      </c>
      <c r="H161" s="33"/>
    </row>
    <row r="162" spans="2:8" s="1" customFormat="1" ht="16.899999999999999" customHeight="1">
      <c r="B162" s="33"/>
      <c r="C162" s="198" t="s">
        <v>455</v>
      </c>
      <c r="D162" s="198" t="s">
        <v>456</v>
      </c>
      <c r="E162" s="18" t="s">
        <v>303</v>
      </c>
      <c r="F162" s="199">
        <v>128.80099999999999</v>
      </c>
      <c r="H162" s="33"/>
    </row>
    <row r="163" spans="2:8" s="1" customFormat="1" ht="16.899999999999999" customHeight="1">
      <c r="B163" s="33"/>
      <c r="C163" s="194" t="s">
        <v>331</v>
      </c>
      <c r="D163" s="195" t="s">
        <v>332</v>
      </c>
      <c r="E163" s="196" t="s">
        <v>333</v>
      </c>
      <c r="F163" s="197">
        <v>30</v>
      </c>
      <c r="H163" s="33"/>
    </row>
    <row r="164" spans="2:8" s="1" customFormat="1" ht="16.899999999999999" customHeight="1">
      <c r="B164" s="33"/>
      <c r="C164" s="198" t="s">
        <v>19</v>
      </c>
      <c r="D164" s="198" t="s">
        <v>700</v>
      </c>
      <c r="E164" s="18" t="s">
        <v>19</v>
      </c>
      <c r="F164" s="199">
        <v>0</v>
      </c>
      <c r="H164" s="33"/>
    </row>
    <row r="165" spans="2:8" s="1" customFormat="1" ht="16.899999999999999" customHeight="1">
      <c r="B165" s="33"/>
      <c r="C165" s="198" t="s">
        <v>19</v>
      </c>
      <c r="D165" s="198" t="s">
        <v>701</v>
      </c>
      <c r="E165" s="18" t="s">
        <v>19</v>
      </c>
      <c r="F165" s="199">
        <v>30</v>
      </c>
      <c r="H165" s="33"/>
    </row>
    <row r="166" spans="2:8" s="1" customFormat="1" ht="16.899999999999999" customHeight="1">
      <c r="B166" s="33"/>
      <c r="C166" s="198" t="s">
        <v>331</v>
      </c>
      <c r="D166" s="198" t="s">
        <v>391</v>
      </c>
      <c r="E166" s="18" t="s">
        <v>19</v>
      </c>
      <c r="F166" s="199">
        <v>30</v>
      </c>
      <c r="H166" s="33"/>
    </row>
    <row r="167" spans="2:8" s="1" customFormat="1" ht="16.899999999999999" customHeight="1">
      <c r="B167" s="33"/>
      <c r="C167" s="200" t="s">
        <v>2491</v>
      </c>
      <c r="H167" s="33"/>
    </row>
    <row r="168" spans="2:8" s="1" customFormat="1" ht="16.899999999999999" customHeight="1">
      <c r="B168" s="33"/>
      <c r="C168" s="198" t="s">
        <v>694</v>
      </c>
      <c r="D168" s="198" t="s">
        <v>695</v>
      </c>
      <c r="E168" s="18" t="s">
        <v>333</v>
      </c>
      <c r="F168" s="199">
        <v>30</v>
      </c>
      <c r="H168" s="33"/>
    </row>
    <row r="169" spans="2:8" s="1" customFormat="1" ht="16.899999999999999" customHeight="1">
      <c r="B169" s="33"/>
      <c r="C169" s="198" t="s">
        <v>703</v>
      </c>
      <c r="D169" s="198" t="s">
        <v>704</v>
      </c>
      <c r="E169" s="18" t="s">
        <v>333</v>
      </c>
      <c r="F169" s="199">
        <v>30</v>
      </c>
      <c r="H169" s="33"/>
    </row>
    <row r="170" spans="2:8" s="1" customFormat="1" ht="16.899999999999999" customHeight="1">
      <c r="B170" s="33"/>
      <c r="C170" s="194" t="s">
        <v>335</v>
      </c>
      <c r="D170" s="195" t="s">
        <v>335</v>
      </c>
      <c r="E170" s="196" t="s">
        <v>287</v>
      </c>
      <c r="F170" s="197">
        <v>293.78800000000001</v>
      </c>
      <c r="H170" s="33"/>
    </row>
    <row r="171" spans="2:8" s="1" customFormat="1" ht="16.899999999999999" customHeight="1">
      <c r="B171" s="33"/>
      <c r="C171" s="198" t="s">
        <v>19</v>
      </c>
      <c r="D171" s="198" t="s">
        <v>398</v>
      </c>
      <c r="E171" s="18" t="s">
        <v>19</v>
      </c>
      <c r="F171" s="199">
        <v>0</v>
      </c>
      <c r="H171" s="33"/>
    </row>
    <row r="172" spans="2:8" s="1" customFormat="1" ht="16.899999999999999" customHeight="1">
      <c r="B172" s="33"/>
      <c r="C172" s="198" t="s">
        <v>19</v>
      </c>
      <c r="D172" s="198" t="s">
        <v>399</v>
      </c>
      <c r="E172" s="18" t="s">
        <v>19</v>
      </c>
      <c r="F172" s="199">
        <v>175.98</v>
      </c>
      <c r="H172" s="33"/>
    </row>
    <row r="173" spans="2:8" s="1" customFormat="1" ht="16.899999999999999" customHeight="1">
      <c r="B173" s="33"/>
      <c r="C173" s="198" t="s">
        <v>19</v>
      </c>
      <c r="D173" s="198" t="s">
        <v>400</v>
      </c>
      <c r="E173" s="18" t="s">
        <v>19</v>
      </c>
      <c r="F173" s="199">
        <v>15.193</v>
      </c>
      <c r="H173" s="33"/>
    </row>
    <row r="174" spans="2:8" s="1" customFormat="1" ht="16.899999999999999" customHeight="1">
      <c r="B174" s="33"/>
      <c r="C174" s="198" t="s">
        <v>19</v>
      </c>
      <c r="D174" s="198" t="s">
        <v>401</v>
      </c>
      <c r="E174" s="18" t="s">
        <v>19</v>
      </c>
      <c r="F174" s="199">
        <v>26.114000000000001</v>
      </c>
      <c r="H174" s="33"/>
    </row>
    <row r="175" spans="2:8" s="1" customFormat="1" ht="16.899999999999999" customHeight="1">
      <c r="B175" s="33"/>
      <c r="C175" s="198" t="s">
        <v>19</v>
      </c>
      <c r="D175" s="198" t="s">
        <v>403</v>
      </c>
      <c r="E175" s="18" t="s">
        <v>19</v>
      </c>
      <c r="F175" s="199">
        <v>53.359000000000002</v>
      </c>
      <c r="H175" s="33"/>
    </row>
    <row r="176" spans="2:8" s="1" customFormat="1" ht="16.899999999999999" customHeight="1">
      <c r="B176" s="33"/>
      <c r="C176" s="198" t="s">
        <v>19</v>
      </c>
      <c r="D176" s="198" t="s">
        <v>404</v>
      </c>
      <c r="E176" s="18" t="s">
        <v>19</v>
      </c>
      <c r="F176" s="199">
        <v>23.141999999999999</v>
      </c>
      <c r="H176" s="33"/>
    </row>
    <row r="177" spans="2:8" s="1" customFormat="1" ht="16.899999999999999" customHeight="1">
      <c r="B177" s="33"/>
      <c r="C177" s="198" t="s">
        <v>335</v>
      </c>
      <c r="D177" s="198" t="s">
        <v>391</v>
      </c>
      <c r="E177" s="18" t="s">
        <v>19</v>
      </c>
      <c r="F177" s="199">
        <v>293.78800000000001</v>
      </c>
      <c r="H177" s="33"/>
    </row>
    <row r="178" spans="2:8" s="1" customFormat="1" ht="16.899999999999999" customHeight="1">
      <c r="B178" s="33"/>
      <c r="C178" s="200" t="s">
        <v>2491</v>
      </c>
      <c r="H178" s="33"/>
    </row>
    <row r="179" spans="2:8" s="1" customFormat="1" ht="16.899999999999999" customHeight="1">
      <c r="B179" s="33"/>
      <c r="C179" s="198" t="s">
        <v>392</v>
      </c>
      <c r="D179" s="198" t="s">
        <v>393</v>
      </c>
      <c r="E179" s="18" t="s">
        <v>287</v>
      </c>
      <c r="F179" s="199">
        <v>293.78800000000001</v>
      </c>
      <c r="H179" s="33"/>
    </row>
    <row r="180" spans="2:8" s="1" customFormat="1" ht="16.899999999999999" customHeight="1">
      <c r="B180" s="33"/>
      <c r="C180" s="198" t="s">
        <v>491</v>
      </c>
      <c r="D180" s="198" t="s">
        <v>492</v>
      </c>
      <c r="E180" s="18" t="s">
        <v>287</v>
      </c>
      <c r="F180" s="199">
        <v>245.12200000000001</v>
      </c>
      <c r="H180" s="33"/>
    </row>
    <row r="181" spans="2:8" s="1" customFormat="1" ht="16.899999999999999" customHeight="1">
      <c r="B181" s="33"/>
      <c r="C181" s="194" t="s">
        <v>337</v>
      </c>
      <c r="D181" s="195" t="s">
        <v>338</v>
      </c>
      <c r="E181" s="196" t="s">
        <v>287</v>
      </c>
      <c r="F181" s="197">
        <v>27.835000000000001</v>
      </c>
      <c r="H181" s="33"/>
    </row>
    <row r="182" spans="2:8" s="1" customFormat="1" ht="16.899999999999999" customHeight="1">
      <c r="B182" s="33"/>
      <c r="C182" s="198" t="s">
        <v>19</v>
      </c>
      <c r="D182" s="198" t="s">
        <v>388</v>
      </c>
      <c r="E182" s="18" t="s">
        <v>19</v>
      </c>
      <c r="F182" s="199">
        <v>0</v>
      </c>
      <c r="H182" s="33"/>
    </row>
    <row r="183" spans="2:8" s="1" customFormat="1" ht="16.899999999999999" customHeight="1">
      <c r="B183" s="33"/>
      <c r="C183" s="198" t="s">
        <v>19</v>
      </c>
      <c r="D183" s="198" t="s">
        <v>389</v>
      </c>
      <c r="E183" s="18" t="s">
        <v>19</v>
      </c>
      <c r="F183" s="199">
        <v>0</v>
      </c>
      <c r="H183" s="33"/>
    </row>
    <row r="184" spans="2:8" s="1" customFormat="1" ht="16.899999999999999" customHeight="1">
      <c r="B184" s="33"/>
      <c r="C184" s="198" t="s">
        <v>19</v>
      </c>
      <c r="D184" s="198" t="s">
        <v>390</v>
      </c>
      <c r="E184" s="18" t="s">
        <v>19</v>
      </c>
      <c r="F184" s="199">
        <v>27.835000000000001</v>
      </c>
      <c r="H184" s="33"/>
    </row>
    <row r="185" spans="2:8" s="1" customFormat="1" ht="16.899999999999999" customHeight="1">
      <c r="B185" s="33"/>
      <c r="C185" s="198" t="s">
        <v>337</v>
      </c>
      <c r="D185" s="198" t="s">
        <v>391</v>
      </c>
      <c r="E185" s="18" t="s">
        <v>19</v>
      </c>
      <c r="F185" s="199">
        <v>27.835000000000001</v>
      </c>
      <c r="H185" s="33"/>
    </row>
    <row r="186" spans="2:8" s="1" customFormat="1" ht="16.899999999999999" customHeight="1">
      <c r="B186" s="33"/>
      <c r="C186" s="200" t="s">
        <v>2491</v>
      </c>
      <c r="H186" s="33"/>
    </row>
    <row r="187" spans="2:8" s="1" customFormat="1" ht="16.899999999999999" customHeight="1">
      <c r="B187" s="33"/>
      <c r="C187" s="198" t="s">
        <v>382</v>
      </c>
      <c r="D187" s="198" t="s">
        <v>383</v>
      </c>
      <c r="E187" s="18" t="s">
        <v>287</v>
      </c>
      <c r="F187" s="199">
        <v>27.835000000000001</v>
      </c>
      <c r="H187" s="33"/>
    </row>
    <row r="188" spans="2:8" s="1" customFormat="1" ht="16.899999999999999" customHeight="1">
      <c r="B188" s="33"/>
      <c r="C188" s="198" t="s">
        <v>491</v>
      </c>
      <c r="D188" s="198" t="s">
        <v>492</v>
      </c>
      <c r="E188" s="18" t="s">
        <v>287</v>
      </c>
      <c r="F188" s="199">
        <v>245.12200000000001</v>
      </c>
      <c r="H188" s="33"/>
    </row>
    <row r="189" spans="2:8" s="1" customFormat="1" ht="16.899999999999999" customHeight="1">
      <c r="B189" s="33"/>
      <c r="C189" s="198" t="s">
        <v>504</v>
      </c>
      <c r="D189" s="198" t="s">
        <v>505</v>
      </c>
      <c r="E189" s="18" t="s">
        <v>287</v>
      </c>
      <c r="F189" s="199">
        <v>27.835000000000001</v>
      </c>
      <c r="H189" s="33"/>
    </row>
    <row r="190" spans="2:8" s="1" customFormat="1" ht="16.899999999999999" customHeight="1">
      <c r="B190" s="33"/>
      <c r="C190" s="198" t="s">
        <v>516</v>
      </c>
      <c r="D190" s="198" t="s">
        <v>517</v>
      </c>
      <c r="E190" s="18" t="s">
        <v>287</v>
      </c>
      <c r="F190" s="199">
        <v>27.835000000000001</v>
      </c>
      <c r="H190" s="33"/>
    </row>
    <row r="191" spans="2:8" s="1" customFormat="1" ht="16.899999999999999" customHeight="1">
      <c r="B191" s="33"/>
      <c r="C191" s="198" t="s">
        <v>538</v>
      </c>
      <c r="D191" s="198" t="s">
        <v>539</v>
      </c>
      <c r="E191" s="18" t="s">
        <v>287</v>
      </c>
      <c r="F191" s="199">
        <v>27.835000000000001</v>
      </c>
      <c r="H191" s="33"/>
    </row>
    <row r="192" spans="2:8" s="1" customFormat="1" ht="16.899999999999999" customHeight="1">
      <c r="B192" s="33"/>
      <c r="C192" s="194" t="s">
        <v>283</v>
      </c>
      <c r="D192" s="195" t="s">
        <v>283</v>
      </c>
      <c r="E192" s="196" t="s">
        <v>135</v>
      </c>
      <c r="F192" s="197">
        <v>757.05</v>
      </c>
      <c r="H192" s="33"/>
    </row>
    <row r="193" spans="2:8" s="1" customFormat="1" ht="16.899999999999999" customHeight="1">
      <c r="B193" s="33"/>
      <c r="C193" s="198" t="s">
        <v>19</v>
      </c>
      <c r="D193" s="198" t="s">
        <v>932</v>
      </c>
      <c r="E193" s="18" t="s">
        <v>19</v>
      </c>
      <c r="F193" s="199">
        <v>0</v>
      </c>
      <c r="H193" s="33"/>
    </row>
    <row r="194" spans="2:8" s="1" customFormat="1" ht="16.899999999999999" customHeight="1">
      <c r="B194" s="33"/>
      <c r="C194" s="198" t="s">
        <v>283</v>
      </c>
      <c r="D194" s="198" t="s">
        <v>284</v>
      </c>
      <c r="E194" s="18" t="s">
        <v>19</v>
      </c>
      <c r="F194" s="199">
        <v>757.05</v>
      </c>
      <c r="H194" s="33"/>
    </row>
    <row r="195" spans="2:8" s="1" customFormat="1" ht="16.899999999999999" customHeight="1">
      <c r="B195" s="33"/>
      <c r="C195" s="200" t="s">
        <v>2491</v>
      </c>
      <c r="H195" s="33"/>
    </row>
    <row r="196" spans="2:8" s="1" customFormat="1" ht="16.899999999999999" customHeight="1">
      <c r="B196" s="33"/>
      <c r="C196" s="198" t="s">
        <v>929</v>
      </c>
      <c r="D196" s="198" t="s">
        <v>930</v>
      </c>
      <c r="E196" s="18" t="s">
        <v>135</v>
      </c>
      <c r="F196" s="199">
        <v>757.05</v>
      </c>
      <c r="H196" s="33"/>
    </row>
    <row r="197" spans="2:8" s="1" customFormat="1" ht="16.899999999999999" customHeight="1">
      <c r="B197" s="33"/>
      <c r="C197" s="198" t="s">
        <v>923</v>
      </c>
      <c r="D197" s="198" t="s">
        <v>924</v>
      </c>
      <c r="E197" s="18" t="s">
        <v>135</v>
      </c>
      <c r="F197" s="199">
        <v>757.05</v>
      </c>
      <c r="H197" s="33"/>
    </row>
    <row r="198" spans="2:8" s="1" customFormat="1" ht="16.899999999999999" customHeight="1">
      <c r="B198" s="33"/>
      <c r="C198" s="194" t="s">
        <v>285</v>
      </c>
      <c r="D198" s="195" t="s">
        <v>286</v>
      </c>
      <c r="E198" s="196" t="s">
        <v>287</v>
      </c>
      <c r="F198" s="197">
        <v>146.21</v>
      </c>
      <c r="H198" s="33"/>
    </row>
    <row r="199" spans="2:8" s="1" customFormat="1" ht="16.899999999999999" customHeight="1">
      <c r="B199" s="33"/>
      <c r="C199" s="198" t="s">
        <v>19</v>
      </c>
      <c r="D199" s="198" t="s">
        <v>683</v>
      </c>
      <c r="E199" s="18" t="s">
        <v>19</v>
      </c>
      <c r="F199" s="199">
        <v>0</v>
      </c>
      <c r="H199" s="33"/>
    </row>
    <row r="200" spans="2:8" s="1" customFormat="1" ht="16.899999999999999" customHeight="1">
      <c r="B200" s="33"/>
      <c r="C200" s="198" t="s">
        <v>19</v>
      </c>
      <c r="D200" s="198" t="s">
        <v>684</v>
      </c>
      <c r="E200" s="18" t="s">
        <v>19</v>
      </c>
      <c r="F200" s="199">
        <v>0</v>
      </c>
      <c r="H200" s="33"/>
    </row>
    <row r="201" spans="2:8" s="1" customFormat="1" ht="16.899999999999999" customHeight="1">
      <c r="B201" s="33"/>
      <c r="C201" s="198" t="s">
        <v>19</v>
      </c>
      <c r="D201" s="198" t="s">
        <v>685</v>
      </c>
      <c r="E201" s="18" t="s">
        <v>19</v>
      </c>
      <c r="F201" s="199">
        <v>22.033999999999999</v>
      </c>
      <c r="H201" s="33"/>
    </row>
    <row r="202" spans="2:8" s="1" customFormat="1" ht="16.899999999999999" customHeight="1">
      <c r="B202" s="33"/>
      <c r="C202" s="198" t="s">
        <v>19</v>
      </c>
      <c r="D202" s="198" t="s">
        <v>686</v>
      </c>
      <c r="E202" s="18" t="s">
        <v>19</v>
      </c>
      <c r="F202" s="199">
        <v>11.135</v>
      </c>
      <c r="H202" s="33"/>
    </row>
    <row r="203" spans="2:8" s="1" customFormat="1" ht="16.899999999999999" customHeight="1">
      <c r="B203" s="33"/>
      <c r="C203" s="198" t="s">
        <v>19</v>
      </c>
      <c r="D203" s="198" t="s">
        <v>687</v>
      </c>
      <c r="E203" s="18" t="s">
        <v>19</v>
      </c>
      <c r="F203" s="199">
        <v>0</v>
      </c>
      <c r="H203" s="33"/>
    </row>
    <row r="204" spans="2:8" s="1" customFormat="1" ht="16.899999999999999" customHeight="1">
      <c r="B204" s="33"/>
      <c r="C204" s="198" t="s">
        <v>19</v>
      </c>
      <c r="D204" s="198" t="s">
        <v>688</v>
      </c>
      <c r="E204" s="18" t="s">
        <v>19</v>
      </c>
      <c r="F204" s="199">
        <v>18.239000000000001</v>
      </c>
      <c r="H204" s="33"/>
    </row>
    <row r="205" spans="2:8" s="1" customFormat="1" ht="16.899999999999999" customHeight="1">
      <c r="B205" s="33"/>
      <c r="C205" s="198" t="s">
        <v>19</v>
      </c>
      <c r="D205" s="198" t="s">
        <v>689</v>
      </c>
      <c r="E205" s="18" t="s">
        <v>19</v>
      </c>
      <c r="F205" s="199">
        <v>44.578000000000003</v>
      </c>
      <c r="H205" s="33"/>
    </row>
    <row r="206" spans="2:8" s="1" customFormat="1" ht="16.899999999999999" customHeight="1">
      <c r="B206" s="33"/>
      <c r="C206" s="198" t="s">
        <v>19</v>
      </c>
      <c r="D206" s="198" t="s">
        <v>690</v>
      </c>
      <c r="E206" s="18" t="s">
        <v>19</v>
      </c>
      <c r="F206" s="199">
        <v>23.201000000000001</v>
      </c>
      <c r="H206" s="33"/>
    </row>
    <row r="207" spans="2:8" s="1" customFormat="1" ht="16.899999999999999" customHeight="1">
      <c r="B207" s="33"/>
      <c r="C207" s="198" t="s">
        <v>19</v>
      </c>
      <c r="D207" s="198" t="s">
        <v>691</v>
      </c>
      <c r="E207" s="18" t="s">
        <v>19</v>
      </c>
      <c r="F207" s="199">
        <v>27.023</v>
      </c>
      <c r="H207" s="33"/>
    </row>
    <row r="208" spans="2:8" s="1" customFormat="1" ht="16.899999999999999" customHeight="1">
      <c r="B208" s="33"/>
      <c r="C208" s="198" t="s">
        <v>285</v>
      </c>
      <c r="D208" s="198" t="s">
        <v>391</v>
      </c>
      <c r="E208" s="18" t="s">
        <v>19</v>
      </c>
      <c r="F208" s="199">
        <v>146.21</v>
      </c>
      <c r="H208" s="33"/>
    </row>
    <row r="209" spans="2:8" s="1" customFormat="1" ht="16.899999999999999" customHeight="1">
      <c r="B209" s="33"/>
      <c r="C209" s="194" t="s">
        <v>340</v>
      </c>
      <c r="D209" s="195" t="s">
        <v>340</v>
      </c>
      <c r="E209" s="196" t="s">
        <v>287</v>
      </c>
      <c r="F209" s="197">
        <v>231.58799999999999</v>
      </c>
      <c r="H209" s="33"/>
    </row>
    <row r="210" spans="2:8" s="1" customFormat="1" ht="16.899999999999999" customHeight="1">
      <c r="B210" s="33"/>
      <c r="C210" s="198" t="s">
        <v>19</v>
      </c>
      <c r="D210" s="198" t="s">
        <v>398</v>
      </c>
      <c r="E210" s="18" t="s">
        <v>19</v>
      </c>
      <c r="F210" s="199">
        <v>0</v>
      </c>
      <c r="H210" s="33"/>
    </row>
    <row r="211" spans="2:8" s="1" customFormat="1" ht="16.899999999999999" customHeight="1">
      <c r="B211" s="33"/>
      <c r="C211" s="198" t="s">
        <v>19</v>
      </c>
      <c r="D211" s="198" t="s">
        <v>556</v>
      </c>
      <c r="E211" s="18" t="s">
        <v>19</v>
      </c>
      <c r="F211" s="199">
        <v>190.64500000000001</v>
      </c>
      <c r="H211" s="33"/>
    </row>
    <row r="212" spans="2:8" s="1" customFormat="1" ht="16.899999999999999" customHeight="1">
      <c r="B212" s="33"/>
      <c r="C212" s="198" t="s">
        <v>19</v>
      </c>
      <c r="D212" s="198" t="s">
        <v>557</v>
      </c>
      <c r="E212" s="18" t="s">
        <v>19</v>
      </c>
      <c r="F212" s="199">
        <v>28.402999999999999</v>
      </c>
      <c r="H212" s="33"/>
    </row>
    <row r="213" spans="2:8" s="1" customFormat="1" ht="16.899999999999999" customHeight="1">
      <c r="B213" s="33"/>
      <c r="C213" s="198" t="s">
        <v>19</v>
      </c>
      <c r="D213" s="198" t="s">
        <v>558</v>
      </c>
      <c r="E213" s="18" t="s">
        <v>19</v>
      </c>
      <c r="F213" s="199">
        <v>12.54</v>
      </c>
      <c r="H213" s="33"/>
    </row>
    <row r="214" spans="2:8" s="1" customFormat="1" ht="16.899999999999999" customHeight="1">
      <c r="B214" s="33"/>
      <c r="C214" s="198" t="s">
        <v>340</v>
      </c>
      <c r="D214" s="198" t="s">
        <v>391</v>
      </c>
      <c r="E214" s="18" t="s">
        <v>19</v>
      </c>
      <c r="F214" s="199">
        <v>231.58799999999999</v>
      </c>
      <c r="H214" s="33"/>
    </row>
    <row r="215" spans="2:8" s="1" customFormat="1" ht="16.899999999999999" customHeight="1">
      <c r="B215" s="33"/>
      <c r="C215" s="200" t="s">
        <v>2491</v>
      </c>
      <c r="H215" s="33"/>
    </row>
    <row r="216" spans="2:8" s="1" customFormat="1" ht="16.899999999999999" customHeight="1">
      <c r="B216" s="33"/>
      <c r="C216" s="198" t="s">
        <v>550</v>
      </c>
      <c r="D216" s="198" t="s">
        <v>551</v>
      </c>
      <c r="E216" s="18" t="s">
        <v>287</v>
      </c>
      <c r="F216" s="199">
        <v>231.58799999999999</v>
      </c>
      <c r="H216" s="33"/>
    </row>
    <row r="217" spans="2:8" s="1" customFormat="1" ht="16.899999999999999" customHeight="1">
      <c r="B217" s="33"/>
      <c r="C217" s="198" t="s">
        <v>560</v>
      </c>
      <c r="D217" s="198" t="s">
        <v>561</v>
      </c>
      <c r="E217" s="18" t="s">
        <v>303</v>
      </c>
      <c r="F217" s="199">
        <v>561.69200000000001</v>
      </c>
      <c r="H217" s="33"/>
    </row>
    <row r="218" spans="2:8" s="1" customFormat="1" ht="16.899999999999999" customHeight="1">
      <c r="B218" s="33"/>
      <c r="C218" s="194" t="s">
        <v>342</v>
      </c>
      <c r="D218" s="195" t="s">
        <v>342</v>
      </c>
      <c r="E218" s="196" t="s">
        <v>287</v>
      </c>
      <c r="F218" s="197">
        <v>76.501000000000005</v>
      </c>
      <c r="H218" s="33"/>
    </row>
    <row r="219" spans="2:8" s="1" customFormat="1" ht="16.899999999999999" customHeight="1">
      <c r="B219" s="33"/>
      <c r="C219" s="198" t="s">
        <v>19</v>
      </c>
      <c r="D219" s="198" t="s">
        <v>488</v>
      </c>
      <c r="E219" s="18" t="s">
        <v>19</v>
      </c>
      <c r="F219" s="199">
        <v>0</v>
      </c>
      <c r="H219" s="33"/>
    </row>
    <row r="220" spans="2:8" s="1" customFormat="1" ht="16.899999999999999" customHeight="1">
      <c r="B220" s="33"/>
      <c r="C220" s="198" t="s">
        <v>342</v>
      </c>
      <c r="D220" s="198" t="s">
        <v>489</v>
      </c>
      <c r="E220" s="18" t="s">
        <v>19</v>
      </c>
      <c r="F220" s="199">
        <v>76.501000000000005</v>
      </c>
      <c r="H220" s="33"/>
    </row>
    <row r="221" spans="2:8" s="1" customFormat="1" ht="16.899999999999999" customHeight="1">
      <c r="B221" s="33"/>
      <c r="C221" s="200" t="s">
        <v>2491</v>
      </c>
      <c r="H221" s="33"/>
    </row>
    <row r="222" spans="2:8" s="1" customFormat="1" ht="16.899999999999999" customHeight="1">
      <c r="B222" s="33"/>
      <c r="C222" s="198" t="s">
        <v>483</v>
      </c>
      <c r="D222" s="198" t="s">
        <v>484</v>
      </c>
      <c r="E222" s="18" t="s">
        <v>287</v>
      </c>
      <c r="F222" s="199">
        <v>153.00200000000001</v>
      </c>
      <c r="H222" s="33"/>
    </row>
    <row r="223" spans="2:8" s="1" customFormat="1" ht="16.899999999999999" customHeight="1">
      <c r="B223" s="33"/>
      <c r="C223" s="198" t="s">
        <v>491</v>
      </c>
      <c r="D223" s="198" t="s">
        <v>492</v>
      </c>
      <c r="E223" s="18" t="s">
        <v>287</v>
      </c>
      <c r="F223" s="199">
        <v>245.12200000000001</v>
      </c>
      <c r="H223" s="33"/>
    </row>
    <row r="224" spans="2:8" s="1" customFormat="1" ht="16.899999999999999" customHeight="1">
      <c r="B224" s="33"/>
      <c r="C224" s="198" t="s">
        <v>510</v>
      </c>
      <c r="D224" s="198" t="s">
        <v>511</v>
      </c>
      <c r="E224" s="18" t="s">
        <v>287</v>
      </c>
      <c r="F224" s="199">
        <v>76.501000000000005</v>
      </c>
      <c r="H224" s="33"/>
    </row>
    <row r="225" spans="2:8" s="1" customFormat="1" ht="16.899999999999999" customHeight="1">
      <c r="B225" s="33"/>
      <c r="C225" s="198" t="s">
        <v>543</v>
      </c>
      <c r="D225" s="198" t="s">
        <v>544</v>
      </c>
      <c r="E225" s="18" t="s">
        <v>287</v>
      </c>
      <c r="F225" s="199">
        <v>76.501000000000005</v>
      </c>
      <c r="H225" s="33"/>
    </row>
    <row r="226" spans="2:8" s="1" customFormat="1" ht="16.899999999999999" customHeight="1">
      <c r="B226" s="33"/>
      <c r="C226" s="198" t="s">
        <v>560</v>
      </c>
      <c r="D226" s="198" t="s">
        <v>561</v>
      </c>
      <c r="E226" s="18" t="s">
        <v>303</v>
      </c>
      <c r="F226" s="199">
        <v>561.69200000000001</v>
      </c>
      <c r="H226" s="33"/>
    </row>
    <row r="227" spans="2:8" s="1" customFormat="1" ht="16.899999999999999" customHeight="1">
      <c r="B227" s="33"/>
      <c r="C227" s="194" t="s">
        <v>355</v>
      </c>
      <c r="D227" s="195" t="s">
        <v>355</v>
      </c>
      <c r="E227" s="196" t="s">
        <v>287</v>
      </c>
      <c r="F227" s="197">
        <v>76.501000000000005</v>
      </c>
      <c r="H227" s="33"/>
    </row>
    <row r="228" spans="2:8" s="1" customFormat="1" ht="16.899999999999999" customHeight="1">
      <c r="B228" s="33"/>
      <c r="C228" s="198" t="s">
        <v>19</v>
      </c>
      <c r="D228" s="198" t="s">
        <v>403</v>
      </c>
      <c r="E228" s="18" t="s">
        <v>19</v>
      </c>
      <c r="F228" s="199">
        <v>53.359000000000002</v>
      </c>
      <c r="H228" s="33"/>
    </row>
    <row r="229" spans="2:8" s="1" customFormat="1" ht="16.899999999999999" customHeight="1">
      <c r="B229" s="33"/>
      <c r="C229" s="198" t="s">
        <v>19</v>
      </c>
      <c r="D229" s="198" t="s">
        <v>404</v>
      </c>
      <c r="E229" s="18" t="s">
        <v>19</v>
      </c>
      <c r="F229" s="199">
        <v>23.141999999999999</v>
      </c>
      <c r="H229" s="33"/>
    </row>
    <row r="230" spans="2:8" s="1" customFormat="1" ht="16.899999999999999" customHeight="1">
      <c r="B230" s="33"/>
      <c r="C230" s="198" t="s">
        <v>355</v>
      </c>
      <c r="D230" s="198" t="s">
        <v>402</v>
      </c>
      <c r="E230" s="18" t="s">
        <v>19</v>
      </c>
      <c r="F230" s="199">
        <v>76.501000000000005</v>
      </c>
      <c r="H230" s="33"/>
    </row>
    <row r="231" spans="2:8" s="1" customFormat="1" ht="16.899999999999999" customHeight="1">
      <c r="B231" s="33"/>
      <c r="C231" s="200" t="s">
        <v>2491</v>
      </c>
      <c r="H231" s="33"/>
    </row>
    <row r="232" spans="2:8" s="1" customFormat="1" ht="16.899999999999999" customHeight="1">
      <c r="B232" s="33"/>
      <c r="C232" s="198" t="s">
        <v>392</v>
      </c>
      <c r="D232" s="198" t="s">
        <v>393</v>
      </c>
      <c r="E232" s="18" t="s">
        <v>287</v>
      </c>
      <c r="F232" s="199">
        <v>293.78800000000001</v>
      </c>
      <c r="H232" s="33"/>
    </row>
    <row r="233" spans="2:8" s="1" customFormat="1" ht="16.899999999999999" customHeight="1">
      <c r="B233" s="33"/>
      <c r="C233" s="198" t="s">
        <v>483</v>
      </c>
      <c r="D233" s="198" t="s">
        <v>484</v>
      </c>
      <c r="E233" s="18" t="s">
        <v>287</v>
      </c>
      <c r="F233" s="199">
        <v>153.00200000000001</v>
      </c>
      <c r="H233" s="33"/>
    </row>
    <row r="234" spans="2:8" s="1" customFormat="1" ht="26.45" customHeight="1">
      <c r="B234" s="33"/>
      <c r="C234" s="193" t="s">
        <v>2492</v>
      </c>
      <c r="D234" s="193" t="s">
        <v>95</v>
      </c>
      <c r="H234" s="33"/>
    </row>
    <row r="235" spans="2:8" s="1" customFormat="1" ht="16.899999999999999" customHeight="1">
      <c r="B235" s="33"/>
      <c r="C235" s="194" t="s">
        <v>289</v>
      </c>
      <c r="D235" s="195" t="s">
        <v>290</v>
      </c>
      <c r="E235" s="196" t="s">
        <v>209</v>
      </c>
      <c r="F235" s="197">
        <v>75.036000000000001</v>
      </c>
      <c r="H235" s="33"/>
    </row>
    <row r="236" spans="2:8" s="1" customFormat="1" ht="16.899999999999999" customHeight="1">
      <c r="B236" s="33"/>
      <c r="C236" s="198" t="s">
        <v>19</v>
      </c>
      <c r="D236" s="198" t="s">
        <v>1209</v>
      </c>
      <c r="E236" s="18" t="s">
        <v>19</v>
      </c>
      <c r="F236" s="199">
        <v>0</v>
      </c>
      <c r="H236" s="33"/>
    </row>
    <row r="237" spans="2:8" s="1" customFormat="1" ht="16.899999999999999" customHeight="1">
      <c r="B237" s="33"/>
      <c r="C237" s="198" t="s">
        <v>19</v>
      </c>
      <c r="D237" s="198" t="s">
        <v>1210</v>
      </c>
      <c r="E237" s="18" t="s">
        <v>19</v>
      </c>
      <c r="F237" s="199">
        <v>8.82</v>
      </c>
      <c r="H237" s="33"/>
    </row>
    <row r="238" spans="2:8" s="1" customFormat="1" ht="16.899999999999999" customHeight="1">
      <c r="B238" s="33"/>
      <c r="C238" s="198" t="s">
        <v>19</v>
      </c>
      <c r="D238" s="198" t="s">
        <v>1211</v>
      </c>
      <c r="E238" s="18" t="s">
        <v>19</v>
      </c>
      <c r="F238" s="199">
        <v>20.399999999999999</v>
      </c>
      <c r="H238" s="33"/>
    </row>
    <row r="239" spans="2:8" s="1" customFormat="1" ht="16.899999999999999" customHeight="1">
      <c r="B239" s="33"/>
      <c r="C239" s="198" t="s">
        <v>19</v>
      </c>
      <c r="D239" s="198" t="s">
        <v>1212</v>
      </c>
      <c r="E239" s="18" t="s">
        <v>19</v>
      </c>
      <c r="F239" s="199">
        <v>3.4</v>
      </c>
      <c r="H239" s="33"/>
    </row>
    <row r="240" spans="2:8" s="1" customFormat="1" ht="16.899999999999999" customHeight="1">
      <c r="B240" s="33"/>
      <c r="C240" s="198" t="s">
        <v>19</v>
      </c>
      <c r="D240" s="198" t="s">
        <v>1213</v>
      </c>
      <c r="E240" s="18" t="s">
        <v>19</v>
      </c>
      <c r="F240" s="199">
        <v>19.420000000000002</v>
      </c>
      <c r="H240" s="33"/>
    </row>
    <row r="241" spans="2:8" s="1" customFormat="1" ht="16.899999999999999" customHeight="1">
      <c r="B241" s="33"/>
      <c r="C241" s="198" t="s">
        <v>19</v>
      </c>
      <c r="D241" s="198" t="s">
        <v>1214</v>
      </c>
      <c r="E241" s="18" t="s">
        <v>19</v>
      </c>
      <c r="F241" s="199">
        <v>18.88</v>
      </c>
      <c r="H241" s="33"/>
    </row>
    <row r="242" spans="2:8" s="1" customFormat="1" ht="16.899999999999999" customHeight="1">
      <c r="B242" s="33"/>
      <c r="C242" s="198" t="s">
        <v>19</v>
      </c>
      <c r="D242" s="198" t="s">
        <v>1215</v>
      </c>
      <c r="E242" s="18" t="s">
        <v>19</v>
      </c>
      <c r="F242" s="199">
        <v>4.1159999999999997</v>
      </c>
      <c r="H242" s="33"/>
    </row>
    <row r="243" spans="2:8" s="1" customFormat="1" ht="16.899999999999999" customHeight="1">
      <c r="B243" s="33"/>
      <c r="C243" s="198" t="s">
        <v>289</v>
      </c>
      <c r="D243" s="198" t="s">
        <v>391</v>
      </c>
      <c r="E243" s="18" t="s">
        <v>19</v>
      </c>
      <c r="F243" s="199">
        <v>75.036000000000001</v>
      </c>
      <c r="H243" s="33"/>
    </row>
    <row r="244" spans="2:8" s="1" customFormat="1" ht="16.899999999999999" customHeight="1">
      <c r="B244" s="33"/>
      <c r="C244" s="200" t="s">
        <v>2491</v>
      </c>
      <c r="H244" s="33"/>
    </row>
    <row r="245" spans="2:8" s="1" customFormat="1" ht="16.899999999999999" customHeight="1">
      <c r="B245" s="33"/>
      <c r="C245" s="198" t="s">
        <v>617</v>
      </c>
      <c r="D245" s="198" t="s">
        <v>618</v>
      </c>
      <c r="E245" s="18" t="s">
        <v>209</v>
      </c>
      <c r="F245" s="199">
        <v>75.036000000000001</v>
      </c>
      <c r="H245" s="33"/>
    </row>
    <row r="246" spans="2:8" s="1" customFormat="1" ht="16.899999999999999" customHeight="1">
      <c r="B246" s="33"/>
      <c r="C246" s="198" t="s">
        <v>626</v>
      </c>
      <c r="D246" s="198" t="s">
        <v>627</v>
      </c>
      <c r="E246" s="18" t="s">
        <v>209</v>
      </c>
      <c r="F246" s="199">
        <v>75.036000000000001</v>
      </c>
      <c r="H246" s="33"/>
    </row>
    <row r="247" spans="2:8" s="1" customFormat="1" ht="16.899999999999999" customHeight="1">
      <c r="B247" s="33"/>
      <c r="C247" s="194" t="s">
        <v>983</v>
      </c>
      <c r="D247" s="195" t="s">
        <v>984</v>
      </c>
      <c r="E247" s="196" t="s">
        <v>209</v>
      </c>
      <c r="F247" s="197">
        <v>761.30600000000004</v>
      </c>
      <c r="H247" s="33"/>
    </row>
    <row r="248" spans="2:8" s="1" customFormat="1" ht="16.899999999999999" customHeight="1">
      <c r="B248" s="33"/>
      <c r="C248" s="198" t="s">
        <v>19</v>
      </c>
      <c r="D248" s="198" t="s">
        <v>1209</v>
      </c>
      <c r="E248" s="18" t="s">
        <v>19</v>
      </c>
      <c r="F248" s="199">
        <v>0</v>
      </c>
      <c r="H248" s="33"/>
    </row>
    <row r="249" spans="2:8" s="1" customFormat="1" ht="16.899999999999999" customHeight="1">
      <c r="B249" s="33"/>
      <c r="C249" s="198" t="s">
        <v>19</v>
      </c>
      <c r="D249" s="198" t="s">
        <v>1220</v>
      </c>
      <c r="E249" s="18" t="s">
        <v>19</v>
      </c>
      <c r="F249" s="199">
        <v>761.30600000000004</v>
      </c>
      <c r="H249" s="33"/>
    </row>
    <row r="250" spans="2:8" s="1" customFormat="1" ht="16.899999999999999" customHeight="1">
      <c r="B250" s="33"/>
      <c r="C250" s="198" t="s">
        <v>983</v>
      </c>
      <c r="D250" s="198" t="s">
        <v>391</v>
      </c>
      <c r="E250" s="18" t="s">
        <v>19</v>
      </c>
      <c r="F250" s="199">
        <v>761.30600000000004</v>
      </c>
      <c r="H250" s="33"/>
    </row>
    <row r="251" spans="2:8" s="1" customFormat="1" ht="16.899999999999999" customHeight="1">
      <c r="B251" s="33"/>
      <c r="C251" s="200" t="s">
        <v>2491</v>
      </c>
      <c r="H251" s="33"/>
    </row>
    <row r="252" spans="2:8" s="1" customFormat="1" ht="16.899999999999999" customHeight="1">
      <c r="B252" s="33"/>
      <c r="C252" s="198" t="s">
        <v>1216</v>
      </c>
      <c r="D252" s="198" t="s">
        <v>1217</v>
      </c>
      <c r="E252" s="18" t="s">
        <v>209</v>
      </c>
      <c r="F252" s="199">
        <v>761.30600000000004</v>
      </c>
      <c r="H252" s="33"/>
    </row>
    <row r="253" spans="2:8" s="1" customFormat="1" ht="16.899999999999999" customHeight="1">
      <c r="B253" s="33"/>
      <c r="C253" s="198" t="s">
        <v>1222</v>
      </c>
      <c r="D253" s="198" t="s">
        <v>1223</v>
      </c>
      <c r="E253" s="18" t="s">
        <v>209</v>
      </c>
      <c r="F253" s="199">
        <v>761.30600000000004</v>
      </c>
      <c r="H253" s="33"/>
    </row>
    <row r="254" spans="2:8" s="1" customFormat="1" ht="16.899999999999999" customHeight="1">
      <c r="B254" s="33"/>
      <c r="C254" s="194" t="s">
        <v>295</v>
      </c>
      <c r="D254" s="195" t="s">
        <v>296</v>
      </c>
      <c r="E254" s="196" t="s">
        <v>287</v>
      </c>
      <c r="F254" s="197">
        <v>166.21</v>
      </c>
      <c r="H254" s="33"/>
    </row>
    <row r="255" spans="2:8" s="1" customFormat="1" ht="16.899999999999999" customHeight="1">
      <c r="B255" s="33"/>
      <c r="C255" s="198" t="s">
        <v>19</v>
      </c>
      <c r="D255" s="198" t="s">
        <v>1389</v>
      </c>
      <c r="E255" s="18" t="s">
        <v>19</v>
      </c>
      <c r="F255" s="199">
        <v>0</v>
      </c>
      <c r="H255" s="33"/>
    </row>
    <row r="256" spans="2:8" s="1" customFormat="1" ht="16.899999999999999" customHeight="1">
      <c r="B256" s="33"/>
      <c r="C256" s="198" t="s">
        <v>19</v>
      </c>
      <c r="D256" s="198" t="s">
        <v>1390</v>
      </c>
      <c r="E256" s="18" t="s">
        <v>19</v>
      </c>
      <c r="F256" s="199">
        <v>0</v>
      </c>
      <c r="H256" s="33"/>
    </row>
    <row r="257" spans="2:8" s="1" customFormat="1" ht="16.899999999999999" customHeight="1">
      <c r="B257" s="33"/>
      <c r="C257" s="198" t="s">
        <v>19</v>
      </c>
      <c r="D257" s="198" t="s">
        <v>1391</v>
      </c>
      <c r="E257" s="18" t="s">
        <v>19</v>
      </c>
      <c r="F257" s="199">
        <v>146.54</v>
      </c>
      <c r="H257" s="33"/>
    </row>
    <row r="258" spans="2:8" s="1" customFormat="1" ht="16.899999999999999" customHeight="1">
      <c r="B258" s="33"/>
      <c r="C258" s="198" t="s">
        <v>19</v>
      </c>
      <c r="D258" s="198" t="s">
        <v>1392</v>
      </c>
      <c r="E258" s="18" t="s">
        <v>19</v>
      </c>
      <c r="F258" s="199">
        <v>0.72</v>
      </c>
      <c r="H258" s="33"/>
    </row>
    <row r="259" spans="2:8" s="1" customFormat="1" ht="16.899999999999999" customHeight="1">
      <c r="B259" s="33"/>
      <c r="C259" s="198" t="s">
        <v>19</v>
      </c>
      <c r="D259" s="198" t="s">
        <v>1393</v>
      </c>
      <c r="E259" s="18" t="s">
        <v>19</v>
      </c>
      <c r="F259" s="199">
        <v>0</v>
      </c>
      <c r="H259" s="33"/>
    </row>
    <row r="260" spans="2:8" s="1" customFormat="1" ht="16.899999999999999" customHeight="1">
      <c r="B260" s="33"/>
      <c r="C260" s="198" t="s">
        <v>19</v>
      </c>
      <c r="D260" s="198" t="s">
        <v>1394</v>
      </c>
      <c r="E260" s="18" t="s">
        <v>19</v>
      </c>
      <c r="F260" s="199">
        <v>7.5469999999999997</v>
      </c>
      <c r="H260" s="33"/>
    </row>
    <row r="261" spans="2:8" s="1" customFormat="1" ht="16.899999999999999" customHeight="1">
      <c r="B261" s="33"/>
      <c r="C261" s="198" t="s">
        <v>19</v>
      </c>
      <c r="D261" s="198" t="s">
        <v>1395</v>
      </c>
      <c r="E261" s="18" t="s">
        <v>19</v>
      </c>
      <c r="F261" s="199">
        <v>0.21</v>
      </c>
      <c r="H261" s="33"/>
    </row>
    <row r="262" spans="2:8" s="1" customFormat="1" ht="16.899999999999999" customHeight="1">
      <c r="B262" s="33"/>
      <c r="C262" s="198" t="s">
        <v>19</v>
      </c>
      <c r="D262" s="198" t="s">
        <v>1396</v>
      </c>
      <c r="E262" s="18" t="s">
        <v>19</v>
      </c>
      <c r="F262" s="199">
        <v>3.5550000000000002</v>
      </c>
      <c r="H262" s="33"/>
    </row>
    <row r="263" spans="2:8" s="1" customFormat="1" ht="16.899999999999999" customHeight="1">
      <c r="B263" s="33"/>
      <c r="C263" s="198" t="s">
        <v>19</v>
      </c>
      <c r="D263" s="198" t="s">
        <v>1397</v>
      </c>
      <c r="E263" s="18" t="s">
        <v>19</v>
      </c>
      <c r="F263" s="199">
        <v>0.61699999999999999</v>
      </c>
      <c r="H263" s="33"/>
    </row>
    <row r="264" spans="2:8" s="1" customFormat="1" ht="16.899999999999999" customHeight="1">
      <c r="B264" s="33"/>
      <c r="C264" s="198" t="s">
        <v>19</v>
      </c>
      <c r="D264" s="198" t="s">
        <v>1398</v>
      </c>
      <c r="E264" s="18" t="s">
        <v>19</v>
      </c>
      <c r="F264" s="199">
        <v>0</v>
      </c>
      <c r="H264" s="33"/>
    </row>
    <row r="265" spans="2:8" s="1" customFormat="1" ht="16.899999999999999" customHeight="1">
      <c r="B265" s="33"/>
      <c r="C265" s="198" t="s">
        <v>19</v>
      </c>
      <c r="D265" s="198" t="s">
        <v>1399</v>
      </c>
      <c r="E265" s="18" t="s">
        <v>19</v>
      </c>
      <c r="F265" s="199">
        <v>6.2350000000000003</v>
      </c>
      <c r="H265" s="33"/>
    </row>
    <row r="266" spans="2:8" s="1" customFormat="1" ht="16.899999999999999" customHeight="1">
      <c r="B266" s="33"/>
      <c r="C266" s="198" t="s">
        <v>19</v>
      </c>
      <c r="D266" s="198" t="s">
        <v>1400</v>
      </c>
      <c r="E266" s="18" t="s">
        <v>19</v>
      </c>
      <c r="F266" s="199">
        <v>0.59</v>
      </c>
      <c r="H266" s="33"/>
    </row>
    <row r="267" spans="2:8" s="1" customFormat="1" ht="16.899999999999999" customHeight="1">
      <c r="B267" s="33"/>
      <c r="C267" s="198" t="s">
        <v>19</v>
      </c>
      <c r="D267" s="198" t="s">
        <v>1308</v>
      </c>
      <c r="E267" s="18" t="s">
        <v>19</v>
      </c>
      <c r="F267" s="199">
        <v>0</v>
      </c>
      <c r="H267" s="33"/>
    </row>
    <row r="268" spans="2:8" s="1" customFormat="1" ht="16.899999999999999" customHeight="1">
      <c r="B268" s="33"/>
      <c r="C268" s="198" t="s">
        <v>19</v>
      </c>
      <c r="D268" s="198" t="s">
        <v>1401</v>
      </c>
      <c r="E268" s="18" t="s">
        <v>19</v>
      </c>
      <c r="F268" s="199">
        <v>0</v>
      </c>
      <c r="H268" s="33"/>
    </row>
    <row r="269" spans="2:8" s="1" customFormat="1" ht="16.899999999999999" customHeight="1">
      <c r="B269" s="33"/>
      <c r="C269" s="198" t="s">
        <v>19</v>
      </c>
      <c r="D269" s="198" t="s">
        <v>1402</v>
      </c>
      <c r="E269" s="18" t="s">
        <v>19</v>
      </c>
      <c r="F269" s="199">
        <v>0.19600000000000001</v>
      </c>
      <c r="H269" s="33"/>
    </row>
    <row r="270" spans="2:8" s="1" customFormat="1" ht="16.899999999999999" customHeight="1">
      <c r="B270" s="33"/>
      <c r="C270" s="198" t="s">
        <v>295</v>
      </c>
      <c r="D270" s="198" t="s">
        <v>391</v>
      </c>
      <c r="E270" s="18" t="s">
        <v>19</v>
      </c>
      <c r="F270" s="199">
        <v>166.21</v>
      </c>
      <c r="H270" s="33"/>
    </row>
    <row r="271" spans="2:8" s="1" customFormat="1" ht="16.899999999999999" customHeight="1">
      <c r="B271" s="33"/>
      <c r="C271" s="200" t="s">
        <v>2491</v>
      </c>
      <c r="H271" s="33"/>
    </row>
    <row r="272" spans="2:8" s="1" customFormat="1" ht="16.899999999999999" customHeight="1">
      <c r="B272" s="33"/>
      <c r="C272" s="198" t="s">
        <v>1385</v>
      </c>
      <c r="D272" s="198" t="s">
        <v>1386</v>
      </c>
      <c r="E272" s="18" t="s">
        <v>287</v>
      </c>
      <c r="F272" s="199">
        <v>166.21</v>
      </c>
      <c r="H272" s="33"/>
    </row>
    <row r="273" spans="2:8" s="1" customFormat="1" ht="16.899999999999999" customHeight="1">
      <c r="B273" s="33"/>
      <c r="C273" s="198" t="s">
        <v>1609</v>
      </c>
      <c r="D273" s="198" t="s">
        <v>1610</v>
      </c>
      <c r="E273" s="18" t="s">
        <v>303</v>
      </c>
      <c r="F273" s="199">
        <v>795.86500000000001</v>
      </c>
      <c r="H273" s="33"/>
    </row>
    <row r="274" spans="2:8" s="1" customFormat="1" ht="16.899999999999999" customHeight="1">
      <c r="B274" s="33"/>
      <c r="C274" s="194" t="s">
        <v>941</v>
      </c>
      <c r="D274" s="195" t="s">
        <v>941</v>
      </c>
      <c r="E274" s="196" t="s">
        <v>287</v>
      </c>
      <c r="F274" s="197">
        <v>131.07</v>
      </c>
      <c r="H274" s="33"/>
    </row>
    <row r="275" spans="2:8" s="1" customFormat="1" ht="16.899999999999999" customHeight="1">
      <c r="B275" s="33"/>
      <c r="C275" s="198" t="s">
        <v>19</v>
      </c>
      <c r="D275" s="198" t="s">
        <v>1404</v>
      </c>
      <c r="E275" s="18" t="s">
        <v>19</v>
      </c>
      <c r="F275" s="199">
        <v>0</v>
      </c>
      <c r="H275" s="33"/>
    </row>
    <row r="276" spans="2:8" s="1" customFormat="1" ht="16.899999999999999" customHeight="1">
      <c r="B276" s="33"/>
      <c r="C276" s="198" t="s">
        <v>19</v>
      </c>
      <c r="D276" s="198" t="s">
        <v>1405</v>
      </c>
      <c r="E276" s="18" t="s">
        <v>19</v>
      </c>
      <c r="F276" s="199">
        <v>93.5</v>
      </c>
      <c r="H276" s="33"/>
    </row>
    <row r="277" spans="2:8" s="1" customFormat="1" ht="16.899999999999999" customHeight="1">
      <c r="B277" s="33"/>
      <c r="C277" s="198" t="s">
        <v>19</v>
      </c>
      <c r="D277" s="198" t="s">
        <v>1028</v>
      </c>
      <c r="E277" s="18" t="s">
        <v>19</v>
      </c>
      <c r="F277" s="199">
        <v>37.57</v>
      </c>
      <c r="H277" s="33"/>
    </row>
    <row r="278" spans="2:8" s="1" customFormat="1" ht="16.899999999999999" customHeight="1">
      <c r="B278" s="33"/>
      <c r="C278" s="198" t="s">
        <v>941</v>
      </c>
      <c r="D278" s="198" t="s">
        <v>391</v>
      </c>
      <c r="E278" s="18" t="s">
        <v>19</v>
      </c>
      <c r="F278" s="199">
        <v>131.07</v>
      </c>
      <c r="H278" s="33"/>
    </row>
    <row r="279" spans="2:8" s="1" customFormat="1" ht="16.899999999999999" customHeight="1">
      <c r="B279" s="33"/>
      <c r="C279" s="200" t="s">
        <v>2491</v>
      </c>
      <c r="H279" s="33"/>
    </row>
    <row r="280" spans="2:8" s="1" customFormat="1" ht="16.899999999999999" customHeight="1">
      <c r="B280" s="33"/>
      <c r="C280" s="198" t="s">
        <v>767</v>
      </c>
      <c r="D280" s="198" t="s">
        <v>768</v>
      </c>
      <c r="E280" s="18" t="s">
        <v>287</v>
      </c>
      <c r="F280" s="199">
        <v>131.07</v>
      </c>
      <c r="H280" s="33"/>
    </row>
    <row r="281" spans="2:8" s="1" customFormat="1" ht="16.899999999999999" customHeight="1">
      <c r="B281" s="33"/>
      <c r="C281" s="198" t="s">
        <v>1609</v>
      </c>
      <c r="D281" s="198" t="s">
        <v>1610</v>
      </c>
      <c r="E281" s="18" t="s">
        <v>303</v>
      </c>
      <c r="F281" s="199">
        <v>795.86500000000001</v>
      </c>
      <c r="H281" s="33"/>
    </row>
    <row r="282" spans="2:8" s="1" customFormat="1" ht="16.899999999999999" customHeight="1">
      <c r="B282" s="33"/>
      <c r="C282" s="194" t="s">
        <v>301</v>
      </c>
      <c r="D282" s="195" t="s">
        <v>302</v>
      </c>
      <c r="E282" s="196" t="s">
        <v>303</v>
      </c>
      <c r="F282" s="197">
        <v>795.86500000000001</v>
      </c>
      <c r="H282" s="33"/>
    </row>
    <row r="283" spans="2:8" s="1" customFormat="1" ht="16.899999999999999" customHeight="1">
      <c r="B283" s="33"/>
      <c r="C283" s="198" t="s">
        <v>19</v>
      </c>
      <c r="D283" s="198" t="s">
        <v>1614</v>
      </c>
      <c r="E283" s="18" t="s">
        <v>19</v>
      </c>
      <c r="F283" s="199">
        <v>406.71600000000001</v>
      </c>
      <c r="H283" s="33"/>
    </row>
    <row r="284" spans="2:8" s="1" customFormat="1" ht="16.899999999999999" customHeight="1">
      <c r="B284" s="33"/>
      <c r="C284" s="198" t="s">
        <v>19</v>
      </c>
      <c r="D284" s="198" t="s">
        <v>1615</v>
      </c>
      <c r="E284" s="18" t="s">
        <v>19</v>
      </c>
      <c r="F284" s="199">
        <v>373.55</v>
      </c>
      <c r="H284" s="33"/>
    </row>
    <row r="285" spans="2:8" s="1" customFormat="1" ht="16.899999999999999" customHeight="1">
      <c r="B285" s="33"/>
      <c r="C285" s="198" t="s">
        <v>19</v>
      </c>
      <c r="D285" s="198" t="s">
        <v>1616</v>
      </c>
      <c r="E285" s="18" t="s">
        <v>19</v>
      </c>
      <c r="F285" s="199">
        <v>0.80900000000000005</v>
      </c>
      <c r="H285" s="33"/>
    </row>
    <row r="286" spans="2:8" s="1" customFormat="1" ht="16.899999999999999" customHeight="1">
      <c r="B286" s="33"/>
      <c r="C286" s="198" t="s">
        <v>19</v>
      </c>
      <c r="D286" s="198" t="s">
        <v>1617</v>
      </c>
      <c r="E286" s="18" t="s">
        <v>19</v>
      </c>
      <c r="F286" s="199">
        <v>14.79</v>
      </c>
      <c r="H286" s="33"/>
    </row>
    <row r="287" spans="2:8" s="1" customFormat="1" ht="16.899999999999999" customHeight="1">
      <c r="B287" s="33"/>
      <c r="C287" s="198" t="s">
        <v>301</v>
      </c>
      <c r="D287" s="198" t="s">
        <v>391</v>
      </c>
      <c r="E287" s="18" t="s">
        <v>19</v>
      </c>
      <c r="F287" s="199">
        <v>795.86500000000001</v>
      </c>
      <c r="H287" s="33"/>
    </row>
    <row r="288" spans="2:8" s="1" customFormat="1" ht="16.899999999999999" customHeight="1">
      <c r="B288" s="33"/>
      <c r="C288" s="200" t="s">
        <v>2491</v>
      </c>
      <c r="H288" s="33"/>
    </row>
    <row r="289" spans="2:8" s="1" customFormat="1" ht="16.899999999999999" customHeight="1">
      <c r="B289" s="33"/>
      <c r="C289" s="198" t="s">
        <v>1609</v>
      </c>
      <c r="D289" s="198" t="s">
        <v>1610</v>
      </c>
      <c r="E289" s="18" t="s">
        <v>303</v>
      </c>
      <c r="F289" s="199">
        <v>795.86500000000001</v>
      </c>
      <c r="H289" s="33"/>
    </row>
    <row r="290" spans="2:8" s="1" customFormat="1" ht="16.899999999999999" customHeight="1">
      <c r="B290" s="33"/>
      <c r="C290" s="198" t="s">
        <v>807</v>
      </c>
      <c r="D290" s="198" t="s">
        <v>808</v>
      </c>
      <c r="E290" s="18" t="s">
        <v>303</v>
      </c>
      <c r="F290" s="199">
        <v>829.26700000000005</v>
      </c>
      <c r="H290" s="33"/>
    </row>
    <row r="291" spans="2:8" s="1" customFormat="1" ht="16.899999999999999" customHeight="1">
      <c r="B291" s="33"/>
      <c r="C291" s="198" t="s">
        <v>813</v>
      </c>
      <c r="D291" s="198" t="s">
        <v>814</v>
      </c>
      <c r="E291" s="18" t="s">
        <v>303</v>
      </c>
      <c r="F291" s="199">
        <v>15756.073</v>
      </c>
      <c r="H291" s="33"/>
    </row>
    <row r="292" spans="2:8" s="1" customFormat="1" ht="16.899999999999999" customHeight="1">
      <c r="B292" s="33"/>
      <c r="C292" s="194" t="s">
        <v>306</v>
      </c>
      <c r="D292" s="195" t="s">
        <v>307</v>
      </c>
      <c r="E292" s="196" t="s">
        <v>287</v>
      </c>
      <c r="F292" s="197">
        <v>199.89</v>
      </c>
      <c r="H292" s="33"/>
    </row>
    <row r="293" spans="2:8" s="1" customFormat="1" ht="16.899999999999999" customHeight="1">
      <c r="B293" s="33"/>
      <c r="C293" s="198" t="s">
        <v>19</v>
      </c>
      <c r="D293" s="198" t="s">
        <v>1204</v>
      </c>
      <c r="E293" s="18" t="s">
        <v>19</v>
      </c>
      <c r="F293" s="199">
        <v>0</v>
      </c>
      <c r="H293" s="33"/>
    </row>
    <row r="294" spans="2:8" s="1" customFormat="1" ht="16.899999999999999" customHeight="1">
      <c r="B294" s="33"/>
      <c r="C294" s="198" t="s">
        <v>19</v>
      </c>
      <c r="D294" s="198" t="s">
        <v>1205</v>
      </c>
      <c r="E294" s="18" t="s">
        <v>19</v>
      </c>
      <c r="F294" s="199">
        <v>61.85</v>
      </c>
      <c r="H294" s="33"/>
    </row>
    <row r="295" spans="2:8" s="1" customFormat="1" ht="16.899999999999999" customHeight="1">
      <c r="B295" s="33"/>
      <c r="C295" s="198" t="s">
        <v>19</v>
      </c>
      <c r="D295" s="198" t="s">
        <v>1206</v>
      </c>
      <c r="E295" s="18" t="s">
        <v>19</v>
      </c>
      <c r="F295" s="199">
        <v>138.04</v>
      </c>
      <c r="H295" s="33"/>
    </row>
    <row r="296" spans="2:8" s="1" customFormat="1" ht="16.899999999999999" customHeight="1">
      <c r="B296" s="33"/>
      <c r="C296" s="198" t="s">
        <v>306</v>
      </c>
      <c r="D296" s="198" t="s">
        <v>391</v>
      </c>
      <c r="E296" s="18" t="s">
        <v>19</v>
      </c>
      <c r="F296" s="199">
        <v>199.89</v>
      </c>
      <c r="H296" s="33"/>
    </row>
    <row r="297" spans="2:8" s="1" customFormat="1" ht="16.899999999999999" customHeight="1">
      <c r="B297" s="33"/>
      <c r="C297" s="194" t="s">
        <v>944</v>
      </c>
      <c r="D297" s="195" t="s">
        <v>945</v>
      </c>
      <c r="E297" s="196" t="s">
        <v>209</v>
      </c>
      <c r="F297" s="197">
        <v>455</v>
      </c>
      <c r="H297" s="33"/>
    </row>
    <row r="298" spans="2:8" s="1" customFormat="1" ht="16.899999999999999" customHeight="1">
      <c r="B298" s="33"/>
      <c r="C298" s="198" t="s">
        <v>19</v>
      </c>
      <c r="D298" s="198" t="s">
        <v>1288</v>
      </c>
      <c r="E298" s="18" t="s">
        <v>19</v>
      </c>
      <c r="F298" s="199">
        <v>0</v>
      </c>
      <c r="H298" s="33"/>
    </row>
    <row r="299" spans="2:8" s="1" customFormat="1" ht="16.899999999999999" customHeight="1">
      <c r="B299" s="33"/>
      <c r="C299" s="198" t="s">
        <v>19</v>
      </c>
      <c r="D299" s="198" t="s">
        <v>1289</v>
      </c>
      <c r="E299" s="18" t="s">
        <v>19</v>
      </c>
      <c r="F299" s="199">
        <v>0</v>
      </c>
      <c r="H299" s="33"/>
    </row>
    <row r="300" spans="2:8" s="1" customFormat="1" ht="16.899999999999999" customHeight="1">
      <c r="B300" s="33"/>
      <c r="C300" s="198" t="s">
        <v>944</v>
      </c>
      <c r="D300" s="198" t="s">
        <v>1290</v>
      </c>
      <c r="E300" s="18" t="s">
        <v>19</v>
      </c>
      <c r="F300" s="199">
        <v>455</v>
      </c>
      <c r="H300" s="33"/>
    </row>
    <row r="301" spans="2:8" s="1" customFormat="1" ht="16.899999999999999" customHeight="1">
      <c r="B301" s="33"/>
      <c r="C301" s="200" t="s">
        <v>2491</v>
      </c>
      <c r="H301" s="33"/>
    </row>
    <row r="302" spans="2:8" s="1" customFormat="1" ht="16.899999999999999" customHeight="1">
      <c r="B302" s="33"/>
      <c r="C302" s="198" t="s">
        <v>1283</v>
      </c>
      <c r="D302" s="198" t="s">
        <v>1284</v>
      </c>
      <c r="E302" s="18" t="s">
        <v>209</v>
      </c>
      <c r="F302" s="199">
        <v>182</v>
      </c>
      <c r="H302" s="33"/>
    </row>
    <row r="303" spans="2:8" s="1" customFormat="1" ht="16.899999999999999" customHeight="1">
      <c r="B303" s="33"/>
      <c r="C303" s="198" t="s">
        <v>1297</v>
      </c>
      <c r="D303" s="198" t="s">
        <v>1298</v>
      </c>
      <c r="E303" s="18" t="s">
        <v>209</v>
      </c>
      <c r="F303" s="199">
        <v>113.75</v>
      </c>
      <c r="H303" s="33"/>
    </row>
    <row r="304" spans="2:8" s="1" customFormat="1" ht="16.899999999999999" customHeight="1">
      <c r="B304" s="33"/>
      <c r="C304" s="198" t="s">
        <v>1427</v>
      </c>
      <c r="D304" s="198" t="s">
        <v>1428</v>
      </c>
      <c r="E304" s="18" t="s">
        <v>209</v>
      </c>
      <c r="F304" s="199">
        <v>1741</v>
      </c>
      <c r="H304" s="33"/>
    </row>
    <row r="305" spans="2:8" s="1" customFormat="1" ht="16.899999999999999" customHeight="1">
      <c r="B305" s="33"/>
      <c r="C305" s="194" t="s">
        <v>947</v>
      </c>
      <c r="D305" s="195" t="s">
        <v>948</v>
      </c>
      <c r="E305" s="196" t="s">
        <v>333</v>
      </c>
      <c r="F305" s="197">
        <v>27.9</v>
      </c>
      <c r="H305" s="33"/>
    </row>
    <row r="306" spans="2:8" s="1" customFormat="1" ht="16.899999999999999" customHeight="1">
      <c r="B306" s="33"/>
      <c r="C306" s="198" t="s">
        <v>19</v>
      </c>
      <c r="D306" s="198" t="s">
        <v>1411</v>
      </c>
      <c r="E306" s="18" t="s">
        <v>19</v>
      </c>
      <c r="F306" s="199">
        <v>0</v>
      </c>
      <c r="H306" s="33"/>
    </row>
    <row r="307" spans="2:8" s="1" customFormat="1" ht="16.899999999999999" customHeight="1">
      <c r="B307" s="33"/>
      <c r="C307" s="198" t="s">
        <v>19</v>
      </c>
      <c r="D307" s="198" t="s">
        <v>1412</v>
      </c>
      <c r="E307" s="18" t="s">
        <v>19</v>
      </c>
      <c r="F307" s="199">
        <v>12</v>
      </c>
      <c r="H307" s="33"/>
    </row>
    <row r="308" spans="2:8" s="1" customFormat="1" ht="16.899999999999999" customHeight="1">
      <c r="B308" s="33"/>
      <c r="C308" s="198" t="s">
        <v>19</v>
      </c>
      <c r="D308" s="198" t="s">
        <v>1413</v>
      </c>
      <c r="E308" s="18" t="s">
        <v>19</v>
      </c>
      <c r="F308" s="199">
        <v>15.9</v>
      </c>
      <c r="H308" s="33"/>
    </row>
    <row r="309" spans="2:8" s="1" customFormat="1" ht="16.899999999999999" customHeight="1">
      <c r="B309" s="33"/>
      <c r="C309" s="198" t="s">
        <v>947</v>
      </c>
      <c r="D309" s="198" t="s">
        <v>391</v>
      </c>
      <c r="E309" s="18" t="s">
        <v>19</v>
      </c>
      <c r="F309" s="199">
        <v>27.9</v>
      </c>
      <c r="H309" s="33"/>
    </row>
    <row r="310" spans="2:8" s="1" customFormat="1" ht="16.899999999999999" customHeight="1">
      <c r="B310" s="33"/>
      <c r="C310" s="200" t="s">
        <v>2491</v>
      </c>
      <c r="H310" s="33"/>
    </row>
    <row r="311" spans="2:8" s="1" customFormat="1" ht="16.899999999999999" customHeight="1">
      <c r="B311" s="33"/>
      <c r="C311" s="198" t="s">
        <v>1406</v>
      </c>
      <c r="D311" s="198" t="s">
        <v>1407</v>
      </c>
      <c r="E311" s="18" t="s">
        <v>333</v>
      </c>
      <c r="F311" s="199">
        <v>27.9</v>
      </c>
      <c r="H311" s="33"/>
    </row>
    <row r="312" spans="2:8" s="1" customFormat="1" ht="16.899999999999999" customHeight="1">
      <c r="B312" s="33"/>
      <c r="C312" s="198" t="s">
        <v>1609</v>
      </c>
      <c r="D312" s="198" t="s">
        <v>1610</v>
      </c>
      <c r="E312" s="18" t="s">
        <v>303</v>
      </c>
      <c r="F312" s="199">
        <v>795.86500000000001</v>
      </c>
      <c r="H312" s="33"/>
    </row>
    <row r="313" spans="2:8" s="1" customFormat="1" ht="16.899999999999999" customHeight="1">
      <c r="B313" s="33"/>
      <c r="C313" s="194" t="s">
        <v>950</v>
      </c>
      <c r="D313" s="195" t="s">
        <v>951</v>
      </c>
      <c r="E313" s="196" t="s">
        <v>287</v>
      </c>
      <c r="F313" s="197">
        <v>2.3450000000000002</v>
      </c>
      <c r="H313" s="33"/>
    </row>
    <row r="314" spans="2:8" s="1" customFormat="1" ht="16.899999999999999" customHeight="1">
      <c r="B314" s="33"/>
      <c r="C314" s="198" t="s">
        <v>19</v>
      </c>
      <c r="D314" s="198" t="s">
        <v>1180</v>
      </c>
      <c r="E314" s="18" t="s">
        <v>19</v>
      </c>
      <c r="F314" s="199">
        <v>0</v>
      </c>
      <c r="H314" s="33"/>
    </row>
    <row r="315" spans="2:8" s="1" customFormat="1" ht="16.899999999999999" customHeight="1">
      <c r="B315" s="33"/>
      <c r="C315" s="198" t="s">
        <v>950</v>
      </c>
      <c r="D315" s="198" t="s">
        <v>1181</v>
      </c>
      <c r="E315" s="18" t="s">
        <v>19</v>
      </c>
      <c r="F315" s="199">
        <v>2.3450000000000002</v>
      </c>
      <c r="H315" s="33"/>
    </row>
    <row r="316" spans="2:8" s="1" customFormat="1" ht="16.899999999999999" customHeight="1">
      <c r="B316" s="33"/>
      <c r="C316" s="200" t="s">
        <v>2491</v>
      </c>
      <c r="H316" s="33"/>
    </row>
    <row r="317" spans="2:8" s="1" customFormat="1" ht="16.899999999999999" customHeight="1">
      <c r="B317" s="33"/>
      <c r="C317" s="198" t="s">
        <v>1174</v>
      </c>
      <c r="D317" s="198" t="s">
        <v>1175</v>
      </c>
      <c r="E317" s="18" t="s">
        <v>287</v>
      </c>
      <c r="F317" s="199">
        <v>2.3450000000000002</v>
      </c>
      <c r="H317" s="33"/>
    </row>
    <row r="318" spans="2:8" s="1" customFormat="1" ht="16.899999999999999" customHeight="1">
      <c r="B318" s="33"/>
      <c r="C318" s="198" t="s">
        <v>1182</v>
      </c>
      <c r="D318" s="198" t="s">
        <v>1183</v>
      </c>
      <c r="E318" s="18" t="s">
        <v>287</v>
      </c>
      <c r="F318" s="199">
        <v>2.3450000000000002</v>
      </c>
      <c r="H318" s="33"/>
    </row>
    <row r="319" spans="2:8" s="1" customFormat="1" ht="16.899999999999999" customHeight="1">
      <c r="B319" s="33"/>
      <c r="C319" s="194" t="s">
        <v>980</v>
      </c>
      <c r="D319" s="195" t="s">
        <v>981</v>
      </c>
      <c r="E319" s="196" t="s">
        <v>303</v>
      </c>
      <c r="F319" s="197">
        <v>12.571</v>
      </c>
      <c r="H319" s="33"/>
    </row>
    <row r="320" spans="2:8" s="1" customFormat="1" ht="16.899999999999999" customHeight="1">
      <c r="B320" s="33"/>
      <c r="C320" s="198" t="s">
        <v>19</v>
      </c>
      <c r="D320" s="198" t="s">
        <v>1146</v>
      </c>
      <c r="E320" s="18" t="s">
        <v>19</v>
      </c>
      <c r="F320" s="199">
        <v>0</v>
      </c>
      <c r="H320" s="33"/>
    </row>
    <row r="321" spans="2:8" s="1" customFormat="1" ht="16.899999999999999" customHeight="1">
      <c r="B321" s="33"/>
      <c r="C321" s="198" t="s">
        <v>19</v>
      </c>
      <c r="D321" s="198" t="s">
        <v>1147</v>
      </c>
      <c r="E321" s="18" t="s">
        <v>19</v>
      </c>
      <c r="F321" s="199">
        <v>0</v>
      </c>
      <c r="H321" s="33"/>
    </row>
    <row r="322" spans="2:8" s="1" customFormat="1" ht="16.899999999999999" customHeight="1">
      <c r="B322" s="33"/>
      <c r="C322" s="198" t="s">
        <v>19</v>
      </c>
      <c r="D322" s="198" t="s">
        <v>1148</v>
      </c>
      <c r="E322" s="18" t="s">
        <v>19</v>
      </c>
      <c r="F322" s="199">
        <v>4.4630000000000001</v>
      </c>
      <c r="H322" s="33"/>
    </row>
    <row r="323" spans="2:8" s="1" customFormat="1" ht="16.899999999999999" customHeight="1">
      <c r="B323" s="33"/>
      <c r="C323" s="198" t="s">
        <v>19</v>
      </c>
      <c r="D323" s="198" t="s">
        <v>1149</v>
      </c>
      <c r="E323" s="18" t="s">
        <v>19</v>
      </c>
      <c r="F323" s="199">
        <v>0.753</v>
      </c>
      <c r="H323" s="33"/>
    </row>
    <row r="324" spans="2:8" s="1" customFormat="1" ht="16.899999999999999" customHeight="1">
      <c r="B324" s="33"/>
      <c r="C324" s="198" t="s">
        <v>19</v>
      </c>
      <c r="D324" s="198" t="s">
        <v>1150</v>
      </c>
      <c r="E324" s="18" t="s">
        <v>19</v>
      </c>
      <c r="F324" s="199">
        <v>3.4000000000000002E-2</v>
      </c>
      <c r="H324" s="33"/>
    </row>
    <row r="325" spans="2:8" s="1" customFormat="1" ht="16.899999999999999" customHeight="1">
      <c r="B325" s="33"/>
      <c r="C325" s="198" t="s">
        <v>19</v>
      </c>
      <c r="D325" s="198" t="s">
        <v>1151</v>
      </c>
      <c r="E325" s="18" t="s">
        <v>19</v>
      </c>
      <c r="F325" s="199">
        <v>0</v>
      </c>
      <c r="H325" s="33"/>
    </row>
    <row r="326" spans="2:8" s="1" customFormat="1" ht="16.899999999999999" customHeight="1">
      <c r="B326" s="33"/>
      <c r="C326" s="198" t="s">
        <v>19</v>
      </c>
      <c r="D326" s="198" t="s">
        <v>1152</v>
      </c>
      <c r="E326" s="18" t="s">
        <v>19</v>
      </c>
      <c r="F326" s="199">
        <v>7.2539999999999996</v>
      </c>
      <c r="H326" s="33"/>
    </row>
    <row r="327" spans="2:8" s="1" customFormat="1" ht="16.899999999999999" customHeight="1">
      <c r="B327" s="33"/>
      <c r="C327" s="198" t="s">
        <v>19</v>
      </c>
      <c r="D327" s="198" t="s">
        <v>1153</v>
      </c>
      <c r="E327" s="18" t="s">
        <v>19</v>
      </c>
      <c r="F327" s="199">
        <v>6.7000000000000004E-2</v>
      </c>
      <c r="H327" s="33"/>
    </row>
    <row r="328" spans="2:8" s="1" customFormat="1" ht="16.899999999999999" customHeight="1">
      <c r="B328" s="33"/>
      <c r="C328" s="198" t="s">
        <v>980</v>
      </c>
      <c r="D328" s="198" t="s">
        <v>391</v>
      </c>
      <c r="E328" s="18" t="s">
        <v>19</v>
      </c>
      <c r="F328" s="199">
        <v>12.571</v>
      </c>
      <c r="H328" s="33"/>
    </row>
    <row r="329" spans="2:8" s="1" customFormat="1" ht="16.899999999999999" customHeight="1">
      <c r="B329" s="33"/>
      <c r="C329" s="200" t="s">
        <v>2491</v>
      </c>
      <c r="H329" s="33"/>
    </row>
    <row r="330" spans="2:8" s="1" customFormat="1" ht="16.899999999999999" customHeight="1">
      <c r="B330" s="33"/>
      <c r="C330" s="198" t="s">
        <v>1142</v>
      </c>
      <c r="D330" s="198" t="s">
        <v>1143</v>
      </c>
      <c r="E330" s="18" t="s">
        <v>303</v>
      </c>
      <c r="F330" s="199">
        <v>12.571</v>
      </c>
      <c r="H330" s="33"/>
    </row>
    <row r="331" spans="2:8" s="1" customFormat="1" ht="16.899999999999999" customHeight="1">
      <c r="B331" s="33"/>
      <c r="C331" s="198" t="s">
        <v>576</v>
      </c>
      <c r="D331" s="198" t="s">
        <v>577</v>
      </c>
      <c r="E331" s="18" t="s">
        <v>303</v>
      </c>
      <c r="F331" s="199">
        <v>18.148</v>
      </c>
      <c r="H331" s="33"/>
    </row>
    <row r="332" spans="2:8" s="1" customFormat="1" ht="16.899999999999999" customHeight="1">
      <c r="B332" s="33"/>
      <c r="C332" s="198" t="s">
        <v>1139</v>
      </c>
      <c r="D332" s="198" t="s">
        <v>590</v>
      </c>
      <c r="E332" s="18" t="s">
        <v>303</v>
      </c>
      <c r="F332" s="199">
        <v>3.6440000000000001</v>
      </c>
      <c r="H332" s="33"/>
    </row>
    <row r="333" spans="2:8" s="1" customFormat="1" ht="16.899999999999999" customHeight="1">
      <c r="B333" s="33"/>
      <c r="C333" s="194" t="s">
        <v>989</v>
      </c>
      <c r="D333" s="195" t="s">
        <v>989</v>
      </c>
      <c r="E333" s="196" t="s">
        <v>414</v>
      </c>
      <c r="F333" s="197">
        <v>48</v>
      </c>
      <c r="H333" s="33"/>
    </row>
    <row r="334" spans="2:8" s="1" customFormat="1" ht="16.899999999999999" customHeight="1">
      <c r="B334" s="33"/>
      <c r="C334" s="198" t="s">
        <v>19</v>
      </c>
      <c r="D334" s="198" t="s">
        <v>1252</v>
      </c>
      <c r="E334" s="18" t="s">
        <v>19</v>
      </c>
      <c r="F334" s="199">
        <v>0</v>
      </c>
      <c r="H334" s="33"/>
    </row>
    <row r="335" spans="2:8" s="1" customFormat="1" ht="16.899999999999999" customHeight="1">
      <c r="B335" s="33"/>
      <c r="C335" s="198" t="s">
        <v>989</v>
      </c>
      <c r="D335" s="198" t="s">
        <v>1510</v>
      </c>
      <c r="E335" s="18" t="s">
        <v>19</v>
      </c>
      <c r="F335" s="199">
        <v>48</v>
      </c>
      <c r="H335" s="33"/>
    </row>
    <row r="336" spans="2:8" s="1" customFormat="1" ht="16.899999999999999" customHeight="1">
      <c r="B336" s="33"/>
      <c r="C336" s="200" t="s">
        <v>2491</v>
      </c>
      <c r="H336" s="33"/>
    </row>
    <row r="337" spans="2:8" s="1" customFormat="1" ht="16.899999999999999" customHeight="1">
      <c r="B337" s="33"/>
      <c r="C337" s="198" t="s">
        <v>1502</v>
      </c>
      <c r="D337" s="198" t="s">
        <v>1503</v>
      </c>
      <c r="E337" s="18" t="s">
        <v>333</v>
      </c>
      <c r="F337" s="199">
        <v>123.9</v>
      </c>
      <c r="H337" s="33"/>
    </row>
    <row r="338" spans="2:8" s="1" customFormat="1" ht="16.899999999999999" customHeight="1">
      <c r="B338" s="33"/>
      <c r="C338" s="198" t="s">
        <v>1513</v>
      </c>
      <c r="D338" s="198" t="s">
        <v>1514</v>
      </c>
      <c r="E338" s="18" t="s">
        <v>303</v>
      </c>
      <c r="F338" s="199">
        <v>0.375</v>
      </c>
      <c r="H338" s="33"/>
    </row>
    <row r="339" spans="2:8" s="1" customFormat="1" ht="16.899999999999999" customHeight="1">
      <c r="B339" s="33"/>
      <c r="C339" s="194" t="s">
        <v>986</v>
      </c>
      <c r="D339" s="195" t="s">
        <v>987</v>
      </c>
      <c r="E339" s="196" t="s">
        <v>256</v>
      </c>
      <c r="F339" s="197">
        <v>306</v>
      </c>
      <c r="H339" s="33"/>
    </row>
    <row r="340" spans="2:8" s="1" customFormat="1" ht="16.899999999999999" customHeight="1">
      <c r="B340" s="33"/>
      <c r="C340" s="198" t="s">
        <v>19</v>
      </c>
      <c r="D340" s="198" t="s">
        <v>1507</v>
      </c>
      <c r="E340" s="18" t="s">
        <v>19</v>
      </c>
      <c r="F340" s="199">
        <v>0</v>
      </c>
      <c r="H340" s="33"/>
    </row>
    <row r="341" spans="2:8" s="1" customFormat="1" ht="16.899999999999999" customHeight="1">
      <c r="B341" s="33"/>
      <c r="C341" s="198" t="s">
        <v>19</v>
      </c>
      <c r="D341" s="198" t="s">
        <v>1508</v>
      </c>
      <c r="E341" s="18" t="s">
        <v>19</v>
      </c>
      <c r="F341" s="199">
        <v>0</v>
      </c>
      <c r="H341" s="33"/>
    </row>
    <row r="342" spans="2:8" s="1" customFormat="1" ht="16.899999999999999" customHeight="1">
      <c r="B342" s="33"/>
      <c r="C342" s="198" t="s">
        <v>986</v>
      </c>
      <c r="D342" s="198" t="s">
        <v>1509</v>
      </c>
      <c r="E342" s="18" t="s">
        <v>19</v>
      </c>
      <c r="F342" s="199">
        <v>306</v>
      </c>
      <c r="H342" s="33"/>
    </row>
    <row r="343" spans="2:8" s="1" customFormat="1" ht="16.899999999999999" customHeight="1">
      <c r="B343" s="33"/>
      <c r="C343" s="200" t="s">
        <v>2491</v>
      </c>
      <c r="H343" s="33"/>
    </row>
    <row r="344" spans="2:8" s="1" customFormat="1" ht="16.899999999999999" customHeight="1">
      <c r="B344" s="33"/>
      <c r="C344" s="198" t="s">
        <v>1502</v>
      </c>
      <c r="D344" s="198" t="s">
        <v>1503</v>
      </c>
      <c r="E344" s="18" t="s">
        <v>333</v>
      </c>
      <c r="F344" s="199">
        <v>123.9</v>
      </c>
      <c r="H344" s="33"/>
    </row>
    <row r="345" spans="2:8" s="1" customFormat="1" ht="16.899999999999999" customHeight="1">
      <c r="B345" s="33"/>
      <c r="C345" s="198" t="s">
        <v>1513</v>
      </c>
      <c r="D345" s="198" t="s">
        <v>1514</v>
      </c>
      <c r="E345" s="18" t="s">
        <v>303</v>
      </c>
      <c r="F345" s="199">
        <v>0.375</v>
      </c>
      <c r="H345" s="33"/>
    </row>
    <row r="346" spans="2:8" s="1" customFormat="1" ht="16.899999999999999" customHeight="1">
      <c r="B346" s="33"/>
      <c r="C346" s="194" t="s">
        <v>954</v>
      </c>
      <c r="D346" s="195" t="s">
        <v>954</v>
      </c>
      <c r="E346" s="196" t="s">
        <v>287</v>
      </c>
      <c r="F346" s="197">
        <v>544</v>
      </c>
      <c r="H346" s="33"/>
    </row>
    <row r="347" spans="2:8" s="1" customFormat="1" ht="16.899999999999999" customHeight="1">
      <c r="B347" s="33"/>
      <c r="C347" s="198" t="s">
        <v>19</v>
      </c>
      <c r="D347" s="198" t="s">
        <v>1293</v>
      </c>
      <c r="E347" s="18" t="s">
        <v>19</v>
      </c>
      <c r="F347" s="199">
        <v>0</v>
      </c>
      <c r="H347" s="33"/>
    </row>
    <row r="348" spans="2:8" s="1" customFormat="1" ht="16.899999999999999" customHeight="1">
      <c r="B348" s="33"/>
      <c r="C348" s="198" t="s">
        <v>954</v>
      </c>
      <c r="D348" s="198" t="s">
        <v>1327</v>
      </c>
      <c r="E348" s="18" t="s">
        <v>19</v>
      </c>
      <c r="F348" s="199">
        <v>544</v>
      </c>
      <c r="H348" s="33"/>
    </row>
    <row r="349" spans="2:8" s="1" customFormat="1" ht="16.899999999999999" customHeight="1">
      <c r="B349" s="33"/>
      <c r="C349" s="200" t="s">
        <v>2491</v>
      </c>
      <c r="H349" s="33"/>
    </row>
    <row r="350" spans="2:8" s="1" customFormat="1" ht="16.899999999999999" customHeight="1">
      <c r="B350" s="33"/>
      <c r="C350" s="198" t="s">
        <v>1322</v>
      </c>
      <c r="D350" s="198" t="s">
        <v>1323</v>
      </c>
      <c r="E350" s="18" t="s">
        <v>287</v>
      </c>
      <c r="F350" s="199">
        <v>544</v>
      </c>
      <c r="H350" s="33"/>
    </row>
    <row r="351" spans="2:8" s="1" customFormat="1" ht="16.899999999999999" customHeight="1">
      <c r="B351" s="33"/>
      <c r="C351" s="198" t="s">
        <v>1328</v>
      </c>
      <c r="D351" s="198" t="s">
        <v>1329</v>
      </c>
      <c r="E351" s="18" t="s">
        <v>287</v>
      </c>
      <c r="F351" s="199">
        <v>97920</v>
      </c>
      <c r="H351" s="33"/>
    </row>
    <row r="352" spans="2:8" s="1" customFormat="1" ht="16.899999999999999" customHeight="1">
      <c r="B352" s="33"/>
      <c r="C352" s="198" t="s">
        <v>1334</v>
      </c>
      <c r="D352" s="198" t="s">
        <v>1335</v>
      </c>
      <c r="E352" s="18" t="s">
        <v>287</v>
      </c>
      <c r="F352" s="199">
        <v>544</v>
      </c>
      <c r="H352" s="33"/>
    </row>
    <row r="353" spans="2:8" s="1" customFormat="1" ht="16.899999999999999" customHeight="1">
      <c r="B353" s="33"/>
      <c r="C353" s="194" t="s">
        <v>956</v>
      </c>
      <c r="D353" s="195" t="s">
        <v>956</v>
      </c>
      <c r="E353" s="196" t="s">
        <v>209</v>
      </c>
      <c r="F353" s="197">
        <v>136.13999999999999</v>
      </c>
      <c r="H353" s="33"/>
    </row>
    <row r="354" spans="2:8" s="1" customFormat="1" ht="16.899999999999999" customHeight="1">
      <c r="B354" s="33"/>
      <c r="C354" s="198" t="s">
        <v>19</v>
      </c>
      <c r="D354" s="198" t="s">
        <v>1308</v>
      </c>
      <c r="E354" s="18" t="s">
        <v>19</v>
      </c>
      <c r="F354" s="199">
        <v>0</v>
      </c>
      <c r="H354" s="33"/>
    </row>
    <row r="355" spans="2:8" s="1" customFormat="1" ht="16.899999999999999" customHeight="1">
      <c r="B355" s="33"/>
      <c r="C355" s="198" t="s">
        <v>19</v>
      </c>
      <c r="D355" s="198" t="s">
        <v>1309</v>
      </c>
      <c r="E355" s="18" t="s">
        <v>19</v>
      </c>
      <c r="F355" s="199">
        <v>0</v>
      </c>
      <c r="H355" s="33"/>
    </row>
    <row r="356" spans="2:8" s="1" customFormat="1" ht="16.899999999999999" customHeight="1">
      <c r="B356" s="33"/>
      <c r="C356" s="198" t="s">
        <v>956</v>
      </c>
      <c r="D356" s="198" t="s">
        <v>1310</v>
      </c>
      <c r="E356" s="18" t="s">
        <v>19</v>
      </c>
      <c r="F356" s="199">
        <v>136.13999999999999</v>
      </c>
      <c r="H356" s="33"/>
    </row>
    <row r="357" spans="2:8" s="1" customFormat="1" ht="16.899999999999999" customHeight="1">
      <c r="B357" s="33"/>
      <c r="C357" s="200" t="s">
        <v>2491</v>
      </c>
      <c r="H357" s="33"/>
    </row>
    <row r="358" spans="2:8" s="1" customFormat="1" ht="16.899999999999999" customHeight="1">
      <c r="B358" s="33"/>
      <c r="C358" s="198" t="s">
        <v>1303</v>
      </c>
      <c r="D358" s="198" t="s">
        <v>1304</v>
      </c>
      <c r="E358" s="18" t="s">
        <v>209</v>
      </c>
      <c r="F358" s="199">
        <v>136.13999999999999</v>
      </c>
      <c r="H358" s="33"/>
    </row>
    <row r="359" spans="2:8" s="1" customFormat="1" ht="16.899999999999999" customHeight="1">
      <c r="B359" s="33"/>
      <c r="C359" s="198" t="s">
        <v>1311</v>
      </c>
      <c r="D359" s="198" t="s">
        <v>1312</v>
      </c>
      <c r="E359" s="18" t="s">
        <v>209</v>
      </c>
      <c r="F359" s="199">
        <v>4084.2</v>
      </c>
      <c r="H359" s="33"/>
    </row>
    <row r="360" spans="2:8" s="1" customFormat="1" ht="16.899999999999999" customHeight="1">
      <c r="B360" s="33"/>
      <c r="C360" s="198" t="s">
        <v>1317</v>
      </c>
      <c r="D360" s="198" t="s">
        <v>1318</v>
      </c>
      <c r="E360" s="18" t="s">
        <v>209</v>
      </c>
      <c r="F360" s="199">
        <v>136.13999999999999</v>
      </c>
      <c r="H360" s="33"/>
    </row>
    <row r="361" spans="2:8" s="1" customFormat="1" ht="16.899999999999999" customHeight="1">
      <c r="B361" s="33"/>
      <c r="C361" s="194" t="s">
        <v>967</v>
      </c>
      <c r="D361" s="195" t="s">
        <v>968</v>
      </c>
      <c r="E361" s="196" t="s">
        <v>209</v>
      </c>
      <c r="F361" s="197">
        <v>232.38800000000001</v>
      </c>
      <c r="H361" s="33"/>
    </row>
    <row r="362" spans="2:8" s="1" customFormat="1" ht="16.899999999999999" customHeight="1">
      <c r="B362" s="33"/>
      <c r="C362" s="198" t="s">
        <v>19</v>
      </c>
      <c r="D362" s="198" t="s">
        <v>1081</v>
      </c>
      <c r="E362" s="18" t="s">
        <v>19</v>
      </c>
      <c r="F362" s="199">
        <v>0</v>
      </c>
      <c r="H362" s="33"/>
    </row>
    <row r="363" spans="2:8" s="1" customFormat="1" ht="16.899999999999999" customHeight="1">
      <c r="B363" s="33"/>
      <c r="C363" s="198" t="s">
        <v>19</v>
      </c>
      <c r="D363" s="198" t="s">
        <v>1082</v>
      </c>
      <c r="E363" s="18" t="s">
        <v>19</v>
      </c>
      <c r="F363" s="199">
        <v>57.948</v>
      </c>
      <c r="H363" s="33"/>
    </row>
    <row r="364" spans="2:8" s="1" customFormat="1" ht="16.899999999999999" customHeight="1">
      <c r="B364" s="33"/>
      <c r="C364" s="198" t="s">
        <v>19</v>
      </c>
      <c r="D364" s="198" t="s">
        <v>1083</v>
      </c>
      <c r="E364" s="18" t="s">
        <v>19</v>
      </c>
      <c r="F364" s="199">
        <v>174.44</v>
      </c>
      <c r="H364" s="33"/>
    </row>
    <row r="365" spans="2:8" s="1" customFormat="1" ht="16.899999999999999" customHeight="1">
      <c r="B365" s="33"/>
      <c r="C365" s="198" t="s">
        <v>967</v>
      </c>
      <c r="D365" s="198" t="s">
        <v>391</v>
      </c>
      <c r="E365" s="18" t="s">
        <v>19</v>
      </c>
      <c r="F365" s="199">
        <v>232.38800000000001</v>
      </c>
      <c r="H365" s="33"/>
    </row>
    <row r="366" spans="2:8" s="1" customFormat="1" ht="16.899999999999999" customHeight="1">
      <c r="B366" s="33"/>
      <c r="C366" s="200" t="s">
        <v>2491</v>
      </c>
      <c r="H366" s="33"/>
    </row>
    <row r="367" spans="2:8" s="1" customFormat="1" ht="16.899999999999999" customHeight="1">
      <c r="B367" s="33"/>
      <c r="C367" s="198" t="s">
        <v>1077</v>
      </c>
      <c r="D367" s="198" t="s">
        <v>1078</v>
      </c>
      <c r="E367" s="18" t="s">
        <v>209</v>
      </c>
      <c r="F367" s="199">
        <v>232.38800000000001</v>
      </c>
      <c r="H367" s="33"/>
    </row>
    <row r="368" spans="2:8" s="1" customFormat="1" ht="16.899999999999999" customHeight="1">
      <c r="B368" s="33"/>
      <c r="C368" s="198" t="s">
        <v>1089</v>
      </c>
      <c r="D368" s="198" t="s">
        <v>1090</v>
      </c>
      <c r="E368" s="18" t="s">
        <v>209</v>
      </c>
      <c r="F368" s="199">
        <v>232.38800000000001</v>
      </c>
      <c r="H368" s="33"/>
    </row>
    <row r="369" spans="2:8" s="1" customFormat="1" ht="16.899999999999999" customHeight="1">
      <c r="B369" s="33"/>
      <c r="C369" s="198" t="s">
        <v>1084</v>
      </c>
      <c r="D369" s="198" t="s">
        <v>1085</v>
      </c>
      <c r="E369" s="18" t="s">
        <v>303</v>
      </c>
      <c r="F369" s="199">
        <v>28.7</v>
      </c>
      <c r="H369" s="33"/>
    </row>
    <row r="370" spans="2:8" s="1" customFormat="1" ht="16.899999999999999" customHeight="1">
      <c r="B370" s="33"/>
      <c r="C370" s="194" t="s">
        <v>990</v>
      </c>
      <c r="D370" s="195" t="s">
        <v>991</v>
      </c>
      <c r="E370" s="196" t="s">
        <v>209</v>
      </c>
      <c r="F370" s="197">
        <v>501.63200000000001</v>
      </c>
      <c r="H370" s="33"/>
    </row>
    <row r="371" spans="2:8" s="1" customFormat="1" ht="16.899999999999999" customHeight="1">
      <c r="B371" s="33"/>
      <c r="C371" s="198" t="s">
        <v>19</v>
      </c>
      <c r="D371" s="198" t="s">
        <v>1041</v>
      </c>
      <c r="E371" s="18" t="s">
        <v>19</v>
      </c>
      <c r="F371" s="199">
        <v>0</v>
      </c>
      <c r="H371" s="33"/>
    </row>
    <row r="372" spans="2:8" s="1" customFormat="1" ht="16.899999999999999" customHeight="1">
      <c r="B372" s="33"/>
      <c r="C372" s="198" t="s">
        <v>19</v>
      </c>
      <c r="D372" s="198" t="s">
        <v>1042</v>
      </c>
      <c r="E372" s="18" t="s">
        <v>19</v>
      </c>
      <c r="F372" s="199">
        <v>0</v>
      </c>
      <c r="H372" s="33"/>
    </row>
    <row r="373" spans="2:8" s="1" customFormat="1" ht="16.899999999999999" customHeight="1">
      <c r="B373" s="33"/>
      <c r="C373" s="198" t="s">
        <v>19</v>
      </c>
      <c r="D373" s="198" t="s">
        <v>1062</v>
      </c>
      <c r="E373" s="18" t="s">
        <v>19</v>
      </c>
      <c r="F373" s="199">
        <v>75.738</v>
      </c>
      <c r="H373" s="33"/>
    </row>
    <row r="374" spans="2:8" s="1" customFormat="1" ht="16.899999999999999" customHeight="1">
      <c r="B374" s="33"/>
      <c r="C374" s="198" t="s">
        <v>19</v>
      </c>
      <c r="D374" s="198" t="s">
        <v>1063</v>
      </c>
      <c r="E374" s="18" t="s">
        <v>19</v>
      </c>
      <c r="F374" s="199">
        <v>67.438000000000002</v>
      </c>
      <c r="H374" s="33"/>
    </row>
    <row r="375" spans="2:8" s="1" customFormat="1" ht="16.899999999999999" customHeight="1">
      <c r="B375" s="33"/>
      <c r="C375" s="198" t="s">
        <v>19</v>
      </c>
      <c r="D375" s="198" t="s">
        <v>1045</v>
      </c>
      <c r="E375" s="18" t="s">
        <v>19</v>
      </c>
      <c r="F375" s="199">
        <v>0</v>
      </c>
      <c r="H375" s="33"/>
    </row>
    <row r="376" spans="2:8" s="1" customFormat="1" ht="16.899999999999999" customHeight="1">
      <c r="B376" s="33"/>
      <c r="C376" s="198" t="s">
        <v>19</v>
      </c>
      <c r="D376" s="198" t="s">
        <v>1064</v>
      </c>
      <c r="E376" s="18" t="s">
        <v>19</v>
      </c>
      <c r="F376" s="199">
        <v>189.61799999999999</v>
      </c>
      <c r="H376" s="33"/>
    </row>
    <row r="377" spans="2:8" s="1" customFormat="1" ht="16.899999999999999" customHeight="1">
      <c r="B377" s="33"/>
      <c r="C377" s="198" t="s">
        <v>19</v>
      </c>
      <c r="D377" s="198" t="s">
        <v>1065</v>
      </c>
      <c r="E377" s="18" t="s">
        <v>19</v>
      </c>
      <c r="F377" s="199">
        <v>168.83799999999999</v>
      </c>
      <c r="H377" s="33"/>
    </row>
    <row r="378" spans="2:8" s="1" customFormat="1" ht="16.899999999999999" customHeight="1">
      <c r="B378" s="33"/>
      <c r="C378" s="198" t="s">
        <v>990</v>
      </c>
      <c r="D378" s="198" t="s">
        <v>391</v>
      </c>
      <c r="E378" s="18" t="s">
        <v>19</v>
      </c>
      <c r="F378" s="199">
        <v>501.63200000000001</v>
      </c>
      <c r="H378" s="33"/>
    </row>
    <row r="379" spans="2:8" s="1" customFormat="1" ht="16.899999999999999" customHeight="1">
      <c r="B379" s="33"/>
      <c r="C379" s="200" t="s">
        <v>2491</v>
      </c>
      <c r="H379" s="33"/>
    </row>
    <row r="380" spans="2:8" s="1" customFormat="1" ht="16.899999999999999" customHeight="1">
      <c r="B380" s="33"/>
      <c r="C380" s="198" t="s">
        <v>1057</v>
      </c>
      <c r="D380" s="198" t="s">
        <v>1058</v>
      </c>
      <c r="E380" s="18" t="s">
        <v>209</v>
      </c>
      <c r="F380" s="199">
        <v>501.63200000000001</v>
      </c>
      <c r="H380" s="33"/>
    </row>
    <row r="381" spans="2:8" s="1" customFormat="1" ht="16.899999999999999" customHeight="1">
      <c r="B381" s="33"/>
      <c r="C381" s="198" t="s">
        <v>1036</v>
      </c>
      <c r="D381" s="198" t="s">
        <v>1037</v>
      </c>
      <c r="E381" s="18" t="s">
        <v>209</v>
      </c>
      <c r="F381" s="199">
        <v>210.828</v>
      </c>
      <c r="H381" s="33"/>
    </row>
    <row r="382" spans="2:8" s="1" customFormat="1" ht="16.899999999999999" customHeight="1">
      <c r="B382" s="33"/>
      <c r="C382" s="194" t="s">
        <v>316</v>
      </c>
      <c r="D382" s="195" t="s">
        <v>317</v>
      </c>
      <c r="E382" s="196" t="s">
        <v>303</v>
      </c>
      <c r="F382" s="197">
        <v>3.6440000000000001</v>
      </c>
      <c r="H382" s="33"/>
    </row>
    <row r="383" spans="2:8" s="1" customFormat="1" ht="16.899999999999999" customHeight="1">
      <c r="B383" s="33"/>
      <c r="C383" s="198" t="s">
        <v>19</v>
      </c>
      <c r="D383" s="198" t="s">
        <v>593</v>
      </c>
      <c r="E383" s="18" t="s">
        <v>19</v>
      </c>
      <c r="F383" s="199">
        <v>2.387</v>
      </c>
      <c r="H383" s="33"/>
    </row>
    <row r="384" spans="2:8" s="1" customFormat="1" ht="16.899999999999999" customHeight="1">
      <c r="B384" s="33"/>
      <c r="C384" s="198" t="s">
        <v>19</v>
      </c>
      <c r="D384" s="198" t="s">
        <v>1141</v>
      </c>
      <c r="E384" s="18" t="s">
        <v>19</v>
      </c>
      <c r="F384" s="199">
        <v>1.2569999999999999</v>
      </c>
      <c r="H384" s="33"/>
    </row>
    <row r="385" spans="2:8" s="1" customFormat="1" ht="16.899999999999999" customHeight="1">
      <c r="B385" s="33"/>
      <c r="C385" s="198" t="s">
        <v>316</v>
      </c>
      <c r="D385" s="198" t="s">
        <v>391</v>
      </c>
      <c r="E385" s="18" t="s">
        <v>19</v>
      </c>
      <c r="F385" s="199">
        <v>3.6440000000000001</v>
      </c>
      <c r="H385" s="33"/>
    </row>
    <row r="386" spans="2:8" s="1" customFormat="1" ht="16.899999999999999" customHeight="1">
      <c r="B386" s="33"/>
      <c r="C386" s="200" t="s">
        <v>2491</v>
      </c>
      <c r="H386" s="33"/>
    </row>
    <row r="387" spans="2:8" s="1" customFormat="1" ht="16.899999999999999" customHeight="1">
      <c r="B387" s="33"/>
      <c r="C387" s="198" t="s">
        <v>1139</v>
      </c>
      <c r="D387" s="198" t="s">
        <v>590</v>
      </c>
      <c r="E387" s="18" t="s">
        <v>303</v>
      </c>
      <c r="F387" s="199">
        <v>3.6440000000000001</v>
      </c>
      <c r="H387" s="33"/>
    </row>
    <row r="388" spans="2:8" s="1" customFormat="1" ht="16.899999999999999" customHeight="1">
      <c r="B388" s="33"/>
      <c r="C388" s="198" t="s">
        <v>576</v>
      </c>
      <c r="D388" s="198" t="s">
        <v>577</v>
      </c>
      <c r="E388" s="18" t="s">
        <v>303</v>
      </c>
      <c r="F388" s="199">
        <v>18.148</v>
      </c>
      <c r="H388" s="33"/>
    </row>
    <row r="389" spans="2:8" s="1" customFormat="1" ht="16.899999999999999" customHeight="1">
      <c r="B389" s="33"/>
      <c r="C389" s="198" t="s">
        <v>595</v>
      </c>
      <c r="D389" s="198" t="s">
        <v>596</v>
      </c>
      <c r="E389" s="18" t="s">
        <v>303</v>
      </c>
      <c r="F389" s="199">
        <v>5.577</v>
      </c>
      <c r="H389" s="33"/>
    </row>
    <row r="390" spans="2:8" s="1" customFormat="1" ht="16.899999999999999" customHeight="1">
      <c r="B390" s="33"/>
      <c r="C390" s="194" t="s">
        <v>959</v>
      </c>
      <c r="D390" s="195" t="s">
        <v>959</v>
      </c>
      <c r="E390" s="196" t="s">
        <v>256</v>
      </c>
      <c r="F390" s="197">
        <v>200</v>
      </c>
      <c r="H390" s="33"/>
    </row>
    <row r="391" spans="2:8" s="1" customFormat="1" ht="16.899999999999999" customHeight="1">
      <c r="B391" s="33"/>
      <c r="C391" s="198" t="s">
        <v>19</v>
      </c>
      <c r="D391" s="198" t="s">
        <v>1128</v>
      </c>
      <c r="E391" s="18" t="s">
        <v>19</v>
      </c>
      <c r="F391" s="199">
        <v>0</v>
      </c>
      <c r="H391" s="33"/>
    </row>
    <row r="392" spans="2:8" s="1" customFormat="1" ht="16.899999999999999" customHeight="1">
      <c r="B392" s="33"/>
      <c r="C392" s="198" t="s">
        <v>959</v>
      </c>
      <c r="D392" s="198" t="s">
        <v>1129</v>
      </c>
      <c r="E392" s="18" t="s">
        <v>19</v>
      </c>
      <c r="F392" s="199">
        <v>200</v>
      </c>
      <c r="H392" s="33"/>
    </row>
    <row r="393" spans="2:8" s="1" customFormat="1" ht="16.899999999999999" customHeight="1">
      <c r="B393" s="33"/>
      <c r="C393" s="200" t="s">
        <v>2491</v>
      </c>
      <c r="H393" s="33"/>
    </row>
    <row r="394" spans="2:8" s="1" customFormat="1" ht="16.899999999999999" customHeight="1">
      <c r="B394" s="33"/>
      <c r="C394" s="198" t="s">
        <v>1125</v>
      </c>
      <c r="D394" s="198" t="s">
        <v>1126</v>
      </c>
      <c r="E394" s="18" t="s">
        <v>256</v>
      </c>
      <c r="F394" s="199">
        <v>200</v>
      </c>
      <c r="H394" s="33"/>
    </row>
    <row r="395" spans="2:8" s="1" customFormat="1" ht="16.899999999999999" customHeight="1">
      <c r="B395" s="33"/>
      <c r="C395" s="198" t="s">
        <v>1109</v>
      </c>
      <c r="D395" s="198" t="s">
        <v>1110</v>
      </c>
      <c r="E395" s="18" t="s">
        <v>333</v>
      </c>
      <c r="F395" s="199">
        <v>120</v>
      </c>
      <c r="H395" s="33"/>
    </row>
    <row r="396" spans="2:8" s="1" customFormat="1" ht="16.899999999999999" customHeight="1">
      <c r="B396" s="33"/>
      <c r="C396" s="198" t="s">
        <v>1130</v>
      </c>
      <c r="D396" s="198" t="s">
        <v>1131</v>
      </c>
      <c r="E396" s="18" t="s">
        <v>256</v>
      </c>
      <c r="F396" s="199">
        <v>200</v>
      </c>
      <c r="H396" s="33"/>
    </row>
    <row r="397" spans="2:8" s="1" customFormat="1" ht="16.899999999999999" customHeight="1">
      <c r="B397" s="33"/>
      <c r="C397" s="198" t="s">
        <v>1115</v>
      </c>
      <c r="D397" s="198" t="s">
        <v>1116</v>
      </c>
      <c r="E397" s="18" t="s">
        <v>375</v>
      </c>
      <c r="F397" s="199">
        <v>96</v>
      </c>
      <c r="H397" s="33"/>
    </row>
    <row r="398" spans="2:8" s="1" customFormat="1" ht="16.899999999999999" customHeight="1">
      <c r="B398" s="33"/>
      <c r="C398" s="198" t="s">
        <v>1121</v>
      </c>
      <c r="D398" s="198" t="s">
        <v>1122</v>
      </c>
      <c r="E398" s="18" t="s">
        <v>135</v>
      </c>
      <c r="F398" s="199">
        <v>120</v>
      </c>
      <c r="H398" s="33"/>
    </row>
    <row r="399" spans="2:8" s="1" customFormat="1" ht="16.899999999999999" customHeight="1">
      <c r="B399" s="33"/>
      <c r="C399" s="194" t="s">
        <v>319</v>
      </c>
      <c r="D399" s="195" t="s">
        <v>320</v>
      </c>
      <c r="E399" s="196" t="s">
        <v>303</v>
      </c>
      <c r="F399" s="197">
        <v>13.981</v>
      </c>
      <c r="H399" s="33"/>
    </row>
    <row r="400" spans="2:8" s="1" customFormat="1" ht="16.899999999999999" customHeight="1">
      <c r="B400" s="33"/>
      <c r="C400" s="198" t="s">
        <v>19</v>
      </c>
      <c r="D400" s="198" t="s">
        <v>1098</v>
      </c>
      <c r="E400" s="18" t="s">
        <v>19</v>
      </c>
      <c r="F400" s="199">
        <v>0</v>
      </c>
      <c r="H400" s="33"/>
    </row>
    <row r="401" spans="2:8" s="1" customFormat="1" ht="16.899999999999999" customHeight="1">
      <c r="B401" s="33"/>
      <c r="C401" s="198" t="s">
        <v>19</v>
      </c>
      <c r="D401" s="198" t="s">
        <v>1099</v>
      </c>
      <c r="E401" s="18" t="s">
        <v>19</v>
      </c>
      <c r="F401" s="199">
        <v>6.9740000000000002</v>
      </c>
      <c r="H401" s="33"/>
    </row>
    <row r="402" spans="2:8" s="1" customFormat="1" ht="16.899999999999999" customHeight="1">
      <c r="B402" s="33"/>
      <c r="C402" s="198" t="s">
        <v>19</v>
      </c>
      <c r="D402" s="198" t="s">
        <v>1100</v>
      </c>
      <c r="E402" s="18" t="s">
        <v>19</v>
      </c>
      <c r="F402" s="199">
        <v>0</v>
      </c>
      <c r="H402" s="33"/>
    </row>
    <row r="403" spans="2:8" s="1" customFormat="1" ht="16.899999999999999" customHeight="1">
      <c r="B403" s="33"/>
      <c r="C403" s="198" t="s">
        <v>19</v>
      </c>
      <c r="D403" s="198" t="s">
        <v>1101</v>
      </c>
      <c r="E403" s="18" t="s">
        <v>19</v>
      </c>
      <c r="F403" s="199">
        <v>7.0069999999999997</v>
      </c>
      <c r="H403" s="33"/>
    </row>
    <row r="404" spans="2:8" s="1" customFormat="1" ht="16.899999999999999" customHeight="1">
      <c r="B404" s="33"/>
      <c r="C404" s="198" t="s">
        <v>319</v>
      </c>
      <c r="D404" s="198" t="s">
        <v>391</v>
      </c>
      <c r="E404" s="18" t="s">
        <v>19</v>
      </c>
      <c r="F404" s="199">
        <v>13.981</v>
      </c>
      <c r="H404" s="33"/>
    </row>
    <row r="405" spans="2:8" s="1" customFormat="1" ht="16.899999999999999" customHeight="1">
      <c r="B405" s="33"/>
      <c r="C405" s="200" t="s">
        <v>2491</v>
      </c>
      <c r="H405" s="33"/>
    </row>
    <row r="406" spans="2:8" s="1" customFormat="1" ht="16.899999999999999" customHeight="1">
      <c r="B406" s="33"/>
      <c r="C406" s="198" t="s">
        <v>1095</v>
      </c>
      <c r="D406" s="198" t="s">
        <v>1096</v>
      </c>
      <c r="E406" s="18" t="s">
        <v>303</v>
      </c>
      <c r="F406" s="199">
        <v>13.981</v>
      </c>
      <c r="H406" s="33"/>
    </row>
    <row r="407" spans="2:8" s="1" customFormat="1" ht="16.899999999999999" customHeight="1">
      <c r="B407" s="33"/>
      <c r="C407" s="198" t="s">
        <v>464</v>
      </c>
      <c r="D407" s="198" t="s">
        <v>465</v>
      </c>
      <c r="E407" s="18" t="s">
        <v>303</v>
      </c>
      <c r="F407" s="199">
        <v>13.981</v>
      </c>
      <c r="H407" s="33"/>
    </row>
    <row r="408" spans="2:8" s="1" customFormat="1" ht="16.899999999999999" customHeight="1">
      <c r="B408" s="33"/>
      <c r="C408" s="198" t="s">
        <v>469</v>
      </c>
      <c r="D408" s="198" t="s">
        <v>470</v>
      </c>
      <c r="E408" s="18" t="s">
        <v>303</v>
      </c>
      <c r="F408" s="199">
        <v>13.981</v>
      </c>
      <c r="H408" s="33"/>
    </row>
    <row r="409" spans="2:8" s="1" customFormat="1" ht="16.899999999999999" customHeight="1">
      <c r="B409" s="33"/>
      <c r="C409" s="198" t="s">
        <v>478</v>
      </c>
      <c r="D409" s="198" t="s">
        <v>479</v>
      </c>
      <c r="E409" s="18" t="s">
        <v>303</v>
      </c>
      <c r="F409" s="199">
        <v>13.981</v>
      </c>
      <c r="H409" s="33"/>
    </row>
    <row r="410" spans="2:8" s="1" customFormat="1" ht="16.899999999999999" customHeight="1">
      <c r="B410" s="33"/>
      <c r="C410" s="198" t="s">
        <v>1139</v>
      </c>
      <c r="D410" s="198" t="s">
        <v>590</v>
      </c>
      <c r="E410" s="18" t="s">
        <v>303</v>
      </c>
      <c r="F410" s="199">
        <v>3.6440000000000001</v>
      </c>
      <c r="H410" s="33"/>
    </row>
    <row r="411" spans="2:8" s="1" customFormat="1" ht="16.899999999999999" customHeight="1">
      <c r="B411" s="33"/>
      <c r="C411" s="194" t="s">
        <v>962</v>
      </c>
      <c r="D411" s="195" t="s">
        <v>962</v>
      </c>
      <c r="E411" s="196" t="s">
        <v>209</v>
      </c>
      <c r="F411" s="197">
        <v>570</v>
      </c>
      <c r="H411" s="33"/>
    </row>
    <row r="412" spans="2:8" s="1" customFormat="1" ht="16.899999999999999" customHeight="1">
      <c r="B412" s="33"/>
      <c r="C412" s="198" t="s">
        <v>19</v>
      </c>
      <c r="D412" s="198" t="s">
        <v>1004</v>
      </c>
      <c r="E412" s="18" t="s">
        <v>19</v>
      </c>
      <c r="F412" s="199">
        <v>0</v>
      </c>
      <c r="H412" s="33"/>
    </row>
    <row r="413" spans="2:8" s="1" customFormat="1" ht="16.899999999999999" customHeight="1">
      <c r="B413" s="33"/>
      <c r="C413" s="198" t="s">
        <v>19</v>
      </c>
      <c r="D413" s="198" t="s">
        <v>1005</v>
      </c>
      <c r="E413" s="18" t="s">
        <v>19</v>
      </c>
      <c r="F413" s="199">
        <v>570</v>
      </c>
      <c r="H413" s="33"/>
    </row>
    <row r="414" spans="2:8" s="1" customFormat="1" ht="16.899999999999999" customHeight="1">
      <c r="B414" s="33"/>
      <c r="C414" s="198" t="s">
        <v>962</v>
      </c>
      <c r="D414" s="198" t="s">
        <v>391</v>
      </c>
      <c r="E414" s="18" t="s">
        <v>19</v>
      </c>
      <c r="F414" s="199">
        <v>570</v>
      </c>
      <c r="H414" s="33"/>
    </row>
    <row r="415" spans="2:8" s="1" customFormat="1" ht="16.899999999999999" customHeight="1">
      <c r="B415" s="33"/>
      <c r="C415" s="200" t="s">
        <v>2491</v>
      </c>
      <c r="H415" s="33"/>
    </row>
    <row r="416" spans="2:8" s="1" customFormat="1" ht="16.899999999999999" customHeight="1">
      <c r="B416" s="33"/>
      <c r="C416" s="198" t="s">
        <v>998</v>
      </c>
      <c r="D416" s="198" t="s">
        <v>999</v>
      </c>
      <c r="E416" s="18" t="s">
        <v>209</v>
      </c>
      <c r="F416" s="199">
        <v>570</v>
      </c>
      <c r="H416" s="33"/>
    </row>
    <row r="417" spans="2:8" s="1" customFormat="1" ht="16.899999999999999" customHeight="1">
      <c r="B417" s="33"/>
      <c r="C417" s="198" t="s">
        <v>1006</v>
      </c>
      <c r="D417" s="198" t="s">
        <v>1007</v>
      </c>
      <c r="E417" s="18" t="s">
        <v>287</v>
      </c>
      <c r="F417" s="199">
        <v>153.9</v>
      </c>
      <c r="H417" s="33"/>
    </row>
    <row r="418" spans="2:8" s="1" customFormat="1" ht="16.899999999999999" customHeight="1">
      <c r="B418" s="33"/>
      <c r="C418" s="198" t="s">
        <v>1258</v>
      </c>
      <c r="D418" s="198" t="s">
        <v>1259</v>
      </c>
      <c r="E418" s="18" t="s">
        <v>209</v>
      </c>
      <c r="F418" s="199">
        <v>570</v>
      </c>
      <c r="H418" s="33"/>
    </row>
    <row r="419" spans="2:8" s="1" customFormat="1" ht="16.899999999999999" customHeight="1">
      <c r="B419" s="33"/>
      <c r="C419" s="198" t="s">
        <v>1269</v>
      </c>
      <c r="D419" s="198" t="s">
        <v>1270</v>
      </c>
      <c r="E419" s="18" t="s">
        <v>209</v>
      </c>
      <c r="F419" s="199">
        <v>57</v>
      </c>
      <c r="H419" s="33"/>
    </row>
    <row r="420" spans="2:8" s="1" customFormat="1" ht="16.899999999999999" customHeight="1">
      <c r="B420" s="33"/>
      <c r="C420" s="198" t="s">
        <v>1276</v>
      </c>
      <c r="D420" s="198" t="s">
        <v>1277</v>
      </c>
      <c r="E420" s="18" t="s">
        <v>209</v>
      </c>
      <c r="F420" s="199">
        <v>513</v>
      </c>
      <c r="H420" s="33"/>
    </row>
    <row r="421" spans="2:8" s="1" customFormat="1" ht="16.899999999999999" customHeight="1">
      <c r="B421" s="33"/>
      <c r="C421" s="198" t="s">
        <v>1427</v>
      </c>
      <c r="D421" s="198" t="s">
        <v>1428</v>
      </c>
      <c r="E421" s="18" t="s">
        <v>209</v>
      </c>
      <c r="F421" s="199">
        <v>1741</v>
      </c>
      <c r="H421" s="33"/>
    </row>
    <row r="422" spans="2:8" s="1" customFormat="1" ht="16.899999999999999" customHeight="1">
      <c r="B422" s="33"/>
      <c r="C422" s="198" t="s">
        <v>1619</v>
      </c>
      <c r="D422" s="198" t="s">
        <v>534</v>
      </c>
      <c r="E422" s="18" t="s">
        <v>303</v>
      </c>
      <c r="F422" s="199">
        <v>33.402000000000001</v>
      </c>
      <c r="H422" s="33"/>
    </row>
    <row r="423" spans="2:8" s="1" customFormat="1" ht="16.899999999999999" customHeight="1">
      <c r="B423" s="33"/>
      <c r="C423" s="194" t="s">
        <v>322</v>
      </c>
      <c r="D423" s="195" t="s">
        <v>323</v>
      </c>
      <c r="E423" s="196" t="s">
        <v>303</v>
      </c>
      <c r="F423" s="197">
        <v>1.9330000000000001</v>
      </c>
      <c r="H423" s="33"/>
    </row>
    <row r="424" spans="2:8" s="1" customFormat="1" ht="16.899999999999999" customHeight="1">
      <c r="B424" s="33"/>
      <c r="C424" s="198" t="s">
        <v>19</v>
      </c>
      <c r="D424" s="198" t="s">
        <v>1137</v>
      </c>
      <c r="E424" s="18" t="s">
        <v>19</v>
      </c>
      <c r="F424" s="199">
        <v>0</v>
      </c>
      <c r="H424" s="33"/>
    </row>
    <row r="425" spans="2:8" s="1" customFormat="1" ht="16.899999999999999" customHeight="1">
      <c r="B425" s="33"/>
      <c r="C425" s="198" t="s">
        <v>19</v>
      </c>
      <c r="D425" s="198" t="s">
        <v>1138</v>
      </c>
      <c r="E425" s="18" t="s">
        <v>19</v>
      </c>
      <c r="F425" s="199">
        <v>1.9330000000000001</v>
      </c>
      <c r="H425" s="33"/>
    </row>
    <row r="426" spans="2:8" s="1" customFormat="1" ht="16.899999999999999" customHeight="1">
      <c r="B426" s="33"/>
      <c r="C426" s="198" t="s">
        <v>322</v>
      </c>
      <c r="D426" s="198" t="s">
        <v>391</v>
      </c>
      <c r="E426" s="18" t="s">
        <v>19</v>
      </c>
      <c r="F426" s="199">
        <v>1.9330000000000001</v>
      </c>
      <c r="H426" s="33"/>
    </row>
    <row r="427" spans="2:8" s="1" customFormat="1" ht="16.899999999999999" customHeight="1">
      <c r="B427" s="33"/>
      <c r="C427" s="200" t="s">
        <v>2491</v>
      </c>
      <c r="H427" s="33"/>
    </row>
    <row r="428" spans="2:8" s="1" customFormat="1" ht="16.899999999999999" customHeight="1">
      <c r="B428" s="33"/>
      <c r="C428" s="198" t="s">
        <v>581</v>
      </c>
      <c r="D428" s="198" t="s">
        <v>1134</v>
      </c>
      <c r="E428" s="18" t="s">
        <v>303</v>
      </c>
      <c r="F428" s="199">
        <v>1.9330000000000001</v>
      </c>
      <c r="H428" s="33"/>
    </row>
    <row r="429" spans="2:8" s="1" customFormat="1" ht="16.899999999999999" customHeight="1">
      <c r="B429" s="33"/>
      <c r="C429" s="198" t="s">
        <v>576</v>
      </c>
      <c r="D429" s="198" t="s">
        <v>577</v>
      </c>
      <c r="E429" s="18" t="s">
        <v>303</v>
      </c>
      <c r="F429" s="199">
        <v>18.148</v>
      </c>
      <c r="H429" s="33"/>
    </row>
    <row r="430" spans="2:8" s="1" customFormat="1" ht="16.899999999999999" customHeight="1">
      <c r="B430" s="33"/>
      <c r="C430" s="198" t="s">
        <v>595</v>
      </c>
      <c r="D430" s="198" t="s">
        <v>596</v>
      </c>
      <c r="E430" s="18" t="s">
        <v>303</v>
      </c>
      <c r="F430" s="199">
        <v>5.577</v>
      </c>
      <c r="H430" s="33"/>
    </row>
    <row r="431" spans="2:8" s="1" customFormat="1" ht="16.899999999999999" customHeight="1">
      <c r="B431" s="33"/>
      <c r="C431" s="198" t="s">
        <v>1139</v>
      </c>
      <c r="D431" s="198" t="s">
        <v>590</v>
      </c>
      <c r="E431" s="18" t="s">
        <v>303</v>
      </c>
      <c r="F431" s="199">
        <v>3.6440000000000001</v>
      </c>
      <c r="H431" s="33"/>
    </row>
    <row r="432" spans="2:8" s="1" customFormat="1" ht="16.899999999999999" customHeight="1">
      <c r="B432" s="33"/>
      <c r="C432" s="194" t="s">
        <v>965</v>
      </c>
      <c r="D432" s="195" t="s">
        <v>965</v>
      </c>
      <c r="E432" s="196" t="s">
        <v>209</v>
      </c>
      <c r="F432" s="197">
        <v>140</v>
      </c>
      <c r="H432" s="33"/>
    </row>
    <row r="433" spans="2:8" s="1" customFormat="1" ht="16.899999999999999" customHeight="1">
      <c r="B433" s="33"/>
      <c r="C433" s="198" t="s">
        <v>19</v>
      </c>
      <c r="D433" s="198" t="s">
        <v>1128</v>
      </c>
      <c r="E433" s="18" t="s">
        <v>19</v>
      </c>
      <c r="F433" s="199">
        <v>0</v>
      </c>
      <c r="H433" s="33"/>
    </row>
    <row r="434" spans="2:8" s="1" customFormat="1" ht="16.899999999999999" customHeight="1">
      <c r="B434" s="33"/>
      <c r="C434" s="198" t="s">
        <v>965</v>
      </c>
      <c r="D434" s="198" t="s">
        <v>1420</v>
      </c>
      <c r="E434" s="18" t="s">
        <v>19</v>
      </c>
      <c r="F434" s="199">
        <v>140</v>
      </c>
      <c r="H434" s="33"/>
    </row>
    <row r="435" spans="2:8" s="1" customFormat="1" ht="16.899999999999999" customHeight="1">
      <c r="B435" s="33"/>
      <c r="C435" s="200" t="s">
        <v>2491</v>
      </c>
      <c r="H435" s="33"/>
    </row>
    <row r="436" spans="2:8" s="1" customFormat="1" ht="16.899999999999999" customHeight="1">
      <c r="B436" s="33"/>
      <c r="C436" s="198" t="s">
        <v>1414</v>
      </c>
      <c r="D436" s="198" t="s">
        <v>1415</v>
      </c>
      <c r="E436" s="18" t="s">
        <v>209</v>
      </c>
      <c r="F436" s="199">
        <v>174</v>
      </c>
      <c r="H436" s="33"/>
    </row>
    <row r="437" spans="2:8" s="1" customFormat="1" ht="16.899999999999999" customHeight="1">
      <c r="B437" s="33"/>
      <c r="C437" s="198" t="s">
        <v>1422</v>
      </c>
      <c r="D437" s="198" t="s">
        <v>1423</v>
      </c>
      <c r="E437" s="18" t="s">
        <v>209</v>
      </c>
      <c r="F437" s="199">
        <v>174</v>
      </c>
      <c r="H437" s="33"/>
    </row>
    <row r="438" spans="2:8" s="1" customFormat="1" ht="16.899999999999999" customHeight="1">
      <c r="B438" s="33"/>
      <c r="C438" s="198" t="s">
        <v>1443</v>
      </c>
      <c r="D438" s="198" t="s">
        <v>1444</v>
      </c>
      <c r="E438" s="18" t="s">
        <v>209</v>
      </c>
      <c r="F438" s="199">
        <v>140</v>
      </c>
      <c r="H438" s="33"/>
    </row>
    <row r="439" spans="2:8" s="1" customFormat="1" ht="16.899999999999999" customHeight="1">
      <c r="B439" s="33"/>
      <c r="C439" s="198" t="s">
        <v>1454</v>
      </c>
      <c r="D439" s="198" t="s">
        <v>1455</v>
      </c>
      <c r="E439" s="18" t="s">
        <v>209</v>
      </c>
      <c r="F439" s="199">
        <v>174</v>
      </c>
      <c r="H439" s="33"/>
    </row>
    <row r="440" spans="2:8" s="1" customFormat="1" ht="16.899999999999999" customHeight="1">
      <c r="B440" s="33"/>
      <c r="C440" s="198" t="s">
        <v>1609</v>
      </c>
      <c r="D440" s="198" t="s">
        <v>1610</v>
      </c>
      <c r="E440" s="18" t="s">
        <v>303</v>
      </c>
      <c r="F440" s="199">
        <v>795.86500000000001</v>
      </c>
      <c r="H440" s="33"/>
    </row>
    <row r="441" spans="2:8" s="1" customFormat="1" ht="16.899999999999999" customHeight="1">
      <c r="B441" s="33"/>
      <c r="C441" s="194" t="s">
        <v>970</v>
      </c>
      <c r="D441" s="195" t="s">
        <v>970</v>
      </c>
      <c r="E441" s="196" t="s">
        <v>209</v>
      </c>
      <c r="F441" s="197">
        <v>34</v>
      </c>
      <c r="H441" s="33"/>
    </row>
    <row r="442" spans="2:8" s="1" customFormat="1" ht="16.899999999999999" customHeight="1">
      <c r="B442" s="33"/>
      <c r="C442" s="198" t="s">
        <v>970</v>
      </c>
      <c r="D442" s="198" t="s">
        <v>1421</v>
      </c>
      <c r="E442" s="18" t="s">
        <v>19</v>
      </c>
      <c r="F442" s="199">
        <v>34</v>
      </c>
      <c r="H442" s="33"/>
    </row>
    <row r="443" spans="2:8" s="1" customFormat="1" ht="16.899999999999999" customHeight="1">
      <c r="B443" s="33"/>
      <c r="C443" s="200" t="s">
        <v>2491</v>
      </c>
      <c r="H443" s="33"/>
    </row>
    <row r="444" spans="2:8" s="1" customFormat="1" ht="16.899999999999999" customHeight="1">
      <c r="B444" s="33"/>
      <c r="C444" s="198" t="s">
        <v>1414</v>
      </c>
      <c r="D444" s="198" t="s">
        <v>1415</v>
      </c>
      <c r="E444" s="18" t="s">
        <v>209</v>
      </c>
      <c r="F444" s="199">
        <v>174</v>
      </c>
      <c r="H444" s="33"/>
    </row>
    <row r="445" spans="2:8" s="1" customFormat="1" ht="16.899999999999999" customHeight="1">
      <c r="B445" s="33"/>
      <c r="C445" s="198" t="s">
        <v>1422</v>
      </c>
      <c r="D445" s="198" t="s">
        <v>1423</v>
      </c>
      <c r="E445" s="18" t="s">
        <v>209</v>
      </c>
      <c r="F445" s="199">
        <v>174</v>
      </c>
      <c r="H445" s="33"/>
    </row>
    <row r="446" spans="2:8" s="1" customFormat="1" ht="16.899999999999999" customHeight="1">
      <c r="B446" s="33"/>
      <c r="C446" s="198" t="s">
        <v>1448</v>
      </c>
      <c r="D446" s="198" t="s">
        <v>1449</v>
      </c>
      <c r="E446" s="18" t="s">
        <v>209</v>
      </c>
      <c r="F446" s="199">
        <v>34</v>
      </c>
      <c r="H446" s="33"/>
    </row>
    <row r="447" spans="2:8" s="1" customFormat="1" ht="16.899999999999999" customHeight="1">
      <c r="B447" s="33"/>
      <c r="C447" s="198" t="s">
        <v>1454</v>
      </c>
      <c r="D447" s="198" t="s">
        <v>1455</v>
      </c>
      <c r="E447" s="18" t="s">
        <v>209</v>
      </c>
      <c r="F447" s="199">
        <v>174</v>
      </c>
      <c r="H447" s="33"/>
    </row>
    <row r="448" spans="2:8" s="1" customFormat="1" ht="16.899999999999999" customHeight="1">
      <c r="B448" s="33"/>
      <c r="C448" s="198" t="s">
        <v>1460</v>
      </c>
      <c r="D448" s="198" t="s">
        <v>1461</v>
      </c>
      <c r="E448" s="18" t="s">
        <v>209</v>
      </c>
      <c r="F448" s="199">
        <v>68</v>
      </c>
      <c r="H448" s="33"/>
    </row>
    <row r="449" spans="2:8" s="1" customFormat="1" ht="16.899999999999999" customHeight="1">
      <c r="B449" s="33"/>
      <c r="C449" s="198" t="s">
        <v>1467</v>
      </c>
      <c r="D449" s="198" t="s">
        <v>1468</v>
      </c>
      <c r="E449" s="18" t="s">
        <v>209</v>
      </c>
      <c r="F449" s="199">
        <v>34</v>
      </c>
      <c r="H449" s="33"/>
    </row>
    <row r="450" spans="2:8" s="1" customFormat="1" ht="16.899999999999999" customHeight="1">
      <c r="B450" s="33"/>
      <c r="C450" s="198" t="s">
        <v>1533</v>
      </c>
      <c r="D450" s="198" t="s">
        <v>1534</v>
      </c>
      <c r="E450" s="18" t="s">
        <v>209</v>
      </c>
      <c r="F450" s="199">
        <v>17</v>
      </c>
      <c r="H450" s="33"/>
    </row>
    <row r="451" spans="2:8" s="1" customFormat="1" ht="16.899999999999999" customHeight="1">
      <c r="B451" s="33"/>
      <c r="C451" s="198" t="s">
        <v>1540</v>
      </c>
      <c r="D451" s="198" t="s">
        <v>1541</v>
      </c>
      <c r="E451" s="18" t="s">
        <v>209</v>
      </c>
      <c r="F451" s="199">
        <v>51</v>
      </c>
      <c r="H451" s="33"/>
    </row>
    <row r="452" spans="2:8" s="1" customFormat="1" ht="16.899999999999999" customHeight="1">
      <c r="B452" s="33"/>
      <c r="C452" s="198" t="s">
        <v>1547</v>
      </c>
      <c r="D452" s="198" t="s">
        <v>1548</v>
      </c>
      <c r="E452" s="18" t="s">
        <v>209</v>
      </c>
      <c r="F452" s="199">
        <v>34</v>
      </c>
      <c r="H452" s="33"/>
    </row>
    <row r="453" spans="2:8" s="1" customFormat="1" ht="16.899999999999999" customHeight="1">
      <c r="B453" s="33"/>
      <c r="C453" s="198" t="s">
        <v>1553</v>
      </c>
      <c r="D453" s="198" t="s">
        <v>1554</v>
      </c>
      <c r="E453" s="18" t="s">
        <v>414</v>
      </c>
      <c r="F453" s="199">
        <v>136</v>
      </c>
      <c r="H453" s="33"/>
    </row>
    <row r="454" spans="2:8" s="1" customFormat="1" ht="16.899999999999999" customHeight="1">
      <c r="B454" s="33"/>
      <c r="C454" s="198" t="s">
        <v>1609</v>
      </c>
      <c r="D454" s="198" t="s">
        <v>1610</v>
      </c>
      <c r="E454" s="18" t="s">
        <v>303</v>
      </c>
      <c r="F454" s="199">
        <v>795.86500000000001</v>
      </c>
      <c r="H454" s="33"/>
    </row>
    <row r="455" spans="2:8" s="1" customFormat="1" ht="16.899999999999999" customHeight="1">
      <c r="B455" s="33"/>
      <c r="C455" s="194" t="s">
        <v>971</v>
      </c>
      <c r="D455" s="195" t="s">
        <v>971</v>
      </c>
      <c r="E455" s="196" t="s">
        <v>303</v>
      </c>
      <c r="F455" s="197">
        <v>33.402000000000001</v>
      </c>
      <c r="H455" s="33"/>
    </row>
    <row r="456" spans="2:8" s="1" customFormat="1" ht="16.899999999999999" customHeight="1">
      <c r="B456" s="33"/>
      <c r="C456" s="198" t="s">
        <v>19</v>
      </c>
      <c r="D456" s="198" t="s">
        <v>1622</v>
      </c>
      <c r="E456" s="18" t="s">
        <v>19</v>
      </c>
      <c r="F456" s="199">
        <v>33.402000000000001</v>
      </c>
      <c r="H456" s="33"/>
    </row>
    <row r="457" spans="2:8" s="1" customFormat="1" ht="16.899999999999999" customHeight="1">
      <c r="B457" s="33"/>
      <c r="C457" s="198" t="s">
        <v>971</v>
      </c>
      <c r="D457" s="198" t="s">
        <v>391</v>
      </c>
      <c r="E457" s="18" t="s">
        <v>19</v>
      </c>
      <c r="F457" s="199">
        <v>33.402000000000001</v>
      </c>
      <c r="H457" s="33"/>
    </row>
    <row r="458" spans="2:8" s="1" customFormat="1" ht="16.899999999999999" customHeight="1">
      <c r="B458" s="33"/>
      <c r="C458" s="200" t="s">
        <v>2491</v>
      </c>
      <c r="H458" s="33"/>
    </row>
    <row r="459" spans="2:8" s="1" customFormat="1" ht="16.899999999999999" customHeight="1">
      <c r="B459" s="33"/>
      <c r="C459" s="198" t="s">
        <v>1619</v>
      </c>
      <c r="D459" s="198" t="s">
        <v>534</v>
      </c>
      <c r="E459" s="18" t="s">
        <v>303</v>
      </c>
      <c r="F459" s="199">
        <v>33.402000000000001</v>
      </c>
      <c r="H459" s="33"/>
    </row>
    <row r="460" spans="2:8" s="1" customFormat="1" ht="16.899999999999999" customHeight="1">
      <c r="B460" s="33"/>
      <c r="C460" s="198" t="s">
        <v>807</v>
      </c>
      <c r="D460" s="198" t="s">
        <v>808</v>
      </c>
      <c r="E460" s="18" t="s">
        <v>303</v>
      </c>
      <c r="F460" s="199">
        <v>829.26700000000005</v>
      </c>
      <c r="H460" s="33"/>
    </row>
    <row r="461" spans="2:8" s="1" customFormat="1" ht="16.899999999999999" customHeight="1">
      <c r="B461" s="33"/>
      <c r="C461" s="198" t="s">
        <v>813</v>
      </c>
      <c r="D461" s="198" t="s">
        <v>814</v>
      </c>
      <c r="E461" s="18" t="s">
        <v>303</v>
      </c>
      <c r="F461" s="199">
        <v>15756.073</v>
      </c>
      <c r="H461" s="33"/>
    </row>
    <row r="462" spans="2:8" s="1" customFormat="1" ht="16.899999999999999" customHeight="1">
      <c r="B462" s="33"/>
      <c r="C462" s="194" t="s">
        <v>328</v>
      </c>
      <c r="D462" s="195" t="s">
        <v>329</v>
      </c>
      <c r="E462" s="196" t="s">
        <v>209</v>
      </c>
      <c r="F462" s="197">
        <v>509.11</v>
      </c>
      <c r="H462" s="33"/>
    </row>
    <row r="463" spans="2:8" s="1" customFormat="1" ht="16.899999999999999" customHeight="1">
      <c r="B463" s="33"/>
      <c r="C463" s="198" t="s">
        <v>19</v>
      </c>
      <c r="D463" s="198" t="s">
        <v>1045</v>
      </c>
      <c r="E463" s="18" t="s">
        <v>19</v>
      </c>
      <c r="F463" s="199">
        <v>0</v>
      </c>
      <c r="H463" s="33"/>
    </row>
    <row r="464" spans="2:8" s="1" customFormat="1" ht="16.899999999999999" customHeight="1">
      <c r="B464" s="33"/>
      <c r="C464" s="198" t="s">
        <v>19</v>
      </c>
      <c r="D464" s="198" t="s">
        <v>1046</v>
      </c>
      <c r="E464" s="18" t="s">
        <v>19</v>
      </c>
      <c r="F464" s="199">
        <v>264.94499999999999</v>
      </c>
      <c r="H464" s="33"/>
    </row>
    <row r="465" spans="2:8" s="1" customFormat="1" ht="16.899999999999999" customHeight="1">
      <c r="B465" s="33"/>
      <c r="C465" s="198" t="s">
        <v>19</v>
      </c>
      <c r="D465" s="198" t="s">
        <v>1047</v>
      </c>
      <c r="E465" s="18" t="s">
        <v>19</v>
      </c>
      <c r="F465" s="199">
        <v>244.16499999999999</v>
      </c>
      <c r="H465" s="33"/>
    </row>
    <row r="466" spans="2:8" s="1" customFormat="1" ht="16.899999999999999" customHeight="1">
      <c r="B466" s="33"/>
      <c r="C466" s="198" t="s">
        <v>328</v>
      </c>
      <c r="D466" s="198" t="s">
        <v>402</v>
      </c>
      <c r="E466" s="18" t="s">
        <v>19</v>
      </c>
      <c r="F466" s="199">
        <v>509.11</v>
      </c>
      <c r="H466" s="33"/>
    </row>
    <row r="467" spans="2:8" s="1" customFormat="1" ht="16.899999999999999" customHeight="1">
      <c r="B467" s="33"/>
      <c r="C467" s="200" t="s">
        <v>2491</v>
      </c>
      <c r="H467" s="33"/>
    </row>
    <row r="468" spans="2:8" s="1" customFormat="1" ht="16.899999999999999" customHeight="1">
      <c r="B468" s="33"/>
      <c r="C468" s="198" t="s">
        <v>1036</v>
      </c>
      <c r="D468" s="198" t="s">
        <v>1037</v>
      </c>
      <c r="E468" s="18" t="s">
        <v>209</v>
      </c>
      <c r="F468" s="199">
        <v>210.828</v>
      </c>
      <c r="H468" s="33"/>
    </row>
    <row r="469" spans="2:8" s="1" customFormat="1" ht="16.899999999999999" customHeight="1">
      <c r="B469" s="33"/>
      <c r="C469" s="198" t="s">
        <v>455</v>
      </c>
      <c r="D469" s="198" t="s">
        <v>456</v>
      </c>
      <c r="E469" s="18" t="s">
        <v>303</v>
      </c>
      <c r="F469" s="199">
        <v>62.875</v>
      </c>
      <c r="H469" s="33"/>
    </row>
    <row r="470" spans="2:8" s="1" customFormat="1" ht="16.899999999999999" customHeight="1">
      <c r="B470" s="33"/>
      <c r="C470" s="194" t="s">
        <v>974</v>
      </c>
      <c r="D470" s="195" t="s">
        <v>326</v>
      </c>
      <c r="E470" s="196" t="s">
        <v>209</v>
      </c>
      <c r="F470" s="197">
        <v>203.35</v>
      </c>
      <c r="H470" s="33"/>
    </row>
    <row r="471" spans="2:8" s="1" customFormat="1" ht="16.899999999999999" customHeight="1">
      <c r="B471" s="33"/>
      <c r="C471" s="198" t="s">
        <v>19</v>
      </c>
      <c r="D471" s="198" t="s">
        <v>1041</v>
      </c>
      <c r="E471" s="18" t="s">
        <v>19</v>
      </c>
      <c r="F471" s="199">
        <v>0</v>
      </c>
      <c r="H471" s="33"/>
    </row>
    <row r="472" spans="2:8" s="1" customFormat="1" ht="16.899999999999999" customHeight="1">
      <c r="B472" s="33"/>
      <c r="C472" s="198" t="s">
        <v>19</v>
      </c>
      <c r="D472" s="198" t="s">
        <v>1042</v>
      </c>
      <c r="E472" s="18" t="s">
        <v>19</v>
      </c>
      <c r="F472" s="199">
        <v>0</v>
      </c>
      <c r="H472" s="33"/>
    </row>
    <row r="473" spans="2:8" s="1" customFormat="1" ht="16.899999999999999" customHeight="1">
      <c r="B473" s="33"/>
      <c r="C473" s="198" t="s">
        <v>19</v>
      </c>
      <c r="D473" s="198" t="s">
        <v>1043</v>
      </c>
      <c r="E473" s="18" t="s">
        <v>19</v>
      </c>
      <c r="F473" s="199">
        <v>105.825</v>
      </c>
      <c r="H473" s="33"/>
    </row>
    <row r="474" spans="2:8" s="1" customFormat="1" ht="16.899999999999999" customHeight="1">
      <c r="B474" s="33"/>
      <c r="C474" s="198" t="s">
        <v>19</v>
      </c>
      <c r="D474" s="198" t="s">
        <v>1044</v>
      </c>
      <c r="E474" s="18" t="s">
        <v>19</v>
      </c>
      <c r="F474" s="199">
        <v>97.525000000000006</v>
      </c>
      <c r="H474" s="33"/>
    </row>
    <row r="475" spans="2:8" s="1" customFormat="1" ht="16.899999999999999" customHeight="1">
      <c r="B475" s="33"/>
      <c r="C475" s="198" t="s">
        <v>974</v>
      </c>
      <c r="D475" s="198" t="s">
        <v>402</v>
      </c>
      <c r="E475" s="18" t="s">
        <v>19</v>
      </c>
      <c r="F475" s="199">
        <v>203.35</v>
      </c>
      <c r="H475" s="33"/>
    </row>
    <row r="476" spans="2:8" s="1" customFormat="1" ht="16.899999999999999" customHeight="1">
      <c r="B476" s="33"/>
      <c r="C476" s="200" t="s">
        <v>2491</v>
      </c>
      <c r="H476" s="33"/>
    </row>
    <row r="477" spans="2:8" s="1" customFormat="1" ht="16.899999999999999" customHeight="1">
      <c r="B477" s="33"/>
      <c r="C477" s="198" t="s">
        <v>1036</v>
      </c>
      <c r="D477" s="198" t="s">
        <v>1037</v>
      </c>
      <c r="E477" s="18" t="s">
        <v>209</v>
      </c>
      <c r="F477" s="199">
        <v>210.828</v>
      </c>
      <c r="H477" s="33"/>
    </row>
    <row r="478" spans="2:8" s="1" customFormat="1" ht="16.899999999999999" customHeight="1">
      <c r="B478" s="33"/>
      <c r="C478" s="198" t="s">
        <v>459</v>
      </c>
      <c r="D478" s="198" t="s">
        <v>460</v>
      </c>
      <c r="E478" s="18" t="s">
        <v>303</v>
      </c>
      <c r="F478" s="199">
        <v>25.114000000000001</v>
      </c>
      <c r="H478" s="33"/>
    </row>
    <row r="479" spans="2:8" s="1" customFormat="1" ht="16.899999999999999" customHeight="1">
      <c r="B479" s="33"/>
      <c r="C479" s="194" t="s">
        <v>2493</v>
      </c>
      <c r="D479" s="195" t="s">
        <v>2494</v>
      </c>
      <c r="E479" s="196" t="s">
        <v>414</v>
      </c>
      <c r="F479" s="197">
        <v>17.75</v>
      </c>
      <c r="H479" s="33"/>
    </row>
    <row r="480" spans="2:8" s="1" customFormat="1" ht="16.899999999999999" customHeight="1">
      <c r="B480" s="33"/>
      <c r="C480" s="194" t="s">
        <v>1493</v>
      </c>
      <c r="D480" s="195" t="s">
        <v>1493</v>
      </c>
      <c r="E480" s="196" t="s">
        <v>333</v>
      </c>
      <c r="F480" s="197">
        <v>868</v>
      </c>
      <c r="H480" s="33"/>
    </row>
    <row r="481" spans="2:8" s="1" customFormat="1" ht="16.899999999999999" customHeight="1">
      <c r="B481" s="33"/>
      <c r="C481" s="198" t="s">
        <v>19</v>
      </c>
      <c r="D481" s="198" t="s">
        <v>1492</v>
      </c>
      <c r="E481" s="18" t="s">
        <v>19</v>
      </c>
      <c r="F481" s="199">
        <v>0</v>
      </c>
      <c r="H481" s="33"/>
    </row>
    <row r="482" spans="2:8" s="1" customFormat="1" ht="16.899999999999999" customHeight="1">
      <c r="B482" s="33"/>
      <c r="C482" s="198" t="s">
        <v>1493</v>
      </c>
      <c r="D482" s="198" t="s">
        <v>1494</v>
      </c>
      <c r="E482" s="18" t="s">
        <v>19</v>
      </c>
      <c r="F482" s="199">
        <v>868</v>
      </c>
      <c r="H482" s="33"/>
    </row>
    <row r="483" spans="2:8" s="1" customFormat="1" ht="16.899999999999999" customHeight="1">
      <c r="B483" s="33"/>
      <c r="C483" s="194" t="s">
        <v>331</v>
      </c>
      <c r="D483" s="195" t="s">
        <v>332</v>
      </c>
      <c r="E483" s="196" t="s">
        <v>333</v>
      </c>
      <c r="F483" s="197">
        <v>40.799999999999997</v>
      </c>
      <c r="H483" s="33"/>
    </row>
    <row r="484" spans="2:8" s="1" customFormat="1" ht="16.899999999999999" customHeight="1">
      <c r="B484" s="33"/>
      <c r="C484" s="198" t="s">
        <v>19</v>
      </c>
      <c r="D484" s="198" t="s">
        <v>1293</v>
      </c>
      <c r="E484" s="18" t="s">
        <v>19</v>
      </c>
      <c r="F484" s="199">
        <v>0</v>
      </c>
      <c r="H484" s="33"/>
    </row>
    <row r="485" spans="2:8" s="1" customFormat="1" ht="16.899999999999999" customHeight="1">
      <c r="B485" s="33"/>
      <c r="C485" s="198" t="s">
        <v>19</v>
      </c>
      <c r="D485" s="198" t="s">
        <v>1294</v>
      </c>
      <c r="E485" s="18" t="s">
        <v>19</v>
      </c>
      <c r="F485" s="199">
        <v>34</v>
      </c>
      <c r="H485" s="33"/>
    </row>
    <row r="486" spans="2:8" s="1" customFormat="1" ht="16.899999999999999" customHeight="1">
      <c r="B486" s="33"/>
      <c r="C486" s="198" t="s">
        <v>19</v>
      </c>
      <c r="D486" s="198" t="s">
        <v>1295</v>
      </c>
      <c r="E486" s="18" t="s">
        <v>19</v>
      </c>
      <c r="F486" s="199">
        <v>6.8</v>
      </c>
      <c r="H486" s="33"/>
    </row>
    <row r="487" spans="2:8" s="1" customFormat="1" ht="16.899999999999999" customHeight="1">
      <c r="B487" s="33"/>
      <c r="C487" s="198" t="s">
        <v>331</v>
      </c>
      <c r="D487" s="198" t="s">
        <v>391</v>
      </c>
      <c r="E487" s="18" t="s">
        <v>19</v>
      </c>
      <c r="F487" s="199">
        <v>40.799999999999997</v>
      </c>
      <c r="H487" s="33"/>
    </row>
    <row r="488" spans="2:8" s="1" customFormat="1" ht="16.899999999999999" customHeight="1">
      <c r="B488" s="33"/>
      <c r="C488" s="200" t="s">
        <v>2491</v>
      </c>
      <c r="H488" s="33"/>
    </row>
    <row r="489" spans="2:8" s="1" customFormat="1" ht="16.899999999999999" customHeight="1">
      <c r="B489" s="33"/>
      <c r="C489" s="198" t="s">
        <v>694</v>
      </c>
      <c r="D489" s="198" t="s">
        <v>695</v>
      </c>
      <c r="E489" s="18" t="s">
        <v>333</v>
      </c>
      <c r="F489" s="199">
        <v>40.799999999999997</v>
      </c>
      <c r="H489" s="33"/>
    </row>
    <row r="490" spans="2:8" s="1" customFormat="1" ht="16.899999999999999" customHeight="1">
      <c r="B490" s="33"/>
      <c r="C490" s="198" t="s">
        <v>703</v>
      </c>
      <c r="D490" s="198" t="s">
        <v>704</v>
      </c>
      <c r="E490" s="18" t="s">
        <v>333</v>
      </c>
      <c r="F490" s="199">
        <v>40.799999999999997</v>
      </c>
      <c r="H490" s="33"/>
    </row>
    <row r="491" spans="2:8" s="1" customFormat="1" ht="16.899999999999999" customHeight="1">
      <c r="B491" s="33"/>
      <c r="C491" s="194" t="s">
        <v>977</v>
      </c>
      <c r="D491" s="195" t="s">
        <v>977</v>
      </c>
      <c r="E491" s="196" t="s">
        <v>333</v>
      </c>
      <c r="F491" s="197">
        <v>12</v>
      </c>
      <c r="H491" s="33"/>
    </row>
    <row r="492" spans="2:8" s="1" customFormat="1" ht="16.899999999999999" customHeight="1">
      <c r="B492" s="33"/>
      <c r="C492" s="198" t="s">
        <v>19</v>
      </c>
      <c r="D492" s="198" t="s">
        <v>1350</v>
      </c>
      <c r="E492" s="18" t="s">
        <v>19</v>
      </c>
      <c r="F492" s="199">
        <v>0</v>
      </c>
      <c r="H492" s="33"/>
    </row>
    <row r="493" spans="2:8" s="1" customFormat="1" ht="16.899999999999999" customHeight="1">
      <c r="B493" s="33"/>
      <c r="C493" s="198" t="s">
        <v>977</v>
      </c>
      <c r="D493" s="198" t="s">
        <v>1351</v>
      </c>
      <c r="E493" s="18" t="s">
        <v>19</v>
      </c>
      <c r="F493" s="199">
        <v>12</v>
      </c>
      <c r="H493" s="33"/>
    </row>
    <row r="494" spans="2:8" s="1" customFormat="1" ht="16.899999999999999" customHeight="1">
      <c r="B494" s="33"/>
      <c r="C494" s="200" t="s">
        <v>2491</v>
      </c>
      <c r="H494" s="33"/>
    </row>
    <row r="495" spans="2:8" s="1" customFormat="1" ht="16.899999999999999" customHeight="1">
      <c r="B495" s="33"/>
      <c r="C495" s="198" t="s">
        <v>1345</v>
      </c>
      <c r="D495" s="198" t="s">
        <v>1346</v>
      </c>
      <c r="E495" s="18" t="s">
        <v>333</v>
      </c>
      <c r="F495" s="199">
        <v>12</v>
      </c>
      <c r="H495" s="33"/>
    </row>
    <row r="496" spans="2:8" s="1" customFormat="1" ht="16.899999999999999" customHeight="1">
      <c r="B496" s="33"/>
      <c r="C496" s="198" t="s">
        <v>1352</v>
      </c>
      <c r="D496" s="198" t="s">
        <v>1353</v>
      </c>
      <c r="E496" s="18" t="s">
        <v>333</v>
      </c>
      <c r="F496" s="199">
        <v>2160</v>
      </c>
      <c r="H496" s="33"/>
    </row>
    <row r="497" spans="2:8" s="1" customFormat="1" ht="16.899999999999999" customHeight="1">
      <c r="B497" s="33"/>
      <c r="C497" s="198" t="s">
        <v>1358</v>
      </c>
      <c r="D497" s="198" t="s">
        <v>1359</v>
      </c>
      <c r="E497" s="18" t="s">
        <v>333</v>
      </c>
      <c r="F497" s="199">
        <v>12</v>
      </c>
      <c r="H497" s="33"/>
    </row>
    <row r="498" spans="2:8" s="1" customFormat="1" ht="16.899999999999999" customHeight="1">
      <c r="B498" s="33"/>
      <c r="C498" s="194" t="s">
        <v>335</v>
      </c>
      <c r="D498" s="195" t="s">
        <v>978</v>
      </c>
      <c r="E498" s="196" t="s">
        <v>287</v>
      </c>
      <c r="F498" s="197">
        <v>57.97</v>
      </c>
      <c r="H498" s="33"/>
    </row>
    <row r="499" spans="2:8" s="1" customFormat="1" ht="16.899999999999999" customHeight="1">
      <c r="B499" s="33"/>
      <c r="C499" s="198" t="s">
        <v>19</v>
      </c>
      <c r="D499" s="198" t="s">
        <v>1026</v>
      </c>
      <c r="E499" s="18" t="s">
        <v>19</v>
      </c>
      <c r="F499" s="199">
        <v>0</v>
      </c>
      <c r="H499" s="33"/>
    </row>
    <row r="500" spans="2:8" s="1" customFormat="1" ht="16.899999999999999" customHeight="1">
      <c r="B500" s="33"/>
      <c r="C500" s="198" t="s">
        <v>19</v>
      </c>
      <c r="D500" s="198" t="s">
        <v>1027</v>
      </c>
      <c r="E500" s="18" t="s">
        <v>19</v>
      </c>
      <c r="F500" s="199">
        <v>20.399999999999999</v>
      </c>
      <c r="H500" s="33"/>
    </row>
    <row r="501" spans="2:8" s="1" customFormat="1" ht="16.899999999999999" customHeight="1">
      <c r="B501" s="33"/>
      <c r="C501" s="198" t="s">
        <v>19</v>
      </c>
      <c r="D501" s="198" t="s">
        <v>1028</v>
      </c>
      <c r="E501" s="18" t="s">
        <v>19</v>
      </c>
      <c r="F501" s="199">
        <v>37.57</v>
      </c>
      <c r="H501" s="33"/>
    </row>
    <row r="502" spans="2:8" s="1" customFormat="1" ht="16.899999999999999" customHeight="1">
      <c r="B502" s="33"/>
      <c r="C502" s="198" t="s">
        <v>335</v>
      </c>
      <c r="D502" s="198" t="s">
        <v>391</v>
      </c>
      <c r="E502" s="18" t="s">
        <v>19</v>
      </c>
      <c r="F502" s="199">
        <v>57.97</v>
      </c>
      <c r="H502" s="33"/>
    </row>
    <row r="503" spans="2:8" s="1" customFormat="1" ht="16.899999999999999" customHeight="1">
      <c r="B503" s="33"/>
      <c r="C503" s="200" t="s">
        <v>2491</v>
      </c>
      <c r="H503" s="33"/>
    </row>
    <row r="504" spans="2:8" s="1" customFormat="1" ht="16.899999999999999" customHeight="1">
      <c r="B504" s="33"/>
      <c r="C504" s="198" t="s">
        <v>392</v>
      </c>
      <c r="D504" s="198" t="s">
        <v>393</v>
      </c>
      <c r="E504" s="18" t="s">
        <v>287</v>
      </c>
      <c r="F504" s="199">
        <v>57.97</v>
      </c>
      <c r="H504" s="33"/>
    </row>
    <row r="505" spans="2:8" s="1" customFormat="1" ht="16.899999999999999" customHeight="1">
      <c r="B505" s="33"/>
      <c r="C505" s="198" t="s">
        <v>491</v>
      </c>
      <c r="D505" s="198" t="s">
        <v>492</v>
      </c>
      <c r="E505" s="18" t="s">
        <v>287</v>
      </c>
      <c r="F505" s="199">
        <v>57.97</v>
      </c>
      <c r="H505" s="33"/>
    </row>
    <row r="506" spans="2:8" s="1" customFormat="1" ht="16.899999999999999" customHeight="1">
      <c r="B506" s="33"/>
      <c r="C506" s="198" t="s">
        <v>498</v>
      </c>
      <c r="D506" s="198" t="s">
        <v>499</v>
      </c>
      <c r="E506" s="18" t="s">
        <v>287</v>
      </c>
      <c r="F506" s="199">
        <v>579.70000000000005</v>
      </c>
      <c r="H506" s="33"/>
    </row>
    <row r="507" spans="2:8" s="1" customFormat="1" ht="16.899999999999999" customHeight="1">
      <c r="B507" s="33"/>
      <c r="C507" s="198" t="s">
        <v>531</v>
      </c>
      <c r="D507" s="198" t="s">
        <v>532</v>
      </c>
      <c r="E507" s="18" t="s">
        <v>303</v>
      </c>
      <c r="F507" s="199">
        <v>101.44799999999999</v>
      </c>
      <c r="H507" s="33"/>
    </row>
    <row r="508" spans="2:8" s="1" customFormat="1" ht="16.899999999999999" customHeight="1">
      <c r="B508" s="33"/>
      <c r="C508" s="194" t="s">
        <v>993</v>
      </c>
      <c r="D508" s="195" t="s">
        <v>994</v>
      </c>
      <c r="E508" s="196" t="s">
        <v>995</v>
      </c>
      <c r="F508" s="197">
        <v>363.976</v>
      </c>
      <c r="H508" s="33"/>
    </row>
    <row r="509" spans="2:8" s="1" customFormat="1" ht="16.899999999999999" customHeight="1">
      <c r="B509" s="33"/>
      <c r="C509" s="198" t="s">
        <v>19</v>
      </c>
      <c r="D509" s="198" t="s">
        <v>1041</v>
      </c>
      <c r="E509" s="18" t="s">
        <v>19</v>
      </c>
      <c r="F509" s="199">
        <v>0</v>
      </c>
      <c r="H509" s="33"/>
    </row>
    <row r="510" spans="2:8" s="1" customFormat="1" ht="16.899999999999999" customHeight="1">
      <c r="B510" s="33"/>
      <c r="C510" s="198" t="s">
        <v>19</v>
      </c>
      <c r="D510" s="198" t="s">
        <v>1071</v>
      </c>
      <c r="E510" s="18" t="s">
        <v>19</v>
      </c>
      <c r="F510" s="199">
        <v>192.53800000000001</v>
      </c>
      <c r="H510" s="33"/>
    </row>
    <row r="511" spans="2:8" s="1" customFormat="1" ht="16.899999999999999" customHeight="1">
      <c r="B511" s="33"/>
      <c r="C511" s="198" t="s">
        <v>19</v>
      </c>
      <c r="D511" s="198" t="s">
        <v>1072</v>
      </c>
      <c r="E511" s="18" t="s">
        <v>19</v>
      </c>
      <c r="F511" s="199">
        <v>171.43799999999999</v>
      </c>
      <c r="H511" s="33"/>
    </row>
    <row r="512" spans="2:8" s="1" customFormat="1" ht="16.899999999999999" customHeight="1">
      <c r="B512" s="33"/>
      <c r="C512" s="198" t="s">
        <v>993</v>
      </c>
      <c r="D512" s="198" t="s">
        <v>391</v>
      </c>
      <c r="E512" s="18" t="s">
        <v>19</v>
      </c>
      <c r="F512" s="199">
        <v>363.976</v>
      </c>
      <c r="H512" s="33"/>
    </row>
    <row r="513" spans="2:8" s="1" customFormat="1" ht="16.899999999999999" customHeight="1">
      <c r="B513" s="33"/>
      <c r="C513" s="200" t="s">
        <v>2491</v>
      </c>
      <c r="H513" s="33"/>
    </row>
    <row r="514" spans="2:8" s="1" customFormat="1" ht="16.899999999999999" customHeight="1">
      <c r="B514" s="33"/>
      <c r="C514" s="198" t="s">
        <v>1066</v>
      </c>
      <c r="D514" s="198" t="s">
        <v>1067</v>
      </c>
      <c r="E514" s="18" t="s">
        <v>209</v>
      </c>
      <c r="F514" s="199">
        <v>363.976</v>
      </c>
      <c r="H514" s="33"/>
    </row>
    <row r="515" spans="2:8" s="1" customFormat="1" ht="16.899999999999999" customHeight="1">
      <c r="B515" s="33"/>
      <c r="C515" s="198" t="s">
        <v>1049</v>
      </c>
      <c r="D515" s="198" t="s">
        <v>1050</v>
      </c>
      <c r="E515" s="18" t="s">
        <v>209</v>
      </c>
      <c r="F515" s="199">
        <v>152.97399999999999</v>
      </c>
      <c r="H515" s="33"/>
    </row>
    <row r="516" spans="2:8" s="1" customFormat="1" ht="26.45" customHeight="1">
      <c r="B516" s="33"/>
      <c r="C516" s="193" t="s">
        <v>2495</v>
      </c>
      <c r="D516" s="193" t="s">
        <v>98</v>
      </c>
      <c r="H516" s="33"/>
    </row>
    <row r="517" spans="2:8" s="1" customFormat="1" ht="16.899999999999999" customHeight="1">
      <c r="B517" s="33"/>
      <c r="C517" s="194" t="s">
        <v>1625</v>
      </c>
      <c r="D517" s="195" t="s">
        <v>1625</v>
      </c>
      <c r="E517" s="196" t="s">
        <v>287</v>
      </c>
      <c r="F517" s="197">
        <v>520.38800000000003</v>
      </c>
      <c r="H517" s="33"/>
    </row>
    <row r="518" spans="2:8" s="1" customFormat="1" ht="16.899999999999999" customHeight="1">
      <c r="B518" s="33"/>
      <c r="C518" s="198" t="s">
        <v>19</v>
      </c>
      <c r="D518" s="198" t="s">
        <v>1641</v>
      </c>
      <c r="E518" s="18" t="s">
        <v>19</v>
      </c>
      <c r="F518" s="199">
        <v>0</v>
      </c>
      <c r="H518" s="33"/>
    </row>
    <row r="519" spans="2:8" s="1" customFormat="1" ht="16.899999999999999" customHeight="1">
      <c r="B519" s="33"/>
      <c r="C519" s="198" t="s">
        <v>19</v>
      </c>
      <c r="D519" s="198" t="s">
        <v>1627</v>
      </c>
      <c r="E519" s="18" t="s">
        <v>19</v>
      </c>
      <c r="F519" s="199">
        <v>520.38800000000003</v>
      </c>
      <c r="H519" s="33"/>
    </row>
    <row r="520" spans="2:8" s="1" customFormat="1" ht="16.899999999999999" customHeight="1">
      <c r="B520" s="33"/>
      <c r="C520" s="198" t="s">
        <v>1625</v>
      </c>
      <c r="D520" s="198" t="s">
        <v>391</v>
      </c>
      <c r="E520" s="18" t="s">
        <v>19</v>
      </c>
      <c r="F520" s="199">
        <v>520.38800000000003</v>
      </c>
      <c r="H520" s="33"/>
    </row>
    <row r="521" spans="2:8" s="1" customFormat="1" ht="16.899999999999999" customHeight="1">
      <c r="B521" s="33"/>
      <c r="C521" s="200" t="s">
        <v>2491</v>
      </c>
      <c r="H521" s="33"/>
    </row>
    <row r="522" spans="2:8" s="1" customFormat="1" ht="16.899999999999999" customHeight="1">
      <c r="B522" s="33"/>
      <c r="C522" s="198" t="s">
        <v>491</v>
      </c>
      <c r="D522" s="198" t="s">
        <v>492</v>
      </c>
      <c r="E522" s="18" t="s">
        <v>287</v>
      </c>
      <c r="F522" s="199">
        <v>520.38800000000003</v>
      </c>
      <c r="H522" s="33"/>
    </row>
    <row r="523" spans="2:8" s="1" customFormat="1" ht="16.899999999999999" customHeight="1">
      <c r="B523" s="33"/>
      <c r="C523" s="198" t="s">
        <v>498</v>
      </c>
      <c r="D523" s="198" t="s">
        <v>499</v>
      </c>
      <c r="E523" s="18" t="s">
        <v>287</v>
      </c>
      <c r="F523" s="199">
        <v>5203.88</v>
      </c>
      <c r="H523" s="33"/>
    </row>
    <row r="524" spans="2:8" s="1" customFormat="1" ht="16.899999999999999" customHeight="1">
      <c r="B524" s="33"/>
      <c r="C524" s="198" t="s">
        <v>504</v>
      </c>
      <c r="D524" s="198" t="s">
        <v>505</v>
      </c>
      <c r="E524" s="18" t="s">
        <v>287</v>
      </c>
      <c r="F524" s="199">
        <v>520.38800000000003</v>
      </c>
      <c r="H524" s="33"/>
    </row>
    <row r="525" spans="2:8" s="1" customFormat="1" ht="16.899999999999999" customHeight="1">
      <c r="B525" s="33"/>
      <c r="C525" s="198" t="s">
        <v>516</v>
      </c>
      <c r="D525" s="198" t="s">
        <v>517</v>
      </c>
      <c r="E525" s="18" t="s">
        <v>287</v>
      </c>
      <c r="F525" s="199">
        <v>520.38800000000003</v>
      </c>
      <c r="H525" s="33"/>
    </row>
    <row r="526" spans="2:8" s="1" customFormat="1" ht="16.899999999999999" customHeight="1">
      <c r="B526" s="33"/>
      <c r="C526" s="198" t="s">
        <v>531</v>
      </c>
      <c r="D526" s="198" t="s">
        <v>532</v>
      </c>
      <c r="E526" s="18" t="s">
        <v>303</v>
      </c>
      <c r="F526" s="199">
        <v>988.73699999999997</v>
      </c>
      <c r="H526" s="33"/>
    </row>
    <row r="527" spans="2:8" s="1" customFormat="1" ht="16.899999999999999" customHeight="1">
      <c r="B527" s="33"/>
      <c r="C527" s="198" t="s">
        <v>538</v>
      </c>
      <c r="D527" s="198" t="s">
        <v>539</v>
      </c>
      <c r="E527" s="18" t="s">
        <v>287</v>
      </c>
      <c r="F527" s="199">
        <v>520.38800000000003</v>
      </c>
      <c r="H527" s="33"/>
    </row>
    <row r="528" spans="2:8" s="1" customFormat="1" ht="16.899999999999999" customHeight="1">
      <c r="B528" s="33"/>
      <c r="C528" s="194" t="s">
        <v>1627</v>
      </c>
      <c r="D528" s="195" t="s">
        <v>1627</v>
      </c>
      <c r="E528" s="196" t="s">
        <v>287</v>
      </c>
      <c r="F528" s="197">
        <v>520.38800000000003</v>
      </c>
      <c r="H528" s="33"/>
    </row>
    <row r="529" spans="2:8" s="1" customFormat="1" ht="16.899999999999999" customHeight="1">
      <c r="B529" s="33"/>
      <c r="C529" s="198" t="s">
        <v>19</v>
      </c>
      <c r="D529" s="198" t="s">
        <v>683</v>
      </c>
      <c r="E529" s="18" t="s">
        <v>19</v>
      </c>
      <c r="F529" s="199">
        <v>0</v>
      </c>
      <c r="H529" s="33"/>
    </row>
    <row r="530" spans="2:8" s="1" customFormat="1" ht="16.899999999999999" customHeight="1">
      <c r="B530" s="33"/>
      <c r="C530" s="198" t="s">
        <v>19</v>
      </c>
      <c r="D530" s="198" t="s">
        <v>1631</v>
      </c>
      <c r="E530" s="18" t="s">
        <v>19</v>
      </c>
      <c r="F530" s="199">
        <v>0</v>
      </c>
      <c r="H530" s="33"/>
    </row>
    <row r="531" spans="2:8" s="1" customFormat="1" ht="16.899999999999999" customHeight="1">
      <c r="B531" s="33"/>
      <c r="C531" s="198" t="s">
        <v>19</v>
      </c>
      <c r="D531" s="198" t="s">
        <v>1632</v>
      </c>
      <c r="E531" s="18" t="s">
        <v>19</v>
      </c>
      <c r="F531" s="199">
        <v>31.29</v>
      </c>
      <c r="H531" s="33"/>
    </row>
    <row r="532" spans="2:8" s="1" customFormat="1" ht="16.899999999999999" customHeight="1">
      <c r="B532" s="33"/>
      <c r="C532" s="198" t="s">
        <v>19</v>
      </c>
      <c r="D532" s="198" t="s">
        <v>1633</v>
      </c>
      <c r="E532" s="18" t="s">
        <v>19</v>
      </c>
      <c r="F532" s="199">
        <v>131.69900000000001</v>
      </c>
      <c r="H532" s="33"/>
    </row>
    <row r="533" spans="2:8" s="1" customFormat="1" ht="16.899999999999999" customHeight="1">
      <c r="B533" s="33"/>
      <c r="C533" s="198" t="s">
        <v>19</v>
      </c>
      <c r="D533" s="198" t="s">
        <v>1634</v>
      </c>
      <c r="E533" s="18" t="s">
        <v>19</v>
      </c>
      <c r="F533" s="199">
        <v>147.94300000000001</v>
      </c>
      <c r="H533" s="33"/>
    </row>
    <row r="534" spans="2:8" s="1" customFormat="1" ht="16.899999999999999" customHeight="1">
      <c r="B534" s="33"/>
      <c r="C534" s="198" t="s">
        <v>19</v>
      </c>
      <c r="D534" s="198" t="s">
        <v>1635</v>
      </c>
      <c r="E534" s="18" t="s">
        <v>19</v>
      </c>
      <c r="F534" s="199">
        <v>0</v>
      </c>
      <c r="H534" s="33"/>
    </row>
    <row r="535" spans="2:8" s="1" customFormat="1" ht="16.899999999999999" customHeight="1">
      <c r="B535" s="33"/>
      <c r="C535" s="198" t="s">
        <v>19</v>
      </c>
      <c r="D535" s="198" t="s">
        <v>1636</v>
      </c>
      <c r="E535" s="18" t="s">
        <v>19</v>
      </c>
      <c r="F535" s="199">
        <v>65.748000000000005</v>
      </c>
      <c r="H535" s="33"/>
    </row>
    <row r="536" spans="2:8" s="1" customFormat="1" ht="16.899999999999999" customHeight="1">
      <c r="B536" s="33"/>
      <c r="C536" s="198" t="s">
        <v>19</v>
      </c>
      <c r="D536" s="198" t="s">
        <v>1637</v>
      </c>
      <c r="E536" s="18" t="s">
        <v>19</v>
      </c>
      <c r="F536" s="199">
        <v>82.552999999999997</v>
      </c>
      <c r="H536" s="33"/>
    </row>
    <row r="537" spans="2:8" s="1" customFormat="1" ht="16.899999999999999" customHeight="1">
      <c r="B537" s="33"/>
      <c r="C537" s="198" t="s">
        <v>19</v>
      </c>
      <c r="D537" s="198" t="s">
        <v>1638</v>
      </c>
      <c r="E537" s="18" t="s">
        <v>19</v>
      </c>
      <c r="F537" s="199">
        <v>40.5</v>
      </c>
      <c r="H537" s="33"/>
    </row>
    <row r="538" spans="2:8" s="1" customFormat="1" ht="16.899999999999999" customHeight="1">
      <c r="B538" s="33"/>
      <c r="C538" s="198" t="s">
        <v>19</v>
      </c>
      <c r="D538" s="198" t="s">
        <v>1639</v>
      </c>
      <c r="E538" s="18" t="s">
        <v>19</v>
      </c>
      <c r="F538" s="199">
        <v>20.655000000000001</v>
      </c>
      <c r="H538" s="33"/>
    </row>
    <row r="539" spans="2:8" s="1" customFormat="1" ht="16.899999999999999" customHeight="1">
      <c r="B539" s="33"/>
      <c r="C539" s="198" t="s">
        <v>1627</v>
      </c>
      <c r="D539" s="198" t="s">
        <v>391</v>
      </c>
      <c r="E539" s="18" t="s">
        <v>19</v>
      </c>
      <c r="F539" s="199">
        <v>520.38800000000003</v>
      </c>
      <c r="H539" s="33"/>
    </row>
    <row r="540" spans="2:8" s="1" customFormat="1" ht="16.899999999999999" customHeight="1">
      <c r="B540" s="33"/>
      <c r="C540" s="200" t="s">
        <v>2491</v>
      </c>
      <c r="H540" s="33"/>
    </row>
    <row r="541" spans="2:8" s="1" customFormat="1" ht="16.899999999999999" customHeight="1">
      <c r="B541" s="33"/>
      <c r="C541" s="198" t="s">
        <v>382</v>
      </c>
      <c r="D541" s="198" t="s">
        <v>383</v>
      </c>
      <c r="E541" s="18" t="s">
        <v>287</v>
      </c>
      <c r="F541" s="199">
        <v>520.38800000000003</v>
      </c>
      <c r="H541" s="33"/>
    </row>
    <row r="542" spans="2:8" s="1" customFormat="1" ht="16.899999999999999" customHeight="1">
      <c r="B542" s="33"/>
      <c r="C542" s="198" t="s">
        <v>491</v>
      </c>
      <c r="D542" s="198" t="s">
        <v>492</v>
      </c>
      <c r="E542" s="18" t="s">
        <v>287</v>
      </c>
      <c r="F542" s="199">
        <v>520.38800000000003</v>
      </c>
      <c r="H542" s="33"/>
    </row>
    <row r="543" spans="2:8" s="1" customFormat="1" ht="26.45" customHeight="1">
      <c r="B543" s="33"/>
      <c r="C543" s="193" t="s">
        <v>2496</v>
      </c>
      <c r="D543" s="193" t="s">
        <v>101</v>
      </c>
      <c r="H543" s="33"/>
    </row>
    <row r="544" spans="2:8" s="1" customFormat="1" ht="16.899999999999999" customHeight="1">
      <c r="B544" s="33"/>
      <c r="C544" s="194" t="s">
        <v>289</v>
      </c>
      <c r="D544" s="195" t="s">
        <v>290</v>
      </c>
      <c r="E544" s="196" t="s">
        <v>209</v>
      </c>
      <c r="F544" s="197">
        <v>37.718000000000004</v>
      </c>
      <c r="H544" s="33"/>
    </row>
    <row r="545" spans="2:8" s="1" customFormat="1" ht="16.899999999999999" customHeight="1">
      <c r="B545" s="33"/>
      <c r="C545" s="198" t="s">
        <v>19</v>
      </c>
      <c r="D545" s="198" t="s">
        <v>1708</v>
      </c>
      <c r="E545" s="18" t="s">
        <v>19</v>
      </c>
      <c r="F545" s="199">
        <v>0</v>
      </c>
      <c r="H545" s="33"/>
    </row>
    <row r="546" spans="2:8" s="1" customFormat="1" ht="16.899999999999999" customHeight="1">
      <c r="B546" s="33"/>
      <c r="C546" s="198" t="s">
        <v>19</v>
      </c>
      <c r="D546" s="198" t="s">
        <v>1709</v>
      </c>
      <c r="E546" s="18" t="s">
        <v>19</v>
      </c>
      <c r="F546" s="199">
        <v>34.79</v>
      </c>
      <c r="H546" s="33"/>
    </row>
    <row r="547" spans="2:8" s="1" customFormat="1" ht="16.899999999999999" customHeight="1">
      <c r="B547" s="33"/>
      <c r="C547" s="198" t="s">
        <v>19</v>
      </c>
      <c r="D547" s="198" t="s">
        <v>1710</v>
      </c>
      <c r="E547" s="18" t="s">
        <v>19</v>
      </c>
      <c r="F547" s="199">
        <v>2.9279999999999999</v>
      </c>
      <c r="H547" s="33"/>
    </row>
    <row r="548" spans="2:8" s="1" customFormat="1" ht="16.899999999999999" customHeight="1">
      <c r="B548" s="33"/>
      <c r="C548" s="198" t="s">
        <v>289</v>
      </c>
      <c r="D548" s="198" t="s">
        <v>391</v>
      </c>
      <c r="E548" s="18" t="s">
        <v>19</v>
      </c>
      <c r="F548" s="199">
        <v>37.718000000000004</v>
      </c>
      <c r="H548" s="33"/>
    </row>
    <row r="549" spans="2:8" s="1" customFormat="1" ht="16.899999999999999" customHeight="1">
      <c r="B549" s="33"/>
      <c r="C549" s="200" t="s">
        <v>2491</v>
      </c>
      <c r="H549" s="33"/>
    </row>
    <row r="550" spans="2:8" s="1" customFormat="1" ht="16.899999999999999" customHeight="1">
      <c r="B550" s="33"/>
      <c r="C550" s="198" t="s">
        <v>617</v>
      </c>
      <c r="D550" s="198" t="s">
        <v>618</v>
      </c>
      <c r="E550" s="18" t="s">
        <v>209</v>
      </c>
      <c r="F550" s="199">
        <v>37.718000000000004</v>
      </c>
      <c r="H550" s="33"/>
    </row>
    <row r="551" spans="2:8" s="1" customFormat="1" ht="16.899999999999999" customHeight="1">
      <c r="B551" s="33"/>
      <c r="C551" s="198" t="s">
        <v>626</v>
      </c>
      <c r="D551" s="198" t="s">
        <v>627</v>
      </c>
      <c r="E551" s="18" t="s">
        <v>209</v>
      </c>
      <c r="F551" s="199">
        <v>37.718000000000004</v>
      </c>
      <c r="H551" s="33"/>
    </row>
    <row r="552" spans="2:8" s="1" customFormat="1" ht="16.899999999999999" customHeight="1">
      <c r="B552" s="33"/>
      <c r="C552" s="194" t="s">
        <v>295</v>
      </c>
      <c r="D552" s="195" t="s">
        <v>941</v>
      </c>
      <c r="E552" s="196" t="s">
        <v>287</v>
      </c>
      <c r="F552" s="197">
        <v>21.24</v>
      </c>
      <c r="H552" s="33"/>
    </row>
    <row r="553" spans="2:8" s="1" customFormat="1" ht="16.899999999999999" customHeight="1">
      <c r="B553" s="33"/>
      <c r="C553" s="198" t="s">
        <v>19</v>
      </c>
      <c r="D553" s="198" t="s">
        <v>1791</v>
      </c>
      <c r="E553" s="18" t="s">
        <v>19</v>
      </c>
      <c r="F553" s="199">
        <v>0</v>
      </c>
      <c r="H553" s="33"/>
    </row>
    <row r="554" spans="2:8" s="1" customFormat="1" ht="16.899999999999999" customHeight="1">
      <c r="B554" s="33"/>
      <c r="C554" s="198" t="s">
        <v>19</v>
      </c>
      <c r="D554" s="198" t="s">
        <v>1792</v>
      </c>
      <c r="E554" s="18" t="s">
        <v>19</v>
      </c>
      <c r="F554" s="199">
        <v>21.24</v>
      </c>
      <c r="H554" s="33"/>
    </row>
    <row r="555" spans="2:8" s="1" customFormat="1" ht="16.899999999999999" customHeight="1">
      <c r="B555" s="33"/>
      <c r="C555" s="198" t="s">
        <v>295</v>
      </c>
      <c r="D555" s="198" t="s">
        <v>391</v>
      </c>
      <c r="E555" s="18" t="s">
        <v>19</v>
      </c>
      <c r="F555" s="199">
        <v>21.24</v>
      </c>
      <c r="H555" s="33"/>
    </row>
    <row r="556" spans="2:8" s="1" customFormat="1" ht="16.899999999999999" customHeight="1">
      <c r="B556" s="33"/>
      <c r="C556" s="200" t="s">
        <v>2491</v>
      </c>
      <c r="H556" s="33"/>
    </row>
    <row r="557" spans="2:8" s="1" customFormat="1" ht="16.899999999999999" customHeight="1">
      <c r="B557" s="33"/>
      <c r="C557" s="198" t="s">
        <v>767</v>
      </c>
      <c r="D557" s="198" t="s">
        <v>768</v>
      </c>
      <c r="E557" s="18" t="s">
        <v>287</v>
      </c>
      <c r="F557" s="199">
        <v>21.24</v>
      </c>
      <c r="H557" s="33"/>
    </row>
    <row r="558" spans="2:8" s="1" customFormat="1" ht="16.899999999999999" customHeight="1">
      <c r="B558" s="33"/>
      <c r="C558" s="198" t="s">
        <v>1609</v>
      </c>
      <c r="D558" s="198" t="s">
        <v>1610</v>
      </c>
      <c r="E558" s="18" t="s">
        <v>303</v>
      </c>
      <c r="F558" s="199">
        <v>60.533999999999999</v>
      </c>
      <c r="H558" s="33"/>
    </row>
    <row r="559" spans="2:8" s="1" customFormat="1" ht="16.899999999999999" customHeight="1">
      <c r="B559" s="33"/>
      <c r="C559" s="194" t="s">
        <v>301</v>
      </c>
      <c r="D559" s="195" t="s">
        <v>302</v>
      </c>
      <c r="E559" s="196" t="s">
        <v>303</v>
      </c>
      <c r="F559" s="197">
        <v>60.533999999999999</v>
      </c>
      <c r="H559" s="33"/>
    </row>
    <row r="560" spans="2:8" s="1" customFormat="1" ht="16.899999999999999" customHeight="1">
      <c r="B560" s="33"/>
      <c r="C560" s="198" t="s">
        <v>19</v>
      </c>
      <c r="D560" s="198" t="s">
        <v>825</v>
      </c>
      <c r="E560" s="18" t="s">
        <v>19</v>
      </c>
      <c r="F560" s="199">
        <v>60.533999999999999</v>
      </c>
      <c r="H560" s="33"/>
    </row>
    <row r="561" spans="2:8" s="1" customFormat="1" ht="16.899999999999999" customHeight="1">
      <c r="B561" s="33"/>
      <c r="C561" s="198" t="s">
        <v>301</v>
      </c>
      <c r="D561" s="198" t="s">
        <v>391</v>
      </c>
      <c r="E561" s="18" t="s">
        <v>19</v>
      </c>
      <c r="F561" s="199">
        <v>60.533999999999999</v>
      </c>
      <c r="H561" s="33"/>
    </row>
    <row r="562" spans="2:8" s="1" customFormat="1" ht="16.899999999999999" customHeight="1">
      <c r="B562" s="33"/>
      <c r="C562" s="200" t="s">
        <v>2491</v>
      </c>
      <c r="H562" s="33"/>
    </row>
    <row r="563" spans="2:8" s="1" customFormat="1" ht="16.899999999999999" customHeight="1">
      <c r="B563" s="33"/>
      <c r="C563" s="198" t="s">
        <v>1609</v>
      </c>
      <c r="D563" s="198" t="s">
        <v>1610</v>
      </c>
      <c r="E563" s="18" t="s">
        <v>303</v>
      </c>
      <c r="F563" s="199">
        <v>60.533999999999999</v>
      </c>
      <c r="H563" s="33"/>
    </row>
    <row r="564" spans="2:8" s="1" customFormat="1" ht="16.899999999999999" customHeight="1">
      <c r="B564" s="33"/>
      <c r="C564" s="198" t="s">
        <v>807</v>
      </c>
      <c r="D564" s="198" t="s">
        <v>808</v>
      </c>
      <c r="E564" s="18" t="s">
        <v>303</v>
      </c>
      <c r="F564" s="199">
        <v>60.805999999999997</v>
      </c>
      <c r="H564" s="33"/>
    </row>
    <row r="565" spans="2:8" s="1" customFormat="1" ht="16.899999999999999" customHeight="1">
      <c r="B565" s="33"/>
      <c r="C565" s="198" t="s">
        <v>813</v>
      </c>
      <c r="D565" s="198" t="s">
        <v>814</v>
      </c>
      <c r="E565" s="18" t="s">
        <v>303</v>
      </c>
      <c r="F565" s="199">
        <v>1155.3140000000001</v>
      </c>
      <c r="H565" s="33"/>
    </row>
    <row r="566" spans="2:8" s="1" customFormat="1" ht="16.899999999999999" customHeight="1">
      <c r="B566" s="33"/>
      <c r="C566" s="194" t="s">
        <v>306</v>
      </c>
      <c r="D566" s="195" t="s">
        <v>307</v>
      </c>
      <c r="E566" s="196" t="s">
        <v>287</v>
      </c>
      <c r="F566" s="197">
        <v>28.463999999999999</v>
      </c>
      <c r="H566" s="33"/>
    </row>
    <row r="567" spans="2:8" s="1" customFormat="1" ht="16.899999999999999" customHeight="1">
      <c r="B567" s="33"/>
      <c r="C567" s="198" t="s">
        <v>19</v>
      </c>
      <c r="D567" s="198" t="s">
        <v>1703</v>
      </c>
      <c r="E567" s="18" t="s">
        <v>19</v>
      </c>
      <c r="F567" s="199">
        <v>0</v>
      </c>
      <c r="H567" s="33"/>
    </row>
    <row r="568" spans="2:8" s="1" customFormat="1" ht="16.899999999999999" customHeight="1">
      <c r="B568" s="33"/>
      <c r="C568" s="198" t="s">
        <v>19</v>
      </c>
      <c r="D568" s="198" t="s">
        <v>1704</v>
      </c>
      <c r="E568" s="18" t="s">
        <v>19</v>
      </c>
      <c r="F568" s="199">
        <v>0</v>
      </c>
      <c r="H568" s="33"/>
    </row>
    <row r="569" spans="2:8" s="1" customFormat="1" ht="16.899999999999999" customHeight="1">
      <c r="B569" s="33"/>
      <c r="C569" s="198" t="s">
        <v>19</v>
      </c>
      <c r="D569" s="198" t="s">
        <v>1705</v>
      </c>
      <c r="E569" s="18" t="s">
        <v>19</v>
      </c>
      <c r="F569" s="199">
        <v>28.632000000000001</v>
      </c>
      <c r="H569" s="33"/>
    </row>
    <row r="570" spans="2:8" s="1" customFormat="1" ht="16.899999999999999" customHeight="1">
      <c r="B570" s="33"/>
      <c r="C570" s="198" t="s">
        <v>19</v>
      </c>
      <c r="D570" s="198" t="s">
        <v>1706</v>
      </c>
      <c r="E570" s="18" t="s">
        <v>19</v>
      </c>
      <c r="F570" s="199">
        <v>-0.16800000000000001</v>
      </c>
      <c r="H570" s="33"/>
    </row>
    <row r="571" spans="2:8" s="1" customFormat="1" ht="16.899999999999999" customHeight="1">
      <c r="B571" s="33"/>
      <c r="C571" s="198" t="s">
        <v>306</v>
      </c>
      <c r="D571" s="198" t="s">
        <v>391</v>
      </c>
      <c r="E571" s="18" t="s">
        <v>19</v>
      </c>
      <c r="F571" s="199">
        <v>28.463999999999999</v>
      </c>
      <c r="H571" s="33"/>
    </row>
    <row r="572" spans="2:8" s="1" customFormat="1" ht="16.899999999999999" customHeight="1">
      <c r="B572" s="33"/>
      <c r="C572" s="194" t="s">
        <v>1652</v>
      </c>
      <c r="D572" s="195" t="s">
        <v>1652</v>
      </c>
      <c r="E572" s="196" t="s">
        <v>414</v>
      </c>
      <c r="F572" s="197">
        <v>2</v>
      </c>
      <c r="H572" s="33"/>
    </row>
    <row r="573" spans="2:8" s="1" customFormat="1" ht="16.899999999999999" customHeight="1">
      <c r="B573" s="33"/>
      <c r="C573" s="198" t="s">
        <v>19</v>
      </c>
      <c r="D573" s="198" t="s">
        <v>1693</v>
      </c>
      <c r="E573" s="18" t="s">
        <v>19</v>
      </c>
      <c r="F573" s="199">
        <v>0</v>
      </c>
      <c r="H573" s="33"/>
    </row>
    <row r="574" spans="2:8" s="1" customFormat="1" ht="16.899999999999999" customHeight="1">
      <c r="B574" s="33"/>
      <c r="C574" s="198" t="s">
        <v>1652</v>
      </c>
      <c r="D574" s="198" t="s">
        <v>1895</v>
      </c>
      <c r="E574" s="18" t="s">
        <v>19</v>
      </c>
      <c r="F574" s="199">
        <v>2</v>
      </c>
      <c r="H574" s="33"/>
    </row>
    <row r="575" spans="2:8" s="1" customFormat="1" ht="16.899999999999999" customHeight="1">
      <c r="B575" s="33"/>
      <c r="C575" s="200" t="s">
        <v>2491</v>
      </c>
      <c r="H575" s="33"/>
    </row>
    <row r="576" spans="2:8" s="1" customFormat="1" ht="16.899999999999999" customHeight="1">
      <c r="B576" s="33"/>
      <c r="C576" s="198" t="s">
        <v>1899</v>
      </c>
      <c r="D576" s="198" t="s">
        <v>1900</v>
      </c>
      <c r="E576" s="18" t="s">
        <v>414</v>
      </c>
      <c r="F576" s="199">
        <v>2</v>
      </c>
      <c r="H576" s="33"/>
    </row>
    <row r="577" spans="2:8" s="1" customFormat="1" ht="16.899999999999999" customHeight="1">
      <c r="B577" s="33"/>
      <c r="C577" s="198" t="s">
        <v>1904</v>
      </c>
      <c r="D577" s="198" t="s">
        <v>1905</v>
      </c>
      <c r="E577" s="18" t="s">
        <v>414</v>
      </c>
      <c r="F577" s="199">
        <v>2</v>
      </c>
      <c r="H577" s="33"/>
    </row>
    <row r="578" spans="2:8" s="1" customFormat="1" ht="16.899999999999999" customHeight="1">
      <c r="B578" s="33"/>
      <c r="C578" s="194" t="s">
        <v>1674</v>
      </c>
      <c r="D578" s="195" t="s">
        <v>1675</v>
      </c>
      <c r="E578" s="196" t="s">
        <v>333</v>
      </c>
      <c r="F578" s="197">
        <v>3.5</v>
      </c>
      <c r="H578" s="33"/>
    </row>
    <row r="579" spans="2:8" s="1" customFormat="1" ht="16.899999999999999" customHeight="1">
      <c r="B579" s="33"/>
      <c r="C579" s="198" t="s">
        <v>19</v>
      </c>
      <c r="D579" s="198" t="s">
        <v>1979</v>
      </c>
      <c r="E579" s="18" t="s">
        <v>19</v>
      </c>
      <c r="F579" s="199">
        <v>0</v>
      </c>
      <c r="H579" s="33"/>
    </row>
    <row r="580" spans="2:8" s="1" customFormat="1" ht="16.899999999999999" customHeight="1">
      <c r="B580" s="33"/>
      <c r="C580" s="198" t="s">
        <v>19</v>
      </c>
      <c r="D580" s="198" t="s">
        <v>1980</v>
      </c>
      <c r="E580" s="18" t="s">
        <v>19</v>
      </c>
      <c r="F580" s="199">
        <v>3.5</v>
      </c>
      <c r="H580" s="33"/>
    </row>
    <row r="581" spans="2:8" s="1" customFormat="1" ht="16.899999999999999" customHeight="1">
      <c r="B581" s="33"/>
      <c r="C581" s="198" t="s">
        <v>1674</v>
      </c>
      <c r="D581" s="198" t="s">
        <v>391</v>
      </c>
      <c r="E581" s="18" t="s">
        <v>19</v>
      </c>
      <c r="F581" s="199">
        <v>3.5</v>
      </c>
      <c r="H581" s="33"/>
    </row>
    <row r="582" spans="2:8" s="1" customFormat="1" ht="16.899999999999999" customHeight="1">
      <c r="B582" s="33"/>
      <c r="C582" s="200" t="s">
        <v>2491</v>
      </c>
      <c r="H582" s="33"/>
    </row>
    <row r="583" spans="2:8" s="1" customFormat="1" ht="16.899999999999999" customHeight="1">
      <c r="B583" s="33"/>
      <c r="C583" s="198" t="s">
        <v>1975</v>
      </c>
      <c r="D583" s="198" t="s">
        <v>1976</v>
      </c>
      <c r="E583" s="18" t="s">
        <v>333</v>
      </c>
      <c r="F583" s="199">
        <v>3.5</v>
      </c>
      <c r="H583" s="33"/>
    </row>
    <row r="584" spans="2:8" s="1" customFormat="1" ht="16.899999999999999" customHeight="1">
      <c r="B584" s="33"/>
      <c r="C584" s="198" t="s">
        <v>1969</v>
      </c>
      <c r="D584" s="198" t="s">
        <v>1970</v>
      </c>
      <c r="E584" s="18" t="s">
        <v>333</v>
      </c>
      <c r="F584" s="199">
        <v>9.7799999999999994</v>
      </c>
      <c r="H584" s="33"/>
    </row>
    <row r="585" spans="2:8" s="1" customFormat="1" ht="16.899999999999999" customHeight="1">
      <c r="B585" s="33"/>
      <c r="C585" s="194" t="s">
        <v>1677</v>
      </c>
      <c r="D585" s="195" t="s">
        <v>1678</v>
      </c>
      <c r="E585" s="196" t="s">
        <v>333</v>
      </c>
      <c r="F585" s="197">
        <v>6.28</v>
      </c>
      <c r="H585" s="33"/>
    </row>
    <row r="586" spans="2:8" s="1" customFormat="1" ht="16.899999999999999" customHeight="1">
      <c r="B586" s="33"/>
      <c r="C586" s="198" t="s">
        <v>19</v>
      </c>
      <c r="D586" s="198" t="s">
        <v>1979</v>
      </c>
      <c r="E586" s="18" t="s">
        <v>19</v>
      </c>
      <c r="F586" s="199">
        <v>0</v>
      </c>
      <c r="H586" s="33"/>
    </row>
    <row r="587" spans="2:8" s="1" customFormat="1" ht="16.899999999999999" customHeight="1">
      <c r="B587" s="33"/>
      <c r="C587" s="198" t="s">
        <v>19</v>
      </c>
      <c r="D587" s="198" t="s">
        <v>1984</v>
      </c>
      <c r="E587" s="18" t="s">
        <v>19</v>
      </c>
      <c r="F587" s="199">
        <v>3.44</v>
      </c>
      <c r="H587" s="33"/>
    </row>
    <row r="588" spans="2:8" s="1" customFormat="1" ht="16.899999999999999" customHeight="1">
      <c r="B588" s="33"/>
      <c r="C588" s="198" t="s">
        <v>19</v>
      </c>
      <c r="D588" s="198" t="s">
        <v>1985</v>
      </c>
      <c r="E588" s="18" t="s">
        <v>19</v>
      </c>
      <c r="F588" s="199">
        <v>2.84</v>
      </c>
      <c r="H588" s="33"/>
    </row>
    <row r="589" spans="2:8" s="1" customFormat="1" ht="16.899999999999999" customHeight="1">
      <c r="B589" s="33"/>
      <c r="C589" s="198" t="s">
        <v>1677</v>
      </c>
      <c r="D589" s="198" t="s">
        <v>391</v>
      </c>
      <c r="E589" s="18" t="s">
        <v>19</v>
      </c>
      <c r="F589" s="199">
        <v>6.28</v>
      </c>
      <c r="H589" s="33"/>
    </row>
    <row r="590" spans="2:8" s="1" customFormat="1" ht="16.899999999999999" customHeight="1">
      <c r="B590" s="33"/>
      <c r="C590" s="200" t="s">
        <v>2491</v>
      </c>
      <c r="H590" s="33"/>
    </row>
    <row r="591" spans="2:8" s="1" customFormat="1" ht="16.899999999999999" customHeight="1">
      <c r="B591" s="33"/>
      <c r="C591" s="198" t="s">
        <v>1981</v>
      </c>
      <c r="D591" s="198" t="s">
        <v>1982</v>
      </c>
      <c r="E591" s="18" t="s">
        <v>333</v>
      </c>
      <c r="F591" s="199">
        <v>6.28</v>
      </c>
      <c r="H591" s="33"/>
    </row>
    <row r="592" spans="2:8" s="1" customFormat="1" ht="16.899999999999999" customHeight="1">
      <c r="B592" s="33"/>
      <c r="C592" s="198" t="s">
        <v>1969</v>
      </c>
      <c r="D592" s="198" t="s">
        <v>1970</v>
      </c>
      <c r="E592" s="18" t="s">
        <v>333</v>
      </c>
      <c r="F592" s="199">
        <v>9.7799999999999994</v>
      </c>
      <c r="H592" s="33"/>
    </row>
    <row r="593" spans="2:8" s="1" customFormat="1" ht="16.899999999999999" customHeight="1">
      <c r="B593" s="33"/>
      <c r="C593" s="194" t="s">
        <v>1653</v>
      </c>
      <c r="D593" s="195" t="s">
        <v>1653</v>
      </c>
      <c r="E593" s="196" t="s">
        <v>209</v>
      </c>
      <c r="F593" s="197">
        <v>15</v>
      </c>
      <c r="H593" s="33"/>
    </row>
    <row r="594" spans="2:8" s="1" customFormat="1" ht="16.899999999999999" customHeight="1">
      <c r="B594" s="33"/>
      <c r="C594" s="198" t="s">
        <v>19</v>
      </c>
      <c r="D594" s="198" t="s">
        <v>1787</v>
      </c>
      <c r="E594" s="18" t="s">
        <v>19</v>
      </c>
      <c r="F594" s="199">
        <v>0</v>
      </c>
      <c r="H594" s="33"/>
    </row>
    <row r="595" spans="2:8" s="1" customFormat="1" ht="16.899999999999999" customHeight="1">
      <c r="B595" s="33"/>
      <c r="C595" s="198" t="s">
        <v>19</v>
      </c>
      <c r="D595" s="198" t="s">
        <v>1788</v>
      </c>
      <c r="E595" s="18" t="s">
        <v>19</v>
      </c>
      <c r="F595" s="199">
        <v>0</v>
      </c>
      <c r="H595" s="33"/>
    </row>
    <row r="596" spans="2:8" s="1" customFormat="1" ht="16.899999999999999" customHeight="1">
      <c r="B596" s="33"/>
      <c r="C596" s="198" t="s">
        <v>1653</v>
      </c>
      <c r="D596" s="198" t="s">
        <v>1839</v>
      </c>
      <c r="E596" s="18" t="s">
        <v>19</v>
      </c>
      <c r="F596" s="199">
        <v>15</v>
      </c>
      <c r="H596" s="33"/>
    </row>
    <row r="597" spans="2:8" s="1" customFormat="1" ht="16.899999999999999" customHeight="1">
      <c r="B597" s="33"/>
      <c r="C597" s="200" t="s">
        <v>2491</v>
      </c>
      <c r="H597" s="33"/>
    </row>
    <row r="598" spans="2:8" s="1" customFormat="1" ht="16.899999999999999" customHeight="1">
      <c r="B598" s="33"/>
      <c r="C598" s="198" t="s">
        <v>1834</v>
      </c>
      <c r="D598" s="198" t="s">
        <v>1835</v>
      </c>
      <c r="E598" s="18" t="s">
        <v>209</v>
      </c>
      <c r="F598" s="199">
        <v>15</v>
      </c>
      <c r="H598" s="33"/>
    </row>
    <row r="599" spans="2:8" s="1" customFormat="1" ht="16.899999999999999" customHeight="1">
      <c r="B599" s="33"/>
      <c r="C599" s="198" t="s">
        <v>1840</v>
      </c>
      <c r="D599" s="198" t="s">
        <v>1841</v>
      </c>
      <c r="E599" s="18" t="s">
        <v>209</v>
      </c>
      <c r="F599" s="199">
        <v>15.3</v>
      </c>
      <c r="H599" s="33"/>
    </row>
    <row r="600" spans="2:8" s="1" customFormat="1" ht="16.899999999999999" customHeight="1">
      <c r="B600" s="33"/>
      <c r="C600" s="194" t="s">
        <v>1662</v>
      </c>
      <c r="D600" s="195" t="s">
        <v>1663</v>
      </c>
      <c r="E600" s="196" t="s">
        <v>135</v>
      </c>
      <c r="F600" s="197">
        <v>108.73</v>
      </c>
      <c r="H600" s="33"/>
    </row>
    <row r="601" spans="2:8" s="1" customFormat="1" ht="16.899999999999999" customHeight="1">
      <c r="B601" s="33"/>
      <c r="C601" s="198" t="s">
        <v>19</v>
      </c>
      <c r="D601" s="198" t="s">
        <v>1708</v>
      </c>
      <c r="E601" s="18" t="s">
        <v>19</v>
      </c>
      <c r="F601" s="199">
        <v>0</v>
      </c>
      <c r="H601" s="33"/>
    </row>
    <row r="602" spans="2:8" s="1" customFormat="1" ht="16.899999999999999" customHeight="1">
      <c r="B602" s="33"/>
      <c r="C602" s="198" t="s">
        <v>1662</v>
      </c>
      <c r="D602" s="198" t="s">
        <v>1918</v>
      </c>
      <c r="E602" s="18" t="s">
        <v>19</v>
      </c>
      <c r="F602" s="199">
        <v>108.73</v>
      </c>
      <c r="H602" s="33"/>
    </row>
    <row r="603" spans="2:8" s="1" customFormat="1" ht="16.899999999999999" customHeight="1">
      <c r="B603" s="33"/>
      <c r="C603" s="200" t="s">
        <v>2491</v>
      </c>
      <c r="H603" s="33"/>
    </row>
    <row r="604" spans="2:8" s="1" customFormat="1" ht="16.899999999999999" customHeight="1">
      <c r="B604" s="33"/>
      <c r="C604" s="198" t="s">
        <v>1914</v>
      </c>
      <c r="D604" s="198" t="s">
        <v>1915</v>
      </c>
      <c r="E604" s="18" t="s">
        <v>135</v>
      </c>
      <c r="F604" s="199">
        <v>108.73</v>
      </c>
      <c r="H604" s="33"/>
    </row>
    <row r="605" spans="2:8" s="1" customFormat="1" ht="16.899999999999999" customHeight="1">
      <c r="B605" s="33"/>
      <c r="C605" s="198" t="s">
        <v>1909</v>
      </c>
      <c r="D605" s="198" t="s">
        <v>1910</v>
      </c>
      <c r="E605" s="18" t="s">
        <v>135</v>
      </c>
      <c r="F605" s="199">
        <v>108.73</v>
      </c>
      <c r="H605" s="33"/>
    </row>
    <row r="606" spans="2:8" s="1" customFormat="1" ht="16.899999999999999" customHeight="1">
      <c r="B606" s="33"/>
      <c r="C606" s="194" t="s">
        <v>313</v>
      </c>
      <c r="D606" s="195" t="s">
        <v>314</v>
      </c>
      <c r="E606" s="196" t="s">
        <v>303</v>
      </c>
      <c r="F606" s="197">
        <v>0.08</v>
      </c>
      <c r="H606" s="33"/>
    </row>
    <row r="607" spans="2:8" s="1" customFormat="1" ht="16.899999999999999" customHeight="1">
      <c r="B607" s="33"/>
      <c r="C607" s="198" t="s">
        <v>19</v>
      </c>
      <c r="D607" s="198" t="s">
        <v>1816</v>
      </c>
      <c r="E607" s="18" t="s">
        <v>19</v>
      </c>
      <c r="F607" s="199">
        <v>0</v>
      </c>
      <c r="H607" s="33"/>
    </row>
    <row r="608" spans="2:8" s="1" customFormat="1" ht="16.899999999999999" customHeight="1">
      <c r="B608" s="33"/>
      <c r="C608" s="198" t="s">
        <v>19</v>
      </c>
      <c r="D608" s="198" t="s">
        <v>1817</v>
      </c>
      <c r="E608" s="18" t="s">
        <v>19</v>
      </c>
      <c r="F608" s="199">
        <v>0</v>
      </c>
      <c r="H608" s="33"/>
    </row>
    <row r="609" spans="2:8" s="1" customFormat="1" ht="16.899999999999999" customHeight="1">
      <c r="B609" s="33"/>
      <c r="C609" s="198" t="s">
        <v>19</v>
      </c>
      <c r="D609" s="198" t="s">
        <v>1818</v>
      </c>
      <c r="E609" s="18" t="s">
        <v>19</v>
      </c>
      <c r="F609" s="199">
        <v>0.08</v>
      </c>
      <c r="H609" s="33"/>
    </row>
    <row r="610" spans="2:8" s="1" customFormat="1" ht="16.899999999999999" customHeight="1">
      <c r="B610" s="33"/>
      <c r="C610" s="198" t="s">
        <v>313</v>
      </c>
      <c r="D610" s="198" t="s">
        <v>391</v>
      </c>
      <c r="E610" s="18" t="s">
        <v>19</v>
      </c>
      <c r="F610" s="199">
        <v>0.08</v>
      </c>
      <c r="H610" s="33"/>
    </row>
    <row r="611" spans="2:8" s="1" customFormat="1" ht="16.899999999999999" customHeight="1">
      <c r="B611" s="33"/>
      <c r="C611" s="200" t="s">
        <v>2491</v>
      </c>
      <c r="H611" s="33"/>
    </row>
    <row r="612" spans="2:8" s="1" customFormat="1" ht="16.899999999999999" customHeight="1">
      <c r="B612" s="33"/>
      <c r="C612" s="198" t="s">
        <v>799</v>
      </c>
      <c r="D612" s="198" t="s">
        <v>800</v>
      </c>
      <c r="E612" s="18" t="s">
        <v>303</v>
      </c>
      <c r="F612" s="199">
        <v>0.08</v>
      </c>
      <c r="H612" s="33"/>
    </row>
    <row r="613" spans="2:8" s="1" customFormat="1" ht="16.899999999999999" customHeight="1">
      <c r="B613" s="33"/>
      <c r="C613" s="198" t="s">
        <v>791</v>
      </c>
      <c r="D613" s="198" t="s">
        <v>792</v>
      </c>
      <c r="E613" s="18" t="s">
        <v>135</v>
      </c>
      <c r="F613" s="199">
        <v>80</v>
      </c>
      <c r="H613" s="33"/>
    </row>
    <row r="614" spans="2:8" s="1" customFormat="1" ht="16.899999999999999" customHeight="1">
      <c r="B614" s="33"/>
      <c r="C614" s="198" t="s">
        <v>796</v>
      </c>
      <c r="D614" s="198" t="s">
        <v>797</v>
      </c>
      <c r="E614" s="18" t="s">
        <v>303</v>
      </c>
      <c r="F614" s="199">
        <v>0.08</v>
      </c>
      <c r="H614" s="33"/>
    </row>
    <row r="615" spans="2:8" s="1" customFormat="1" ht="16.899999999999999" customHeight="1">
      <c r="B615" s="33"/>
      <c r="C615" s="194" t="s">
        <v>1655</v>
      </c>
      <c r="D615" s="195" t="s">
        <v>1655</v>
      </c>
      <c r="E615" s="196" t="s">
        <v>414</v>
      </c>
      <c r="F615" s="197">
        <v>2</v>
      </c>
      <c r="H615" s="33"/>
    </row>
    <row r="616" spans="2:8" s="1" customFormat="1" ht="16.899999999999999" customHeight="1">
      <c r="B616" s="33"/>
      <c r="C616" s="198" t="s">
        <v>19</v>
      </c>
      <c r="D616" s="198" t="s">
        <v>1721</v>
      </c>
      <c r="E616" s="18" t="s">
        <v>19</v>
      </c>
      <c r="F616" s="199">
        <v>0</v>
      </c>
      <c r="H616" s="33"/>
    </row>
    <row r="617" spans="2:8" s="1" customFormat="1" ht="16.899999999999999" customHeight="1">
      <c r="B617" s="33"/>
      <c r="C617" s="198" t="s">
        <v>1655</v>
      </c>
      <c r="D617" s="198" t="s">
        <v>1895</v>
      </c>
      <c r="E617" s="18" t="s">
        <v>19</v>
      </c>
      <c r="F617" s="199">
        <v>2</v>
      </c>
      <c r="H617" s="33"/>
    </row>
    <row r="618" spans="2:8" s="1" customFormat="1" ht="16.899999999999999" customHeight="1">
      <c r="B618" s="33"/>
      <c r="C618" s="200" t="s">
        <v>2491</v>
      </c>
      <c r="H618" s="33"/>
    </row>
    <row r="619" spans="2:8" s="1" customFormat="1" ht="16.899999999999999" customHeight="1">
      <c r="B619" s="33"/>
      <c r="C619" s="198" t="s">
        <v>1890</v>
      </c>
      <c r="D619" s="198" t="s">
        <v>1891</v>
      </c>
      <c r="E619" s="18" t="s">
        <v>209</v>
      </c>
      <c r="F619" s="199">
        <v>2</v>
      </c>
      <c r="H619" s="33"/>
    </row>
    <row r="620" spans="2:8" s="1" customFormat="1" ht="16.899999999999999" customHeight="1">
      <c r="B620" s="33"/>
      <c r="C620" s="198" t="s">
        <v>1896</v>
      </c>
      <c r="D620" s="198" t="s">
        <v>1897</v>
      </c>
      <c r="E620" s="18" t="s">
        <v>209</v>
      </c>
      <c r="F620" s="199">
        <v>2</v>
      </c>
      <c r="H620" s="33"/>
    </row>
    <row r="621" spans="2:8" s="1" customFormat="1" ht="16.899999999999999" customHeight="1">
      <c r="B621" s="33"/>
      <c r="C621" s="194" t="s">
        <v>1657</v>
      </c>
      <c r="D621" s="195" t="s">
        <v>1657</v>
      </c>
      <c r="E621" s="196" t="s">
        <v>209</v>
      </c>
      <c r="F621" s="197">
        <v>23.978999999999999</v>
      </c>
      <c r="H621" s="33"/>
    </row>
    <row r="622" spans="2:8" s="1" customFormat="1" ht="16.899999999999999" customHeight="1">
      <c r="B622" s="33"/>
      <c r="C622" s="198" t="s">
        <v>19</v>
      </c>
      <c r="D622" s="198" t="s">
        <v>1721</v>
      </c>
      <c r="E622" s="18" t="s">
        <v>19</v>
      </c>
      <c r="F622" s="199">
        <v>0</v>
      </c>
      <c r="H622" s="33"/>
    </row>
    <row r="623" spans="2:8" s="1" customFormat="1" ht="16.899999999999999" customHeight="1">
      <c r="B623" s="33"/>
      <c r="C623" s="198" t="s">
        <v>19</v>
      </c>
      <c r="D623" s="198" t="s">
        <v>1756</v>
      </c>
      <c r="E623" s="18" t="s">
        <v>19</v>
      </c>
      <c r="F623" s="199">
        <v>28.98</v>
      </c>
      <c r="H623" s="33"/>
    </row>
    <row r="624" spans="2:8" s="1" customFormat="1" ht="16.899999999999999" customHeight="1">
      <c r="B624" s="33"/>
      <c r="C624" s="198" t="s">
        <v>19</v>
      </c>
      <c r="D624" s="198" t="s">
        <v>1757</v>
      </c>
      <c r="E624" s="18" t="s">
        <v>19</v>
      </c>
      <c r="F624" s="199">
        <v>-2.21</v>
      </c>
      <c r="H624" s="33"/>
    </row>
    <row r="625" spans="2:8" s="1" customFormat="1" ht="16.899999999999999" customHeight="1">
      <c r="B625" s="33"/>
      <c r="C625" s="198" t="s">
        <v>19</v>
      </c>
      <c r="D625" s="198" t="s">
        <v>1696</v>
      </c>
      <c r="E625" s="18" t="s">
        <v>19</v>
      </c>
      <c r="F625" s="199">
        <v>-0.95</v>
      </c>
      <c r="H625" s="33"/>
    </row>
    <row r="626" spans="2:8" s="1" customFormat="1" ht="16.899999999999999" customHeight="1">
      <c r="B626" s="33"/>
      <c r="C626" s="198" t="s">
        <v>19</v>
      </c>
      <c r="D626" s="198" t="s">
        <v>1697</v>
      </c>
      <c r="E626" s="18" t="s">
        <v>19</v>
      </c>
      <c r="F626" s="199">
        <v>-0.245</v>
      </c>
      <c r="H626" s="33"/>
    </row>
    <row r="627" spans="2:8" s="1" customFormat="1" ht="16.899999999999999" customHeight="1">
      <c r="B627" s="33"/>
      <c r="C627" s="198" t="s">
        <v>19</v>
      </c>
      <c r="D627" s="198" t="s">
        <v>1698</v>
      </c>
      <c r="E627" s="18" t="s">
        <v>19</v>
      </c>
      <c r="F627" s="199">
        <v>-1.5960000000000001</v>
      </c>
      <c r="H627" s="33"/>
    </row>
    <row r="628" spans="2:8" s="1" customFormat="1" ht="16.899999999999999" customHeight="1">
      <c r="B628" s="33"/>
      <c r="C628" s="198" t="s">
        <v>1657</v>
      </c>
      <c r="D628" s="198" t="s">
        <v>391</v>
      </c>
      <c r="E628" s="18" t="s">
        <v>19</v>
      </c>
      <c r="F628" s="199">
        <v>23.978999999999999</v>
      </c>
      <c r="H628" s="33"/>
    </row>
    <row r="629" spans="2:8" s="1" customFormat="1" ht="16.899999999999999" customHeight="1">
      <c r="B629" s="33"/>
      <c r="C629" s="200" t="s">
        <v>2491</v>
      </c>
      <c r="H629" s="33"/>
    </row>
    <row r="630" spans="2:8" s="1" customFormat="1" ht="16.899999999999999" customHeight="1">
      <c r="B630" s="33"/>
      <c r="C630" s="198" t="s">
        <v>1751</v>
      </c>
      <c r="D630" s="198" t="s">
        <v>1752</v>
      </c>
      <c r="E630" s="18" t="s">
        <v>209</v>
      </c>
      <c r="F630" s="199">
        <v>47.957999999999998</v>
      </c>
      <c r="H630" s="33"/>
    </row>
    <row r="631" spans="2:8" s="1" customFormat="1" ht="16.899999999999999" customHeight="1">
      <c r="B631" s="33"/>
      <c r="C631" s="198" t="s">
        <v>1759</v>
      </c>
      <c r="D631" s="198" t="s">
        <v>1760</v>
      </c>
      <c r="E631" s="18" t="s">
        <v>209</v>
      </c>
      <c r="F631" s="199">
        <v>47.957999999999998</v>
      </c>
      <c r="H631" s="33"/>
    </row>
    <row r="632" spans="2:8" s="1" customFormat="1" ht="16.899999999999999" customHeight="1">
      <c r="B632" s="33"/>
      <c r="C632" s="198" t="s">
        <v>1765</v>
      </c>
      <c r="D632" s="198" t="s">
        <v>1766</v>
      </c>
      <c r="E632" s="18" t="s">
        <v>209</v>
      </c>
      <c r="F632" s="199">
        <v>47.957999999999998</v>
      </c>
      <c r="H632" s="33"/>
    </row>
    <row r="633" spans="2:8" s="1" customFormat="1" ht="16.899999999999999" customHeight="1">
      <c r="B633" s="33"/>
      <c r="C633" s="194" t="s">
        <v>1659</v>
      </c>
      <c r="D633" s="195" t="s">
        <v>1660</v>
      </c>
      <c r="E633" s="196" t="s">
        <v>209</v>
      </c>
      <c r="F633" s="197">
        <v>19.489000000000001</v>
      </c>
      <c r="H633" s="33"/>
    </row>
    <row r="634" spans="2:8" s="1" customFormat="1" ht="16.899999999999999" customHeight="1">
      <c r="B634" s="33"/>
      <c r="C634" s="198" t="s">
        <v>19</v>
      </c>
      <c r="D634" s="198" t="s">
        <v>1721</v>
      </c>
      <c r="E634" s="18" t="s">
        <v>19</v>
      </c>
      <c r="F634" s="199">
        <v>0</v>
      </c>
      <c r="H634" s="33"/>
    </row>
    <row r="635" spans="2:8" s="1" customFormat="1" ht="16.899999999999999" customHeight="1">
      <c r="B635" s="33"/>
      <c r="C635" s="198" t="s">
        <v>19</v>
      </c>
      <c r="D635" s="198" t="s">
        <v>1743</v>
      </c>
      <c r="E635" s="18" t="s">
        <v>19</v>
      </c>
      <c r="F635" s="199">
        <v>24.38</v>
      </c>
      <c r="H635" s="33"/>
    </row>
    <row r="636" spans="2:8" s="1" customFormat="1" ht="16.899999999999999" customHeight="1">
      <c r="B636" s="33"/>
      <c r="C636" s="198" t="s">
        <v>19</v>
      </c>
      <c r="D636" s="198" t="s">
        <v>1695</v>
      </c>
      <c r="E636" s="18" t="s">
        <v>19</v>
      </c>
      <c r="F636" s="199">
        <v>-2.1</v>
      </c>
      <c r="H636" s="33"/>
    </row>
    <row r="637" spans="2:8" s="1" customFormat="1" ht="16.899999999999999" customHeight="1">
      <c r="B637" s="33"/>
      <c r="C637" s="198" t="s">
        <v>19</v>
      </c>
      <c r="D637" s="198" t="s">
        <v>1696</v>
      </c>
      <c r="E637" s="18" t="s">
        <v>19</v>
      </c>
      <c r="F637" s="199">
        <v>-0.95</v>
      </c>
      <c r="H637" s="33"/>
    </row>
    <row r="638" spans="2:8" s="1" customFormat="1" ht="16.899999999999999" customHeight="1">
      <c r="B638" s="33"/>
      <c r="C638" s="198" t="s">
        <v>19</v>
      </c>
      <c r="D638" s="198" t="s">
        <v>1697</v>
      </c>
      <c r="E638" s="18" t="s">
        <v>19</v>
      </c>
      <c r="F638" s="199">
        <v>-0.245</v>
      </c>
      <c r="H638" s="33"/>
    </row>
    <row r="639" spans="2:8" s="1" customFormat="1" ht="16.899999999999999" customHeight="1">
      <c r="B639" s="33"/>
      <c r="C639" s="198" t="s">
        <v>19</v>
      </c>
      <c r="D639" s="198" t="s">
        <v>1698</v>
      </c>
      <c r="E639" s="18" t="s">
        <v>19</v>
      </c>
      <c r="F639" s="199">
        <v>-1.5960000000000001</v>
      </c>
      <c r="H639" s="33"/>
    </row>
    <row r="640" spans="2:8" s="1" customFormat="1" ht="16.899999999999999" customHeight="1">
      <c r="B640" s="33"/>
      <c r="C640" s="198" t="s">
        <v>1659</v>
      </c>
      <c r="D640" s="198" t="s">
        <v>391</v>
      </c>
      <c r="E640" s="18" t="s">
        <v>19</v>
      </c>
      <c r="F640" s="199">
        <v>19.489000000000001</v>
      </c>
      <c r="H640" s="33"/>
    </row>
    <row r="641" spans="2:8" s="1" customFormat="1" ht="16.899999999999999" customHeight="1">
      <c r="B641" s="33"/>
      <c r="C641" s="200" t="s">
        <v>2491</v>
      </c>
      <c r="H641" s="33"/>
    </row>
    <row r="642" spans="2:8" s="1" customFormat="1" ht="16.899999999999999" customHeight="1">
      <c r="B642" s="33"/>
      <c r="C642" s="198" t="s">
        <v>1738</v>
      </c>
      <c r="D642" s="198" t="s">
        <v>1739</v>
      </c>
      <c r="E642" s="18" t="s">
        <v>209</v>
      </c>
      <c r="F642" s="199">
        <v>38.978000000000002</v>
      </c>
      <c r="H642" s="33"/>
    </row>
    <row r="643" spans="2:8" s="1" customFormat="1" ht="16.899999999999999" customHeight="1">
      <c r="B643" s="33"/>
      <c r="C643" s="198" t="s">
        <v>1745</v>
      </c>
      <c r="D643" s="198" t="s">
        <v>1746</v>
      </c>
      <c r="E643" s="18" t="s">
        <v>209</v>
      </c>
      <c r="F643" s="199">
        <v>38.978000000000002</v>
      </c>
      <c r="H643" s="33"/>
    </row>
    <row r="644" spans="2:8" s="1" customFormat="1" ht="16.899999999999999" customHeight="1">
      <c r="B644" s="33"/>
      <c r="C644" s="198" t="s">
        <v>1947</v>
      </c>
      <c r="D644" s="198" t="s">
        <v>1948</v>
      </c>
      <c r="E644" s="18" t="s">
        <v>209</v>
      </c>
      <c r="F644" s="199">
        <v>38.978000000000002</v>
      </c>
      <c r="H644" s="33"/>
    </row>
    <row r="645" spans="2:8" s="1" customFormat="1" ht="16.899999999999999" customHeight="1">
      <c r="B645" s="33"/>
      <c r="C645" s="198" t="s">
        <v>1953</v>
      </c>
      <c r="D645" s="198" t="s">
        <v>1954</v>
      </c>
      <c r="E645" s="18" t="s">
        <v>209</v>
      </c>
      <c r="F645" s="199">
        <v>38.978000000000002</v>
      </c>
      <c r="H645" s="33"/>
    </row>
    <row r="646" spans="2:8" s="1" customFormat="1" ht="16.899999999999999" customHeight="1">
      <c r="B646" s="33"/>
      <c r="C646" s="194" t="s">
        <v>1665</v>
      </c>
      <c r="D646" s="195" t="s">
        <v>1666</v>
      </c>
      <c r="E646" s="196" t="s">
        <v>303</v>
      </c>
      <c r="F646" s="197">
        <v>0.27200000000000002</v>
      </c>
      <c r="H646" s="33"/>
    </row>
    <row r="647" spans="2:8" s="1" customFormat="1" ht="16.899999999999999" customHeight="1">
      <c r="B647" s="33"/>
      <c r="C647" s="198" t="s">
        <v>19</v>
      </c>
      <c r="D647" s="198" t="s">
        <v>1824</v>
      </c>
      <c r="E647" s="18" t="s">
        <v>19</v>
      </c>
      <c r="F647" s="199">
        <v>0</v>
      </c>
      <c r="H647" s="33"/>
    </row>
    <row r="648" spans="2:8" s="1" customFormat="1" ht="16.899999999999999" customHeight="1">
      <c r="B648" s="33"/>
      <c r="C648" s="198" t="s">
        <v>1665</v>
      </c>
      <c r="D648" s="198" t="s">
        <v>1825</v>
      </c>
      <c r="E648" s="18" t="s">
        <v>19</v>
      </c>
      <c r="F648" s="199">
        <v>0.27200000000000002</v>
      </c>
      <c r="H648" s="33"/>
    </row>
    <row r="649" spans="2:8" s="1" customFormat="1" ht="16.899999999999999" customHeight="1">
      <c r="B649" s="33"/>
      <c r="C649" s="200" t="s">
        <v>2491</v>
      </c>
      <c r="H649" s="33"/>
    </row>
    <row r="650" spans="2:8" s="1" customFormat="1" ht="16.899999999999999" customHeight="1">
      <c r="B650" s="33"/>
      <c r="C650" s="198" t="s">
        <v>1819</v>
      </c>
      <c r="D650" s="198" t="s">
        <v>1820</v>
      </c>
      <c r="E650" s="18" t="s">
        <v>303</v>
      </c>
      <c r="F650" s="199">
        <v>0.27200000000000002</v>
      </c>
      <c r="H650" s="33"/>
    </row>
    <row r="651" spans="2:8" s="1" customFormat="1" ht="16.899999999999999" customHeight="1">
      <c r="B651" s="33"/>
      <c r="C651" s="198" t="s">
        <v>807</v>
      </c>
      <c r="D651" s="198" t="s">
        <v>808</v>
      </c>
      <c r="E651" s="18" t="s">
        <v>303</v>
      </c>
      <c r="F651" s="199">
        <v>60.805999999999997</v>
      </c>
      <c r="H651" s="33"/>
    </row>
    <row r="652" spans="2:8" s="1" customFormat="1" ht="16.899999999999999" customHeight="1">
      <c r="B652" s="33"/>
      <c r="C652" s="198" t="s">
        <v>813</v>
      </c>
      <c r="D652" s="198" t="s">
        <v>814</v>
      </c>
      <c r="E652" s="18" t="s">
        <v>303</v>
      </c>
      <c r="F652" s="199">
        <v>1155.3140000000001</v>
      </c>
      <c r="H652" s="33"/>
    </row>
    <row r="653" spans="2:8" s="1" customFormat="1" ht="16.899999999999999" customHeight="1">
      <c r="B653" s="33"/>
      <c r="C653" s="194" t="s">
        <v>1668</v>
      </c>
      <c r="D653" s="195" t="s">
        <v>1668</v>
      </c>
      <c r="E653" s="196" t="s">
        <v>135</v>
      </c>
      <c r="F653" s="197">
        <v>232.32</v>
      </c>
      <c r="H653" s="33"/>
    </row>
    <row r="654" spans="2:8" s="1" customFormat="1" ht="16.899999999999999" customHeight="1">
      <c r="B654" s="33"/>
      <c r="C654" s="200" t="s">
        <v>2491</v>
      </c>
      <c r="H654" s="33"/>
    </row>
    <row r="655" spans="2:8" s="1" customFormat="1" ht="16.899999999999999" customHeight="1">
      <c r="B655" s="33"/>
      <c r="C655" s="198" t="s">
        <v>1924</v>
      </c>
      <c r="D655" s="198" t="s">
        <v>1925</v>
      </c>
      <c r="E655" s="18" t="s">
        <v>135</v>
      </c>
      <c r="F655" s="199">
        <v>103.74</v>
      </c>
      <c r="H655" s="33"/>
    </row>
    <row r="656" spans="2:8" s="1" customFormat="1" ht="16.899999999999999" customHeight="1">
      <c r="B656" s="33"/>
      <c r="C656" s="198" t="s">
        <v>1919</v>
      </c>
      <c r="D656" s="198" t="s">
        <v>1920</v>
      </c>
      <c r="E656" s="18" t="s">
        <v>135</v>
      </c>
      <c r="F656" s="199">
        <v>232.32</v>
      </c>
      <c r="H656" s="33"/>
    </row>
    <row r="657" spans="2:8" s="1" customFormat="1" ht="16.899999999999999" customHeight="1">
      <c r="B657" s="33"/>
      <c r="C657" s="198" t="s">
        <v>1934</v>
      </c>
      <c r="D657" s="198" t="s">
        <v>1935</v>
      </c>
      <c r="E657" s="18" t="s">
        <v>135</v>
      </c>
      <c r="F657" s="199">
        <v>2350.12</v>
      </c>
      <c r="H657" s="33"/>
    </row>
    <row r="658" spans="2:8" s="1" customFormat="1" ht="16.899999999999999" customHeight="1">
      <c r="B658" s="33"/>
      <c r="C658" s="194" t="s">
        <v>1670</v>
      </c>
      <c r="D658" s="195" t="s">
        <v>1670</v>
      </c>
      <c r="E658" s="196" t="s">
        <v>135</v>
      </c>
      <c r="F658" s="197">
        <v>2350.12</v>
      </c>
      <c r="H658" s="33"/>
    </row>
    <row r="659" spans="2:8" s="1" customFormat="1" ht="16.899999999999999" customHeight="1">
      <c r="B659" s="33"/>
      <c r="C659" s="198" t="s">
        <v>19</v>
      </c>
      <c r="D659" s="198" t="s">
        <v>1787</v>
      </c>
      <c r="E659" s="18" t="s">
        <v>19</v>
      </c>
      <c r="F659" s="199">
        <v>0</v>
      </c>
      <c r="H659" s="33"/>
    </row>
    <row r="660" spans="2:8" s="1" customFormat="1" ht="16.899999999999999" customHeight="1">
      <c r="B660" s="33"/>
      <c r="C660" s="198" t="s">
        <v>19</v>
      </c>
      <c r="D660" s="198" t="s">
        <v>1938</v>
      </c>
      <c r="E660" s="18" t="s">
        <v>19</v>
      </c>
      <c r="F660" s="199">
        <v>2582.44</v>
      </c>
      <c r="H660" s="33"/>
    </row>
    <row r="661" spans="2:8" s="1" customFormat="1" ht="16.899999999999999" customHeight="1">
      <c r="B661" s="33"/>
      <c r="C661" s="198" t="s">
        <v>19</v>
      </c>
      <c r="D661" s="198" t="s">
        <v>1939</v>
      </c>
      <c r="E661" s="18" t="s">
        <v>19</v>
      </c>
      <c r="F661" s="199">
        <v>-232.32</v>
      </c>
      <c r="H661" s="33"/>
    </row>
    <row r="662" spans="2:8" s="1" customFormat="1" ht="16.899999999999999" customHeight="1">
      <c r="B662" s="33"/>
      <c r="C662" s="198" t="s">
        <v>1670</v>
      </c>
      <c r="D662" s="198" t="s">
        <v>391</v>
      </c>
      <c r="E662" s="18" t="s">
        <v>19</v>
      </c>
      <c r="F662" s="199">
        <v>2350.12</v>
      </c>
      <c r="H662" s="33"/>
    </row>
    <row r="663" spans="2:8" s="1" customFormat="1" ht="16.899999999999999" customHeight="1">
      <c r="B663" s="33"/>
      <c r="C663" s="200" t="s">
        <v>2491</v>
      </c>
      <c r="H663" s="33"/>
    </row>
    <row r="664" spans="2:8" s="1" customFormat="1" ht="16.899999999999999" customHeight="1">
      <c r="B664" s="33"/>
      <c r="C664" s="198" t="s">
        <v>1934</v>
      </c>
      <c r="D664" s="198" t="s">
        <v>1935</v>
      </c>
      <c r="E664" s="18" t="s">
        <v>135</v>
      </c>
      <c r="F664" s="199">
        <v>2350.12</v>
      </c>
      <c r="H664" s="33"/>
    </row>
    <row r="665" spans="2:8" s="1" customFormat="1" ht="16.899999999999999" customHeight="1">
      <c r="B665" s="33"/>
      <c r="C665" s="198" t="s">
        <v>1928</v>
      </c>
      <c r="D665" s="198" t="s">
        <v>1929</v>
      </c>
      <c r="E665" s="18" t="s">
        <v>135</v>
      </c>
      <c r="F665" s="199">
        <v>2350.12</v>
      </c>
      <c r="H665" s="33"/>
    </row>
    <row r="666" spans="2:8" s="1" customFormat="1" ht="16.899999999999999" customHeight="1">
      <c r="B666" s="33"/>
      <c r="C666" s="194" t="s">
        <v>1672</v>
      </c>
      <c r="D666" s="195" t="s">
        <v>1672</v>
      </c>
      <c r="E666" s="196" t="s">
        <v>209</v>
      </c>
      <c r="F666" s="197">
        <v>18.888999999999999</v>
      </c>
      <c r="H666" s="33"/>
    </row>
    <row r="667" spans="2:8" s="1" customFormat="1" ht="16.899999999999999" customHeight="1">
      <c r="B667" s="33"/>
      <c r="C667" s="198" t="s">
        <v>19</v>
      </c>
      <c r="D667" s="198" t="s">
        <v>1693</v>
      </c>
      <c r="E667" s="18" t="s">
        <v>19</v>
      </c>
      <c r="F667" s="199">
        <v>0</v>
      </c>
      <c r="H667" s="33"/>
    </row>
    <row r="668" spans="2:8" s="1" customFormat="1" ht="16.899999999999999" customHeight="1">
      <c r="B668" s="33"/>
      <c r="C668" s="198" t="s">
        <v>19</v>
      </c>
      <c r="D668" s="198" t="s">
        <v>1694</v>
      </c>
      <c r="E668" s="18" t="s">
        <v>19</v>
      </c>
      <c r="F668" s="199">
        <v>23.78</v>
      </c>
      <c r="H668" s="33"/>
    </row>
    <row r="669" spans="2:8" s="1" customFormat="1" ht="16.899999999999999" customHeight="1">
      <c r="B669" s="33"/>
      <c r="C669" s="198" t="s">
        <v>19</v>
      </c>
      <c r="D669" s="198" t="s">
        <v>1695</v>
      </c>
      <c r="E669" s="18" t="s">
        <v>19</v>
      </c>
      <c r="F669" s="199">
        <v>-2.1</v>
      </c>
      <c r="H669" s="33"/>
    </row>
    <row r="670" spans="2:8" s="1" customFormat="1" ht="16.899999999999999" customHeight="1">
      <c r="B670" s="33"/>
      <c r="C670" s="198" t="s">
        <v>19</v>
      </c>
      <c r="D670" s="198" t="s">
        <v>1696</v>
      </c>
      <c r="E670" s="18" t="s">
        <v>19</v>
      </c>
      <c r="F670" s="199">
        <v>-0.95</v>
      </c>
      <c r="H670" s="33"/>
    </row>
    <row r="671" spans="2:8" s="1" customFormat="1" ht="16.899999999999999" customHeight="1">
      <c r="B671" s="33"/>
      <c r="C671" s="198" t="s">
        <v>19</v>
      </c>
      <c r="D671" s="198" t="s">
        <v>1697</v>
      </c>
      <c r="E671" s="18" t="s">
        <v>19</v>
      </c>
      <c r="F671" s="199">
        <v>-0.245</v>
      </c>
      <c r="H671" s="33"/>
    </row>
    <row r="672" spans="2:8" s="1" customFormat="1" ht="16.899999999999999" customHeight="1">
      <c r="B672" s="33"/>
      <c r="C672" s="198" t="s">
        <v>19</v>
      </c>
      <c r="D672" s="198" t="s">
        <v>1698</v>
      </c>
      <c r="E672" s="18" t="s">
        <v>19</v>
      </c>
      <c r="F672" s="199">
        <v>-1.5960000000000001</v>
      </c>
      <c r="H672" s="33"/>
    </row>
    <row r="673" spans="2:8" s="1" customFormat="1" ht="16.899999999999999" customHeight="1">
      <c r="B673" s="33"/>
      <c r="C673" s="198" t="s">
        <v>1672</v>
      </c>
      <c r="D673" s="198" t="s">
        <v>391</v>
      </c>
      <c r="E673" s="18" t="s">
        <v>19</v>
      </c>
      <c r="F673" s="199">
        <v>18.888999999999999</v>
      </c>
      <c r="H673" s="33"/>
    </row>
    <row r="674" spans="2:8" s="1" customFormat="1" ht="16.899999999999999" customHeight="1">
      <c r="B674" s="33"/>
      <c r="C674" s="200" t="s">
        <v>2491</v>
      </c>
      <c r="H674" s="33"/>
    </row>
    <row r="675" spans="2:8" s="1" customFormat="1" ht="16.899999999999999" customHeight="1">
      <c r="B675" s="33"/>
      <c r="C675" s="198" t="s">
        <v>1688</v>
      </c>
      <c r="D675" s="198" t="s">
        <v>1689</v>
      </c>
      <c r="E675" s="18" t="s">
        <v>209</v>
      </c>
      <c r="F675" s="199">
        <v>37.777999999999999</v>
      </c>
      <c r="H675" s="33"/>
    </row>
    <row r="676" spans="2:8" s="1" customFormat="1" ht="26.45" customHeight="1">
      <c r="B676" s="33"/>
      <c r="C676" s="193" t="s">
        <v>2497</v>
      </c>
      <c r="D676" s="193" t="s">
        <v>107</v>
      </c>
      <c r="H676" s="33"/>
    </row>
    <row r="677" spans="2:8" s="1" customFormat="1" ht="16.899999999999999" customHeight="1">
      <c r="B677" s="33"/>
      <c r="C677" s="194" t="s">
        <v>289</v>
      </c>
      <c r="D677" s="195" t="s">
        <v>290</v>
      </c>
      <c r="E677" s="196" t="s">
        <v>209</v>
      </c>
      <c r="F677" s="197">
        <v>6.41</v>
      </c>
      <c r="H677" s="33"/>
    </row>
    <row r="678" spans="2:8" s="1" customFormat="1" ht="16.899999999999999" customHeight="1">
      <c r="B678" s="33"/>
      <c r="C678" s="198" t="s">
        <v>19</v>
      </c>
      <c r="D678" s="198" t="s">
        <v>2250</v>
      </c>
      <c r="E678" s="18" t="s">
        <v>19</v>
      </c>
      <c r="F678" s="199">
        <v>0</v>
      </c>
      <c r="H678" s="33"/>
    </row>
    <row r="679" spans="2:8" s="1" customFormat="1" ht="16.899999999999999" customHeight="1">
      <c r="B679" s="33"/>
      <c r="C679" s="198" t="s">
        <v>19</v>
      </c>
      <c r="D679" s="198" t="s">
        <v>2251</v>
      </c>
      <c r="E679" s="18" t="s">
        <v>19</v>
      </c>
      <c r="F679" s="199">
        <v>6.41</v>
      </c>
      <c r="H679" s="33"/>
    </row>
    <row r="680" spans="2:8" s="1" customFormat="1" ht="16.899999999999999" customHeight="1">
      <c r="B680" s="33"/>
      <c r="C680" s="198" t="s">
        <v>289</v>
      </c>
      <c r="D680" s="198" t="s">
        <v>391</v>
      </c>
      <c r="E680" s="18" t="s">
        <v>19</v>
      </c>
      <c r="F680" s="199">
        <v>6.41</v>
      </c>
      <c r="H680" s="33"/>
    </row>
    <row r="681" spans="2:8" s="1" customFormat="1" ht="16.899999999999999" customHeight="1">
      <c r="B681" s="33"/>
      <c r="C681" s="200" t="s">
        <v>2491</v>
      </c>
      <c r="H681" s="33"/>
    </row>
    <row r="682" spans="2:8" s="1" customFormat="1" ht="16.899999999999999" customHeight="1">
      <c r="B682" s="33"/>
      <c r="C682" s="198" t="s">
        <v>617</v>
      </c>
      <c r="D682" s="198" t="s">
        <v>618</v>
      </c>
      <c r="E682" s="18" t="s">
        <v>209</v>
      </c>
      <c r="F682" s="199">
        <v>6.41</v>
      </c>
      <c r="H682" s="33"/>
    </row>
    <row r="683" spans="2:8" s="1" customFormat="1" ht="16.899999999999999" customHeight="1">
      <c r="B683" s="33"/>
      <c r="C683" s="198" t="s">
        <v>626</v>
      </c>
      <c r="D683" s="198" t="s">
        <v>627</v>
      </c>
      <c r="E683" s="18" t="s">
        <v>209</v>
      </c>
      <c r="F683" s="199">
        <v>6.41</v>
      </c>
      <c r="H683" s="33"/>
    </row>
    <row r="684" spans="2:8" s="1" customFormat="1" ht="16.899999999999999" customHeight="1">
      <c r="B684" s="33"/>
      <c r="C684" s="194" t="s">
        <v>306</v>
      </c>
      <c r="D684" s="195" t="s">
        <v>307</v>
      </c>
      <c r="E684" s="196" t="s">
        <v>287</v>
      </c>
      <c r="F684" s="197">
        <v>1.677</v>
      </c>
      <c r="H684" s="33"/>
    </row>
    <row r="685" spans="2:8" s="1" customFormat="1" ht="16.899999999999999" customHeight="1">
      <c r="B685" s="33"/>
      <c r="C685" s="200" t="s">
        <v>2491</v>
      </c>
      <c r="H685" s="33"/>
    </row>
    <row r="686" spans="2:8" s="1" customFormat="1" ht="16.899999999999999" customHeight="1">
      <c r="B686" s="33"/>
      <c r="C686" s="198" t="s">
        <v>609</v>
      </c>
      <c r="D686" s="198" t="s">
        <v>2244</v>
      </c>
      <c r="E686" s="18" t="s">
        <v>287</v>
      </c>
      <c r="F686" s="199">
        <v>1.677</v>
      </c>
      <c r="H686" s="33"/>
    </row>
    <row r="687" spans="2:8" s="1" customFormat="1" ht="16.899999999999999" customHeight="1">
      <c r="B687" s="33"/>
      <c r="C687" s="198" t="s">
        <v>1226</v>
      </c>
      <c r="D687" s="198" t="s">
        <v>1227</v>
      </c>
      <c r="E687" s="18" t="s">
        <v>303</v>
      </c>
      <c r="F687" s="199">
        <v>0.109</v>
      </c>
      <c r="H687" s="33"/>
    </row>
    <row r="688" spans="2:8" s="1" customFormat="1" ht="16.899999999999999" customHeight="1">
      <c r="B688" s="33"/>
      <c r="C688" s="194" t="s">
        <v>2407</v>
      </c>
      <c r="D688" s="195" t="s">
        <v>2498</v>
      </c>
      <c r="E688" s="196" t="s">
        <v>135</v>
      </c>
      <c r="F688" s="197">
        <v>1674.7</v>
      </c>
      <c r="H688" s="33"/>
    </row>
    <row r="689" spans="2:8" s="1" customFormat="1" ht="16.899999999999999" customHeight="1">
      <c r="B689" s="33"/>
      <c r="C689" s="198" t="s">
        <v>19</v>
      </c>
      <c r="D689" s="198" t="s">
        <v>2404</v>
      </c>
      <c r="E689" s="18" t="s">
        <v>19</v>
      </c>
      <c r="F689" s="199">
        <v>0</v>
      </c>
      <c r="H689" s="33"/>
    </row>
    <row r="690" spans="2:8" s="1" customFormat="1" ht="16.899999999999999" customHeight="1">
      <c r="B690" s="33"/>
      <c r="C690" s="198" t="s">
        <v>19</v>
      </c>
      <c r="D690" s="198" t="s">
        <v>2405</v>
      </c>
      <c r="E690" s="18" t="s">
        <v>19</v>
      </c>
      <c r="F690" s="199">
        <v>1010.7</v>
      </c>
      <c r="H690" s="33"/>
    </row>
    <row r="691" spans="2:8" s="1" customFormat="1" ht="16.899999999999999" customHeight="1">
      <c r="B691" s="33"/>
      <c r="C691" s="198" t="s">
        <v>19</v>
      </c>
      <c r="D691" s="198" t="s">
        <v>1824</v>
      </c>
      <c r="E691" s="18" t="s">
        <v>19</v>
      </c>
      <c r="F691" s="199">
        <v>0</v>
      </c>
      <c r="H691" s="33"/>
    </row>
    <row r="692" spans="2:8" s="1" customFormat="1" ht="16.899999999999999" customHeight="1">
      <c r="B692" s="33"/>
      <c r="C692" s="198" t="s">
        <v>19</v>
      </c>
      <c r="D692" s="198" t="s">
        <v>2406</v>
      </c>
      <c r="E692" s="18" t="s">
        <v>19</v>
      </c>
      <c r="F692" s="199">
        <v>664</v>
      </c>
      <c r="H692" s="33"/>
    </row>
    <row r="693" spans="2:8" s="1" customFormat="1" ht="16.899999999999999" customHeight="1">
      <c r="B693" s="33"/>
      <c r="C693" s="198" t="s">
        <v>2407</v>
      </c>
      <c r="D693" s="198" t="s">
        <v>391</v>
      </c>
      <c r="E693" s="18" t="s">
        <v>19</v>
      </c>
      <c r="F693" s="199">
        <v>1674.7</v>
      </c>
      <c r="H693" s="33"/>
    </row>
    <row r="694" spans="2:8" s="1" customFormat="1" ht="16.899999999999999" customHeight="1">
      <c r="B694" s="33"/>
      <c r="C694" s="194" t="s">
        <v>2115</v>
      </c>
      <c r="D694" s="195" t="s">
        <v>2116</v>
      </c>
      <c r="E694" s="196" t="s">
        <v>333</v>
      </c>
      <c r="F694" s="197">
        <v>23.25</v>
      </c>
      <c r="H694" s="33"/>
    </row>
    <row r="695" spans="2:8" s="1" customFormat="1" ht="16.899999999999999" customHeight="1">
      <c r="B695" s="33"/>
      <c r="C695" s="198" t="s">
        <v>19</v>
      </c>
      <c r="D695" s="198" t="s">
        <v>2360</v>
      </c>
      <c r="E695" s="18" t="s">
        <v>19</v>
      </c>
      <c r="F695" s="199">
        <v>0</v>
      </c>
      <c r="H695" s="33"/>
    </row>
    <row r="696" spans="2:8" s="1" customFormat="1" ht="16.899999999999999" customHeight="1">
      <c r="B696" s="33"/>
      <c r="C696" s="198" t="s">
        <v>2115</v>
      </c>
      <c r="D696" s="198" t="s">
        <v>2361</v>
      </c>
      <c r="E696" s="18" t="s">
        <v>19</v>
      </c>
      <c r="F696" s="199">
        <v>23.25</v>
      </c>
      <c r="H696" s="33"/>
    </row>
    <row r="697" spans="2:8" s="1" customFormat="1" ht="16.899999999999999" customHeight="1">
      <c r="B697" s="33"/>
      <c r="C697" s="200" t="s">
        <v>2491</v>
      </c>
      <c r="H697" s="33"/>
    </row>
    <row r="698" spans="2:8" s="1" customFormat="1" ht="16.899999999999999" customHeight="1">
      <c r="B698" s="33"/>
      <c r="C698" s="198" t="s">
        <v>2355</v>
      </c>
      <c r="D698" s="198" t="s">
        <v>2356</v>
      </c>
      <c r="E698" s="18" t="s">
        <v>333</v>
      </c>
      <c r="F698" s="199">
        <v>23.25</v>
      </c>
      <c r="H698" s="33"/>
    </row>
    <row r="699" spans="2:8" s="1" customFormat="1" ht="16.899999999999999" customHeight="1">
      <c r="B699" s="33"/>
      <c r="C699" s="198" t="s">
        <v>799</v>
      </c>
      <c r="D699" s="198" t="s">
        <v>800</v>
      </c>
      <c r="E699" s="18" t="s">
        <v>303</v>
      </c>
      <c r="F699" s="199">
        <v>1.583</v>
      </c>
      <c r="H699" s="33"/>
    </row>
    <row r="700" spans="2:8" s="1" customFormat="1" ht="16.899999999999999" customHeight="1">
      <c r="B700" s="33"/>
      <c r="C700" s="194" t="s">
        <v>2146</v>
      </c>
      <c r="D700" s="195" t="s">
        <v>2499</v>
      </c>
      <c r="E700" s="196" t="s">
        <v>209</v>
      </c>
      <c r="F700" s="197">
        <v>219.4</v>
      </c>
      <c r="H700" s="33"/>
    </row>
    <row r="701" spans="2:8" s="1" customFormat="1" ht="16.899999999999999" customHeight="1">
      <c r="B701" s="33"/>
      <c r="C701" s="198" t="s">
        <v>19</v>
      </c>
      <c r="D701" s="198" t="s">
        <v>2144</v>
      </c>
      <c r="E701" s="18" t="s">
        <v>19</v>
      </c>
      <c r="F701" s="199">
        <v>0</v>
      </c>
      <c r="H701" s="33"/>
    </row>
    <row r="702" spans="2:8" s="1" customFormat="1" ht="16.899999999999999" customHeight="1">
      <c r="B702" s="33"/>
      <c r="C702" s="198" t="s">
        <v>19</v>
      </c>
      <c r="D702" s="198" t="s">
        <v>2145</v>
      </c>
      <c r="E702" s="18" t="s">
        <v>19</v>
      </c>
      <c r="F702" s="199">
        <v>219.4</v>
      </c>
      <c r="H702" s="33"/>
    </row>
    <row r="703" spans="2:8" s="1" customFormat="1" ht="16.899999999999999" customHeight="1">
      <c r="B703" s="33"/>
      <c r="C703" s="198" t="s">
        <v>2146</v>
      </c>
      <c r="D703" s="198" t="s">
        <v>391</v>
      </c>
      <c r="E703" s="18" t="s">
        <v>19</v>
      </c>
      <c r="F703" s="199">
        <v>219.4</v>
      </c>
      <c r="H703" s="33"/>
    </row>
    <row r="704" spans="2:8" s="1" customFormat="1" ht="16.899999999999999" customHeight="1">
      <c r="B704" s="33"/>
      <c r="C704" s="194" t="s">
        <v>313</v>
      </c>
      <c r="D704" s="195" t="s">
        <v>314</v>
      </c>
      <c r="E704" s="196" t="s">
        <v>303</v>
      </c>
      <c r="F704" s="197">
        <v>1.583</v>
      </c>
      <c r="H704" s="33"/>
    </row>
    <row r="705" spans="2:8" s="1" customFormat="1" ht="16.899999999999999" customHeight="1">
      <c r="B705" s="33"/>
      <c r="C705" s="198" t="s">
        <v>19</v>
      </c>
      <c r="D705" s="198" t="s">
        <v>2367</v>
      </c>
      <c r="E705" s="18" t="s">
        <v>19</v>
      </c>
      <c r="F705" s="199">
        <v>7.0000000000000007E-2</v>
      </c>
      <c r="H705" s="33"/>
    </row>
    <row r="706" spans="2:8" s="1" customFormat="1" ht="16.899999999999999" customHeight="1">
      <c r="B706" s="33"/>
      <c r="C706" s="198" t="s">
        <v>19</v>
      </c>
      <c r="D706" s="198" t="s">
        <v>2368</v>
      </c>
      <c r="E706" s="18" t="s">
        <v>19</v>
      </c>
      <c r="F706" s="199">
        <v>1.2E-2</v>
      </c>
      <c r="H706" s="33"/>
    </row>
    <row r="707" spans="2:8" s="1" customFormat="1" ht="16.899999999999999" customHeight="1">
      <c r="B707" s="33"/>
      <c r="C707" s="198" t="s">
        <v>19</v>
      </c>
      <c r="D707" s="198" t="s">
        <v>2369</v>
      </c>
      <c r="E707" s="18" t="s">
        <v>19</v>
      </c>
      <c r="F707" s="199">
        <v>1.5009999999999999</v>
      </c>
      <c r="H707" s="33"/>
    </row>
    <row r="708" spans="2:8" s="1" customFormat="1" ht="16.899999999999999" customHeight="1">
      <c r="B708" s="33"/>
      <c r="C708" s="198" t="s">
        <v>313</v>
      </c>
      <c r="D708" s="198" t="s">
        <v>391</v>
      </c>
      <c r="E708" s="18" t="s">
        <v>19</v>
      </c>
      <c r="F708" s="199">
        <v>1.583</v>
      </c>
      <c r="H708" s="33"/>
    </row>
    <row r="709" spans="2:8" s="1" customFormat="1" ht="16.899999999999999" customHeight="1">
      <c r="B709" s="33"/>
      <c r="C709" s="200" t="s">
        <v>2491</v>
      </c>
      <c r="H709" s="33"/>
    </row>
    <row r="710" spans="2:8" s="1" customFormat="1" ht="16.899999999999999" customHeight="1">
      <c r="B710" s="33"/>
      <c r="C710" s="198" t="s">
        <v>799</v>
      </c>
      <c r="D710" s="198" t="s">
        <v>800</v>
      </c>
      <c r="E710" s="18" t="s">
        <v>303</v>
      </c>
      <c r="F710" s="199">
        <v>1.583</v>
      </c>
      <c r="H710" s="33"/>
    </row>
    <row r="711" spans="2:8" s="1" customFormat="1" ht="16.899999999999999" customHeight="1">
      <c r="B711" s="33"/>
      <c r="C711" s="198" t="s">
        <v>791</v>
      </c>
      <c r="D711" s="198" t="s">
        <v>792</v>
      </c>
      <c r="E711" s="18" t="s">
        <v>135</v>
      </c>
      <c r="F711" s="199">
        <v>1583</v>
      </c>
      <c r="H711" s="33"/>
    </row>
    <row r="712" spans="2:8" s="1" customFormat="1" ht="16.899999999999999" customHeight="1">
      <c r="B712" s="33"/>
      <c r="C712" s="198" t="s">
        <v>796</v>
      </c>
      <c r="D712" s="198" t="s">
        <v>797</v>
      </c>
      <c r="E712" s="18" t="s">
        <v>303</v>
      </c>
      <c r="F712" s="199">
        <v>1.583</v>
      </c>
      <c r="H712" s="33"/>
    </row>
    <row r="713" spans="2:8" s="1" customFormat="1" ht="16.899999999999999" customHeight="1">
      <c r="B713" s="33"/>
      <c r="C713" s="194" t="s">
        <v>2119</v>
      </c>
      <c r="D713" s="195" t="s">
        <v>2119</v>
      </c>
      <c r="E713" s="196" t="s">
        <v>287</v>
      </c>
      <c r="F713" s="197">
        <v>17.571999999999999</v>
      </c>
      <c r="H713" s="33"/>
    </row>
    <row r="714" spans="2:8" s="1" customFormat="1" ht="16.899999999999999" customHeight="1">
      <c r="B714" s="33"/>
      <c r="C714" s="198" t="s">
        <v>19</v>
      </c>
      <c r="D714" s="198" t="s">
        <v>2172</v>
      </c>
      <c r="E714" s="18" t="s">
        <v>19</v>
      </c>
      <c r="F714" s="199">
        <v>0</v>
      </c>
      <c r="H714" s="33"/>
    </row>
    <row r="715" spans="2:8" s="1" customFormat="1" ht="16.899999999999999" customHeight="1">
      <c r="B715" s="33"/>
      <c r="C715" s="198" t="s">
        <v>19</v>
      </c>
      <c r="D715" s="198" t="s">
        <v>2173</v>
      </c>
      <c r="E715" s="18" t="s">
        <v>19</v>
      </c>
      <c r="F715" s="199">
        <v>32.167000000000002</v>
      </c>
      <c r="H715" s="33"/>
    </row>
    <row r="716" spans="2:8" s="1" customFormat="1" ht="16.899999999999999" customHeight="1">
      <c r="B716" s="33"/>
      <c r="C716" s="198" t="s">
        <v>19</v>
      </c>
      <c r="D716" s="198" t="s">
        <v>2174</v>
      </c>
      <c r="E716" s="18" t="s">
        <v>19</v>
      </c>
      <c r="F716" s="199">
        <v>-14.595000000000001</v>
      </c>
      <c r="H716" s="33"/>
    </row>
    <row r="717" spans="2:8" s="1" customFormat="1" ht="16.899999999999999" customHeight="1">
      <c r="B717" s="33"/>
      <c r="C717" s="198" t="s">
        <v>2119</v>
      </c>
      <c r="D717" s="198" t="s">
        <v>391</v>
      </c>
      <c r="E717" s="18" t="s">
        <v>19</v>
      </c>
      <c r="F717" s="199">
        <v>17.571999999999999</v>
      </c>
      <c r="H717" s="33"/>
    </row>
    <row r="718" spans="2:8" s="1" customFormat="1" ht="16.899999999999999" customHeight="1">
      <c r="B718" s="33"/>
      <c r="C718" s="200" t="s">
        <v>2491</v>
      </c>
      <c r="H718" s="33"/>
    </row>
    <row r="719" spans="2:8" s="1" customFormat="1" ht="16.899999999999999" customHeight="1">
      <c r="B719" s="33"/>
      <c r="C719" s="198" t="s">
        <v>491</v>
      </c>
      <c r="D719" s="198" t="s">
        <v>492</v>
      </c>
      <c r="E719" s="18" t="s">
        <v>287</v>
      </c>
      <c r="F719" s="199">
        <v>17.571999999999999</v>
      </c>
      <c r="H719" s="33"/>
    </row>
    <row r="720" spans="2:8" s="1" customFormat="1" ht="16.899999999999999" customHeight="1">
      <c r="B720" s="33"/>
      <c r="C720" s="198" t="s">
        <v>498</v>
      </c>
      <c r="D720" s="198" t="s">
        <v>499</v>
      </c>
      <c r="E720" s="18" t="s">
        <v>287</v>
      </c>
      <c r="F720" s="199">
        <v>175.72</v>
      </c>
      <c r="H720" s="33"/>
    </row>
    <row r="721" spans="2:8" s="1" customFormat="1" ht="16.899999999999999" customHeight="1">
      <c r="B721" s="33"/>
      <c r="C721" s="194" t="s">
        <v>2121</v>
      </c>
      <c r="D721" s="195" t="s">
        <v>2122</v>
      </c>
      <c r="E721" s="196" t="s">
        <v>209</v>
      </c>
      <c r="F721" s="197">
        <v>85.8</v>
      </c>
      <c r="H721" s="33"/>
    </row>
    <row r="722" spans="2:8" s="1" customFormat="1" ht="16.899999999999999" customHeight="1">
      <c r="B722" s="33"/>
      <c r="C722" s="198" t="s">
        <v>19</v>
      </c>
      <c r="D722" s="198" t="s">
        <v>2184</v>
      </c>
      <c r="E722" s="18" t="s">
        <v>19</v>
      </c>
      <c r="F722" s="199">
        <v>0</v>
      </c>
      <c r="H722" s="33"/>
    </row>
    <row r="723" spans="2:8" s="1" customFormat="1" ht="16.899999999999999" customHeight="1">
      <c r="B723" s="33"/>
      <c r="C723" s="198" t="s">
        <v>19</v>
      </c>
      <c r="D723" s="198" t="s">
        <v>2185</v>
      </c>
      <c r="E723" s="18" t="s">
        <v>19</v>
      </c>
      <c r="F723" s="199">
        <v>85.8</v>
      </c>
      <c r="H723" s="33"/>
    </row>
    <row r="724" spans="2:8" s="1" customFormat="1" ht="16.899999999999999" customHeight="1">
      <c r="B724" s="33"/>
      <c r="C724" s="198" t="s">
        <v>2121</v>
      </c>
      <c r="D724" s="198" t="s">
        <v>391</v>
      </c>
      <c r="E724" s="18" t="s">
        <v>19</v>
      </c>
      <c r="F724" s="199">
        <v>85.8</v>
      </c>
      <c r="H724" s="33"/>
    </row>
    <row r="725" spans="2:8" s="1" customFormat="1" ht="16.899999999999999" customHeight="1">
      <c r="B725" s="33"/>
      <c r="C725" s="200" t="s">
        <v>2491</v>
      </c>
      <c r="H725" s="33"/>
    </row>
    <row r="726" spans="2:8" s="1" customFormat="1" ht="16.899999999999999" customHeight="1">
      <c r="B726" s="33"/>
      <c r="C726" s="198" t="s">
        <v>2179</v>
      </c>
      <c r="D726" s="198" t="s">
        <v>2180</v>
      </c>
      <c r="E726" s="18" t="s">
        <v>209</v>
      </c>
      <c r="F726" s="199">
        <v>85.8</v>
      </c>
      <c r="H726" s="33"/>
    </row>
    <row r="727" spans="2:8" s="1" customFormat="1" ht="16.899999999999999" customHeight="1">
      <c r="B727" s="33"/>
      <c r="C727" s="198" t="s">
        <v>2164</v>
      </c>
      <c r="D727" s="198" t="s">
        <v>2165</v>
      </c>
      <c r="E727" s="18" t="s">
        <v>287</v>
      </c>
      <c r="F727" s="199">
        <v>14.595000000000001</v>
      </c>
      <c r="H727" s="33"/>
    </row>
    <row r="728" spans="2:8" s="1" customFormat="1" ht="16.899999999999999" customHeight="1">
      <c r="B728" s="33"/>
      <c r="C728" s="198" t="s">
        <v>491</v>
      </c>
      <c r="D728" s="198" t="s">
        <v>492</v>
      </c>
      <c r="E728" s="18" t="s">
        <v>287</v>
      </c>
      <c r="F728" s="199">
        <v>17.571999999999999</v>
      </c>
      <c r="H728" s="33"/>
    </row>
    <row r="729" spans="2:8" s="1" customFormat="1" ht="16.899999999999999" customHeight="1">
      <c r="B729" s="33"/>
      <c r="C729" s="198" t="s">
        <v>510</v>
      </c>
      <c r="D729" s="198" t="s">
        <v>511</v>
      </c>
      <c r="E729" s="18" t="s">
        <v>287</v>
      </c>
      <c r="F729" s="199">
        <v>14.595000000000001</v>
      </c>
      <c r="H729" s="33"/>
    </row>
    <row r="730" spans="2:8" s="1" customFormat="1" ht="16.899999999999999" customHeight="1">
      <c r="B730" s="33"/>
      <c r="C730" s="198" t="s">
        <v>543</v>
      </c>
      <c r="D730" s="198" t="s">
        <v>544</v>
      </c>
      <c r="E730" s="18" t="s">
        <v>287</v>
      </c>
      <c r="F730" s="199">
        <v>14.595000000000001</v>
      </c>
      <c r="H730" s="33"/>
    </row>
    <row r="731" spans="2:8" s="1" customFormat="1" ht="16.899999999999999" customHeight="1">
      <c r="B731" s="33"/>
      <c r="C731" s="198" t="s">
        <v>2186</v>
      </c>
      <c r="D731" s="198" t="s">
        <v>2187</v>
      </c>
      <c r="E731" s="18" t="s">
        <v>209</v>
      </c>
      <c r="F731" s="199">
        <v>85.8</v>
      </c>
      <c r="H731" s="33"/>
    </row>
    <row r="732" spans="2:8" s="1" customFormat="1" ht="16.899999999999999" customHeight="1">
      <c r="B732" s="33"/>
      <c r="C732" s="198" t="s">
        <v>2204</v>
      </c>
      <c r="D732" s="198" t="s">
        <v>2205</v>
      </c>
      <c r="E732" s="18" t="s">
        <v>209</v>
      </c>
      <c r="F732" s="199">
        <v>85.8</v>
      </c>
      <c r="H732" s="33"/>
    </row>
    <row r="733" spans="2:8" s="1" customFormat="1" ht="16.899999999999999" customHeight="1">
      <c r="B733" s="33"/>
      <c r="C733" s="198" t="s">
        <v>2221</v>
      </c>
      <c r="D733" s="198" t="s">
        <v>2222</v>
      </c>
      <c r="E733" s="18" t="s">
        <v>209</v>
      </c>
      <c r="F733" s="199">
        <v>85.8</v>
      </c>
      <c r="H733" s="33"/>
    </row>
    <row r="734" spans="2:8" s="1" customFormat="1" ht="16.899999999999999" customHeight="1">
      <c r="B734" s="33"/>
      <c r="C734" s="198" t="s">
        <v>2232</v>
      </c>
      <c r="D734" s="198" t="s">
        <v>2233</v>
      </c>
      <c r="E734" s="18" t="s">
        <v>287</v>
      </c>
      <c r="F734" s="199">
        <v>2.919</v>
      </c>
      <c r="H734" s="33"/>
    </row>
    <row r="735" spans="2:8" s="1" customFormat="1" ht="16.899999999999999" customHeight="1">
      <c r="B735" s="33"/>
      <c r="C735" s="198" t="s">
        <v>2191</v>
      </c>
      <c r="D735" s="198" t="s">
        <v>2192</v>
      </c>
      <c r="E735" s="18" t="s">
        <v>135</v>
      </c>
      <c r="F735" s="199">
        <v>2.5739999999999998</v>
      </c>
      <c r="H735" s="33"/>
    </row>
    <row r="736" spans="2:8" s="1" customFormat="1" ht="16.899999999999999" customHeight="1">
      <c r="B736" s="33"/>
      <c r="C736" s="194" t="s">
        <v>2124</v>
      </c>
      <c r="D736" s="195" t="s">
        <v>2125</v>
      </c>
      <c r="E736" s="196" t="s">
        <v>209</v>
      </c>
      <c r="F736" s="197">
        <v>11.503</v>
      </c>
      <c r="H736" s="33"/>
    </row>
    <row r="737" spans="2:8" s="1" customFormat="1" ht="16.899999999999999" customHeight="1">
      <c r="B737" s="33"/>
      <c r="C737" s="198" t="s">
        <v>19</v>
      </c>
      <c r="D737" s="198" t="s">
        <v>2184</v>
      </c>
      <c r="E737" s="18" t="s">
        <v>19</v>
      </c>
      <c r="F737" s="199">
        <v>0</v>
      </c>
      <c r="H737" s="33"/>
    </row>
    <row r="738" spans="2:8" s="1" customFormat="1" ht="16.899999999999999" customHeight="1">
      <c r="B738" s="33"/>
      <c r="C738" s="198" t="s">
        <v>2124</v>
      </c>
      <c r="D738" s="198" t="s">
        <v>2156</v>
      </c>
      <c r="E738" s="18" t="s">
        <v>19</v>
      </c>
      <c r="F738" s="199">
        <v>11.503</v>
      </c>
      <c r="H738" s="33"/>
    </row>
    <row r="739" spans="2:8" s="1" customFormat="1" ht="16.899999999999999" customHeight="1">
      <c r="B739" s="33"/>
      <c r="C739" s="200" t="s">
        <v>2491</v>
      </c>
      <c r="H739" s="33"/>
    </row>
    <row r="740" spans="2:8" s="1" customFormat="1" ht="16.899999999999999" customHeight="1">
      <c r="B740" s="33"/>
      <c r="C740" s="198" t="s">
        <v>2216</v>
      </c>
      <c r="D740" s="198" t="s">
        <v>2217</v>
      </c>
      <c r="E740" s="18" t="s">
        <v>209</v>
      </c>
      <c r="F740" s="199">
        <v>11.503</v>
      </c>
      <c r="H740" s="33"/>
    </row>
    <row r="741" spans="2:8" s="1" customFormat="1" ht="16.899999999999999" customHeight="1">
      <c r="B741" s="33"/>
      <c r="C741" s="198" t="s">
        <v>2164</v>
      </c>
      <c r="D741" s="198" t="s">
        <v>2165</v>
      </c>
      <c r="E741" s="18" t="s">
        <v>287</v>
      </c>
      <c r="F741" s="199">
        <v>14.595000000000001</v>
      </c>
      <c r="H741" s="33"/>
    </row>
    <row r="742" spans="2:8" s="1" customFormat="1" ht="16.899999999999999" customHeight="1">
      <c r="B742" s="33"/>
      <c r="C742" s="198" t="s">
        <v>491</v>
      </c>
      <c r="D742" s="198" t="s">
        <v>492</v>
      </c>
      <c r="E742" s="18" t="s">
        <v>287</v>
      </c>
      <c r="F742" s="199">
        <v>17.571999999999999</v>
      </c>
      <c r="H742" s="33"/>
    </row>
    <row r="743" spans="2:8" s="1" customFormat="1" ht="16.899999999999999" customHeight="1">
      <c r="B743" s="33"/>
      <c r="C743" s="198" t="s">
        <v>510</v>
      </c>
      <c r="D743" s="198" t="s">
        <v>511</v>
      </c>
      <c r="E743" s="18" t="s">
        <v>287</v>
      </c>
      <c r="F743" s="199">
        <v>14.595000000000001</v>
      </c>
      <c r="H743" s="33"/>
    </row>
    <row r="744" spans="2:8" s="1" customFormat="1" ht="16.899999999999999" customHeight="1">
      <c r="B744" s="33"/>
      <c r="C744" s="198" t="s">
        <v>543</v>
      </c>
      <c r="D744" s="198" t="s">
        <v>544</v>
      </c>
      <c r="E744" s="18" t="s">
        <v>287</v>
      </c>
      <c r="F744" s="199">
        <v>14.595000000000001</v>
      </c>
      <c r="H744" s="33"/>
    </row>
    <row r="745" spans="2:8" s="1" customFormat="1" ht="16.899999999999999" customHeight="1">
      <c r="B745" s="33"/>
      <c r="C745" s="198" t="s">
        <v>2195</v>
      </c>
      <c r="D745" s="198" t="s">
        <v>2196</v>
      </c>
      <c r="E745" s="18" t="s">
        <v>209</v>
      </c>
      <c r="F745" s="199">
        <v>11.503</v>
      </c>
      <c r="H745" s="33"/>
    </row>
    <row r="746" spans="2:8" s="1" customFormat="1" ht="16.899999999999999" customHeight="1">
      <c r="B746" s="33"/>
      <c r="C746" s="198" t="s">
        <v>2210</v>
      </c>
      <c r="D746" s="198" t="s">
        <v>2211</v>
      </c>
      <c r="E746" s="18" t="s">
        <v>209</v>
      </c>
      <c r="F746" s="199">
        <v>11.503</v>
      </c>
      <c r="H746" s="33"/>
    </row>
    <row r="747" spans="2:8" s="1" customFormat="1" ht="16.899999999999999" customHeight="1">
      <c r="B747" s="33"/>
      <c r="C747" s="198" t="s">
        <v>2227</v>
      </c>
      <c r="D747" s="198" t="s">
        <v>2228</v>
      </c>
      <c r="E747" s="18" t="s">
        <v>209</v>
      </c>
      <c r="F747" s="199">
        <v>11.503</v>
      </c>
      <c r="H747" s="33"/>
    </row>
    <row r="748" spans="2:8" s="1" customFormat="1" ht="16.899999999999999" customHeight="1">
      <c r="B748" s="33"/>
      <c r="C748" s="198" t="s">
        <v>2232</v>
      </c>
      <c r="D748" s="198" t="s">
        <v>2233</v>
      </c>
      <c r="E748" s="18" t="s">
        <v>287</v>
      </c>
      <c r="F748" s="199">
        <v>2.919</v>
      </c>
      <c r="H748" s="33"/>
    </row>
    <row r="749" spans="2:8" s="1" customFormat="1" ht="16.899999999999999" customHeight="1">
      <c r="B749" s="33"/>
      <c r="C749" s="198" t="s">
        <v>2200</v>
      </c>
      <c r="D749" s="198" t="s">
        <v>2201</v>
      </c>
      <c r="E749" s="18" t="s">
        <v>135</v>
      </c>
      <c r="F749" s="199">
        <v>0.34499999999999997</v>
      </c>
      <c r="H749" s="33"/>
    </row>
    <row r="750" spans="2:8" s="1" customFormat="1" ht="16.899999999999999" customHeight="1">
      <c r="B750" s="33"/>
      <c r="C750" s="194" t="s">
        <v>2127</v>
      </c>
      <c r="D750" s="195" t="s">
        <v>2127</v>
      </c>
      <c r="E750" s="196" t="s">
        <v>333</v>
      </c>
      <c r="F750" s="197">
        <v>23.4</v>
      </c>
      <c r="H750" s="33"/>
    </row>
    <row r="751" spans="2:8" s="1" customFormat="1" ht="16.899999999999999" customHeight="1">
      <c r="B751" s="33"/>
      <c r="C751" s="198" t="s">
        <v>19</v>
      </c>
      <c r="D751" s="198" t="s">
        <v>2163</v>
      </c>
      <c r="E751" s="18" t="s">
        <v>19</v>
      </c>
      <c r="F751" s="199">
        <v>0</v>
      </c>
      <c r="H751" s="33"/>
    </row>
    <row r="752" spans="2:8" s="1" customFormat="1" ht="16.899999999999999" customHeight="1">
      <c r="B752" s="33"/>
      <c r="C752" s="198" t="s">
        <v>2127</v>
      </c>
      <c r="D752" s="198" t="s">
        <v>2128</v>
      </c>
      <c r="E752" s="18" t="s">
        <v>19</v>
      </c>
      <c r="F752" s="199">
        <v>23.4</v>
      </c>
      <c r="H752" s="33"/>
    </row>
    <row r="753" spans="2:8" s="1" customFormat="1" ht="16.899999999999999" customHeight="1">
      <c r="B753" s="33"/>
      <c r="C753" s="200" t="s">
        <v>2491</v>
      </c>
      <c r="H753" s="33"/>
    </row>
    <row r="754" spans="2:8" s="1" customFormat="1" ht="16.899999999999999" customHeight="1">
      <c r="B754" s="33"/>
      <c r="C754" s="198" t="s">
        <v>2278</v>
      </c>
      <c r="D754" s="198" t="s">
        <v>2279</v>
      </c>
      <c r="E754" s="18" t="s">
        <v>333</v>
      </c>
      <c r="F754" s="199">
        <v>23.4</v>
      </c>
      <c r="H754" s="33"/>
    </row>
    <row r="755" spans="2:8" s="1" customFormat="1" ht="16.899999999999999" customHeight="1">
      <c r="B755" s="33"/>
      <c r="C755" s="198" t="s">
        <v>2287</v>
      </c>
      <c r="D755" s="198" t="s">
        <v>2288</v>
      </c>
      <c r="E755" s="18" t="s">
        <v>333</v>
      </c>
      <c r="F755" s="199">
        <v>49.1</v>
      </c>
      <c r="H755" s="33"/>
    </row>
    <row r="756" spans="2:8" s="1" customFormat="1" ht="16.899999999999999" customHeight="1">
      <c r="B756" s="33"/>
      <c r="C756" s="198" t="s">
        <v>2297</v>
      </c>
      <c r="D756" s="198" t="s">
        <v>2298</v>
      </c>
      <c r="E756" s="18" t="s">
        <v>333</v>
      </c>
      <c r="F756" s="199">
        <v>70.2</v>
      </c>
      <c r="H756" s="33"/>
    </row>
    <row r="757" spans="2:8" s="1" customFormat="1" ht="16.899999999999999" customHeight="1">
      <c r="B757" s="33"/>
      <c r="C757" s="198" t="s">
        <v>2311</v>
      </c>
      <c r="D757" s="198" t="s">
        <v>2312</v>
      </c>
      <c r="E757" s="18" t="s">
        <v>333</v>
      </c>
      <c r="F757" s="199">
        <v>70.2</v>
      </c>
      <c r="H757" s="33"/>
    </row>
    <row r="758" spans="2:8" s="1" customFormat="1" ht="16.899999999999999" customHeight="1">
      <c r="B758" s="33"/>
      <c r="C758" s="198" t="s">
        <v>2316</v>
      </c>
      <c r="D758" s="198" t="s">
        <v>2317</v>
      </c>
      <c r="E758" s="18" t="s">
        <v>135</v>
      </c>
      <c r="F758" s="199">
        <v>6.8000000000000005E-2</v>
      </c>
      <c r="H758" s="33"/>
    </row>
    <row r="759" spans="2:8" s="1" customFormat="1" ht="16.899999999999999" customHeight="1">
      <c r="B759" s="33"/>
      <c r="C759" s="198" t="s">
        <v>2303</v>
      </c>
      <c r="D759" s="198" t="s">
        <v>2304</v>
      </c>
      <c r="E759" s="18" t="s">
        <v>135</v>
      </c>
      <c r="F759" s="199">
        <v>4.9390000000000001</v>
      </c>
      <c r="H759" s="33"/>
    </row>
    <row r="760" spans="2:8" s="1" customFormat="1" ht="16.899999999999999" customHeight="1">
      <c r="B760" s="33"/>
      <c r="C760" s="198" t="s">
        <v>2284</v>
      </c>
      <c r="D760" s="198" t="s">
        <v>2285</v>
      </c>
      <c r="E760" s="18" t="s">
        <v>333</v>
      </c>
      <c r="F760" s="199">
        <v>23.4</v>
      </c>
      <c r="H760" s="33"/>
    </row>
    <row r="761" spans="2:8" s="1" customFormat="1" ht="16.899999999999999" customHeight="1">
      <c r="B761" s="33"/>
      <c r="C761" s="198" t="s">
        <v>2293</v>
      </c>
      <c r="D761" s="198" t="s">
        <v>2294</v>
      </c>
      <c r="E761" s="18" t="s">
        <v>333</v>
      </c>
      <c r="F761" s="199">
        <v>51.555</v>
      </c>
      <c r="H761" s="33"/>
    </row>
    <row r="762" spans="2:8" s="1" customFormat="1" ht="16.899999999999999" customHeight="1">
      <c r="B762" s="33"/>
      <c r="C762" s="194" t="s">
        <v>2129</v>
      </c>
      <c r="D762" s="195" t="s">
        <v>2129</v>
      </c>
      <c r="E762" s="196" t="s">
        <v>209</v>
      </c>
      <c r="F762" s="197">
        <v>160.83500000000001</v>
      </c>
      <c r="H762" s="33"/>
    </row>
    <row r="763" spans="2:8" s="1" customFormat="1" ht="16.899999999999999" customHeight="1">
      <c r="B763" s="33"/>
      <c r="C763" s="198" t="s">
        <v>19</v>
      </c>
      <c r="D763" s="198" t="s">
        <v>2152</v>
      </c>
      <c r="E763" s="18" t="s">
        <v>19</v>
      </c>
      <c r="F763" s="199">
        <v>0</v>
      </c>
      <c r="H763" s="33"/>
    </row>
    <row r="764" spans="2:8" s="1" customFormat="1" ht="16.899999999999999" customHeight="1">
      <c r="B764" s="33"/>
      <c r="C764" s="198" t="s">
        <v>19</v>
      </c>
      <c r="D764" s="198" t="s">
        <v>2153</v>
      </c>
      <c r="E764" s="18" t="s">
        <v>19</v>
      </c>
      <c r="F764" s="199">
        <v>56.4</v>
      </c>
      <c r="H764" s="33"/>
    </row>
    <row r="765" spans="2:8" s="1" customFormat="1" ht="16.899999999999999" customHeight="1">
      <c r="B765" s="33"/>
      <c r="C765" s="198" t="s">
        <v>19</v>
      </c>
      <c r="D765" s="198" t="s">
        <v>2154</v>
      </c>
      <c r="E765" s="18" t="s">
        <v>19</v>
      </c>
      <c r="F765" s="199">
        <v>77.2</v>
      </c>
      <c r="H765" s="33"/>
    </row>
    <row r="766" spans="2:8" s="1" customFormat="1" ht="16.899999999999999" customHeight="1">
      <c r="B766" s="33"/>
      <c r="C766" s="198" t="s">
        <v>19</v>
      </c>
      <c r="D766" s="198" t="s">
        <v>2155</v>
      </c>
      <c r="E766" s="18" t="s">
        <v>19</v>
      </c>
      <c r="F766" s="199">
        <v>0</v>
      </c>
      <c r="H766" s="33"/>
    </row>
    <row r="767" spans="2:8" s="1" customFormat="1" ht="16.899999999999999" customHeight="1">
      <c r="B767" s="33"/>
      <c r="C767" s="198" t="s">
        <v>19</v>
      </c>
      <c r="D767" s="198" t="s">
        <v>2156</v>
      </c>
      <c r="E767" s="18" t="s">
        <v>19</v>
      </c>
      <c r="F767" s="199">
        <v>11.503</v>
      </c>
      <c r="H767" s="33"/>
    </row>
    <row r="768" spans="2:8" s="1" customFormat="1" ht="16.899999999999999" customHeight="1">
      <c r="B768" s="33"/>
      <c r="C768" s="198" t="s">
        <v>19</v>
      </c>
      <c r="D768" s="198" t="s">
        <v>2157</v>
      </c>
      <c r="E768" s="18" t="s">
        <v>19</v>
      </c>
      <c r="F768" s="199">
        <v>15.731999999999999</v>
      </c>
      <c r="H768" s="33"/>
    </row>
    <row r="769" spans="2:8" s="1" customFormat="1" ht="16.899999999999999" customHeight="1">
      <c r="B769" s="33"/>
      <c r="C769" s="198" t="s">
        <v>2129</v>
      </c>
      <c r="D769" s="198" t="s">
        <v>391</v>
      </c>
      <c r="E769" s="18" t="s">
        <v>19</v>
      </c>
      <c r="F769" s="199">
        <v>160.83500000000001</v>
      </c>
      <c r="H769" s="33"/>
    </row>
    <row r="770" spans="2:8" s="1" customFormat="1" ht="16.899999999999999" customHeight="1">
      <c r="B770" s="33"/>
      <c r="C770" s="200" t="s">
        <v>2491</v>
      </c>
      <c r="H770" s="33"/>
    </row>
    <row r="771" spans="2:8" s="1" customFormat="1" ht="16.899999999999999" customHeight="1">
      <c r="B771" s="33"/>
      <c r="C771" s="198" t="s">
        <v>2147</v>
      </c>
      <c r="D771" s="198" t="s">
        <v>2148</v>
      </c>
      <c r="E771" s="18" t="s">
        <v>209</v>
      </c>
      <c r="F771" s="199">
        <v>160.83500000000001</v>
      </c>
      <c r="H771" s="33"/>
    </row>
    <row r="772" spans="2:8" s="1" customFormat="1" ht="16.899999999999999" customHeight="1">
      <c r="B772" s="33"/>
      <c r="C772" s="198" t="s">
        <v>491</v>
      </c>
      <c r="D772" s="198" t="s">
        <v>492</v>
      </c>
      <c r="E772" s="18" t="s">
        <v>287</v>
      </c>
      <c r="F772" s="199">
        <v>17.571999999999999</v>
      </c>
      <c r="H772" s="33"/>
    </row>
    <row r="773" spans="2:8" s="1" customFormat="1" ht="16.899999999999999" customHeight="1">
      <c r="B773" s="33"/>
      <c r="C773" s="194" t="s">
        <v>971</v>
      </c>
      <c r="D773" s="195" t="s">
        <v>971</v>
      </c>
      <c r="E773" s="196" t="s">
        <v>303</v>
      </c>
      <c r="F773" s="197">
        <v>96.536000000000001</v>
      </c>
      <c r="H773" s="33"/>
    </row>
    <row r="774" spans="2:8" s="1" customFormat="1" ht="16.899999999999999" customHeight="1">
      <c r="B774" s="33"/>
      <c r="C774" s="198" t="s">
        <v>971</v>
      </c>
      <c r="D774" s="198" t="s">
        <v>2374</v>
      </c>
      <c r="E774" s="18" t="s">
        <v>19</v>
      </c>
      <c r="F774" s="199">
        <v>96.536000000000001</v>
      </c>
      <c r="H774" s="33"/>
    </row>
    <row r="775" spans="2:8" s="1" customFormat="1" ht="16.899999999999999" customHeight="1">
      <c r="B775" s="33"/>
      <c r="C775" s="200" t="s">
        <v>2491</v>
      </c>
      <c r="H775" s="33"/>
    </row>
    <row r="776" spans="2:8" s="1" customFormat="1" ht="16.899999999999999" customHeight="1">
      <c r="B776" s="33"/>
      <c r="C776" s="198" t="s">
        <v>1619</v>
      </c>
      <c r="D776" s="198" t="s">
        <v>534</v>
      </c>
      <c r="E776" s="18" t="s">
        <v>303</v>
      </c>
      <c r="F776" s="199">
        <v>96.536000000000001</v>
      </c>
      <c r="H776" s="33"/>
    </row>
    <row r="777" spans="2:8" s="1" customFormat="1" ht="16.899999999999999" customHeight="1">
      <c r="B777" s="33"/>
      <c r="C777" s="198" t="s">
        <v>807</v>
      </c>
      <c r="D777" s="198" t="s">
        <v>808</v>
      </c>
      <c r="E777" s="18" t="s">
        <v>303</v>
      </c>
      <c r="F777" s="199">
        <v>96.536000000000001</v>
      </c>
      <c r="H777" s="33"/>
    </row>
    <row r="778" spans="2:8" s="1" customFormat="1" ht="16.899999999999999" customHeight="1">
      <c r="B778" s="33"/>
      <c r="C778" s="198" t="s">
        <v>813</v>
      </c>
      <c r="D778" s="198" t="s">
        <v>814</v>
      </c>
      <c r="E778" s="18" t="s">
        <v>303</v>
      </c>
      <c r="F778" s="199">
        <v>1834.184</v>
      </c>
      <c r="H778" s="33"/>
    </row>
    <row r="779" spans="2:8" s="1" customFormat="1" ht="16.899999999999999" customHeight="1">
      <c r="B779" s="33"/>
      <c r="C779" s="194" t="s">
        <v>283</v>
      </c>
      <c r="D779" s="195" t="s">
        <v>283</v>
      </c>
      <c r="E779" s="196" t="s">
        <v>135</v>
      </c>
      <c r="F779" s="197">
        <v>958.87</v>
      </c>
      <c r="H779" s="33"/>
    </row>
    <row r="780" spans="2:8" s="1" customFormat="1" ht="16.899999999999999" customHeight="1">
      <c r="B780" s="33"/>
      <c r="C780" s="198" t="s">
        <v>19</v>
      </c>
      <c r="D780" s="198" t="s">
        <v>2397</v>
      </c>
      <c r="E780" s="18" t="s">
        <v>19</v>
      </c>
      <c r="F780" s="199">
        <v>0</v>
      </c>
      <c r="H780" s="33"/>
    </row>
    <row r="781" spans="2:8" s="1" customFormat="1" ht="16.899999999999999" customHeight="1">
      <c r="B781" s="33"/>
      <c r="C781" s="198" t="s">
        <v>283</v>
      </c>
      <c r="D781" s="198" t="s">
        <v>2398</v>
      </c>
      <c r="E781" s="18" t="s">
        <v>19</v>
      </c>
      <c r="F781" s="199">
        <v>958.87</v>
      </c>
      <c r="H781" s="33"/>
    </row>
    <row r="782" spans="2:8" s="1" customFormat="1" ht="16.899999999999999" customHeight="1">
      <c r="B782" s="33"/>
      <c r="C782" s="200" t="s">
        <v>2491</v>
      </c>
      <c r="H782" s="33"/>
    </row>
    <row r="783" spans="2:8" s="1" customFormat="1" ht="16.899999999999999" customHeight="1">
      <c r="B783" s="33"/>
      <c r="C783" s="198" t="s">
        <v>929</v>
      </c>
      <c r="D783" s="198" t="s">
        <v>930</v>
      </c>
      <c r="E783" s="18" t="s">
        <v>135</v>
      </c>
      <c r="F783" s="199">
        <v>958.87</v>
      </c>
      <c r="H783" s="33"/>
    </row>
    <row r="784" spans="2:8" s="1" customFormat="1" ht="16.899999999999999" customHeight="1">
      <c r="B784" s="33"/>
      <c r="C784" s="198" t="s">
        <v>923</v>
      </c>
      <c r="D784" s="198" t="s">
        <v>924</v>
      </c>
      <c r="E784" s="18" t="s">
        <v>135</v>
      </c>
      <c r="F784" s="199">
        <v>958.87</v>
      </c>
      <c r="H784" s="33"/>
    </row>
    <row r="785" spans="2:8" s="1" customFormat="1" ht="16.899999999999999" customHeight="1">
      <c r="B785" s="33"/>
      <c r="C785" s="194" t="s">
        <v>2134</v>
      </c>
      <c r="D785" s="195" t="s">
        <v>2134</v>
      </c>
      <c r="E785" s="196" t="s">
        <v>287</v>
      </c>
      <c r="F785" s="197">
        <v>2.919</v>
      </c>
      <c r="H785" s="33"/>
    </row>
    <row r="786" spans="2:8" s="1" customFormat="1" ht="16.899999999999999" customHeight="1">
      <c r="B786" s="33"/>
      <c r="C786" s="198" t="s">
        <v>19</v>
      </c>
      <c r="D786" s="198" t="s">
        <v>2237</v>
      </c>
      <c r="E786" s="18" t="s">
        <v>19</v>
      </c>
      <c r="F786" s="199">
        <v>2.919</v>
      </c>
      <c r="H786" s="33"/>
    </row>
    <row r="787" spans="2:8" s="1" customFormat="1" ht="16.899999999999999" customHeight="1">
      <c r="B787" s="33"/>
      <c r="C787" s="198" t="s">
        <v>2134</v>
      </c>
      <c r="D787" s="198" t="s">
        <v>391</v>
      </c>
      <c r="E787" s="18" t="s">
        <v>19</v>
      </c>
      <c r="F787" s="199">
        <v>2.919</v>
      </c>
      <c r="H787" s="33"/>
    </row>
    <row r="788" spans="2:8" s="1" customFormat="1" ht="16.899999999999999" customHeight="1">
      <c r="B788" s="33"/>
      <c r="C788" s="200" t="s">
        <v>2491</v>
      </c>
      <c r="H788" s="33"/>
    </row>
    <row r="789" spans="2:8" s="1" customFormat="1" ht="16.899999999999999" customHeight="1">
      <c r="B789" s="33"/>
      <c r="C789" s="198" t="s">
        <v>2232</v>
      </c>
      <c r="D789" s="198" t="s">
        <v>2233</v>
      </c>
      <c r="E789" s="18" t="s">
        <v>287</v>
      </c>
      <c r="F789" s="199">
        <v>2.919</v>
      </c>
      <c r="H789" s="33"/>
    </row>
    <row r="790" spans="2:8" s="1" customFormat="1" ht="16.899999999999999" customHeight="1">
      <c r="B790" s="33"/>
      <c r="C790" s="198" t="s">
        <v>2238</v>
      </c>
      <c r="D790" s="198" t="s">
        <v>2239</v>
      </c>
      <c r="E790" s="18" t="s">
        <v>287</v>
      </c>
      <c r="F790" s="199">
        <v>2.919</v>
      </c>
      <c r="H790" s="33"/>
    </row>
    <row r="791" spans="2:8" s="1" customFormat="1" ht="7.35" customHeight="1">
      <c r="B791" s="42"/>
      <c r="C791" s="43"/>
      <c r="D791" s="43"/>
      <c r="E791" s="43"/>
      <c r="F791" s="43"/>
      <c r="G791" s="43"/>
      <c r="H791" s="33"/>
    </row>
    <row r="792" spans="2:8" s="1" customFormat="1" ht="11.25"/>
  </sheetData>
  <sheetProtection algorithmName="SHA-512" hashValue="LbBsAnit74ev9dHHF1lw1LfL3mifzrUrYPQIfJ4InaEjH8WbX+oPPolOIt1p3ym020OJvkSXFKE4N/gfv1s1Zg==" saltValue="wcZghku6kphijtUhRZKWNs9eotjr1tPq/01npVZmdlwI1zimA95Jd9JOybyWnd1h60R+WOp2V8XE/7ZFp7/PgA=="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18"/>
  <sheetViews>
    <sheetView showGridLines="0" zoomScale="110" zoomScaleNormal="110" workbookViewId="0"/>
  </sheetViews>
  <sheetFormatPr defaultRowHeight="15"/>
  <cols>
    <col min="1" max="1" width="8.33203125" style="201" customWidth="1"/>
    <col min="2" max="2" width="1.6640625" style="201" customWidth="1"/>
    <col min="3" max="4" width="5" style="201" customWidth="1"/>
    <col min="5" max="5" width="11.6640625" style="201" customWidth="1"/>
    <col min="6" max="6" width="9.1640625" style="201" customWidth="1"/>
    <col min="7" max="7" width="5" style="201" customWidth="1"/>
    <col min="8" max="8" width="77.83203125" style="201" customWidth="1"/>
    <col min="9" max="10" width="20" style="201" customWidth="1"/>
    <col min="11" max="11" width="1.6640625" style="201" customWidth="1"/>
  </cols>
  <sheetData>
    <row r="1" spans="2:11" customFormat="1" ht="37.5" customHeight="1"/>
    <row r="2" spans="2:11" customFormat="1" ht="7.5" customHeight="1">
      <c r="B2" s="202"/>
      <c r="C2" s="203"/>
      <c r="D2" s="203"/>
      <c r="E2" s="203"/>
      <c r="F2" s="203"/>
      <c r="G2" s="203"/>
      <c r="H2" s="203"/>
      <c r="I2" s="203"/>
      <c r="J2" s="203"/>
      <c r="K2" s="204"/>
    </row>
    <row r="3" spans="2:11" s="16" customFormat="1" ht="45" customHeight="1">
      <c r="B3" s="205"/>
      <c r="C3" s="322" t="s">
        <v>2500</v>
      </c>
      <c r="D3" s="322"/>
      <c r="E3" s="322"/>
      <c r="F3" s="322"/>
      <c r="G3" s="322"/>
      <c r="H3" s="322"/>
      <c r="I3" s="322"/>
      <c r="J3" s="322"/>
      <c r="K3" s="206"/>
    </row>
    <row r="4" spans="2:11" customFormat="1" ht="25.5" customHeight="1">
      <c r="B4" s="207"/>
      <c r="C4" s="327" t="s">
        <v>2501</v>
      </c>
      <c r="D4" s="327"/>
      <c r="E4" s="327"/>
      <c r="F4" s="327"/>
      <c r="G4" s="327"/>
      <c r="H4" s="327"/>
      <c r="I4" s="327"/>
      <c r="J4" s="327"/>
      <c r="K4" s="208"/>
    </row>
    <row r="5" spans="2:11" customFormat="1" ht="5.25" customHeight="1">
      <c r="B5" s="207"/>
      <c r="C5" s="209"/>
      <c r="D5" s="209"/>
      <c r="E5" s="209"/>
      <c r="F5" s="209"/>
      <c r="G5" s="209"/>
      <c r="H5" s="209"/>
      <c r="I5" s="209"/>
      <c r="J5" s="209"/>
      <c r="K5" s="208"/>
    </row>
    <row r="6" spans="2:11" customFormat="1" ht="15" customHeight="1">
      <c r="B6" s="207"/>
      <c r="C6" s="326" t="s">
        <v>2502</v>
      </c>
      <c r="D6" s="326"/>
      <c r="E6" s="326"/>
      <c r="F6" s="326"/>
      <c r="G6" s="326"/>
      <c r="H6" s="326"/>
      <c r="I6" s="326"/>
      <c r="J6" s="326"/>
      <c r="K6" s="208"/>
    </row>
    <row r="7" spans="2:11" customFormat="1" ht="15" customHeight="1">
      <c r="B7" s="211"/>
      <c r="C7" s="326" t="s">
        <v>2503</v>
      </c>
      <c r="D7" s="326"/>
      <c r="E7" s="326"/>
      <c r="F7" s="326"/>
      <c r="G7" s="326"/>
      <c r="H7" s="326"/>
      <c r="I7" s="326"/>
      <c r="J7" s="326"/>
      <c r="K7" s="208"/>
    </row>
    <row r="8" spans="2:11" customFormat="1" ht="12.75" customHeight="1">
      <c r="B8" s="211"/>
      <c r="C8" s="210"/>
      <c r="D8" s="210"/>
      <c r="E8" s="210"/>
      <c r="F8" s="210"/>
      <c r="G8" s="210"/>
      <c r="H8" s="210"/>
      <c r="I8" s="210"/>
      <c r="J8" s="210"/>
      <c r="K8" s="208"/>
    </row>
    <row r="9" spans="2:11" customFormat="1" ht="15" customHeight="1">
      <c r="B9" s="211"/>
      <c r="C9" s="326" t="s">
        <v>2504</v>
      </c>
      <c r="D9" s="326"/>
      <c r="E9" s="326"/>
      <c r="F9" s="326"/>
      <c r="G9" s="326"/>
      <c r="H9" s="326"/>
      <c r="I9" s="326"/>
      <c r="J9" s="326"/>
      <c r="K9" s="208"/>
    </row>
    <row r="10" spans="2:11" customFormat="1" ht="15" customHeight="1">
      <c r="B10" s="211"/>
      <c r="C10" s="210"/>
      <c r="D10" s="326" t="s">
        <v>2505</v>
      </c>
      <c r="E10" s="326"/>
      <c r="F10" s="326"/>
      <c r="G10" s="326"/>
      <c r="H10" s="326"/>
      <c r="I10" s="326"/>
      <c r="J10" s="326"/>
      <c r="K10" s="208"/>
    </row>
    <row r="11" spans="2:11" customFormat="1" ht="15" customHeight="1">
      <c r="B11" s="211"/>
      <c r="C11" s="212"/>
      <c r="D11" s="326" t="s">
        <v>2506</v>
      </c>
      <c r="E11" s="326"/>
      <c r="F11" s="326"/>
      <c r="G11" s="326"/>
      <c r="H11" s="326"/>
      <c r="I11" s="326"/>
      <c r="J11" s="326"/>
      <c r="K11" s="208"/>
    </row>
    <row r="12" spans="2:11" customFormat="1" ht="15" customHeight="1">
      <c r="B12" s="211"/>
      <c r="C12" s="212"/>
      <c r="D12" s="210"/>
      <c r="E12" s="210"/>
      <c r="F12" s="210"/>
      <c r="G12" s="210"/>
      <c r="H12" s="210"/>
      <c r="I12" s="210"/>
      <c r="J12" s="210"/>
      <c r="K12" s="208"/>
    </row>
    <row r="13" spans="2:11" customFormat="1" ht="15" customHeight="1">
      <c r="B13" s="211"/>
      <c r="C13" s="212"/>
      <c r="D13" s="213" t="s">
        <v>2507</v>
      </c>
      <c r="E13" s="210"/>
      <c r="F13" s="210"/>
      <c r="G13" s="210"/>
      <c r="H13" s="210"/>
      <c r="I13" s="210"/>
      <c r="J13" s="210"/>
      <c r="K13" s="208"/>
    </row>
    <row r="14" spans="2:11" customFormat="1" ht="12.75" customHeight="1">
      <c r="B14" s="211"/>
      <c r="C14" s="212"/>
      <c r="D14" s="212"/>
      <c r="E14" s="212"/>
      <c r="F14" s="212"/>
      <c r="G14" s="212"/>
      <c r="H14" s="212"/>
      <c r="I14" s="212"/>
      <c r="J14" s="212"/>
      <c r="K14" s="208"/>
    </row>
    <row r="15" spans="2:11" customFormat="1" ht="15" customHeight="1">
      <c r="B15" s="211"/>
      <c r="C15" s="212"/>
      <c r="D15" s="326" t="s">
        <v>2508</v>
      </c>
      <c r="E15" s="326"/>
      <c r="F15" s="326"/>
      <c r="G15" s="326"/>
      <c r="H15" s="326"/>
      <c r="I15" s="326"/>
      <c r="J15" s="326"/>
      <c r="K15" s="208"/>
    </row>
    <row r="16" spans="2:11" customFormat="1" ht="15" customHeight="1">
      <c r="B16" s="211"/>
      <c r="C16" s="212"/>
      <c r="D16" s="326" t="s">
        <v>2509</v>
      </c>
      <c r="E16" s="326"/>
      <c r="F16" s="326"/>
      <c r="G16" s="326"/>
      <c r="H16" s="326"/>
      <c r="I16" s="326"/>
      <c r="J16" s="326"/>
      <c r="K16" s="208"/>
    </row>
    <row r="17" spans="2:11" customFormat="1" ht="15" customHeight="1">
      <c r="B17" s="211"/>
      <c r="C17" s="212"/>
      <c r="D17" s="326" t="s">
        <v>2510</v>
      </c>
      <c r="E17" s="326"/>
      <c r="F17" s="326"/>
      <c r="G17" s="326"/>
      <c r="H17" s="326"/>
      <c r="I17" s="326"/>
      <c r="J17" s="326"/>
      <c r="K17" s="208"/>
    </row>
    <row r="18" spans="2:11" customFormat="1" ht="15" customHeight="1">
      <c r="B18" s="211"/>
      <c r="C18" s="212"/>
      <c r="D18" s="212"/>
      <c r="E18" s="214" t="s">
        <v>92</v>
      </c>
      <c r="F18" s="326" t="s">
        <v>2511</v>
      </c>
      <c r="G18" s="326"/>
      <c r="H18" s="326"/>
      <c r="I18" s="326"/>
      <c r="J18" s="326"/>
      <c r="K18" s="208"/>
    </row>
    <row r="19" spans="2:11" customFormat="1" ht="15" customHeight="1">
      <c r="B19" s="211"/>
      <c r="C19" s="212"/>
      <c r="D19" s="212"/>
      <c r="E19" s="214" t="s">
        <v>2512</v>
      </c>
      <c r="F19" s="326" t="s">
        <v>2513</v>
      </c>
      <c r="G19" s="326"/>
      <c r="H19" s="326"/>
      <c r="I19" s="326"/>
      <c r="J19" s="326"/>
      <c r="K19" s="208"/>
    </row>
    <row r="20" spans="2:11" customFormat="1" ht="15" customHeight="1">
      <c r="B20" s="211"/>
      <c r="C20" s="212"/>
      <c r="D20" s="212"/>
      <c r="E20" s="214" t="s">
        <v>83</v>
      </c>
      <c r="F20" s="326" t="s">
        <v>2514</v>
      </c>
      <c r="G20" s="326"/>
      <c r="H20" s="326"/>
      <c r="I20" s="326"/>
      <c r="J20" s="326"/>
      <c r="K20" s="208"/>
    </row>
    <row r="21" spans="2:11" customFormat="1" ht="15" customHeight="1">
      <c r="B21" s="211"/>
      <c r="C21" s="212"/>
      <c r="D21" s="212"/>
      <c r="E21" s="214" t="s">
        <v>109</v>
      </c>
      <c r="F21" s="326" t="s">
        <v>110</v>
      </c>
      <c r="G21" s="326"/>
      <c r="H21" s="326"/>
      <c r="I21" s="326"/>
      <c r="J21" s="326"/>
      <c r="K21" s="208"/>
    </row>
    <row r="22" spans="2:11" customFormat="1" ht="15" customHeight="1">
      <c r="B22" s="211"/>
      <c r="C22" s="212"/>
      <c r="D22" s="212"/>
      <c r="E22" s="214" t="s">
        <v>2515</v>
      </c>
      <c r="F22" s="326" t="s">
        <v>2450</v>
      </c>
      <c r="G22" s="326"/>
      <c r="H22" s="326"/>
      <c r="I22" s="326"/>
      <c r="J22" s="326"/>
      <c r="K22" s="208"/>
    </row>
    <row r="23" spans="2:11" customFormat="1" ht="15" customHeight="1">
      <c r="B23" s="211"/>
      <c r="C23" s="212"/>
      <c r="D23" s="212"/>
      <c r="E23" s="214" t="s">
        <v>2516</v>
      </c>
      <c r="F23" s="326" t="s">
        <v>2517</v>
      </c>
      <c r="G23" s="326"/>
      <c r="H23" s="326"/>
      <c r="I23" s="326"/>
      <c r="J23" s="326"/>
      <c r="K23" s="208"/>
    </row>
    <row r="24" spans="2:11" customFormat="1" ht="12.75" customHeight="1">
      <c r="B24" s="211"/>
      <c r="C24" s="212"/>
      <c r="D24" s="212"/>
      <c r="E24" s="212"/>
      <c r="F24" s="212"/>
      <c r="G24" s="212"/>
      <c r="H24" s="212"/>
      <c r="I24" s="212"/>
      <c r="J24" s="212"/>
      <c r="K24" s="208"/>
    </row>
    <row r="25" spans="2:11" customFormat="1" ht="15" customHeight="1">
      <c r="B25" s="211"/>
      <c r="C25" s="326" t="s">
        <v>2518</v>
      </c>
      <c r="D25" s="326"/>
      <c r="E25" s="326"/>
      <c r="F25" s="326"/>
      <c r="G25" s="326"/>
      <c r="H25" s="326"/>
      <c r="I25" s="326"/>
      <c r="J25" s="326"/>
      <c r="K25" s="208"/>
    </row>
    <row r="26" spans="2:11" customFormat="1" ht="15" customHeight="1">
      <c r="B26" s="211"/>
      <c r="C26" s="326" t="s">
        <v>2519</v>
      </c>
      <c r="D26" s="326"/>
      <c r="E26" s="326"/>
      <c r="F26" s="326"/>
      <c r="G26" s="326"/>
      <c r="H26" s="326"/>
      <c r="I26" s="326"/>
      <c r="J26" s="326"/>
      <c r="K26" s="208"/>
    </row>
    <row r="27" spans="2:11" customFormat="1" ht="15" customHeight="1">
      <c r="B27" s="211"/>
      <c r="C27" s="210"/>
      <c r="D27" s="326" t="s">
        <v>2520</v>
      </c>
      <c r="E27" s="326"/>
      <c r="F27" s="326"/>
      <c r="G27" s="326"/>
      <c r="H27" s="326"/>
      <c r="I27" s="326"/>
      <c r="J27" s="326"/>
      <c r="K27" s="208"/>
    </row>
    <row r="28" spans="2:11" customFormat="1" ht="15" customHeight="1">
      <c r="B28" s="211"/>
      <c r="C28" s="212"/>
      <c r="D28" s="326" t="s">
        <v>2521</v>
      </c>
      <c r="E28" s="326"/>
      <c r="F28" s="326"/>
      <c r="G28" s="326"/>
      <c r="H28" s="326"/>
      <c r="I28" s="326"/>
      <c r="J28" s="326"/>
      <c r="K28" s="208"/>
    </row>
    <row r="29" spans="2:11" customFormat="1" ht="12.75" customHeight="1">
      <c r="B29" s="211"/>
      <c r="C29" s="212"/>
      <c r="D29" s="212"/>
      <c r="E29" s="212"/>
      <c r="F29" s="212"/>
      <c r="G29" s="212"/>
      <c r="H29" s="212"/>
      <c r="I29" s="212"/>
      <c r="J29" s="212"/>
      <c r="K29" s="208"/>
    </row>
    <row r="30" spans="2:11" customFormat="1" ht="15" customHeight="1">
      <c r="B30" s="211"/>
      <c r="C30" s="212"/>
      <c r="D30" s="326" t="s">
        <v>2522</v>
      </c>
      <c r="E30" s="326"/>
      <c r="F30" s="326"/>
      <c r="G30" s="326"/>
      <c r="H30" s="326"/>
      <c r="I30" s="326"/>
      <c r="J30" s="326"/>
      <c r="K30" s="208"/>
    </row>
    <row r="31" spans="2:11" customFormat="1" ht="15" customHeight="1">
      <c r="B31" s="211"/>
      <c r="C31" s="212"/>
      <c r="D31" s="326" t="s">
        <v>2523</v>
      </c>
      <c r="E31" s="326"/>
      <c r="F31" s="326"/>
      <c r="G31" s="326"/>
      <c r="H31" s="326"/>
      <c r="I31" s="326"/>
      <c r="J31" s="326"/>
      <c r="K31" s="208"/>
    </row>
    <row r="32" spans="2:11" customFormat="1" ht="12.75" customHeight="1">
      <c r="B32" s="211"/>
      <c r="C32" s="212"/>
      <c r="D32" s="212"/>
      <c r="E32" s="212"/>
      <c r="F32" s="212"/>
      <c r="G32" s="212"/>
      <c r="H32" s="212"/>
      <c r="I32" s="212"/>
      <c r="J32" s="212"/>
      <c r="K32" s="208"/>
    </row>
    <row r="33" spans="2:11" customFormat="1" ht="15" customHeight="1">
      <c r="B33" s="211"/>
      <c r="C33" s="212"/>
      <c r="D33" s="326" t="s">
        <v>2524</v>
      </c>
      <c r="E33" s="326"/>
      <c r="F33" s="326"/>
      <c r="G33" s="326"/>
      <c r="H33" s="326"/>
      <c r="I33" s="326"/>
      <c r="J33" s="326"/>
      <c r="K33" s="208"/>
    </row>
    <row r="34" spans="2:11" customFormat="1" ht="15" customHeight="1">
      <c r="B34" s="211"/>
      <c r="C34" s="212"/>
      <c r="D34" s="326" t="s">
        <v>2525</v>
      </c>
      <c r="E34" s="326"/>
      <c r="F34" s="326"/>
      <c r="G34" s="326"/>
      <c r="H34" s="326"/>
      <c r="I34" s="326"/>
      <c r="J34" s="326"/>
      <c r="K34" s="208"/>
    </row>
    <row r="35" spans="2:11" customFormat="1" ht="15" customHeight="1">
      <c r="B35" s="211"/>
      <c r="C35" s="212"/>
      <c r="D35" s="326" t="s">
        <v>2526</v>
      </c>
      <c r="E35" s="326"/>
      <c r="F35" s="326"/>
      <c r="G35" s="326"/>
      <c r="H35" s="326"/>
      <c r="I35" s="326"/>
      <c r="J35" s="326"/>
      <c r="K35" s="208"/>
    </row>
    <row r="36" spans="2:11" customFormat="1" ht="15" customHeight="1">
      <c r="B36" s="211"/>
      <c r="C36" s="212"/>
      <c r="D36" s="210"/>
      <c r="E36" s="213" t="s">
        <v>120</v>
      </c>
      <c r="F36" s="210"/>
      <c r="G36" s="326" t="s">
        <v>2527</v>
      </c>
      <c r="H36" s="326"/>
      <c r="I36" s="326"/>
      <c r="J36" s="326"/>
      <c r="K36" s="208"/>
    </row>
    <row r="37" spans="2:11" customFormat="1" ht="30.75" customHeight="1">
      <c r="B37" s="211"/>
      <c r="C37" s="212"/>
      <c r="D37" s="210"/>
      <c r="E37" s="213" t="s">
        <v>2528</v>
      </c>
      <c r="F37" s="210"/>
      <c r="G37" s="326" t="s">
        <v>2529</v>
      </c>
      <c r="H37" s="326"/>
      <c r="I37" s="326"/>
      <c r="J37" s="326"/>
      <c r="K37" s="208"/>
    </row>
    <row r="38" spans="2:11" customFormat="1" ht="15" customHeight="1">
      <c r="B38" s="211"/>
      <c r="C38" s="212"/>
      <c r="D38" s="210"/>
      <c r="E38" s="213" t="s">
        <v>57</v>
      </c>
      <c r="F38" s="210"/>
      <c r="G38" s="326" t="s">
        <v>2530</v>
      </c>
      <c r="H38" s="326"/>
      <c r="I38" s="326"/>
      <c r="J38" s="326"/>
      <c r="K38" s="208"/>
    </row>
    <row r="39" spans="2:11" customFormat="1" ht="15" customHeight="1">
      <c r="B39" s="211"/>
      <c r="C39" s="212"/>
      <c r="D39" s="210"/>
      <c r="E39" s="213" t="s">
        <v>58</v>
      </c>
      <c r="F39" s="210"/>
      <c r="G39" s="326" t="s">
        <v>2531</v>
      </c>
      <c r="H39" s="326"/>
      <c r="I39" s="326"/>
      <c r="J39" s="326"/>
      <c r="K39" s="208"/>
    </row>
    <row r="40" spans="2:11" customFormat="1" ht="15" customHeight="1">
      <c r="B40" s="211"/>
      <c r="C40" s="212"/>
      <c r="D40" s="210"/>
      <c r="E40" s="213" t="s">
        <v>121</v>
      </c>
      <c r="F40" s="210"/>
      <c r="G40" s="326" t="s">
        <v>2532</v>
      </c>
      <c r="H40" s="326"/>
      <c r="I40" s="326"/>
      <c r="J40" s="326"/>
      <c r="K40" s="208"/>
    </row>
    <row r="41" spans="2:11" customFormat="1" ht="15" customHeight="1">
      <c r="B41" s="211"/>
      <c r="C41" s="212"/>
      <c r="D41" s="210"/>
      <c r="E41" s="213" t="s">
        <v>122</v>
      </c>
      <c r="F41" s="210"/>
      <c r="G41" s="326" t="s">
        <v>2533</v>
      </c>
      <c r="H41" s="326"/>
      <c r="I41" s="326"/>
      <c r="J41" s="326"/>
      <c r="K41" s="208"/>
    </row>
    <row r="42" spans="2:11" customFormat="1" ht="15" customHeight="1">
      <c r="B42" s="211"/>
      <c r="C42" s="212"/>
      <c r="D42" s="210"/>
      <c r="E42" s="213" t="s">
        <v>2534</v>
      </c>
      <c r="F42" s="210"/>
      <c r="G42" s="326" t="s">
        <v>2535</v>
      </c>
      <c r="H42" s="326"/>
      <c r="I42" s="326"/>
      <c r="J42" s="326"/>
      <c r="K42" s="208"/>
    </row>
    <row r="43" spans="2:11" customFormat="1" ht="15" customHeight="1">
      <c r="B43" s="211"/>
      <c r="C43" s="212"/>
      <c r="D43" s="210"/>
      <c r="E43" s="213"/>
      <c r="F43" s="210"/>
      <c r="G43" s="326" t="s">
        <v>2536</v>
      </c>
      <c r="H43" s="326"/>
      <c r="I43" s="326"/>
      <c r="J43" s="326"/>
      <c r="K43" s="208"/>
    </row>
    <row r="44" spans="2:11" customFormat="1" ht="15" customHeight="1">
      <c r="B44" s="211"/>
      <c r="C44" s="212"/>
      <c r="D44" s="210"/>
      <c r="E44" s="213" t="s">
        <v>2537</v>
      </c>
      <c r="F44" s="210"/>
      <c r="G44" s="326" t="s">
        <v>2538</v>
      </c>
      <c r="H44" s="326"/>
      <c r="I44" s="326"/>
      <c r="J44" s="326"/>
      <c r="K44" s="208"/>
    </row>
    <row r="45" spans="2:11" customFormat="1" ht="15" customHeight="1">
      <c r="B45" s="211"/>
      <c r="C45" s="212"/>
      <c r="D45" s="210"/>
      <c r="E45" s="213" t="s">
        <v>124</v>
      </c>
      <c r="F45" s="210"/>
      <c r="G45" s="326" t="s">
        <v>2539</v>
      </c>
      <c r="H45" s="326"/>
      <c r="I45" s="326"/>
      <c r="J45" s="326"/>
      <c r="K45" s="208"/>
    </row>
    <row r="46" spans="2:11" customFormat="1" ht="12.75" customHeight="1">
      <c r="B46" s="211"/>
      <c r="C46" s="212"/>
      <c r="D46" s="210"/>
      <c r="E46" s="210"/>
      <c r="F46" s="210"/>
      <c r="G46" s="210"/>
      <c r="H46" s="210"/>
      <c r="I46" s="210"/>
      <c r="J46" s="210"/>
      <c r="K46" s="208"/>
    </row>
    <row r="47" spans="2:11" customFormat="1" ht="15" customHeight="1">
      <c r="B47" s="211"/>
      <c r="C47" s="212"/>
      <c r="D47" s="326" t="s">
        <v>2540</v>
      </c>
      <c r="E47" s="326"/>
      <c r="F47" s="326"/>
      <c r="G47" s="326"/>
      <c r="H47" s="326"/>
      <c r="I47" s="326"/>
      <c r="J47" s="326"/>
      <c r="K47" s="208"/>
    </row>
    <row r="48" spans="2:11" customFormat="1" ht="15" customHeight="1">
      <c r="B48" s="211"/>
      <c r="C48" s="212"/>
      <c r="D48" s="212"/>
      <c r="E48" s="326" t="s">
        <v>2541</v>
      </c>
      <c r="F48" s="326"/>
      <c r="G48" s="326"/>
      <c r="H48" s="326"/>
      <c r="I48" s="326"/>
      <c r="J48" s="326"/>
      <c r="K48" s="208"/>
    </row>
    <row r="49" spans="2:11" customFormat="1" ht="15" customHeight="1">
      <c r="B49" s="211"/>
      <c r="C49" s="212"/>
      <c r="D49" s="212"/>
      <c r="E49" s="326" t="s">
        <v>2542</v>
      </c>
      <c r="F49" s="326"/>
      <c r="G49" s="326"/>
      <c r="H49" s="326"/>
      <c r="I49" s="326"/>
      <c r="J49" s="326"/>
      <c r="K49" s="208"/>
    </row>
    <row r="50" spans="2:11" customFormat="1" ht="15" customHeight="1">
      <c r="B50" s="211"/>
      <c r="C50" s="212"/>
      <c r="D50" s="212"/>
      <c r="E50" s="326" t="s">
        <v>2543</v>
      </c>
      <c r="F50" s="326"/>
      <c r="G50" s="326"/>
      <c r="H50" s="326"/>
      <c r="I50" s="326"/>
      <c r="J50" s="326"/>
      <c r="K50" s="208"/>
    </row>
    <row r="51" spans="2:11" customFormat="1" ht="15" customHeight="1">
      <c r="B51" s="211"/>
      <c r="C51" s="212"/>
      <c r="D51" s="326" t="s">
        <v>2544</v>
      </c>
      <c r="E51" s="326"/>
      <c r="F51" s="326"/>
      <c r="G51" s="326"/>
      <c r="H51" s="326"/>
      <c r="I51" s="326"/>
      <c r="J51" s="326"/>
      <c r="K51" s="208"/>
    </row>
    <row r="52" spans="2:11" customFormat="1" ht="25.5" customHeight="1">
      <c r="B52" s="207"/>
      <c r="C52" s="327" t="s">
        <v>2545</v>
      </c>
      <c r="D52" s="327"/>
      <c r="E52" s="327"/>
      <c r="F52" s="327"/>
      <c r="G52" s="327"/>
      <c r="H52" s="327"/>
      <c r="I52" s="327"/>
      <c r="J52" s="327"/>
      <c r="K52" s="208"/>
    </row>
    <row r="53" spans="2:11" customFormat="1" ht="5.25" customHeight="1">
      <c r="B53" s="207"/>
      <c r="C53" s="209"/>
      <c r="D53" s="209"/>
      <c r="E53" s="209"/>
      <c r="F53" s="209"/>
      <c r="G53" s="209"/>
      <c r="H53" s="209"/>
      <c r="I53" s="209"/>
      <c r="J53" s="209"/>
      <c r="K53" s="208"/>
    </row>
    <row r="54" spans="2:11" customFormat="1" ht="15" customHeight="1">
      <c r="B54" s="207"/>
      <c r="C54" s="326" t="s">
        <v>2546</v>
      </c>
      <c r="D54" s="326"/>
      <c r="E54" s="326"/>
      <c r="F54" s="326"/>
      <c r="G54" s="326"/>
      <c r="H54" s="326"/>
      <c r="I54" s="326"/>
      <c r="J54" s="326"/>
      <c r="K54" s="208"/>
    </row>
    <row r="55" spans="2:11" customFormat="1" ht="15" customHeight="1">
      <c r="B55" s="207"/>
      <c r="C55" s="326" t="s">
        <v>2547</v>
      </c>
      <c r="D55" s="326"/>
      <c r="E55" s="326"/>
      <c r="F55" s="326"/>
      <c r="G55" s="326"/>
      <c r="H55" s="326"/>
      <c r="I55" s="326"/>
      <c r="J55" s="326"/>
      <c r="K55" s="208"/>
    </row>
    <row r="56" spans="2:11" customFormat="1" ht="12.75" customHeight="1">
      <c r="B56" s="207"/>
      <c r="C56" s="210"/>
      <c r="D56" s="210"/>
      <c r="E56" s="210"/>
      <c r="F56" s="210"/>
      <c r="G56" s="210"/>
      <c r="H56" s="210"/>
      <c r="I56" s="210"/>
      <c r="J56" s="210"/>
      <c r="K56" s="208"/>
    </row>
    <row r="57" spans="2:11" customFormat="1" ht="15" customHeight="1">
      <c r="B57" s="207"/>
      <c r="C57" s="326" t="s">
        <v>2548</v>
      </c>
      <c r="D57" s="326"/>
      <c r="E57" s="326"/>
      <c r="F57" s="326"/>
      <c r="G57" s="326"/>
      <c r="H57" s="326"/>
      <c r="I57" s="326"/>
      <c r="J57" s="326"/>
      <c r="K57" s="208"/>
    </row>
    <row r="58" spans="2:11" customFormat="1" ht="15" customHeight="1">
      <c r="B58" s="207"/>
      <c r="C58" s="212"/>
      <c r="D58" s="326" t="s">
        <v>2549</v>
      </c>
      <c r="E58" s="326"/>
      <c r="F58" s="326"/>
      <c r="G58" s="326"/>
      <c r="H58" s="326"/>
      <c r="I58" s="326"/>
      <c r="J58" s="326"/>
      <c r="K58" s="208"/>
    </row>
    <row r="59" spans="2:11" customFormat="1" ht="15" customHeight="1">
      <c r="B59" s="207"/>
      <c r="C59" s="212"/>
      <c r="D59" s="326" t="s">
        <v>2550</v>
      </c>
      <c r="E59" s="326"/>
      <c r="F59" s="326"/>
      <c r="G59" s="326"/>
      <c r="H59" s="326"/>
      <c r="I59" s="326"/>
      <c r="J59" s="326"/>
      <c r="K59" s="208"/>
    </row>
    <row r="60" spans="2:11" customFormat="1" ht="15" customHeight="1">
      <c r="B60" s="207"/>
      <c r="C60" s="212"/>
      <c r="D60" s="326" t="s">
        <v>2551</v>
      </c>
      <c r="E60" s="326"/>
      <c r="F60" s="326"/>
      <c r="G60" s="326"/>
      <c r="H60" s="326"/>
      <c r="I60" s="326"/>
      <c r="J60" s="326"/>
      <c r="K60" s="208"/>
    </row>
    <row r="61" spans="2:11" customFormat="1" ht="15" customHeight="1">
      <c r="B61" s="207"/>
      <c r="C61" s="212"/>
      <c r="D61" s="326" t="s">
        <v>2552</v>
      </c>
      <c r="E61" s="326"/>
      <c r="F61" s="326"/>
      <c r="G61" s="326"/>
      <c r="H61" s="326"/>
      <c r="I61" s="326"/>
      <c r="J61" s="326"/>
      <c r="K61" s="208"/>
    </row>
    <row r="62" spans="2:11" customFormat="1" ht="15" customHeight="1">
      <c r="B62" s="207"/>
      <c r="C62" s="212"/>
      <c r="D62" s="328" t="s">
        <v>2553</v>
      </c>
      <c r="E62" s="328"/>
      <c r="F62" s="328"/>
      <c r="G62" s="328"/>
      <c r="H62" s="328"/>
      <c r="I62" s="328"/>
      <c r="J62" s="328"/>
      <c r="K62" s="208"/>
    </row>
    <row r="63" spans="2:11" customFormat="1" ht="15" customHeight="1">
      <c r="B63" s="207"/>
      <c r="C63" s="212"/>
      <c r="D63" s="326" t="s">
        <v>2554</v>
      </c>
      <c r="E63" s="326"/>
      <c r="F63" s="326"/>
      <c r="G63" s="326"/>
      <c r="H63" s="326"/>
      <c r="I63" s="326"/>
      <c r="J63" s="326"/>
      <c r="K63" s="208"/>
    </row>
    <row r="64" spans="2:11" customFormat="1" ht="12.75" customHeight="1">
      <c r="B64" s="207"/>
      <c r="C64" s="212"/>
      <c r="D64" s="212"/>
      <c r="E64" s="215"/>
      <c r="F64" s="212"/>
      <c r="G64" s="212"/>
      <c r="H64" s="212"/>
      <c r="I64" s="212"/>
      <c r="J64" s="212"/>
      <c r="K64" s="208"/>
    </row>
    <row r="65" spans="2:11" customFormat="1" ht="15" customHeight="1">
      <c r="B65" s="207"/>
      <c r="C65" s="212"/>
      <c r="D65" s="326" t="s">
        <v>2555</v>
      </c>
      <c r="E65" s="326"/>
      <c r="F65" s="326"/>
      <c r="G65" s="326"/>
      <c r="H65" s="326"/>
      <c r="I65" s="326"/>
      <c r="J65" s="326"/>
      <c r="K65" s="208"/>
    </row>
    <row r="66" spans="2:11" customFormat="1" ht="15" customHeight="1">
      <c r="B66" s="207"/>
      <c r="C66" s="212"/>
      <c r="D66" s="328" t="s">
        <v>2556</v>
      </c>
      <c r="E66" s="328"/>
      <c r="F66" s="328"/>
      <c r="G66" s="328"/>
      <c r="H66" s="328"/>
      <c r="I66" s="328"/>
      <c r="J66" s="328"/>
      <c r="K66" s="208"/>
    </row>
    <row r="67" spans="2:11" customFormat="1" ht="15" customHeight="1">
      <c r="B67" s="207"/>
      <c r="C67" s="212"/>
      <c r="D67" s="326" t="s">
        <v>2557</v>
      </c>
      <c r="E67" s="326"/>
      <c r="F67" s="326"/>
      <c r="G67" s="326"/>
      <c r="H67" s="326"/>
      <c r="I67" s="326"/>
      <c r="J67" s="326"/>
      <c r="K67" s="208"/>
    </row>
    <row r="68" spans="2:11" customFormat="1" ht="15" customHeight="1">
      <c r="B68" s="207"/>
      <c r="C68" s="212"/>
      <c r="D68" s="326" t="s">
        <v>2558</v>
      </c>
      <c r="E68" s="326"/>
      <c r="F68" s="326"/>
      <c r="G68" s="326"/>
      <c r="H68" s="326"/>
      <c r="I68" s="326"/>
      <c r="J68" s="326"/>
      <c r="K68" s="208"/>
    </row>
    <row r="69" spans="2:11" customFormat="1" ht="15" customHeight="1">
      <c r="B69" s="207"/>
      <c r="C69" s="212"/>
      <c r="D69" s="326" t="s">
        <v>2559</v>
      </c>
      <c r="E69" s="326"/>
      <c r="F69" s="326"/>
      <c r="G69" s="326"/>
      <c r="H69" s="326"/>
      <c r="I69" s="326"/>
      <c r="J69" s="326"/>
      <c r="K69" s="208"/>
    </row>
    <row r="70" spans="2:11" customFormat="1" ht="15" customHeight="1">
      <c r="B70" s="207"/>
      <c r="C70" s="212"/>
      <c r="D70" s="326" t="s">
        <v>2560</v>
      </c>
      <c r="E70" s="326"/>
      <c r="F70" s="326"/>
      <c r="G70" s="326"/>
      <c r="H70" s="326"/>
      <c r="I70" s="326"/>
      <c r="J70" s="326"/>
      <c r="K70" s="208"/>
    </row>
    <row r="71" spans="2:11" customFormat="1" ht="12.75" customHeight="1">
      <c r="B71" s="216"/>
      <c r="C71" s="217"/>
      <c r="D71" s="217"/>
      <c r="E71" s="217"/>
      <c r="F71" s="217"/>
      <c r="G71" s="217"/>
      <c r="H71" s="217"/>
      <c r="I71" s="217"/>
      <c r="J71" s="217"/>
      <c r="K71" s="218"/>
    </row>
    <row r="72" spans="2:11" customFormat="1" ht="18.75" customHeight="1">
      <c r="B72" s="219"/>
      <c r="C72" s="219"/>
      <c r="D72" s="219"/>
      <c r="E72" s="219"/>
      <c r="F72" s="219"/>
      <c r="G72" s="219"/>
      <c r="H72" s="219"/>
      <c r="I72" s="219"/>
      <c r="J72" s="219"/>
      <c r="K72" s="220"/>
    </row>
    <row r="73" spans="2:11" customFormat="1" ht="18.75" customHeight="1">
      <c r="B73" s="220"/>
      <c r="C73" s="220"/>
      <c r="D73" s="220"/>
      <c r="E73" s="220"/>
      <c r="F73" s="220"/>
      <c r="G73" s="220"/>
      <c r="H73" s="220"/>
      <c r="I73" s="220"/>
      <c r="J73" s="220"/>
      <c r="K73" s="220"/>
    </row>
    <row r="74" spans="2:11" customFormat="1" ht="7.5" customHeight="1">
      <c r="B74" s="221"/>
      <c r="C74" s="222"/>
      <c r="D74" s="222"/>
      <c r="E74" s="222"/>
      <c r="F74" s="222"/>
      <c r="G74" s="222"/>
      <c r="H74" s="222"/>
      <c r="I74" s="222"/>
      <c r="J74" s="222"/>
      <c r="K74" s="223"/>
    </row>
    <row r="75" spans="2:11" customFormat="1" ht="45" customHeight="1">
      <c r="B75" s="224"/>
      <c r="C75" s="321" t="s">
        <v>2561</v>
      </c>
      <c r="D75" s="321"/>
      <c r="E75" s="321"/>
      <c r="F75" s="321"/>
      <c r="G75" s="321"/>
      <c r="H75" s="321"/>
      <c r="I75" s="321"/>
      <c r="J75" s="321"/>
      <c r="K75" s="225"/>
    </row>
    <row r="76" spans="2:11" customFormat="1" ht="17.25" customHeight="1">
      <c r="B76" s="224"/>
      <c r="C76" s="226" t="s">
        <v>2562</v>
      </c>
      <c r="D76" s="226"/>
      <c r="E76" s="226"/>
      <c r="F76" s="226" t="s">
        <v>2563</v>
      </c>
      <c r="G76" s="227"/>
      <c r="H76" s="226" t="s">
        <v>58</v>
      </c>
      <c r="I76" s="226" t="s">
        <v>61</v>
      </c>
      <c r="J76" s="226" t="s">
        <v>2564</v>
      </c>
      <c r="K76" s="225"/>
    </row>
    <row r="77" spans="2:11" customFormat="1" ht="17.25" customHeight="1">
      <c r="B77" s="224"/>
      <c r="C77" s="228" t="s">
        <v>2565</v>
      </c>
      <c r="D77" s="228"/>
      <c r="E77" s="228"/>
      <c r="F77" s="229" t="s">
        <v>2566</v>
      </c>
      <c r="G77" s="230"/>
      <c r="H77" s="228"/>
      <c r="I77" s="228"/>
      <c r="J77" s="228" t="s">
        <v>2567</v>
      </c>
      <c r="K77" s="225"/>
    </row>
    <row r="78" spans="2:11" customFormat="1" ht="5.25" customHeight="1">
      <c r="B78" s="224"/>
      <c r="C78" s="231"/>
      <c r="D78" s="231"/>
      <c r="E78" s="231"/>
      <c r="F78" s="231"/>
      <c r="G78" s="232"/>
      <c r="H78" s="231"/>
      <c r="I78" s="231"/>
      <c r="J78" s="231"/>
      <c r="K78" s="225"/>
    </row>
    <row r="79" spans="2:11" customFormat="1" ht="15" customHeight="1">
      <c r="B79" s="224"/>
      <c r="C79" s="213" t="s">
        <v>57</v>
      </c>
      <c r="D79" s="233"/>
      <c r="E79" s="233"/>
      <c r="F79" s="234" t="s">
        <v>2568</v>
      </c>
      <c r="G79" s="235"/>
      <c r="H79" s="213" t="s">
        <v>2569</v>
      </c>
      <c r="I79" s="213" t="s">
        <v>2570</v>
      </c>
      <c r="J79" s="213">
        <v>20</v>
      </c>
      <c r="K79" s="225"/>
    </row>
    <row r="80" spans="2:11" customFormat="1" ht="15" customHeight="1">
      <c r="B80" s="224"/>
      <c r="C80" s="213" t="s">
        <v>2571</v>
      </c>
      <c r="D80" s="213"/>
      <c r="E80" s="213"/>
      <c r="F80" s="234" t="s">
        <v>2568</v>
      </c>
      <c r="G80" s="235"/>
      <c r="H80" s="213" t="s">
        <v>2572</v>
      </c>
      <c r="I80" s="213" t="s">
        <v>2570</v>
      </c>
      <c r="J80" s="213">
        <v>120</v>
      </c>
      <c r="K80" s="225"/>
    </row>
    <row r="81" spans="2:11" customFormat="1" ht="15" customHeight="1">
      <c r="B81" s="236"/>
      <c r="C81" s="213" t="s">
        <v>2573</v>
      </c>
      <c r="D81" s="213"/>
      <c r="E81" s="213"/>
      <c r="F81" s="234" t="s">
        <v>2574</v>
      </c>
      <c r="G81" s="235"/>
      <c r="H81" s="213" t="s">
        <v>2575</v>
      </c>
      <c r="I81" s="213" t="s">
        <v>2570</v>
      </c>
      <c r="J81" s="213">
        <v>50</v>
      </c>
      <c r="K81" s="225"/>
    </row>
    <row r="82" spans="2:11" customFormat="1" ht="15" customHeight="1">
      <c r="B82" s="236"/>
      <c r="C82" s="213" t="s">
        <v>2576</v>
      </c>
      <c r="D82" s="213"/>
      <c r="E82" s="213"/>
      <c r="F82" s="234" t="s">
        <v>2568</v>
      </c>
      <c r="G82" s="235"/>
      <c r="H82" s="213" t="s">
        <v>2577</v>
      </c>
      <c r="I82" s="213" t="s">
        <v>2578</v>
      </c>
      <c r="J82" s="213"/>
      <c r="K82" s="225"/>
    </row>
    <row r="83" spans="2:11" customFormat="1" ht="15" customHeight="1">
      <c r="B83" s="236"/>
      <c r="C83" s="213" t="s">
        <v>2579</v>
      </c>
      <c r="D83" s="213"/>
      <c r="E83" s="213"/>
      <c r="F83" s="234" t="s">
        <v>2574</v>
      </c>
      <c r="G83" s="213"/>
      <c r="H83" s="213" t="s">
        <v>2580</v>
      </c>
      <c r="I83" s="213" t="s">
        <v>2570</v>
      </c>
      <c r="J83" s="213">
        <v>15</v>
      </c>
      <c r="K83" s="225"/>
    </row>
    <row r="84" spans="2:11" customFormat="1" ht="15" customHeight="1">
      <c r="B84" s="236"/>
      <c r="C84" s="213" t="s">
        <v>2581</v>
      </c>
      <c r="D84" s="213"/>
      <c r="E84" s="213"/>
      <c r="F84" s="234" t="s">
        <v>2574</v>
      </c>
      <c r="G84" s="213"/>
      <c r="H84" s="213" t="s">
        <v>2582</v>
      </c>
      <c r="I84" s="213" t="s">
        <v>2570</v>
      </c>
      <c r="J84" s="213">
        <v>15</v>
      </c>
      <c r="K84" s="225"/>
    </row>
    <row r="85" spans="2:11" customFormat="1" ht="15" customHeight="1">
      <c r="B85" s="236"/>
      <c r="C85" s="213" t="s">
        <v>2583</v>
      </c>
      <c r="D85" s="213"/>
      <c r="E85" s="213"/>
      <c r="F85" s="234" t="s">
        <v>2574</v>
      </c>
      <c r="G85" s="213"/>
      <c r="H85" s="213" t="s">
        <v>2584</v>
      </c>
      <c r="I85" s="213" t="s">
        <v>2570</v>
      </c>
      <c r="J85" s="213">
        <v>20</v>
      </c>
      <c r="K85" s="225"/>
    </row>
    <row r="86" spans="2:11" customFormat="1" ht="15" customHeight="1">
      <c r="B86" s="236"/>
      <c r="C86" s="213" t="s">
        <v>2585</v>
      </c>
      <c r="D86" s="213"/>
      <c r="E86" s="213"/>
      <c r="F86" s="234" t="s">
        <v>2574</v>
      </c>
      <c r="G86" s="213"/>
      <c r="H86" s="213" t="s">
        <v>2586</v>
      </c>
      <c r="I86" s="213" t="s">
        <v>2570</v>
      </c>
      <c r="J86" s="213">
        <v>20</v>
      </c>
      <c r="K86" s="225"/>
    </row>
    <row r="87" spans="2:11" customFormat="1" ht="15" customHeight="1">
      <c r="B87" s="236"/>
      <c r="C87" s="213" t="s">
        <v>2587</v>
      </c>
      <c r="D87" s="213"/>
      <c r="E87" s="213"/>
      <c r="F87" s="234" t="s">
        <v>2574</v>
      </c>
      <c r="G87" s="235"/>
      <c r="H87" s="213" t="s">
        <v>2588</v>
      </c>
      <c r="I87" s="213" t="s">
        <v>2570</v>
      </c>
      <c r="J87" s="213">
        <v>50</v>
      </c>
      <c r="K87" s="225"/>
    </row>
    <row r="88" spans="2:11" customFormat="1" ht="15" customHeight="1">
      <c r="B88" s="236"/>
      <c r="C88" s="213" t="s">
        <v>2589</v>
      </c>
      <c r="D88" s="213"/>
      <c r="E88" s="213"/>
      <c r="F88" s="234" t="s">
        <v>2574</v>
      </c>
      <c r="G88" s="235"/>
      <c r="H88" s="213" t="s">
        <v>2590</v>
      </c>
      <c r="I88" s="213" t="s">
        <v>2570</v>
      </c>
      <c r="J88" s="213">
        <v>20</v>
      </c>
      <c r="K88" s="225"/>
    </row>
    <row r="89" spans="2:11" customFormat="1" ht="15" customHeight="1">
      <c r="B89" s="236"/>
      <c r="C89" s="213" t="s">
        <v>2591</v>
      </c>
      <c r="D89" s="213"/>
      <c r="E89" s="213"/>
      <c r="F89" s="234" t="s">
        <v>2574</v>
      </c>
      <c r="G89" s="235"/>
      <c r="H89" s="213" t="s">
        <v>2592</v>
      </c>
      <c r="I89" s="213" t="s">
        <v>2570</v>
      </c>
      <c r="J89" s="213">
        <v>20</v>
      </c>
      <c r="K89" s="225"/>
    </row>
    <row r="90" spans="2:11" customFormat="1" ht="15" customHeight="1">
      <c r="B90" s="236"/>
      <c r="C90" s="213" t="s">
        <v>2593</v>
      </c>
      <c r="D90" s="213"/>
      <c r="E90" s="213"/>
      <c r="F90" s="234" t="s">
        <v>2574</v>
      </c>
      <c r="G90" s="235"/>
      <c r="H90" s="213" t="s">
        <v>2594</v>
      </c>
      <c r="I90" s="213" t="s">
        <v>2570</v>
      </c>
      <c r="J90" s="213">
        <v>50</v>
      </c>
      <c r="K90" s="225"/>
    </row>
    <row r="91" spans="2:11" customFormat="1" ht="15" customHeight="1">
      <c r="B91" s="236"/>
      <c r="C91" s="213" t="s">
        <v>2595</v>
      </c>
      <c r="D91" s="213"/>
      <c r="E91" s="213"/>
      <c r="F91" s="234" t="s">
        <v>2574</v>
      </c>
      <c r="G91" s="235"/>
      <c r="H91" s="213" t="s">
        <v>2595</v>
      </c>
      <c r="I91" s="213" t="s">
        <v>2570</v>
      </c>
      <c r="J91" s="213">
        <v>50</v>
      </c>
      <c r="K91" s="225"/>
    </row>
    <row r="92" spans="2:11" customFormat="1" ht="15" customHeight="1">
      <c r="B92" s="236"/>
      <c r="C92" s="213" t="s">
        <v>2596</v>
      </c>
      <c r="D92" s="213"/>
      <c r="E92" s="213"/>
      <c r="F92" s="234" t="s">
        <v>2574</v>
      </c>
      <c r="G92" s="235"/>
      <c r="H92" s="213" t="s">
        <v>2597</v>
      </c>
      <c r="I92" s="213" t="s">
        <v>2570</v>
      </c>
      <c r="J92" s="213">
        <v>255</v>
      </c>
      <c r="K92" s="225"/>
    </row>
    <row r="93" spans="2:11" customFormat="1" ht="15" customHeight="1">
      <c r="B93" s="236"/>
      <c r="C93" s="213" t="s">
        <v>2598</v>
      </c>
      <c r="D93" s="213"/>
      <c r="E93" s="213"/>
      <c r="F93" s="234" t="s">
        <v>2568</v>
      </c>
      <c r="G93" s="235"/>
      <c r="H93" s="213" t="s">
        <v>2599</v>
      </c>
      <c r="I93" s="213" t="s">
        <v>2600</v>
      </c>
      <c r="J93" s="213"/>
      <c r="K93" s="225"/>
    </row>
    <row r="94" spans="2:11" customFormat="1" ht="15" customHeight="1">
      <c r="B94" s="236"/>
      <c r="C94" s="213" t="s">
        <v>2601</v>
      </c>
      <c r="D94" s="213"/>
      <c r="E94" s="213"/>
      <c r="F94" s="234" t="s">
        <v>2568</v>
      </c>
      <c r="G94" s="235"/>
      <c r="H94" s="213" t="s">
        <v>2602</v>
      </c>
      <c r="I94" s="213" t="s">
        <v>2603</v>
      </c>
      <c r="J94" s="213"/>
      <c r="K94" s="225"/>
    </row>
    <row r="95" spans="2:11" customFormat="1" ht="15" customHeight="1">
      <c r="B95" s="236"/>
      <c r="C95" s="213" t="s">
        <v>2604</v>
      </c>
      <c r="D95" s="213"/>
      <c r="E95" s="213"/>
      <c r="F95" s="234" t="s">
        <v>2568</v>
      </c>
      <c r="G95" s="235"/>
      <c r="H95" s="213" t="s">
        <v>2604</v>
      </c>
      <c r="I95" s="213" t="s">
        <v>2603</v>
      </c>
      <c r="J95" s="213"/>
      <c r="K95" s="225"/>
    </row>
    <row r="96" spans="2:11" customFormat="1" ht="15" customHeight="1">
      <c r="B96" s="236"/>
      <c r="C96" s="213" t="s">
        <v>42</v>
      </c>
      <c r="D96" s="213"/>
      <c r="E96" s="213"/>
      <c r="F96" s="234" t="s">
        <v>2568</v>
      </c>
      <c r="G96" s="235"/>
      <c r="H96" s="213" t="s">
        <v>2605</v>
      </c>
      <c r="I96" s="213" t="s">
        <v>2603</v>
      </c>
      <c r="J96" s="213"/>
      <c r="K96" s="225"/>
    </row>
    <row r="97" spans="2:11" customFormat="1" ht="15" customHeight="1">
      <c r="B97" s="236"/>
      <c r="C97" s="213" t="s">
        <v>52</v>
      </c>
      <c r="D97" s="213"/>
      <c r="E97" s="213"/>
      <c r="F97" s="234" t="s">
        <v>2568</v>
      </c>
      <c r="G97" s="235"/>
      <c r="H97" s="213" t="s">
        <v>2606</v>
      </c>
      <c r="I97" s="213" t="s">
        <v>2603</v>
      </c>
      <c r="J97" s="213"/>
      <c r="K97" s="225"/>
    </row>
    <row r="98" spans="2:11" customFormat="1" ht="15" customHeight="1">
      <c r="B98" s="237"/>
      <c r="C98" s="238"/>
      <c r="D98" s="238"/>
      <c r="E98" s="238"/>
      <c r="F98" s="238"/>
      <c r="G98" s="238"/>
      <c r="H98" s="238"/>
      <c r="I98" s="238"/>
      <c r="J98" s="238"/>
      <c r="K98" s="239"/>
    </row>
    <row r="99" spans="2:11" customFormat="1" ht="18.75" customHeight="1">
      <c r="B99" s="240"/>
      <c r="C99" s="241"/>
      <c r="D99" s="241"/>
      <c r="E99" s="241"/>
      <c r="F99" s="241"/>
      <c r="G99" s="241"/>
      <c r="H99" s="241"/>
      <c r="I99" s="241"/>
      <c r="J99" s="241"/>
      <c r="K99" s="240"/>
    </row>
    <row r="100" spans="2:11" customFormat="1" ht="18.75" customHeight="1">
      <c r="B100" s="220"/>
      <c r="C100" s="220"/>
      <c r="D100" s="220"/>
      <c r="E100" s="220"/>
      <c r="F100" s="220"/>
      <c r="G100" s="220"/>
      <c r="H100" s="220"/>
      <c r="I100" s="220"/>
      <c r="J100" s="220"/>
      <c r="K100" s="220"/>
    </row>
    <row r="101" spans="2:11" customFormat="1" ht="7.5" customHeight="1">
      <c r="B101" s="221"/>
      <c r="C101" s="222"/>
      <c r="D101" s="222"/>
      <c r="E101" s="222"/>
      <c r="F101" s="222"/>
      <c r="G101" s="222"/>
      <c r="H101" s="222"/>
      <c r="I101" s="222"/>
      <c r="J101" s="222"/>
      <c r="K101" s="223"/>
    </row>
    <row r="102" spans="2:11" customFormat="1" ht="45" customHeight="1">
      <c r="B102" s="224"/>
      <c r="C102" s="321" t="s">
        <v>2607</v>
      </c>
      <c r="D102" s="321"/>
      <c r="E102" s="321"/>
      <c r="F102" s="321"/>
      <c r="G102" s="321"/>
      <c r="H102" s="321"/>
      <c r="I102" s="321"/>
      <c r="J102" s="321"/>
      <c r="K102" s="225"/>
    </row>
    <row r="103" spans="2:11" customFormat="1" ht="17.25" customHeight="1">
      <c r="B103" s="224"/>
      <c r="C103" s="226" t="s">
        <v>2562</v>
      </c>
      <c r="D103" s="226"/>
      <c r="E103" s="226"/>
      <c r="F103" s="226" t="s">
        <v>2563</v>
      </c>
      <c r="G103" s="227"/>
      <c r="H103" s="226" t="s">
        <v>58</v>
      </c>
      <c r="I103" s="226" t="s">
        <v>61</v>
      </c>
      <c r="J103" s="226" t="s">
        <v>2564</v>
      </c>
      <c r="K103" s="225"/>
    </row>
    <row r="104" spans="2:11" customFormat="1" ht="17.25" customHeight="1">
      <c r="B104" s="224"/>
      <c r="C104" s="228" t="s">
        <v>2565</v>
      </c>
      <c r="D104" s="228"/>
      <c r="E104" s="228"/>
      <c r="F104" s="229" t="s">
        <v>2566</v>
      </c>
      <c r="G104" s="230"/>
      <c r="H104" s="228"/>
      <c r="I104" s="228"/>
      <c r="J104" s="228" t="s">
        <v>2567</v>
      </c>
      <c r="K104" s="225"/>
    </row>
    <row r="105" spans="2:11" customFormat="1" ht="5.25" customHeight="1">
      <c r="B105" s="224"/>
      <c r="C105" s="226"/>
      <c r="D105" s="226"/>
      <c r="E105" s="226"/>
      <c r="F105" s="226"/>
      <c r="G105" s="242"/>
      <c r="H105" s="226"/>
      <c r="I105" s="226"/>
      <c r="J105" s="226"/>
      <c r="K105" s="225"/>
    </row>
    <row r="106" spans="2:11" customFormat="1" ht="15" customHeight="1">
      <c r="B106" s="224"/>
      <c r="C106" s="213" t="s">
        <v>57</v>
      </c>
      <c r="D106" s="233"/>
      <c r="E106" s="233"/>
      <c r="F106" s="234" t="s">
        <v>2568</v>
      </c>
      <c r="G106" s="213"/>
      <c r="H106" s="213" t="s">
        <v>2608</v>
      </c>
      <c r="I106" s="213" t="s">
        <v>2570</v>
      </c>
      <c r="J106" s="213">
        <v>20</v>
      </c>
      <c r="K106" s="225"/>
    </row>
    <row r="107" spans="2:11" customFormat="1" ht="15" customHeight="1">
      <c r="B107" s="224"/>
      <c r="C107" s="213" t="s">
        <v>2571</v>
      </c>
      <c r="D107" s="213"/>
      <c r="E107" s="213"/>
      <c r="F107" s="234" t="s">
        <v>2568</v>
      </c>
      <c r="G107" s="213"/>
      <c r="H107" s="213" t="s">
        <v>2608</v>
      </c>
      <c r="I107" s="213" t="s">
        <v>2570</v>
      </c>
      <c r="J107" s="213">
        <v>120</v>
      </c>
      <c r="K107" s="225"/>
    </row>
    <row r="108" spans="2:11" customFormat="1" ht="15" customHeight="1">
      <c r="B108" s="236"/>
      <c r="C108" s="213" t="s">
        <v>2573</v>
      </c>
      <c r="D108" s="213"/>
      <c r="E108" s="213"/>
      <c r="F108" s="234" t="s">
        <v>2574</v>
      </c>
      <c r="G108" s="213"/>
      <c r="H108" s="213" t="s">
        <v>2608</v>
      </c>
      <c r="I108" s="213" t="s">
        <v>2570</v>
      </c>
      <c r="J108" s="213">
        <v>50</v>
      </c>
      <c r="K108" s="225"/>
    </row>
    <row r="109" spans="2:11" customFormat="1" ht="15" customHeight="1">
      <c r="B109" s="236"/>
      <c r="C109" s="213" t="s">
        <v>2576</v>
      </c>
      <c r="D109" s="213"/>
      <c r="E109" s="213"/>
      <c r="F109" s="234" t="s">
        <v>2568</v>
      </c>
      <c r="G109" s="213"/>
      <c r="H109" s="213" t="s">
        <v>2608</v>
      </c>
      <c r="I109" s="213" t="s">
        <v>2578</v>
      </c>
      <c r="J109" s="213"/>
      <c r="K109" s="225"/>
    </row>
    <row r="110" spans="2:11" customFormat="1" ht="15" customHeight="1">
      <c r="B110" s="236"/>
      <c r="C110" s="213" t="s">
        <v>2587</v>
      </c>
      <c r="D110" s="213"/>
      <c r="E110" s="213"/>
      <c r="F110" s="234" t="s">
        <v>2574</v>
      </c>
      <c r="G110" s="213"/>
      <c r="H110" s="213" t="s">
        <v>2608</v>
      </c>
      <c r="I110" s="213" t="s">
        <v>2570</v>
      </c>
      <c r="J110" s="213">
        <v>50</v>
      </c>
      <c r="K110" s="225"/>
    </row>
    <row r="111" spans="2:11" customFormat="1" ht="15" customHeight="1">
      <c r="B111" s="236"/>
      <c r="C111" s="213" t="s">
        <v>2595</v>
      </c>
      <c r="D111" s="213"/>
      <c r="E111" s="213"/>
      <c r="F111" s="234" t="s">
        <v>2574</v>
      </c>
      <c r="G111" s="213"/>
      <c r="H111" s="213" t="s">
        <v>2608</v>
      </c>
      <c r="I111" s="213" t="s">
        <v>2570</v>
      </c>
      <c r="J111" s="213">
        <v>50</v>
      </c>
      <c r="K111" s="225"/>
    </row>
    <row r="112" spans="2:11" customFormat="1" ht="15" customHeight="1">
      <c r="B112" s="236"/>
      <c r="C112" s="213" t="s">
        <v>2593</v>
      </c>
      <c r="D112" s="213"/>
      <c r="E112" s="213"/>
      <c r="F112" s="234" t="s">
        <v>2574</v>
      </c>
      <c r="G112" s="213"/>
      <c r="H112" s="213" t="s">
        <v>2608</v>
      </c>
      <c r="I112" s="213" t="s">
        <v>2570</v>
      </c>
      <c r="J112" s="213">
        <v>50</v>
      </c>
      <c r="K112" s="225"/>
    </row>
    <row r="113" spans="2:11" customFormat="1" ht="15" customHeight="1">
      <c r="B113" s="236"/>
      <c r="C113" s="213" t="s">
        <v>57</v>
      </c>
      <c r="D113" s="213"/>
      <c r="E113" s="213"/>
      <c r="F113" s="234" t="s">
        <v>2568</v>
      </c>
      <c r="G113" s="213"/>
      <c r="H113" s="213" t="s">
        <v>2609</v>
      </c>
      <c r="I113" s="213" t="s">
        <v>2570</v>
      </c>
      <c r="J113" s="213">
        <v>20</v>
      </c>
      <c r="K113" s="225"/>
    </row>
    <row r="114" spans="2:11" customFormat="1" ht="15" customHeight="1">
      <c r="B114" s="236"/>
      <c r="C114" s="213" t="s">
        <v>2610</v>
      </c>
      <c r="D114" s="213"/>
      <c r="E114" s="213"/>
      <c r="F114" s="234" t="s">
        <v>2568</v>
      </c>
      <c r="G114" s="213"/>
      <c r="H114" s="213" t="s">
        <v>2611</v>
      </c>
      <c r="I114" s="213" t="s">
        <v>2570</v>
      </c>
      <c r="J114" s="213">
        <v>120</v>
      </c>
      <c r="K114" s="225"/>
    </row>
    <row r="115" spans="2:11" customFormat="1" ht="15" customHeight="1">
      <c r="B115" s="236"/>
      <c r="C115" s="213" t="s">
        <v>42</v>
      </c>
      <c r="D115" s="213"/>
      <c r="E115" s="213"/>
      <c r="F115" s="234" t="s">
        <v>2568</v>
      </c>
      <c r="G115" s="213"/>
      <c r="H115" s="213" t="s">
        <v>2612</v>
      </c>
      <c r="I115" s="213" t="s">
        <v>2603</v>
      </c>
      <c r="J115" s="213"/>
      <c r="K115" s="225"/>
    </row>
    <row r="116" spans="2:11" customFormat="1" ht="15" customHeight="1">
      <c r="B116" s="236"/>
      <c r="C116" s="213" t="s">
        <v>52</v>
      </c>
      <c r="D116" s="213"/>
      <c r="E116" s="213"/>
      <c r="F116" s="234" t="s">
        <v>2568</v>
      </c>
      <c r="G116" s="213"/>
      <c r="H116" s="213" t="s">
        <v>2613</v>
      </c>
      <c r="I116" s="213" t="s">
        <v>2603</v>
      </c>
      <c r="J116" s="213"/>
      <c r="K116" s="225"/>
    </row>
    <row r="117" spans="2:11" customFormat="1" ht="15" customHeight="1">
      <c r="B117" s="236"/>
      <c r="C117" s="213" t="s">
        <v>61</v>
      </c>
      <c r="D117" s="213"/>
      <c r="E117" s="213"/>
      <c r="F117" s="234" t="s">
        <v>2568</v>
      </c>
      <c r="G117" s="213"/>
      <c r="H117" s="213" t="s">
        <v>2614</v>
      </c>
      <c r="I117" s="213" t="s">
        <v>2615</v>
      </c>
      <c r="J117" s="213"/>
      <c r="K117" s="225"/>
    </row>
    <row r="118" spans="2:11" customFormat="1" ht="15" customHeight="1">
      <c r="B118" s="237"/>
      <c r="C118" s="243"/>
      <c r="D118" s="243"/>
      <c r="E118" s="243"/>
      <c r="F118" s="243"/>
      <c r="G118" s="243"/>
      <c r="H118" s="243"/>
      <c r="I118" s="243"/>
      <c r="J118" s="243"/>
      <c r="K118" s="239"/>
    </row>
    <row r="119" spans="2:11" customFormat="1" ht="18.75" customHeight="1">
      <c r="B119" s="244"/>
      <c r="C119" s="245"/>
      <c r="D119" s="245"/>
      <c r="E119" s="245"/>
      <c r="F119" s="246"/>
      <c r="G119" s="245"/>
      <c r="H119" s="245"/>
      <c r="I119" s="245"/>
      <c r="J119" s="245"/>
      <c r="K119" s="244"/>
    </row>
    <row r="120" spans="2:11" customFormat="1" ht="18.75" customHeight="1">
      <c r="B120" s="220"/>
      <c r="C120" s="220"/>
      <c r="D120" s="220"/>
      <c r="E120" s="220"/>
      <c r="F120" s="220"/>
      <c r="G120" s="220"/>
      <c r="H120" s="220"/>
      <c r="I120" s="220"/>
      <c r="J120" s="220"/>
      <c r="K120" s="220"/>
    </row>
    <row r="121" spans="2:11" customFormat="1" ht="7.5" customHeight="1">
      <c r="B121" s="247"/>
      <c r="C121" s="248"/>
      <c r="D121" s="248"/>
      <c r="E121" s="248"/>
      <c r="F121" s="248"/>
      <c r="G121" s="248"/>
      <c r="H121" s="248"/>
      <c r="I121" s="248"/>
      <c r="J121" s="248"/>
      <c r="K121" s="249"/>
    </row>
    <row r="122" spans="2:11" customFormat="1" ht="45" customHeight="1">
      <c r="B122" s="250"/>
      <c r="C122" s="322" t="s">
        <v>2616</v>
      </c>
      <c r="D122" s="322"/>
      <c r="E122" s="322"/>
      <c r="F122" s="322"/>
      <c r="G122" s="322"/>
      <c r="H122" s="322"/>
      <c r="I122" s="322"/>
      <c r="J122" s="322"/>
      <c r="K122" s="251"/>
    </row>
    <row r="123" spans="2:11" customFormat="1" ht="17.25" customHeight="1">
      <c r="B123" s="252"/>
      <c r="C123" s="226" t="s">
        <v>2562</v>
      </c>
      <c r="D123" s="226"/>
      <c r="E123" s="226"/>
      <c r="F123" s="226" t="s">
        <v>2563</v>
      </c>
      <c r="G123" s="227"/>
      <c r="H123" s="226" t="s">
        <v>58</v>
      </c>
      <c r="I123" s="226" t="s">
        <v>61</v>
      </c>
      <c r="J123" s="226" t="s">
        <v>2564</v>
      </c>
      <c r="K123" s="253"/>
    </row>
    <row r="124" spans="2:11" customFormat="1" ht="17.25" customHeight="1">
      <c r="B124" s="252"/>
      <c r="C124" s="228" t="s">
        <v>2565</v>
      </c>
      <c r="D124" s="228"/>
      <c r="E124" s="228"/>
      <c r="F124" s="229" t="s">
        <v>2566</v>
      </c>
      <c r="G124" s="230"/>
      <c r="H124" s="228"/>
      <c r="I124" s="228"/>
      <c r="J124" s="228" t="s">
        <v>2567</v>
      </c>
      <c r="K124" s="253"/>
    </row>
    <row r="125" spans="2:11" customFormat="1" ht="5.25" customHeight="1">
      <c r="B125" s="254"/>
      <c r="C125" s="231"/>
      <c r="D125" s="231"/>
      <c r="E125" s="231"/>
      <c r="F125" s="231"/>
      <c r="G125" s="255"/>
      <c r="H125" s="231"/>
      <c r="I125" s="231"/>
      <c r="J125" s="231"/>
      <c r="K125" s="256"/>
    </row>
    <row r="126" spans="2:11" customFormat="1" ht="15" customHeight="1">
      <c r="B126" s="254"/>
      <c r="C126" s="213" t="s">
        <v>2571</v>
      </c>
      <c r="D126" s="233"/>
      <c r="E126" s="233"/>
      <c r="F126" s="234" t="s">
        <v>2568</v>
      </c>
      <c r="G126" s="213"/>
      <c r="H126" s="213" t="s">
        <v>2608</v>
      </c>
      <c r="I126" s="213" t="s">
        <v>2570</v>
      </c>
      <c r="J126" s="213">
        <v>120</v>
      </c>
      <c r="K126" s="257"/>
    </row>
    <row r="127" spans="2:11" customFormat="1" ht="15" customHeight="1">
      <c r="B127" s="254"/>
      <c r="C127" s="213" t="s">
        <v>2617</v>
      </c>
      <c r="D127" s="213"/>
      <c r="E127" s="213"/>
      <c r="F127" s="234" t="s">
        <v>2568</v>
      </c>
      <c r="G127" s="213"/>
      <c r="H127" s="213" t="s">
        <v>2618</v>
      </c>
      <c r="I127" s="213" t="s">
        <v>2570</v>
      </c>
      <c r="J127" s="213" t="s">
        <v>2619</v>
      </c>
      <c r="K127" s="257"/>
    </row>
    <row r="128" spans="2:11" customFormat="1" ht="15" customHeight="1">
      <c r="B128" s="254"/>
      <c r="C128" s="213" t="s">
        <v>2516</v>
      </c>
      <c r="D128" s="213"/>
      <c r="E128" s="213"/>
      <c r="F128" s="234" t="s">
        <v>2568</v>
      </c>
      <c r="G128" s="213"/>
      <c r="H128" s="213" t="s">
        <v>2620</v>
      </c>
      <c r="I128" s="213" t="s">
        <v>2570</v>
      </c>
      <c r="J128" s="213" t="s">
        <v>2619</v>
      </c>
      <c r="K128" s="257"/>
    </row>
    <row r="129" spans="2:11" customFormat="1" ht="15" customHeight="1">
      <c r="B129" s="254"/>
      <c r="C129" s="213" t="s">
        <v>2579</v>
      </c>
      <c r="D129" s="213"/>
      <c r="E129" s="213"/>
      <c r="F129" s="234" t="s">
        <v>2574</v>
      </c>
      <c r="G129" s="213"/>
      <c r="H129" s="213" t="s">
        <v>2580</v>
      </c>
      <c r="I129" s="213" t="s">
        <v>2570</v>
      </c>
      <c r="J129" s="213">
        <v>15</v>
      </c>
      <c r="K129" s="257"/>
    </row>
    <row r="130" spans="2:11" customFormat="1" ht="15" customHeight="1">
      <c r="B130" s="254"/>
      <c r="C130" s="213" t="s">
        <v>2581</v>
      </c>
      <c r="D130" s="213"/>
      <c r="E130" s="213"/>
      <c r="F130" s="234" t="s">
        <v>2574</v>
      </c>
      <c r="G130" s="213"/>
      <c r="H130" s="213" t="s">
        <v>2582</v>
      </c>
      <c r="I130" s="213" t="s">
        <v>2570</v>
      </c>
      <c r="J130" s="213">
        <v>15</v>
      </c>
      <c r="K130" s="257"/>
    </row>
    <row r="131" spans="2:11" customFormat="1" ht="15" customHeight="1">
      <c r="B131" s="254"/>
      <c r="C131" s="213" t="s">
        <v>2583</v>
      </c>
      <c r="D131" s="213"/>
      <c r="E131" s="213"/>
      <c r="F131" s="234" t="s">
        <v>2574</v>
      </c>
      <c r="G131" s="213"/>
      <c r="H131" s="213" t="s">
        <v>2584</v>
      </c>
      <c r="I131" s="213" t="s">
        <v>2570</v>
      </c>
      <c r="J131" s="213">
        <v>20</v>
      </c>
      <c r="K131" s="257"/>
    </row>
    <row r="132" spans="2:11" customFormat="1" ht="15" customHeight="1">
      <c r="B132" s="254"/>
      <c r="C132" s="213" t="s">
        <v>2585</v>
      </c>
      <c r="D132" s="213"/>
      <c r="E132" s="213"/>
      <c r="F132" s="234" t="s">
        <v>2574</v>
      </c>
      <c r="G132" s="213"/>
      <c r="H132" s="213" t="s">
        <v>2586</v>
      </c>
      <c r="I132" s="213" t="s">
        <v>2570</v>
      </c>
      <c r="J132" s="213">
        <v>20</v>
      </c>
      <c r="K132" s="257"/>
    </row>
    <row r="133" spans="2:11" customFormat="1" ht="15" customHeight="1">
      <c r="B133" s="254"/>
      <c r="C133" s="213" t="s">
        <v>2573</v>
      </c>
      <c r="D133" s="213"/>
      <c r="E133" s="213"/>
      <c r="F133" s="234" t="s">
        <v>2574</v>
      </c>
      <c r="G133" s="213"/>
      <c r="H133" s="213" t="s">
        <v>2608</v>
      </c>
      <c r="I133" s="213" t="s">
        <v>2570</v>
      </c>
      <c r="J133" s="213">
        <v>50</v>
      </c>
      <c r="K133" s="257"/>
    </row>
    <row r="134" spans="2:11" customFormat="1" ht="15" customHeight="1">
      <c r="B134" s="254"/>
      <c r="C134" s="213" t="s">
        <v>2587</v>
      </c>
      <c r="D134" s="213"/>
      <c r="E134" s="213"/>
      <c r="F134" s="234" t="s">
        <v>2574</v>
      </c>
      <c r="G134" s="213"/>
      <c r="H134" s="213" t="s">
        <v>2608</v>
      </c>
      <c r="I134" s="213" t="s">
        <v>2570</v>
      </c>
      <c r="J134" s="213">
        <v>50</v>
      </c>
      <c r="K134" s="257"/>
    </row>
    <row r="135" spans="2:11" customFormat="1" ht="15" customHeight="1">
      <c r="B135" s="254"/>
      <c r="C135" s="213" t="s">
        <v>2593</v>
      </c>
      <c r="D135" s="213"/>
      <c r="E135" s="213"/>
      <c r="F135" s="234" t="s">
        <v>2574</v>
      </c>
      <c r="G135" s="213"/>
      <c r="H135" s="213" t="s">
        <v>2608</v>
      </c>
      <c r="I135" s="213" t="s">
        <v>2570</v>
      </c>
      <c r="J135" s="213">
        <v>50</v>
      </c>
      <c r="K135" s="257"/>
    </row>
    <row r="136" spans="2:11" customFormat="1" ht="15" customHeight="1">
      <c r="B136" s="254"/>
      <c r="C136" s="213" t="s">
        <v>2595</v>
      </c>
      <c r="D136" s="213"/>
      <c r="E136" s="213"/>
      <c r="F136" s="234" t="s">
        <v>2574</v>
      </c>
      <c r="G136" s="213"/>
      <c r="H136" s="213" t="s">
        <v>2608</v>
      </c>
      <c r="I136" s="213" t="s">
        <v>2570</v>
      </c>
      <c r="J136" s="213">
        <v>50</v>
      </c>
      <c r="K136" s="257"/>
    </row>
    <row r="137" spans="2:11" customFormat="1" ht="15" customHeight="1">
      <c r="B137" s="254"/>
      <c r="C137" s="213" t="s">
        <v>2596</v>
      </c>
      <c r="D137" s="213"/>
      <c r="E137" s="213"/>
      <c r="F137" s="234" t="s">
        <v>2574</v>
      </c>
      <c r="G137" s="213"/>
      <c r="H137" s="213" t="s">
        <v>2621</v>
      </c>
      <c r="I137" s="213" t="s">
        <v>2570</v>
      </c>
      <c r="J137" s="213">
        <v>255</v>
      </c>
      <c r="K137" s="257"/>
    </row>
    <row r="138" spans="2:11" customFormat="1" ht="15" customHeight="1">
      <c r="B138" s="254"/>
      <c r="C138" s="213" t="s">
        <v>2598</v>
      </c>
      <c r="D138" s="213"/>
      <c r="E138" s="213"/>
      <c r="F138" s="234" t="s">
        <v>2568</v>
      </c>
      <c r="G138" s="213"/>
      <c r="H138" s="213" t="s">
        <v>2622</v>
      </c>
      <c r="I138" s="213" t="s">
        <v>2600</v>
      </c>
      <c r="J138" s="213"/>
      <c r="K138" s="257"/>
    </row>
    <row r="139" spans="2:11" customFormat="1" ht="15" customHeight="1">
      <c r="B139" s="254"/>
      <c r="C139" s="213" t="s">
        <v>2601</v>
      </c>
      <c r="D139" s="213"/>
      <c r="E139" s="213"/>
      <c r="F139" s="234" t="s">
        <v>2568</v>
      </c>
      <c r="G139" s="213"/>
      <c r="H139" s="213" t="s">
        <v>2623</v>
      </c>
      <c r="I139" s="213" t="s">
        <v>2603</v>
      </c>
      <c r="J139" s="213"/>
      <c r="K139" s="257"/>
    </row>
    <row r="140" spans="2:11" customFormat="1" ht="15" customHeight="1">
      <c r="B140" s="254"/>
      <c r="C140" s="213" t="s">
        <v>2604</v>
      </c>
      <c r="D140" s="213"/>
      <c r="E140" s="213"/>
      <c r="F140" s="234" t="s">
        <v>2568</v>
      </c>
      <c r="G140" s="213"/>
      <c r="H140" s="213" t="s">
        <v>2604</v>
      </c>
      <c r="I140" s="213" t="s">
        <v>2603</v>
      </c>
      <c r="J140" s="213"/>
      <c r="K140" s="257"/>
    </row>
    <row r="141" spans="2:11" customFormat="1" ht="15" customHeight="1">
      <c r="B141" s="254"/>
      <c r="C141" s="213" t="s">
        <v>42</v>
      </c>
      <c r="D141" s="213"/>
      <c r="E141" s="213"/>
      <c r="F141" s="234" t="s">
        <v>2568</v>
      </c>
      <c r="G141" s="213"/>
      <c r="H141" s="213" t="s">
        <v>2624</v>
      </c>
      <c r="I141" s="213" t="s">
        <v>2603</v>
      </c>
      <c r="J141" s="213"/>
      <c r="K141" s="257"/>
    </row>
    <row r="142" spans="2:11" customFormat="1" ht="15" customHeight="1">
      <c r="B142" s="254"/>
      <c r="C142" s="213" t="s">
        <v>2625</v>
      </c>
      <c r="D142" s="213"/>
      <c r="E142" s="213"/>
      <c r="F142" s="234" t="s">
        <v>2568</v>
      </c>
      <c r="G142" s="213"/>
      <c r="H142" s="213" t="s">
        <v>2626</v>
      </c>
      <c r="I142" s="213" t="s">
        <v>2603</v>
      </c>
      <c r="J142" s="213"/>
      <c r="K142" s="257"/>
    </row>
    <row r="143" spans="2:11" customFormat="1" ht="15" customHeight="1">
      <c r="B143" s="258"/>
      <c r="C143" s="259"/>
      <c r="D143" s="259"/>
      <c r="E143" s="259"/>
      <c r="F143" s="259"/>
      <c r="G143" s="259"/>
      <c r="H143" s="259"/>
      <c r="I143" s="259"/>
      <c r="J143" s="259"/>
      <c r="K143" s="260"/>
    </row>
    <row r="144" spans="2:11" customFormat="1" ht="18.75" customHeight="1">
      <c r="B144" s="245"/>
      <c r="C144" s="245"/>
      <c r="D144" s="245"/>
      <c r="E144" s="245"/>
      <c r="F144" s="246"/>
      <c r="G144" s="245"/>
      <c r="H144" s="245"/>
      <c r="I144" s="245"/>
      <c r="J144" s="245"/>
      <c r="K144" s="245"/>
    </row>
    <row r="145" spans="2:11" customFormat="1" ht="18.75" customHeight="1">
      <c r="B145" s="220"/>
      <c r="C145" s="220"/>
      <c r="D145" s="220"/>
      <c r="E145" s="220"/>
      <c r="F145" s="220"/>
      <c r="G145" s="220"/>
      <c r="H145" s="220"/>
      <c r="I145" s="220"/>
      <c r="J145" s="220"/>
      <c r="K145" s="220"/>
    </row>
    <row r="146" spans="2:11" customFormat="1" ht="7.5" customHeight="1">
      <c r="B146" s="221"/>
      <c r="C146" s="222"/>
      <c r="D146" s="222"/>
      <c r="E146" s="222"/>
      <c r="F146" s="222"/>
      <c r="G146" s="222"/>
      <c r="H146" s="222"/>
      <c r="I146" s="222"/>
      <c r="J146" s="222"/>
      <c r="K146" s="223"/>
    </row>
    <row r="147" spans="2:11" customFormat="1" ht="45" customHeight="1">
      <c r="B147" s="224"/>
      <c r="C147" s="321" t="s">
        <v>2627</v>
      </c>
      <c r="D147" s="321"/>
      <c r="E147" s="321"/>
      <c r="F147" s="321"/>
      <c r="G147" s="321"/>
      <c r="H147" s="321"/>
      <c r="I147" s="321"/>
      <c r="J147" s="321"/>
      <c r="K147" s="225"/>
    </row>
    <row r="148" spans="2:11" customFormat="1" ht="17.25" customHeight="1">
      <c r="B148" s="224"/>
      <c r="C148" s="226" t="s">
        <v>2562</v>
      </c>
      <c r="D148" s="226"/>
      <c r="E148" s="226"/>
      <c r="F148" s="226" t="s">
        <v>2563</v>
      </c>
      <c r="G148" s="227"/>
      <c r="H148" s="226" t="s">
        <v>58</v>
      </c>
      <c r="I148" s="226" t="s">
        <v>61</v>
      </c>
      <c r="J148" s="226" t="s">
        <v>2564</v>
      </c>
      <c r="K148" s="225"/>
    </row>
    <row r="149" spans="2:11" customFormat="1" ht="17.25" customHeight="1">
      <c r="B149" s="224"/>
      <c r="C149" s="228" t="s">
        <v>2565</v>
      </c>
      <c r="D149" s="228"/>
      <c r="E149" s="228"/>
      <c r="F149" s="229" t="s">
        <v>2566</v>
      </c>
      <c r="G149" s="230"/>
      <c r="H149" s="228"/>
      <c r="I149" s="228"/>
      <c r="J149" s="228" t="s">
        <v>2567</v>
      </c>
      <c r="K149" s="225"/>
    </row>
    <row r="150" spans="2:11" customFormat="1" ht="5.25" customHeight="1">
      <c r="B150" s="236"/>
      <c r="C150" s="231"/>
      <c r="D150" s="231"/>
      <c r="E150" s="231"/>
      <c r="F150" s="231"/>
      <c r="G150" s="232"/>
      <c r="H150" s="231"/>
      <c r="I150" s="231"/>
      <c r="J150" s="231"/>
      <c r="K150" s="257"/>
    </row>
    <row r="151" spans="2:11" customFormat="1" ht="15" customHeight="1">
      <c r="B151" s="236"/>
      <c r="C151" s="261" t="s">
        <v>2571</v>
      </c>
      <c r="D151" s="213"/>
      <c r="E151" s="213"/>
      <c r="F151" s="262" t="s">
        <v>2568</v>
      </c>
      <c r="G151" s="213"/>
      <c r="H151" s="261" t="s">
        <v>2608</v>
      </c>
      <c r="I151" s="261" t="s">
        <v>2570</v>
      </c>
      <c r="J151" s="261">
        <v>120</v>
      </c>
      <c r="K151" s="257"/>
    </row>
    <row r="152" spans="2:11" customFormat="1" ht="15" customHeight="1">
      <c r="B152" s="236"/>
      <c r="C152" s="261" t="s">
        <v>2617</v>
      </c>
      <c r="D152" s="213"/>
      <c r="E152" s="213"/>
      <c r="F152" s="262" t="s">
        <v>2568</v>
      </c>
      <c r="G152" s="213"/>
      <c r="H152" s="261" t="s">
        <v>2628</v>
      </c>
      <c r="I152" s="261" t="s">
        <v>2570</v>
      </c>
      <c r="J152" s="261" t="s">
        <v>2619</v>
      </c>
      <c r="K152" s="257"/>
    </row>
    <row r="153" spans="2:11" customFormat="1" ht="15" customHeight="1">
      <c r="B153" s="236"/>
      <c r="C153" s="261" t="s">
        <v>2516</v>
      </c>
      <c r="D153" s="213"/>
      <c r="E153" s="213"/>
      <c r="F153" s="262" t="s">
        <v>2568</v>
      </c>
      <c r="G153" s="213"/>
      <c r="H153" s="261" t="s">
        <v>2629</v>
      </c>
      <c r="I153" s="261" t="s">
        <v>2570</v>
      </c>
      <c r="J153" s="261" t="s">
        <v>2619</v>
      </c>
      <c r="K153" s="257"/>
    </row>
    <row r="154" spans="2:11" customFormat="1" ht="15" customHeight="1">
      <c r="B154" s="236"/>
      <c r="C154" s="261" t="s">
        <v>2573</v>
      </c>
      <c r="D154" s="213"/>
      <c r="E154" s="213"/>
      <c r="F154" s="262" t="s">
        <v>2574</v>
      </c>
      <c r="G154" s="213"/>
      <c r="H154" s="261" t="s">
        <v>2608</v>
      </c>
      <c r="I154" s="261" t="s">
        <v>2570</v>
      </c>
      <c r="J154" s="261">
        <v>50</v>
      </c>
      <c r="K154" s="257"/>
    </row>
    <row r="155" spans="2:11" customFormat="1" ht="15" customHeight="1">
      <c r="B155" s="236"/>
      <c r="C155" s="261" t="s">
        <v>2576</v>
      </c>
      <c r="D155" s="213"/>
      <c r="E155" s="213"/>
      <c r="F155" s="262" t="s">
        <v>2568</v>
      </c>
      <c r="G155" s="213"/>
      <c r="H155" s="261" t="s">
        <v>2608</v>
      </c>
      <c r="I155" s="261" t="s">
        <v>2578</v>
      </c>
      <c r="J155" s="261"/>
      <c r="K155" s="257"/>
    </row>
    <row r="156" spans="2:11" customFormat="1" ht="15" customHeight="1">
      <c r="B156" s="236"/>
      <c r="C156" s="261" t="s">
        <v>2587</v>
      </c>
      <c r="D156" s="213"/>
      <c r="E156" s="213"/>
      <c r="F156" s="262" t="s">
        <v>2574</v>
      </c>
      <c r="G156" s="213"/>
      <c r="H156" s="261" t="s">
        <v>2608</v>
      </c>
      <c r="I156" s="261" t="s">
        <v>2570</v>
      </c>
      <c r="J156" s="261">
        <v>50</v>
      </c>
      <c r="K156" s="257"/>
    </row>
    <row r="157" spans="2:11" customFormat="1" ht="15" customHeight="1">
      <c r="B157" s="236"/>
      <c r="C157" s="261" t="s">
        <v>2595</v>
      </c>
      <c r="D157" s="213"/>
      <c r="E157" s="213"/>
      <c r="F157" s="262" t="s">
        <v>2574</v>
      </c>
      <c r="G157" s="213"/>
      <c r="H157" s="261" t="s">
        <v>2608</v>
      </c>
      <c r="I157" s="261" t="s">
        <v>2570</v>
      </c>
      <c r="J157" s="261">
        <v>50</v>
      </c>
      <c r="K157" s="257"/>
    </row>
    <row r="158" spans="2:11" customFormat="1" ht="15" customHeight="1">
      <c r="B158" s="236"/>
      <c r="C158" s="261" t="s">
        <v>2593</v>
      </c>
      <c r="D158" s="213"/>
      <c r="E158" s="213"/>
      <c r="F158" s="262" t="s">
        <v>2574</v>
      </c>
      <c r="G158" s="213"/>
      <c r="H158" s="261" t="s">
        <v>2608</v>
      </c>
      <c r="I158" s="261" t="s">
        <v>2570</v>
      </c>
      <c r="J158" s="261">
        <v>50</v>
      </c>
      <c r="K158" s="257"/>
    </row>
    <row r="159" spans="2:11" customFormat="1" ht="15" customHeight="1">
      <c r="B159" s="236"/>
      <c r="C159" s="261" t="s">
        <v>116</v>
      </c>
      <c r="D159" s="213"/>
      <c r="E159" s="213"/>
      <c r="F159" s="262" t="s">
        <v>2568</v>
      </c>
      <c r="G159" s="213"/>
      <c r="H159" s="261" t="s">
        <v>2630</v>
      </c>
      <c r="I159" s="261" t="s">
        <v>2570</v>
      </c>
      <c r="J159" s="261" t="s">
        <v>2631</v>
      </c>
      <c r="K159" s="257"/>
    </row>
    <row r="160" spans="2:11" customFormat="1" ht="15" customHeight="1">
      <c r="B160" s="236"/>
      <c r="C160" s="261" t="s">
        <v>2632</v>
      </c>
      <c r="D160" s="213"/>
      <c r="E160" s="213"/>
      <c r="F160" s="262" t="s">
        <v>2568</v>
      </c>
      <c r="G160" s="213"/>
      <c r="H160" s="261" t="s">
        <v>2633</v>
      </c>
      <c r="I160" s="261" t="s">
        <v>2603</v>
      </c>
      <c r="J160" s="261"/>
      <c r="K160" s="257"/>
    </row>
    <row r="161" spans="2:11" customFormat="1" ht="15" customHeight="1">
      <c r="B161" s="263"/>
      <c r="C161" s="243"/>
      <c r="D161" s="243"/>
      <c r="E161" s="243"/>
      <c r="F161" s="243"/>
      <c r="G161" s="243"/>
      <c r="H161" s="243"/>
      <c r="I161" s="243"/>
      <c r="J161" s="243"/>
      <c r="K161" s="264"/>
    </row>
    <row r="162" spans="2:11" customFormat="1" ht="18.75" customHeight="1">
      <c r="B162" s="245"/>
      <c r="C162" s="255"/>
      <c r="D162" s="255"/>
      <c r="E162" s="255"/>
      <c r="F162" s="265"/>
      <c r="G162" s="255"/>
      <c r="H162" s="255"/>
      <c r="I162" s="255"/>
      <c r="J162" s="255"/>
      <c r="K162" s="245"/>
    </row>
    <row r="163" spans="2:11" customFormat="1" ht="18.75" customHeight="1">
      <c r="B163" s="220"/>
      <c r="C163" s="220"/>
      <c r="D163" s="220"/>
      <c r="E163" s="220"/>
      <c r="F163" s="220"/>
      <c r="G163" s="220"/>
      <c r="H163" s="220"/>
      <c r="I163" s="220"/>
      <c r="J163" s="220"/>
      <c r="K163" s="220"/>
    </row>
    <row r="164" spans="2:11" customFormat="1" ht="7.5" customHeight="1">
      <c r="B164" s="202"/>
      <c r="C164" s="203"/>
      <c r="D164" s="203"/>
      <c r="E164" s="203"/>
      <c r="F164" s="203"/>
      <c r="G164" s="203"/>
      <c r="H164" s="203"/>
      <c r="I164" s="203"/>
      <c r="J164" s="203"/>
      <c r="K164" s="204"/>
    </row>
    <row r="165" spans="2:11" customFormat="1" ht="45" customHeight="1">
      <c r="B165" s="205"/>
      <c r="C165" s="322" t="s">
        <v>2634</v>
      </c>
      <c r="D165" s="322"/>
      <c r="E165" s="322"/>
      <c r="F165" s="322"/>
      <c r="G165" s="322"/>
      <c r="H165" s="322"/>
      <c r="I165" s="322"/>
      <c r="J165" s="322"/>
      <c r="K165" s="206"/>
    </row>
    <row r="166" spans="2:11" customFormat="1" ht="17.25" customHeight="1">
      <c r="B166" s="205"/>
      <c r="C166" s="226" t="s">
        <v>2562</v>
      </c>
      <c r="D166" s="226"/>
      <c r="E166" s="226"/>
      <c r="F166" s="226" t="s">
        <v>2563</v>
      </c>
      <c r="G166" s="266"/>
      <c r="H166" s="267" t="s">
        <v>58</v>
      </c>
      <c r="I166" s="267" t="s">
        <v>61</v>
      </c>
      <c r="J166" s="226" t="s">
        <v>2564</v>
      </c>
      <c r="K166" s="206"/>
    </row>
    <row r="167" spans="2:11" customFormat="1" ht="17.25" customHeight="1">
      <c r="B167" s="207"/>
      <c r="C167" s="228" t="s">
        <v>2565</v>
      </c>
      <c r="D167" s="228"/>
      <c r="E167" s="228"/>
      <c r="F167" s="229" t="s">
        <v>2566</v>
      </c>
      <c r="G167" s="268"/>
      <c r="H167" s="269"/>
      <c r="I167" s="269"/>
      <c r="J167" s="228" t="s">
        <v>2567</v>
      </c>
      <c r="K167" s="208"/>
    </row>
    <row r="168" spans="2:11" customFormat="1" ht="5.25" customHeight="1">
      <c r="B168" s="236"/>
      <c r="C168" s="231"/>
      <c r="D168" s="231"/>
      <c r="E168" s="231"/>
      <c r="F168" s="231"/>
      <c r="G168" s="232"/>
      <c r="H168" s="231"/>
      <c r="I168" s="231"/>
      <c r="J168" s="231"/>
      <c r="K168" s="257"/>
    </row>
    <row r="169" spans="2:11" customFormat="1" ht="15" customHeight="1">
      <c r="B169" s="236"/>
      <c r="C169" s="213" t="s">
        <v>2571</v>
      </c>
      <c r="D169" s="213"/>
      <c r="E169" s="213"/>
      <c r="F169" s="234" t="s">
        <v>2568</v>
      </c>
      <c r="G169" s="213"/>
      <c r="H169" s="213" t="s">
        <v>2608</v>
      </c>
      <c r="I169" s="213" t="s">
        <v>2570</v>
      </c>
      <c r="J169" s="213">
        <v>120</v>
      </c>
      <c r="K169" s="257"/>
    </row>
    <row r="170" spans="2:11" customFormat="1" ht="15" customHeight="1">
      <c r="B170" s="236"/>
      <c r="C170" s="213" t="s">
        <v>2617</v>
      </c>
      <c r="D170" s="213"/>
      <c r="E170" s="213"/>
      <c r="F170" s="234" t="s">
        <v>2568</v>
      </c>
      <c r="G170" s="213"/>
      <c r="H170" s="213" t="s">
        <v>2618</v>
      </c>
      <c r="I170" s="213" t="s">
        <v>2570</v>
      </c>
      <c r="J170" s="213" t="s">
        <v>2619</v>
      </c>
      <c r="K170" s="257"/>
    </row>
    <row r="171" spans="2:11" customFormat="1" ht="15" customHeight="1">
      <c r="B171" s="236"/>
      <c r="C171" s="213" t="s">
        <v>2516</v>
      </c>
      <c r="D171" s="213"/>
      <c r="E171" s="213"/>
      <c r="F171" s="234" t="s">
        <v>2568</v>
      </c>
      <c r="G171" s="213"/>
      <c r="H171" s="213" t="s">
        <v>2635</v>
      </c>
      <c r="I171" s="213" t="s">
        <v>2570</v>
      </c>
      <c r="J171" s="213" t="s">
        <v>2619</v>
      </c>
      <c r="K171" s="257"/>
    </row>
    <row r="172" spans="2:11" customFormat="1" ht="15" customHeight="1">
      <c r="B172" s="236"/>
      <c r="C172" s="213" t="s">
        <v>2573</v>
      </c>
      <c r="D172" s="213"/>
      <c r="E172" s="213"/>
      <c r="F172" s="234" t="s">
        <v>2574</v>
      </c>
      <c r="G172" s="213"/>
      <c r="H172" s="213" t="s">
        <v>2635</v>
      </c>
      <c r="I172" s="213" t="s">
        <v>2570</v>
      </c>
      <c r="J172" s="213">
        <v>50</v>
      </c>
      <c r="K172" s="257"/>
    </row>
    <row r="173" spans="2:11" customFormat="1" ht="15" customHeight="1">
      <c r="B173" s="236"/>
      <c r="C173" s="213" t="s">
        <v>2576</v>
      </c>
      <c r="D173" s="213"/>
      <c r="E173" s="213"/>
      <c r="F173" s="234" t="s">
        <v>2568</v>
      </c>
      <c r="G173" s="213"/>
      <c r="H173" s="213" t="s">
        <v>2635</v>
      </c>
      <c r="I173" s="213" t="s">
        <v>2578</v>
      </c>
      <c r="J173" s="213"/>
      <c r="K173" s="257"/>
    </row>
    <row r="174" spans="2:11" customFormat="1" ht="15" customHeight="1">
      <c r="B174" s="236"/>
      <c r="C174" s="213" t="s">
        <v>2587</v>
      </c>
      <c r="D174" s="213"/>
      <c r="E174" s="213"/>
      <c r="F174" s="234" t="s">
        <v>2574</v>
      </c>
      <c r="G174" s="213"/>
      <c r="H174" s="213" t="s">
        <v>2635</v>
      </c>
      <c r="I174" s="213" t="s">
        <v>2570</v>
      </c>
      <c r="J174" s="213">
        <v>50</v>
      </c>
      <c r="K174" s="257"/>
    </row>
    <row r="175" spans="2:11" customFormat="1" ht="15" customHeight="1">
      <c r="B175" s="236"/>
      <c r="C175" s="213" t="s">
        <v>2595</v>
      </c>
      <c r="D175" s="213"/>
      <c r="E175" s="213"/>
      <c r="F175" s="234" t="s">
        <v>2574</v>
      </c>
      <c r="G175" s="213"/>
      <c r="H175" s="213" t="s">
        <v>2635</v>
      </c>
      <c r="I175" s="213" t="s">
        <v>2570</v>
      </c>
      <c r="J175" s="213">
        <v>50</v>
      </c>
      <c r="K175" s="257"/>
    </row>
    <row r="176" spans="2:11" customFormat="1" ht="15" customHeight="1">
      <c r="B176" s="236"/>
      <c r="C176" s="213" t="s">
        <v>2593</v>
      </c>
      <c r="D176" s="213"/>
      <c r="E176" s="213"/>
      <c r="F176" s="234" t="s">
        <v>2574</v>
      </c>
      <c r="G176" s="213"/>
      <c r="H176" s="213" t="s">
        <v>2635</v>
      </c>
      <c r="I176" s="213" t="s">
        <v>2570</v>
      </c>
      <c r="J176" s="213">
        <v>50</v>
      </c>
      <c r="K176" s="257"/>
    </row>
    <row r="177" spans="2:11" customFormat="1" ht="15" customHeight="1">
      <c r="B177" s="236"/>
      <c r="C177" s="213" t="s">
        <v>120</v>
      </c>
      <c r="D177" s="213"/>
      <c r="E177" s="213"/>
      <c r="F177" s="234" t="s">
        <v>2568</v>
      </c>
      <c r="G177" s="213"/>
      <c r="H177" s="213" t="s">
        <v>2636</v>
      </c>
      <c r="I177" s="213" t="s">
        <v>2637</v>
      </c>
      <c r="J177" s="213"/>
      <c r="K177" s="257"/>
    </row>
    <row r="178" spans="2:11" customFormat="1" ht="15" customHeight="1">
      <c r="B178" s="236"/>
      <c r="C178" s="213" t="s">
        <v>61</v>
      </c>
      <c r="D178" s="213"/>
      <c r="E178" s="213"/>
      <c r="F178" s="234" t="s">
        <v>2568</v>
      </c>
      <c r="G178" s="213"/>
      <c r="H178" s="213" t="s">
        <v>2638</v>
      </c>
      <c r="I178" s="213" t="s">
        <v>2639</v>
      </c>
      <c r="J178" s="213">
        <v>1</v>
      </c>
      <c r="K178" s="257"/>
    </row>
    <row r="179" spans="2:11" customFormat="1" ht="15" customHeight="1">
      <c r="B179" s="236"/>
      <c r="C179" s="213" t="s">
        <v>57</v>
      </c>
      <c r="D179" s="213"/>
      <c r="E179" s="213"/>
      <c r="F179" s="234" t="s">
        <v>2568</v>
      </c>
      <c r="G179" s="213"/>
      <c r="H179" s="213" t="s">
        <v>2640</v>
      </c>
      <c r="I179" s="213" t="s">
        <v>2570</v>
      </c>
      <c r="J179" s="213">
        <v>20</v>
      </c>
      <c r="K179" s="257"/>
    </row>
    <row r="180" spans="2:11" customFormat="1" ht="15" customHeight="1">
      <c r="B180" s="236"/>
      <c r="C180" s="213" t="s">
        <v>58</v>
      </c>
      <c r="D180" s="213"/>
      <c r="E180" s="213"/>
      <c r="F180" s="234" t="s">
        <v>2568</v>
      </c>
      <c r="G180" s="213"/>
      <c r="H180" s="213" t="s">
        <v>2641</v>
      </c>
      <c r="I180" s="213" t="s">
        <v>2570</v>
      </c>
      <c r="J180" s="213">
        <v>255</v>
      </c>
      <c r="K180" s="257"/>
    </row>
    <row r="181" spans="2:11" customFormat="1" ht="15" customHeight="1">
      <c r="B181" s="236"/>
      <c r="C181" s="213" t="s">
        <v>121</v>
      </c>
      <c r="D181" s="213"/>
      <c r="E181" s="213"/>
      <c r="F181" s="234" t="s">
        <v>2568</v>
      </c>
      <c r="G181" s="213"/>
      <c r="H181" s="213" t="s">
        <v>2532</v>
      </c>
      <c r="I181" s="213" t="s">
        <v>2570</v>
      </c>
      <c r="J181" s="213">
        <v>10</v>
      </c>
      <c r="K181" s="257"/>
    </row>
    <row r="182" spans="2:11" customFormat="1" ht="15" customHeight="1">
      <c r="B182" s="236"/>
      <c r="C182" s="213" t="s">
        <v>122</v>
      </c>
      <c r="D182" s="213"/>
      <c r="E182" s="213"/>
      <c r="F182" s="234" t="s">
        <v>2568</v>
      </c>
      <c r="G182" s="213"/>
      <c r="H182" s="213" t="s">
        <v>2642</v>
      </c>
      <c r="I182" s="213" t="s">
        <v>2603</v>
      </c>
      <c r="J182" s="213"/>
      <c r="K182" s="257"/>
    </row>
    <row r="183" spans="2:11" customFormat="1" ht="15" customHeight="1">
      <c r="B183" s="236"/>
      <c r="C183" s="213" t="s">
        <v>2643</v>
      </c>
      <c r="D183" s="213"/>
      <c r="E183" s="213"/>
      <c r="F183" s="234" t="s">
        <v>2568</v>
      </c>
      <c r="G183" s="213"/>
      <c r="H183" s="213" t="s">
        <v>2644</v>
      </c>
      <c r="I183" s="213" t="s">
        <v>2603</v>
      </c>
      <c r="J183" s="213"/>
      <c r="K183" s="257"/>
    </row>
    <row r="184" spans="2:11" customFormat="1" ht="15" customHeight="1">
      <c r="B184" s="236"/>
      <c r="C184" s="213" t="s">
        <v>2632</v>
      </c>
      <c r="D184" s="213"/>
      <c r="E184" s="213"/>
      <c r="F184" s="234" t="s">
        <v>2568</v>
      </c>
      <c r="G184" s="213"/>
      <c r="H184" s="213" t="s">
        <v>2645</v>
      </c>
      <c r="I184" s="213" t="s">
        <v>2603</v>
      </c>
      <c r="J184" s="213"/>
      <c r="K184" s="257"/>
    </row>
    <row r="185" spans="2:11" customFormat="1" ht="15" customHeight="1">
      <c r="B185" s="236"/>
      <c r="C185" s="213" t="s">
        <v>124</v>
      </c>
      <c r="D185" s="213"/>
      <c r="E185" s="213"/>
      <c r="F185" s="234" t="s">
        <v>2574</v>
      </c>
      <c r="G185" s="213"/>
      <c r="H185" s="213" t="s">
        <v>2646</v>
      </c>
      <c r="I185" s="213" t="s">
        <v>2570</v>
      </c>
      <c r="J185" s="213">
        <v>50</v>
      </c>
      <c r="K185" s="257"/>
    </row>
    <row r="186" spans="2:11" customFormat="1" ht="15" customHeight="1">
      <c r="B186" s="236"/>
      <c r="C186" s="213" t="s">
        <v>2647</v>
      </c>
      <c r="D186" s="213"/>
      <c r="E186" s="213"/>
      <c r="F186" s="234" t="s">
        <v>2574</v>
      </c>
      <c r="G186" s="213"/>
      <c r="H186" s="213" t="s">
        <v>2648</v>
      </c>
      <c r="I186" s="213" t="s">
        <v>2649</v>
      </c>
      <c r="J186" s="213"/>
      <c r="K186" s="257"/>
    </row>
    <row r="187" spans="2:11" customFormat="1" ht="15" customHeight="1">
      <c r="B187" s="236"/>
      <c r="C187" s="213" t="s">
        <v>2650</v>
      </c>
      <c r="D187" s="213"/>
      <c r="E187" s="213"/>
      <c r="F187" s="234" t="s">
        <v>2574</v>
      </c>
      <c r="G187" s="213"/>
      <c r="H187" s="213" t="s">
        <v>2651</v>
      </c>
      <c r="I187" s="213" t="s">
        <v>2649</v>
      </c>
      <c r="J187" s="213"/>
      <c r="K187" s="257"/>
    </row>
    <row r="188" spans="2:11" customFormat="1" ht="15" customHeight="1">
      <c r="B188" s="236"/>
      <c r="C188" s="213" t="s">
        <v>2652</v>
      </c>
      <c r="D188" s="213"/>
      <c r="E188" s="213"/>
      <c r="F188" s="234" t="s">
        <v>2574</v>
      </c>
      <c r="G188" s="213"/>
      <c r="H188" s="213" t="s">
        <v>2653</v>
      </c>
      <c r="I188" s="213" t="s">
        <v>2649</v>
      </c>
      <c r="J188" s="213"/>
      <c r="K188" s="257"/>
    </row>
    <row r="189" spans="2:11" customFormat="1" ht="15" customHeight="1">
      <c r="B189" s="236"/>
      <c r="C189" s="270" t="s">
        <v>2654</v>
      </c>
      <c r="D189" s="213"/>
      <c r="E189" s="213"/>
      <c r="F189" s="234" t="s">
        <v>2574</v>
      </c>
      <c r="G189" s="213"/>
      <c r="H189" s="213" t="s">
        <v>2655</v>
      </c>
      <c r="I189" s="213" t="s">
        <v>2656</v>
      </c>
      <c r="J189" s="271" t="s">
        <v>2657</v>
      </c>
      <c r="K189" s="257"/>
    </row>
    <row r="190" spans="2:11" customFormat="1" ht="15" customHeight="1">
      <c r="B190" s="236"/>
      <c r="C190" s="270" t="s">
        <v>46</v>
      </c>
      <c r="D190" s="213"/>
      <c r="E190" s="213"/>
      <c r="F190" s="234" t="s">
        <v>2568</v>
      </c>
      <c r="G190" s="213"/>
      <c r="H190" s="210" t="s">
        <v>2658</v>
      </c>
      <c r="I190" s="213" t="s">
        <v>2659</v>
      </c>
      <c r="J190" s="213"/>
      <c r="K190" s="257"/>
    </row>
    <row r="191" spans="2:11" customFormat="1" ht="15" customHeight="1">
      <c r="B191" s="236"/>
      <c r="C191" s="270" t="s">
        <v>2660</v>
      </c>
      <c r="D191" s="213"/>
      <c r="E191" s="213"/>
      <c r="F191" s="234" t="s">
        <v>2568</v>
      </c>
      <c r="G191" s="213"/>
      <c r="H191" s="213" t="s">
        <v>2661</v>
      </c>
      <c r="I191" s="213" t="s">
        <v>2603</v>
      </c>
      <c r="J191" s="213"/>
      <c r="K191" s="257"/>
    </row>
    <row r="192" spans="2:11" customFormat="1" ht="15" customHeight="1">
      <c r="B192" s="236"/>
      <c r="C192" s="270" t="s">
        <v>2662</v>
      </c>
      <c r="D192" s="213"/>
      <c r="E192" s="213"/>
      <c r="F192" s="234" t="s">
        <v>2568</v>
      </c>
      <c r="G192" s="213"/>
      <c r="H192" s="213" t="s">
        <v>2663</v>
      </c>
      <c r="I192" s="213" t="s">
        <v>2603</v>
      </c>
      <c r="J192" s="213"/>
      <c r="K192" s="257"/>
    </row>
    <row r="193" spans="2:11" customFormat="1" ht="15" customHeight="1">
      <c r="B193" s="236"/>
      <c r="C193" s="270" t="s">
        <v>2664</v>
      </c>
      <c r="D193" s="213"/>
      <c r="E193" s="213"/>
      <c r="F193" s="234" t="s">
        <v>2574</v>
      </c>
      <c r="G193" s="213"/>
      <c r="H193" s="213" t="s">
        <v>2665</v>
      </c>
      <c r="I193" s="213" t="s">
        <v>2603</v>
      </c>
      <c r="J193" s="213"/>
      <c r="K193" s="257"/>
    </row>
    <row r="194" spans="2:11" customFormat="1" ht="15" customHeight="1">
      <c r="B194" s="263"/>
      <c r="C194" s="272"/>
      <c r="D194" s="243"/>
      <c r="E194" s="243"/>
      <c r="F194" s="243"/>
      <c r="G194" s="243"/>
      <c r="H194" s="243"/>
      <c r="I194" s="243"/>
      <c r="J194" s="243"/>
      <c r="K194" s="264"/>
    </row>
    <row r="195" spans="2:11" customFormat="1" ht="18.75" customHeight="1">
      <c r="B195" s="245"/>
      <c r="C195" s="255"/>
      <c r="D195" s="255"/>
      <c r="E195" s="255"/>
      <c r="F195" s="265"/>
      <c r="G195" s="255"/>
      <c r="H195" s="255"/>
      <c r="I195" s="255"/>
      <c r="J195" s="255"/>
      <c r="K195" s="245"/>
    </row>
    <row r="196" spans="2:11" customFormat="1" ht="18.75" customHeight="1">
      <c r="B196" s="245"/>
      <c r="C196" s="255"/>
      <c r="D196" s="255"/>
      <c r="E196" s="255"/>
      <c r="F196" s="265"/>
      <c r="G196" s="255"/>
      <c r="H196" s="255"/>
      <c r="I196" s="255"/>
      <c r="J196" s="255"/>
      <c r="K196" s="245"/>
    </row>
    <row r="197" spans="2:11" customFormat="1" ht="18.75" customHeight="1">
      <c r="B197" s="220"/>
      <c r="C197" s="220"/>
      <c r="D197" s="220"/>
      <c r="E197" s="220"/>
      <c r="F197" s="220"/>
      <c r="G197" s="220"/>
      <c r="H197" s="220"/>
      <c r="I197" s="220"/>
      <c r="J197" s="220"/>
      <c r="K197" s="220"/>
    </row>
    <row r="198" spans="2:11" customFormat="1" ht="13.5">
      <c r="B198" s="202"/>
      <c r="C198" s="203"/>
      <c r="D198" s="203"/>
      <c r="E198" s="203"/>
      <c r="F198" s="203"/>
      <c r="G198" s="203"/>
      <c r="H198" s="203"/>
      <c r="I198" s="203"/>
      <c r="J198" s="203"/>
      <c r="K198" s="204"/>
    </row>
    <row r="199" spans="2:11" customFormat="1" ht="21">
      <c r="B199" s="205"/>
      <c r="C199" s="322" t="s">
        <v>2666</v>
      </c>
      <c r="D199" s="322"/>
      <c r="E199" s="322"/>
      <c r="F199" s="322"/>
      <c r="G199" s="322"/>
      <c r="H199" s="322"/>
      <c r="I199" s="322"/>
      <c r="J199" s="322"/>
      <c r="K199" s="206"/>
    </row>
    <row r="200" spans="2:11" customFormat="1" ht="25.5" customHeight="1">
      <c r="B200" s="205"/>
      <c r="C200" s="273" t="s">
        <v>2667</v>
      </c>
      <c r="D200" s="273"/>
      <c r="E200" s="273"/>
      <c r="F200" s="273" t="s">
        <v>2668</v>
      </c>
      <c r="G200" s="274"/>
      <c r="H200" s="323" t="s">
        <v>2669</v>
      </c>
      <c r="I200" s="323"/>
      <c r="J200" s="323"/>
      <c r="K200" s="206"/>
    </row>
    <row r="201" spans="2:11" customFormat="1" ht="5.25" customHeight="1">
      <c r="B201" s="236"/>
      <c r="C201" s="231"/>
      <c r="D201" s="231"/>
      <c r="E201" s="231"/>
      <c r="F201" s="231"/>
      <c r="G201" s="255"/>
      <c r="H201" s="231"/>
      <c r="I201" s="231"/>
      <c r="J201" s="231"/>
      <c r="K201" s="257"/>
    </row>
    <row r="202" spans="2:11" customFormat="1" ht="15" customHeight="1">
      <c r="B202" s="236"/>
      <c r="C202" s="213" t="s">
        <v>2659</v>
      </c>
      <c r="D202" s="213"/>
      <c r="E202" s="213"/>
      <c r="F202" s="234" t="s">
        <v>47</v>
      </c>
      <c r="G202" s="213"/>
      <c r="H202" s="324" t="s">
        <v>2670</v>
      </c>
      <c r="I202" s="324"/>
      <c r="J202" s="324"/>
      <c r="K202" s="257"/>
    </row>
    <row r="203" spans="2:11" customFormat="1" ht="15" customHeight="1">
      <c r="B203" s="236"/>
      <c r="C203" s="213"/>
      <c r="D203" s="213"/>
      <c r="E203" s="213"/>
      <c r="F203" s="234" t="s">
        <v>48</v>
      </c>
      <c r="G203" s="213"/>
      <c r="H203" s="324" t="s">
        <v>2671</v>
      </c>
      <c r="I203" s="324"/>
      <c r="J203" s="324"/>
      <c r="K203" s="257"/>
    </row>
    <row r="204" spans="2:11" customFormat="1" ht="15" customHeight="1">
      <c r="B204" s="236"/>
      <c r="C204" s="213"/>
      <c r="D204" s="213"/>
      <c r="E204" s="213"/>
      <c r="F204" s="234" t="s">
        <v>51</v>
      </c>
      <c r="G204" s="213"/>
      <c r="H204" s="324" t="s">
        <v>2672</v>
      </c>
      <c r="I204" s="324"/>
      <c r="J204" s="324"/>
      <c r="K204" s="257"/>
    </row>
    <row r="205" spans="2:11" customFormat="1" ht="15" customHeight="1">
      <c r="B205" s="236"/>
      <c r="C205" s="213"/>
      <c r="D205" s="213"/>
      <c r="E205" s="213"/>
      <c r="F205" s="234" t="s">
        <v>49</v>
      </c>
      <c r="G205" s="213"/>
      <c r="H205" s="324" t="s">
        <v>2673</v>
      </c>
      <c r="I205" s="324"/>
      <c r="J205" s="324"/>
      <c r="K205" s="257"/>
    </row>
    <row r="206" spans="2:11" customFormat="1" ht="15" customHeight="1">
      <c r="B206" s="236"/>
      <c r="C206" s="213"/>
      <c r="D206" s="213"/>
      <c r="E206" s="213"/>
      <c r="F206" s="234" t="s">
        <v>50</v>
      </c>
      <c r="G206" s="213"/>
      <c r="H206" s="324" t="s">
        <v>2674</v>
      </c>
      <c r="I206" s="324"/>
      <c r="J206" s="324"/>
      <c r="K206" s="257"/>
    </row>
    <row r="207" spans="2:11" customFormat="1" ht="15" customHeight="1">
      <c r="B207" s="236"/>
      <c r="C207" s="213"/>
      <c r="D207" s="213"/>
      <c r="E207" s="213"/>
      <c r="F207" s="234"/>
      <c r="G207" s="213"/>
      <c r="H207" s="213"/>
      <c r="I207" s="213"/>
      <c r="J207" s="213"/>
      <c r="K207" s="257"/>
    </row>
    <row r="208" spans="2:11" customFormat="1" ht="15" customHeight="1">
      <c r="B208" s="236"/>
      <c r="C208" s="213" t="s">
        <v>2615</v>
      </c>
      <c r="D208" s="213"/>
      <c r="E208" s="213"/>
      <c r="F208" s="234" t="s">
        <v>92</v>
      </c>
      <c r="G208" s="213"/>
      <c r="H208" s="324" t="s">
        <v>2675</v>
      </c>
      <c r="I208" s="324"/>
      <c r="J208" s="324"/>
      <c r="K208" s="257"/>
    </row>
    <row r="209" spans="2:11" customFormat="1" ht="15" customHeight="1">
      <c r="B209" s="236"/>
      <c r="C209" s="213"/>
      <c r="D209" s="213"/>
      <c r="E209" s="213"/>
      <c r="F209" s="234" t="s">
        <v>83</v>
      </c>
      <c r="G209" s="213"/>
      <c r="H209" s="324" t="s">
        <v>2514</v>
      </c>
      <c r="I209" s="324"/>
      <c r="J209" s="324"/>
      <c r="K209" s="257"/>
    </row>
    <row r="210" spans="2:11" customFormat="1" ht="15" customHeight="1">
      <c r="B210" s="236"/>
      <c r="C210" s="213"/>
      <c r="D210" s="213"/>
      <c r="E210" s="213"/>
      <c r="F210" s="234" t="s">
        <v>2512</v>
      </c>
      <c r="G210" s="213"/>
      <c r="H210" s="324" t="s">
        <v>2676</v>
      </c>
      <c r="I210" s="324"/>
      <c r="J210" s="324"/>
      <c r="K210" s="257"/>
    </row>
    <row r="211" spans="2:11" customFormat="1" ht="15" customHeight="1">
      <c r="B211" s="275"/>
      <c r="C211" s="213"/>
      <c r="D211" s="213"/>
      <c r="E211" s="213"/>
      <c r="F211" s="234" t="s">
        <v>109</v>
      </c>
      <c r="G211" s="270"/>
      <c r="H211" s="325" t="s">
        <v>110</v>
      </c>
      <c r="I211" s="325"/>
      <c r="J211" s="325"/>
      <c r="K211" s="276"/>
    </row>
    <row r="212" spans="2:11" customFormat="1" ht="15" customHeight="1">
      <c r="B212" s="275"/>
      <c r="C212" s="213"/>
      <c r="D212" s="213"/>
      <c r="E212" s="213"/>
      <c r="F212" s="234" t="s">
        <v>2515</v>
      </c>
      <c r="G212" s="270"/>
      <c r="H212" s="325" t="s">
        <v>2048</v>
      </c>
      <c r="I212" s="325"/>
      <c r="J212" s="325"/>
      <c r="K212" s="276"/>
    </row>
    <row r="213" spans="2:11" customFormat="1" ht="15" customHeight="1">
      <c r="B213" s="275"/>
      <c r="C213" s="213"/>
      <c r="D213" s="213"/>
      <c r="E213" s="213"/>
      <c r="F213" s="234"/>
      <c r="G213" s="270"/>
      <c r="H213" s="261"/>
      <c r="I213" s="261"/>
      <c r="J213" s="261"/>
      <c r="K213" s="276"/>
    </row>
    <row r="214" spans="2:11" customFormat="1" ht="15" customHeight="1">
      <c r="B214" s="275"/>
      <c r="C214" s="213" t="s">
        <v>2639</v>
      </c>
      <c r="D214" s="213"/>
      <c r="E214" s="213"/>
      <c r="F214" s="234">
        <v>1</v>
      </c>
      <c r="G214" s="270"/>
      <c r="H214" s="325" t="s">
        <v>2677</v>
      </c>
      <c r="I214" s="325"/>
      <c r="J214" s="325"/>
      <c r="K214" s="276"/>
    </row>
    <row r="215" spans="2:11" customFormat="1" ht="15" customHeight="1">
      <c r="B215" s="275"/>
      <c r="C215" s="213"/>
      <c r="D215" s="213"/>
      <c r="E215" s="213"/>
      <c r="F215" s="234">
        <v>2</v>
      </c>
      <c r="G215" s="270"/>
      <c r="H215" s="325" t="s">
        <v>2678</v>
      </c>
      <c r="I215" s="325"/>
      <c r="J215" s="325"/>
      <c r="K215" s="276"/>
    </row>
    <row r="216" spans="2:11" customFormat="1" ht="15" customHeight="1">
      <c r="B216" s="275"/>
      <c r="C216" s="213"/>
      <c r="D216" s="213"/>
      <c r="E216" s="213"/>
      <c r="F216" s="234">
        <v>3</v>
      </c>
      <c r="G216" s="270"/>
      <c r="H216" s="325" t="s">
        <v>2679</v>
      </c>
      <c r="I216" s="325"/>
      <c r="J216" s="325"/>
      <c r="K216" s="276"/>
    </row>
    <row r="217" spans="2:11" customFormat="1" ht="15" customHeight="1">
      <c r="B217" s="275"/>
      <c r="C217" s="213"/>
      <c r="D217" s="213"/>
      <c r="E217" s="213"/>
      <c r="F217" s="234">
        <v>4</v>
      </c>
      <c r="G217" s="270"/>
      <c r="H217" s="325" t="s">
        <v>2680</v>
      </c>
      <c r="I217" s="325"/>
      <c r="J217" s="325"/>
      <c r="K217" s="276"/>
    </row>
    <row r="218" spans="2:11" customFormat="1" ht="12.75" customHeight="1">
      <c r="B218" s="277"/>
      <c r="C218" s="278"/>
      <c r="D218" s="278"/>
      <c r="E218" s="278"/>
      <c r="F218" s="278"/>
      <c r="G218" s="278"/>
      <c r="H218" s="278"/>
      <c r="I218" s="278"/>
      <c r="J218" s="278"/>
      <c r="K218" s="279"/>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2"/>
      <c r="M2" s="302"/>
      <c r="N2" s="302"/>
      <c r="O2" s="302"/>
      <c r="P2" s="302"/>
      <c r="Q2" s="302"/>
      <c r="R2" s="302"/>
      <c r="S2" s="302"/>
      <c r="T2" s="302"/>
      <c r="U2" s="302"/>
      <c r="V2" s="302"/>
      <c r="AT2" s="18" t="s">
        <v>85</v>
      </c>
    </row>
    <row r="3" spans="2:46" ht="6.95" customHeight="1">
      <c r="B3" s="19"/>
      <c r="C3" s="20"/>
      <c r="D3" s="20"/>
      <c r="E3" s="20"/>
      <c r="F3" s="20"/>
      <c r="G3" s="20"/>
      <c r="H3" s="20"/>
      <c r="I3" s="20"/>
      <c r="J3" s="20"/>
      <c r="K3" s="20"/>
      <c r="L3" s="21"/>
      <c r="AT3" s="18" t="s">
        <v>86</v>
      </c>
    </row>
    <row r="4" spans="2:46" ht="24.95" customHeight="1">
      <c r="B4" s="21"/>
      <c r="D4" s="22" t="s">
        <v>112</v>
      </c>
      <c r="L4" s="21"/>
      <c r="M4" s="86" t="s">
        <v>10</v>
      </c>
      <c r="AT4" s="18" t="s">
        <v>4</v>
      </c>
    </row>
    <row r="5" spans="2:46" ht="6.95" customHeight="1">
      <c r="B5" s="21"/>
      <c r="L5" s="21"/>
    </row>
    <row r="6" spans="2:46" ht="12" customHeight="1">
      <c r="B6" s="21"/>
      <c r="D6" s="28" t="s">
        <v>16</v>
      </c>
      <c r="L6" s="21"/>
    </row>
    <row r="7" spans="2:46" ht="16.5" customHeight="1">
      <c r="B7" s="21"/>
      <c r="E7" s="317" t="str">
        <f>'Rekapitulace stavby'!K6</f>
        <v>Rekonstrukce levobřežní části jezu Rajhrad</v>
      </c>
      <c r="F7" s="318"/>
      <c r="G7" s="318"/>
      <c r="H7" s="318"/>
      <c r="L7" s="21"/>
    </row>
    <row r="8" spans="2:46" s="1" customFormat="1" ht="12" customHeight="1">
      <c r="B8" s="33"/>
      <c r="D8" s="28" t="s">
        <v>113</v>
      </c>
      <c r="L8" s="33"/>
    </row>
    <row r="9" spans="2:46" s="1" customFormat="1" ht="16.5" customHeight="1">
      <c r="B9" s="33"/>
      <c r="E9" s="280" t="s">
        <v>114</v>
      </c>
      <c r="F9" s="319"/>
      <c r="G9" s="319"/>
      <c r="H9" s="319"/>
      <c r="L9" s="33"/>
    </row>
    <row r="10" spans="2:46" s="1" customFormat="1" ht="11.25">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11. 12. 2022</v>
      </c>
      <c r="L12" s="33"/>
    </row>
    <row r="13" spans="2:46" s="1" customFormat="1" ht="10.9" customHeight="1">
      <c r="B13" s="33"/>
      <c r="L13" s="33"/>
    </row>
    <row r="14" spans="2:46" s="1" customFormat="1" ht="12" customHeight="1">
      <c r="B14" s="33"/>
      <c r="D14" s="28" t="s">
        <v>25</v>
      </c>
      <c r="I14" s="28" t="s">
        <v>26</v>
      </c>
      <c r="J14" s="26" t="s">
        <v>27</v>
      </c>
      <c r="L14" s="33"/>
    </row>
    <row r="15" spans="2:46" s="1" customFormat="1" ht="18" customHeight="1">
      <c r="B15" s="33"/>
      <c r="E15" s="26" t="s">
        <v>28</v>
      </c>
      <c r="I15" s="28" t="s">
        <v>29</v>
      </c>
      <c r="J15" s="26" t="s">
        <v>30</v>
      </c>
      <c r="L15" s="33"/>
    </row>
    <row r="16" spans="2:4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ROUND(J79,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ROUND((SUM(BE79:BE163)),  2)</f>
        <v>0</v>
      </c>
      <c r="I33" s="90">
        <v>0.21</v>
      </c>
      <c r="J33" s="89">
        <f>ROUND(((SUM(BE79:BE163))*I33),  2)</f>
        <v>0</v>
      </c>
      <c r="L33" s="33"/>
    </row>
    <row r="34" spans="2:12" s="1" customFormat="1" ht="14.45" customHeight="1">
      <c r="B34" s="33"/>
      <c r="E34" s="28" t="s">
        <v>48</v>
      </c>
      <c r="F34" s="89">
        <f>ROUND((SUM(BF79:BF163)),  2)</f>
        <v>0</v>
      </c>
      <c r="I34" s="90">
        <v>0.15</v>
      </c>
      <c r="J34" s="89">
        <f>ROUND(((SUM(BF79:BF163))*I34),  2)</f>
        <v>0</v>
      </c>
      <c r="L34" s="33"/>
    </row>
    <row r="35" spans="2:12" s="1" customFormat="1" ht="14.45" hidden="1" customHeight="1">
      <c r="B35" s="33"/>
      <c r="E35" s="28" t="s">
        <v>49</v>
      </c>
      <c r="F35" s="89">
        <f>ROUND((SUM(BG79:BG163)),  2)</f>
        <v>0</v>
      </c>
      <c r="I35" s="90">
        <v>0.21</v>
      </c>
      <c r="J35" s="89">
        <f>0</f>
        <v>0</v>
      </c>
      <c r="L35" s="33"/>
    </row>
    <row r="36" spans="2:12" s="1" customFormat="1" ht="14.45" hidden="1" customHeight="1">
      <c r="B36" s="33"/>
      <c r="E36" s="28" t="s">
        <v>50</v>
      </c>
      <c r="F36" s="89">
        <f>ROUND((SUM(BH79:BH163)),  2)</f>
        <v>0</v>
      </c>
      <c r="I36" s="90">
        <v>0.15</v>
      </c>
      <c r="J36" s="89">
        <f>0</f>
        <v>0</v>
      </c>
      <c r="L36" s="33"/>
    </row>
    <row r="37" spans="2:12" s="1" customFormat="1" ht="14.45" hidden="1" customHeight="1">
      <c r="B37" s="33"/>
      <c r="E37" s="28" t="s">
        <v>51</v>
      </c>
      <c r="F37" s="89">
        <f>ROUND((SUM(BI79:BI163)),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PS 23 - Hradicí jezové klapky – technologická část strojní</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J79</f>
        <v>0</v>
      </c>
      <c r="L59" s="33"/>
      <c r="AU59" s="18" t="s">
        <v>118</v>
      </c>
    </row>
    <row r="60" spans="2:47" s="1" customFormat="1" ht="21.75" customHeight="1">
      <c r="B60" s="33"/>
      <c r="L60" s="33"/>
    </row>
    <row r="61" spans="2:47" s="1" customFormat="1" ht="6.95" customHeight="1">
      <c r="B61" s="42"/>
      <c r="C61" s="43"/>
      <c r="D61" s="43"/>
      <c r="E61" s="43"/>
      <c r="F61" s="43"/>
      <c r="G61" s="43"/>
      <c r="H61" s="43"/>
      <c r="I61" s="43"/>
      <c r="J61" s="43"/>
      <c r="K61" s="43"/>
      <c r="L61" s="33"/>
    </row>
    <row r="65" spans="2:65" s="1" customFormat="1" ht="6.95" customHeight="1">
      <c r="B65" s="44"/>
      <c r="C65" s="45"/>
      <c r="D65" s="45"/>
      <c r="E65" s="45"/>
      <c r="F65" s="45"/>
      <c r="G65" s="45"/>
      <c r="H65" s="45"/>
      <c r="I65" s="45"/>
      <c r="J65" s="45"/>
      <c r="K65" s="45"/>
      <c r="L65" s="33"/>
    </row>
    <row r="66" spans="2:65" s="1" customFormat="1" ht="24.95" customHeight="1">
      <c r="B66" s="33"/>
      <c r="C66" s="22" t="s">
        <v>119</v>
      </c>
      <c r="L66" s="33"/>
    </row>
    <row r="67" spans="2:65" s="1" customFormat="1" ht="6.95" customHeight="1">
      <c r="B67" s="33"/>
      <c r="L67" s="33"/>
    </row>
    <row r="68" spans="2:65" s="1" customFormat="1" ht="12" customHeight="1">
      <c r="B68" s="33"/>
      <c r="C68" s="28" t="s">
        <v>16</v>
      </c>
      <c r="L68" s="33"/>
    </row>
    <row r="69" spans="2:65" s="1" customFormat="1" ht="16.5" customHeight="1">
      <c r="B69" s="33"/>
      <c r="E69" s="317" t="str">
        <f>E7</f>
        <v>Rekonstrukce levobřežní části jezu Rajhrad</v>
      </c>
      <c r="F69" s="318"/>
      <c r="G69" s="318"/>
      <c r="H69" s="318"/>
      <c r="L69" s="33"/>
    </row>
    <row r="70" spans="2:65" s="1" customFormat="1" ht="12" customHeight="1">
      <c r="B70" s="33"/>
      <c r="C70" s="28" t="s">
        <v>113</v>
      </c>
      <c r="L70" s="33"/>
    </row>
    <row r="71" spans="2:65" s="1" customFormat="1" ht="16.5" customHeight="1">
      <c r="B71" s="33"/>
      <c r="E71" s="280" t="str">
        <f>E9</f>
        <v>PS 23 - Hradicí jezové klapky – technologická část strojní</v>
      </c>
      <c r="F71" s="319"/>
      <c r="G71" s="319"/>
      <c r="H71" s="319"/>
      <c r="L71" s="33"/>
    </row>
    <row r="72" spans="2:65" s="1" customFormat="1" ht="6.95" customHeight="1">
      <c r="B72" s="33"/>
      <c r="L72" s="33"/>
    </row>
    <row r="73" spans="2:65" s="1" customFormat="1" ht="12" customHeight="1">
      <c r="B73" s="33"/>
      <c r="C73" s="28" t="s">
        <v>21</v>
      </c>
      <c r="F73" s="26" t="str">
        <f>F12</f>
        <v xml:space="preserve">Svratka, říční km 29,430 – jez </v>
      </c>
      <c r="I73" s="28" t="s">
        <v>23</v>
      </c>
      <c r="J73" s="50" t="str">
        <f>IF(J12="","",J12)</f>
        <v>11. 12. 2022</v>
      </c>
      <c r="L73" s="33"/>
    </row>
    <row r="74" spans="2:65" s="1" customFormat="1" ht="6.95" customHeight="1">
      <c r="B74" s="33"/>
      <c r="L74" s="33"/>
    </row>
    <row r="75" spans="2:65" s="1" customFormat="1" ht="15.2" customHeight="1">
      <c r="B75" s="33"/>
      <c r="C75" s="28" t="s">
        <v>25</v>
      </c>
      <c r="F75" s="26" t="str">
        <f>E15</f>
        <v>Povodí Moravy, státní podnik</v>
      </c>
      <c r="I75" s="28" t="s">
        <v>33</v>
      </c>
      <c r="J75" s="31" t="str">
        <f>E21</f>
        <v>AQUATIS a. s.</v>
      </c>
      <c r="L75" s="33"/>
    </row>
    <row r="76" spans="2:65" s="1" customFormat="1" ht="15.2" customHeight="1">
      <c r="B76" s="33"/>
      <c r="C76" s="28" t="s">
        <v>31</v>
      </c>
      <c r="F76" s="26" t="str">
        <f>IF(E18="","",E18)</f>
        <v>Vyplň údaj</v>
      </c>
      <c r="I76" s="28" t="s">
        <v>38</v>
      </c>
      <c r="J76" s="31" t="str">
        <f>E24</f>
        <v>Bc. Aneta Patková</v>
      </c>
      <c r="L76" s="33"/>
    </row>
    <row r="77" spans="2:65" s="1" customFormat="1" ht="10.35" customHeight="1">
      <c r="B77" s="33"/>
      <c r="L77" s="33"/>
    </row>
    <row r="78" spans="2:65" s="8" customFormat="1" ht="29.25" customHeight="1">
      <c r="B78" s="100"/>
      <c r="C78" s="101" t="s">
        <v>120</v>
      </c>
      <c r="D78" s="102" t="s">
        <v>61</v>
      </c>
      <c r="E78" s="102" t="s">
        <v>57</v>
      </c>
      <c r="F78" s="102" t="s">
        <v>58</v>
      </c>
      <c r="G78" s="102" t="s">
        <v>121</v>
      </c>
      <c r="H78" s="102" t="s">
        <v>122</v>
      </c>
      <c r="I78" s="102" t="s">
        <v>123</v>
      </c>
      <c r="J78" s="102" t="s">
        <v>117</v>
      </c>
      <c r="K78" s="103" t="s">
        <v>124</v>
      </c>
      <c r="L78" s="100"/>
      <c r="M78" s="57" t="s">
        <v>19</v>
      </c>
      <c r="N78" s="58" t="s">
        <v>46</v>
      </c>
      <c r="O78" s="58" t="s">
        <v>125</v>
      </c>
      <c r="P78" s="58" t="s">
        <v>126</v>
      </c>
      <c r="Q78" s="58" t="s">
        <v>127</v>
      </c>
      <c r="R78" s="58" t="s">
        <v>128</v>
      </c>
      <c r="S78" s="58" t="s">
        <v>129</v>
      </c>
      <c r="T78" s="59" t="s">
        <v>130</v>
      </c>
    </row>
    <row r="79" spans="2:65" s="1" customFormat="1" ht="22.9" customHeight="1">
      <c r="B79" s="33"/>
      <c r="C79" s="62" t="s">
        <v>131</v>
      </c>
      <c r="J79" s="104">
        <f>BK79</f>
        <v>0</v>
      </c>
      <c r="L79" s="33"/>
      <c r="M79" s="60"/>
      <c r="N79" s="51"/>
      <c r="O79" s="51"/>
      <c r="P79" s="105">
        <f>SUM(P80:P163)</f>
        <v>0</v>
      </c>
      <c r="Q79" s="51"/>
      <c r="R79" s="105">
        <f>SUM(R80:R163)</f>
        <v>0</v>
      </c>
      <c r="S79" s="51"/>
      <c r="T79" s="106">
        <f>SUM(T80:T163)</f>
        <v>0</v>
      </c>
      <c r="AT79" s="18" t="s">
        <v>75</v>
      </c>
      <c r="AU79" s="18" t="s">
        <v>118</v>
      </c>
      <c r="BK79" s="107">
        <f>SUM(BK80:BK163)</f>
        <v>0</v>
      </c>
    </row>
    <row r="80" spans="2:65" s="1" customFormat="1" ht="16.5" customHeight="1">
      <c r="B80" s="33"/>
      <c r="C80" s="108" t="s">
        <v>84</v>
      </c>
      <c r="D80" s="108" t="s">
        <v>132</v>
      </c>
      <c r="E80" s="109" t="s">
        <v>133</v>
      </c>
      <c r="F80" s="110" t="s">
        <v>134</v>
      </c>
      <c r="G80" s="111" t="s">
        <v>135</v>
      </c>
      <c r="H80" s="112">
        <v>2520</v>
      </c>
      <c r="I80" s="113"/>
      <c r="J80" s="114">
        <f>ROUND(I80*H80,2)</f>
        <v>0</v>
      </c>
      <c r="K80" s="110" t="s">
        <v>19</v>
      </c>
      <c r="L80" s="33"/>
      <c r="M80" s="115" t="s">
        <v>19</v>
      </c>
      <c r="N80" s="116" t="s">
        <v>47</v>
      </c>
      <c r="P80" s="117">
        <f>O80*H80</f>
        <v>0</v>
      </c>
      <c r="Q80" s="117">
        <v>0</v>
      </c>
      <c r="R80" s="117">
        <f>Q80*H80</f>
        <v>0</v>
      </c>
      <c r="S80" s="117">
        <v>0</v>
      </c>
      <c r="T80" s="118">
        <f>S80*H80</f>
        <v>0</v>
      </c>
      <c r="AR80" s="119" t="s">
        <v>136</v>
      </c>
      <c r="AT80" s="119" t="s">
        <v>132</v>
      </c>
      <c r="AU80" s="119" t="s">
        <v>76</v>
      </c>
      <c r="AY80" s="18" t="s">
        <v>137</v>
      </c>
      <c r="BE80" s="120">
        <f>IF(N80="základní",J80,0)</f>
        <v>0</v>
      </c>
      <c r="BF80" s="120">
        <f>IF(N80="snížená",J80,0)</f>
        <v>0</v>
      </c>
      <c r="BG80" s="120">
        <f>IF(N80="zákl. přenesená",J80,0)</f>
        <v>0</v>
      </c>
      <c r="BH80" s="120">
        <f>IF(N80="sníž. přenesená",J80,0)</f>
        <v>0</v>
      </c>
      <c r="BI80" s="120">
        <f>IF(N80="nulová",J80,0)</f>
        <v>0</v>
      </c>
      <c r="BJ80" s="18" t="s">
        <v>84</v>
      </c>
      <c r="BK80" s="120">
        <f>ROUND(I80*H80,2)</f>
        <v>0</v>
      </c>
      <c r="BL80" s="18" t="s">
        <v>136</v>
      </c>
      <c r="BM80" s="119" t="s">
        <v>138</v>
      </c>
    </row>
    <row r="81" spans="2:65" s="1" customFormat="1" ht="19.5">
      <c r="B81" s="33"/>
      <c r="D81" s="121" t="s">
        <v>139</v>
      </c>
      <c r="F81" s="122" t="s">
        <v>140</v>
      </c>
      <c r="I81" s="123"/>
      <c r="L81" s="33"/>
      <c r="M81" s="124"/>
      <c r="T81" s="54"/>
      <c r="AT81" s="18" t="s">
        <v>139</v>
      </c>
      <c r="AU81" s="18" t="s">
        <v>76</v>
      </c>
    </row>
    <row r="82" spans="2:65" s="9" customFormat="1" ht="11.25">
      <c r="B82" s="125"/>
      <c r="D82" s="121" t="s">
        <v>141</v>
      </c>
      <c r="E82" s="126" t="s">
        <v>19</v>
      </c>
      <c r="F82" s="127" t="s">
        <v>142</v>
      </c>
      <c r="H82" s="126" t="s">
        <v>19</v>
      </c>
      <c r="I82" s="128"/>
      <c r="L82" s="125"/>
      <c r="M82" s="129"/>
      <c r="T82" s="130"/>
      <c r="AT82" s="126" t="s">
        <v>141</v>
      </c>
      <c r="AU82" s="126" t="s">
        <v>76</v>
      </c>
      <c r="AV82" s="9" t="s">
        <v>84</v>
      </c>
      <c r="AW82" s="9" t="s">
        <v>37</v>
      </c>
      <c r="AX82" s="9" t="s">
        <v>76</v>
      </c>
      <c r="AY82" s="126" t="s">
        <v>137</v>
      </c>
    </row>
    <row r="83" spans="2:65" s="10" customFormat="1" ht="11.25">
      <c r="B83" s="131"/>
      <c r="D83" s="121" t="s">
        <v>141</v>
      </c>
      <c r="E83" s="132" t="s">
        <v>19</v>
      </c>
      <c r="F83" s="133" t="s">
        <v>143</v>
      </c>
      <c r="H83" s="134">
        <v>2520</v>
      </c>
      <c r="I83" s="135"/>
      <c r="L83" s="131"/>
      <c r="M83" s="136"/>
      <c r="T83" s="137"/>
      <c r="AT83" s="132" t="s">
        <v>141</v>
      </c>
      <c r="AU83" s="132" t="s">
        <v>76</v>
      </c>
      <c r="AV83" s="10" t="s">
        <v>86</v>
      </c>
      <c r="AW83" s="10" t="s">
        <v>37</v>
      </c>
      <c r="AX83" s="10" t="s">
        <v>84</v>
      </c>
      <c r="AY83" s="132" t="s">
        <v>137</v>
      </c>
    </row>
    <row r="84" spans="2:65" s="1" customFormat="1" ht="16.5" customHeight="1">
      <c r="B84" s="33"/>
      <c r="C84" s="108" t="s">
        <v>86</v>
      </c>
      <c r="D84" s="108" t="s">
        <v>132</v>
      </c>
      <c r="E84" s="109" t="s">
        <v>144</v>
      </c>
      <c r="F84" s="110" t="s">
        <v>145</v>
      </c>
      <c r="G84" s="111" t="s">
        <v>135</v>
      </c>
      <c r="H84" s="112">
        <v>2850</v>
      </c>
      <c r="I84" s="113"/>
      <c r="J84" s="114">
        <f>ROUND(I84*H84,2)</f>
        <v>0</v>
      </c>
      <c r="K84" s="110" t="s">
        <v>19</v>
      </c>
      <c r="L84" s="33"/>
      <c r="M84" s="115" t="s">
        <v>19</v>
      </c>
      <c r="N84" s="116" t="s">
        <v>47</v>
      </c>
      <c r="P84" s="117">
        <f>O84*H84</f>
        <v>0</v>
      </c>
      <c r="Q84" s="117">
        <v>0</v>
      </c>
      <c r="R84" s="117">
        <f>Q84*H84</f>
        <v>0</v>
      </c>
      <c r="S84" s="117">
        <v>0</v>
      </c>
      <c r="T84" s="118">
        <f>S84*H84</f>
        <v>0</v>
      </c>
      <c r="AR84" s="119" t="s">
        <v>136</v>
      </c>
      <c r="AT84" s="119" t="s">
        <v>132</v>
      </c>
      <c r="AU84" s="119" t="s">
        <v>76</v>
      </c>
      <c r="AY84" s="18" t="s">
        <v>137</v>
      </c>
      <c r="BE84" s="120">
        <f>IF(N84="základní",J84,0)</f>
        <v>0</v>
      </c>
      <c r="BF84" s="120">
        <f>IF(N84="snížená",J84,0)</f>
        <v>0</v>
      </c>
      <c r="BG84" s="120">
        <f>IF(N84="zákl. přenesená",J84,0)</f>
        <v>0</v>
      </c>
      <c r="BH84" s="120">
        <f>IF(N84="sníž. přenesená",J84,0)</f>
        <v>0</v>
      </c>
      <c r="BI84" s="120">
        <f>IF(N84="nulová",J84,0)</f>
        <v>0</v>
      </c>
      <c r="BJ84" s="18" t="s">
        <v>84</v>
      </c>
      <c r="BK84" s="120">
        <f>ROUND(I84*H84,2)</f>
        <v>0</v>
      </c>
      <c r="BL84" s="18" t="s">
        <v>136</v>
      </c>
      <c r="BM84" s="119" t="s">
        <v>146</v>
      </c>
    </row>
    <row r="85" spans="2:65" s="1" customFormat="1" ht="11.25">
      <c r="B85" s="33"/>
      <c r="D85" s="121" t="s">
        <v>139</v>
      </c>
      <c r="F85" s="122" t="s">
        <v>145</v>
      </c>
      <c r="I85" s="123"/>
      <c r="L85" s="33"/>
      <c r="M85" s="124"/>
      <c r="T85" s="54"/>
      <c r="AT85" s="18" t="s">
        <v>139</v>
      </c>
      <c r="AU85" s="18" t="s">
        <v>76</v>
      </c>
    </row>
    <row r="86" spans="2:65" s="9" customFormat="1" ht="11.25">
      <c r="B86" s="125"/>
      <c r="D86" s="121" t="s">
        <v>141</v>
      </c>
      <c r="E86" s="126" t="s">
        <v>19</v>
      </c>
      <c r="F86" s="127" t="s">
        <v>142</v>
      </c>
      <c r="H86" s="126" t="s">
        <v>19</v>
      </c>
      <c r="I86" s="128"/>
      <c r="L86" s="125"/>
      <c r="M86" s="129"/>
      <c r="T86" s="130"/>
      <c r="AT86" s="126" t="s">
        <v>141</v>
      </c>
      <c r="AU86" s="126" t="s">
        <v>76</v>
      </c>
      <c r="AV86" s="9" t="s">
        <v>84</v>
      </c>
      <c r="AW86" s="9" t="s">
        <v>37</v>
      </c>
      <c r="AX86" s="9" t="s">
        <v>76</v>
      </c>
      <c r="AY86" s="126" t="s">
        <v>137</v>
      </c>
    </row>
    <row r="87" spans="2:65" s="10" customFormat="1" ht="11.25">
      <c r="B87" s="131"/>
      <c r="D87" s="121" t="s">
        <v>141</v>
      </c>
      <c r="E87" s="132" t="s">
        <v>19</v>
      </c>
      <c r="F87" s="133" t="s">
        <v>147</v>
      </c>
      <c r="H87" s="134">
        <v>2850</v>
      </c>
      <c r="I87" s="135"/>
      <c r="L87" s="131"/>
      <c r="M87" s="136"/>
      <c r="T87" s="137"/>
      <c r="AT87" s="132" t="s">
        <v>141</v>
      </c>
      <c r="AU87" s="132" t="s">
        <v>76</v>
      </c>
      <c r="AV87" s="10" t="s">
        <v>86</v>
      </c>
      <c r="AW87" s="10" t="s">
        <v>37</v>
      </c>
      <c r="AX87" s="10" t="s">
        <v>84</v>
      </c>
      <c r="AY87" s="132" t="s">
        <v>137</v>
      </c>
    </row>
    <row r="88" spans="2:65" s="1" customFormat="1" ht="16.5" customHeight="1">
      <c r="B88" s="33"/>
      <c r="C88" s="108" t="s">
        <v>148</v>
      </c>
      <c r="D88" s="108" t="s">
        <v>132</v>
      </c>
      <c r="E88" s="109" t="s">
        <v>149</v>
      </c>
      <c r="F88" s="110" t="s">
        <v>150</v>
      </c>
      <c r="G88" s="111" t="s">
        <v>135</v>
      </c>
      <c r="H88" s="112">
        <v>2580</v>
      </c>
      <c r="I88" s="113"/>
      <c r="J88" s="114">
        <f>ROUND(I88*H88,2)</f>
        <v>0</v>
      </c>
      <c r="K88" s="110" t="s">
        <v>19</v>
      </c>
      <c r="L88" s="33"/>
      <c r="M88" s="115" t="s">
        <v>19</v>
      </c>
      <c r="N88" s="116" t="s">
        <v>47</v>
      </c>
      <c r="P88" s="117">
        <f>O88*H88</f>
        <v>0</v>
      </c>
      <c r="Q88" s="117">
        <v>0</v>
      </c>
      <c r="R88" s="117">
        <f>Q88*H88</f>
        <v>0</v>
      </c>
      <c r="S88" s="117">
        <v>0</v>
      </c>
      <c r="T88" s="118">
        <f>S88*H88</f>
        <v>0</v>
      </c>
      <c r="AR88" s="119" t="s">
        <v>136</v>
      </c>
      <c r="AT88" s="119" t="s">
        <v>132</v>
      </c>
      <c r="AU88" s="119" t="s">
        <v>76</v>
      </c>
      <c r="AY88" s="18" t="s">
        <v>137</v>
      </c>
      <c r="BE88" s="120">
        <f>IF(N88="základní",J88,0)</f>
        <v>0</v>
      </c>
      <c r="BF88" s="120">
        <f>IF(N88="snížená",J88,0)</f>
        <v>0</v>
      </c>
      <c r="BG88" s="120">
        <f>IF(N88="zákl. přenesená",J88,0)</f>
        <v>0</v>
      </c>
      <c r="BH88" s="120">
        <f>IF(N88="sníž. přenesená",J88,0)</f>
        <v>0</v>
      </c>
      <c r="BI88" s="120">
        <f>IF(N88="nulová",J88,0)</f>
        <v>0</v>
      </c>
      <c r="BJ88" s="18" t="s">
        <v>84</v>
      </c>
      <c r="BK88" s="120">
        <f>ROUND(I88*H88,2)</f>
        <v>0</v>
      </c>
      <c r="BL88" s="18" t="s">
        <v>136</v>
      </c>
      <c r="BM88" s="119" t="s">
        <v>151</v>
      </c>
    </row>
    <row r="89" spans="2:65" s="1" customFormat="1" ht="11.25">
      <c r="B89" s="33"/>
      <c r="D89" s="121" t="s">
        <v>139</v>
      </c>
      <c r="F89" s="122" t="s">
        <v>150</v>
      </c>
      <c r="I89" s="123"/>
      <c r="L89" s="33"/>
      <c r="M89" s="124"/>
      <c r="T89" s="54"/>
      <c r="AT89" s="18" t="s">
        <v>139</v>
      </c>
      <c r="AU89" s="18" t="s">
        <v>76</v>
      </c>
    </row>
    <row r="90" spans="2:65" s="9" customFormat="1" ht="11.25">
      <c r="B90" s="125"/>
      <c r="D90" s="121" t="s">
        <v>141</v>
      </c>
      <c r="E90" s="126" t="s">
        <v>19</v>
      </c>
      <c r="F90" s="127" t="s">
        <v>142</v>
      </c>
      <c r="H90" s="126" t="s">
        <v>19</v>
      </c>
      <c r="I90" s="128"/>
      <c r="L90" s="125"/>
      <c r="M90" s="129"/>
      <c r="T90" s="130"/>
      <c r="AT90" s="126" t="s">
        <v>141</v>
      </c>
      <c r="AU90" s="126" t="s">
        <v>76</v>
      </c>
      <c r="AV90" s="9" t="s">
        <v>84</v>
      </c>
      <c r="AW90" s="9" t="s">
        <v>37</v>
      </c>
      <c r="AX90" s="9" t="s">
        <v>76</v>
      </c>
      <c r="AY90" s="126" t="s">
        <v>137</v>
      </c>
    </row>
    <row r="91" spans="2:65" s="10" customFormat="1" ht="11.25">
      <c r="B91" s="131"/>
      <c r="D91" s="121" t="s">
        <v>141</v>
      </c>
      <c r="E91" s="132" t="s">
        <v>19</v>
      </c>
      <c r="F91" s="133" t="s">
        <v>152</v>
      </c>
      <c r="H91" s="134">
        <v>2580</v>
      </c>
      <c r="I91" s="135"/>
      <c r="L91" s="131"/>
      <c r="M91" s="136"/>
      <c r="T91" s="137"/>
      <c r="AT91" s="132" t="s">
        <v>141</v>
      </c>
      <c r="AU91" s="132" t="s">
        <v>76</v>
      </c>
      <c r="AV91" s="10" t="s">
        <v>86</v>
      </c>
      <c r="AW91" s="10" t="s">
        <v>37</v>
      </c>
      <c r="AX91" s="10" t="s">
        <v>84</v>
      </c>
      <c r="AY91" s="132" t="s">
        <v>137</v>
      </c>
    </row>
    <row r="92" spans="2:65" s="1" customFormat="1" ht="16.5" customHeight="1">
      <c r="B92" s="33"/>
      <c r="C92" s="108" t="s">
        <v>153</v>
      </c>
      <c r="D92" s="108" t="s">
        <v>132</v>
      </c>
      <c r="E92" s="109" t="s">
        <v>154</v>
      </c>
      <c r="F92" s="110" t="s">
        <v>155</v>
      </c>
      <c r="G92" s="111" t="s">
        <v>135</v>
      </c>
      <c r="H92" s="112">
        <v>450</v>
      </c>
      <c r="I92" s="113"/>
      <c r="J92" s="114">
        <f>ROUND(I92*H92,2)</f>
        <v>0</v>
      </c>
      <c r="K92" s="110" t="s">
        <v>19</v>
      </c>
      <c r="L92" s="33"/>
      <c r="M92" s="115" t="s">
        <v>19</v>
      </c>
      <c r="N92" s="116" t="s">
        <v>47</v>
      </c>
      <c r="P92" s="117">
        <f>O92*H92</f>
        <v>0</v>
      </c>
      <c r="Q92" s="117">
        <v>0</v>
      </c>
      <c r="R92" s="117">
        <f>Q92*H92</f>
        <v>0</v>
      </c>
      <c r="S92" s="117">
        <v>0</v>
      </c>
      <c r="T92" s="118">
        <f>S92*H92</f>
        <v>0</v>
      </c>
      <c r="AR92" s="119" t="s">
        <v>136</v>
      </c>
      <c r="AT92" s="119" t="s">
        <v>132</v>
      </c>
      <c r="AU92" s="119" t="s">
        <v>76</v>
      </c>
      <c r="AY92" s="18" t="s">
        <v>137</v>
      </c>
      <c r="BE92" s="120">
        <f>IF(N92="základní",J92,0)</f>
        <v>0</v>
      </c>
      <c r="BF92" s="120">
        <f>IF(N92="snížená",J92,0)</f>
        <v>0</v>
      </c>
      <c r="BG92" s="120">
        <f>IF(N92="zákl. přenesená",J92,0)</f>
        <v>0</v>
      </c>
      <c r="BH92" s="120">
        <f>IF(N92="sníž. přenesená",J92,0)</f>
        <v>0</v>
      </c>
      <c r="BI92" s="120">
        <f>IF(N92="nulová",J92,0)</f>
        <v>0</v>
      </c>
      <c r="BJ92" s="18" t="s">
        <v>84</v>
      </c>
      <c r="BK92" s="120">
        <f>ROUND(I92*H92,2)</f>
        <v>0</v>
      </c>
      <c r="BL92" s="18" t="s">
        <v>136</v>
      </c>
      <c r="BM92" s="119" t="s">
        <v>156</v>
      </c>
    </row>
    <row r="93" spans="2:65" s="1" customFormat="1" ht="11.25">
      <c r="B93" s="33"/>
      <c r="D93" s="121" t="s">
        <v>139</v>
      </c>
      <c r="F93" s="122" t="s">
        <v>155</v>
      </c>
      <c r="I93" s="123"/>
      <c r="L93" s="33"/>
      <c r="M93" s="124"/>
      <c r="T93" s="54"/>
      <c r="AT93" s="18" t="s">
        <v>139</v>
      </c>
      <c r="AU93" s="18" t="s">
        <v>76</v>
      </c>
    </row>
    <row r="94" spans="2:65" s="9" customFormat="1" ht="11.25">
      <c r="B94" s="125"/>
      <c r="D94" s="121" t="s">
        <v>141</v>
      </c>
      <c r="E94" s="126" t="s">
        <v>19</v>
      </c>
      <c r="F94" s="127" t="s">
        <v>157</v>
      </c>
      <c r="H94" s="126" t="s">
        <v>19</v>
      </c>
      <c r="I94" s="128"/>
      <c r="L94" s="125"/>
      <c r="M94" s="129"/>
      <c r="T94" s="130"/>
      <c r="AT94" s="126" t="s">
        <v>141</v>
      </c>
      <c r="AU94" s="126" t="s">
        <v>76</v>
      </c>
      <c r="AV94" s="9" t="s">
        <v>84</v>
      </c>
      <c r="AW94" s="9" t="s">
        <v>37</v>
      </c>
      <c r="AX94" s="9" t="s">
        <v>76</v>
      </c>
      <c r="AY94" s="126" t="s">
        <v>137</v>
      </c>
    </row>
    <row r="95" spans="2:65" s="10" customFormat="1" ht="11.25">
      <c r="B95" s="131"/>
      <c r="D95" s="121" t="s">
        <v>141</v>
      </c>
      <c r="E95" s="132" t="s">
        <v>19</v>
      </c>
      <c r="F95" s="133" t="s">
        <v>158</v>
      </c>
      <c r="H95" s="134">
        <v>450</v>
      </c>
      <c r="I95" s="135"/>
      <c r="L95" s="131"/>
      <c r="M95" s="136"/>
      <c r="T95" s="137"/>
      <c r="AT95" s="132" t="s">
        <v>141</v>
      </c>
      <c r="AU95" s="132" t="s">
        <v>76</v>
      </c>
      <c r="AV95" s="10" t="s">
        <v>86</v>
      </c>
      <c r="AW95" s="10" t="s">
        <v>37</v>
      </c>
      <c r="AX95" s="10" t="s">
        <v>84</v>
      </c>
      <c r="AY95" s="132" t="s">
        <v>137</v>
      </c>
    </row>
    <row r="96" spans="2:65" s="1" customFormat="1" ht="16.5" customHeight="1">
      <c r="B96" s="33"/>
      <c r="C96" s="108" t="s">
        <v>159</v>
      </c>
      <c r="D96" s="108" t="s">
        <v>132</v>
      </c>
      <c r="E96" s="109" t="s">
        <v>160</v>
      </c>
      <c r="F96" s="110" t="s">
        <v>161</v>
      </c>
      <c r="G96" s="111" t="s">
        <v>135</v>
      </c>
      <c r="H96" s="112">
        <v>100</v>
      </c>
      <c r="I96" s="113"/>
      <c r="J96" s="114">
        <f>ROUND(I96*H96,2)</f>
        <v>0</v>
      </c>
      <c r="K96" s="110" t="s">
        <v>19</v>
      </c>
      <c r="L96" s="33"/>
      <c r="M96" s="115" t="s">
        <v>19</v>
      </c>
      <c r="N96" s="116" t="s">
        <v>47</v>
      </c>
      <c r="P96" s="117">
        <f>O96*H96</f>
        <v>0</v>
      </c>
      <c r="Q96" s="117">
        <v>0</v>
      </c>
      <c r="R96" s="117">
        <f>Q96*H96</f>
        <v>0</v>
      </c>
      <c r="S96" s="117">
        <v>0</v>
      </c>
      <c r="T96" s="118">
        <f>S96*H96</f>
        <v>0</v>
      </c>
      <c r="AR96" s="119" t="s">
        <v>136</v>
      </c>
      <c r="AT96" s="119" t="s">
        <v>132</v>
      </c>
      <c r="AU96" s="119" t="s">
        <v>76</v>
      </c>
      <c r="AY96" s="18" t="s">
        <v>137</v>
      </c>
      <c r="BE96" s="120">
        <f>IF(N96="základní",J96,0)</f>
        <v>0</v>
      </c>
      <c r="BF96" s="120">
        <f>IF(N96="snížená",J96,0)</f>
        <v>0</v>
      </c>
      <c r="BG96" s="120">
        <f>IF(N96="zákl. přenesená",J96,0)</f>
        <v>0</v>
      </c>
      <c r="BH96" s="120">
        <f>IF(N96="sníž. přenesená",J96,0)</f>
        <v>0</v>
      </c>
      <c r="BI96" s="120">
        <f>IF(N96="nulová",J96,0)</f>
        <v>0</v>
      </c>
      <c r="BJ96" s="18" t="s">
        <v>84</v>
      </c>
      <c r="BK96" s="120">
        <f>ROUND(I96*H96,2)</f>
        <v>0</v>
      </c>
      <c r="BL96" s="18" t="s">
        <v>136</v>
      </c>
      <c r="BM96" s="119" t="s">
        <v>162</v>
      </c>
    </row>
    <row r="97" spans="2:65" s="1" customFormat="1" ht="11.25">
      <c r="B97" s="33"/>
      <c r="D97" s="121" t="s">
        <v>139</v>
      </c>
      <c r="F97" s="122" t="s">
        <v>161</v>
      </c>
      <c r="I97" s="123"/>
      <c r="L97" s="33"/>
      <c r="M97" s="124"/>
      <c r="T97" s="54"/>
      <c r="AT97" s="18" t="s">
        <v>139</v>
      </c>
      <c r="AU97" s="18" t="s">
        <v>76</v>
      </c>
    </row>
    <row r="98" spans="2:65" s="9" customFormat="1" ht="11.25">
      <c r="B98" s="125"/>
      <c r="D98" s="121" t="s">
        <v>141</v>
      </c>
      <c r="E98" s="126" t="s">
        <v>19</v>
      </c>
      <c r="F98" s="127" t="s">
        <v>142</v>
      </c>
      <c r="H98" s="126" t="s">
        <v>19</v>
      </c>
      <c r="I98" s="128"/>
      <c r="L98" s="125"/>
      <c r="M98" s="129"/>
      <c r="T98" s="130"/>
      <c r="AT98" s="126" t="s">
        <v>141</v>
      </c>
      <c r="AU98" s="126" t="s">
        <v>76</v>
      </c>
      <c r="AV98" s="9" t="s">
        <v>84</v>
      </c>
      <c r="AW98" s="9" t="s">
        <v>37</v>
      </c>
      <c r="AX98" s="9" t="s">
        <v>76</v>
      </c>
      <c r="AY98" s="126" t="s">
        <v>137</v>
      </c>
    </row>
    <row r="99" spans="2:65" s="10" customFormat="1" ht="11.25">
      <c r="B99" s="131"/>
      <c r="D99" s="121" t="s">
        <v>141</v>
      </c>
      <c r="E99" s="132" t="s">
        <v>19</v>
      </c>
      <c r="F99" s="133" t="s">
        <v>163</v>
      </c>
      <c r="H99" s="134">
        <v>100</v>
      </c>
      <c r="I99" s="135"/>
      <c r="L99" s="131"/>
      <c r="M99" s="136"/>
      <c r="T99" s="137"/>
      <c r="AT99" s="132" t="s">
        <v>141</v>
      </c>
      <c r="AU99" s="132" t="s">
        <v>76</v>
      </c>
      <c r="AV99" s="10" t="s">
        <v>86</v>
      </c>
      <c r="AW99" s="10" t="s">
        <v>37</v>
      </c>
      <c r="AX99" s="10" t="s">
        <v>84</v>
      </c>
      <c r="AY99" s="132" t="s">
        <v>137</v>
      </c>
    </row>
    <row r="100" spans="2:65" s="1" customFormat="1" ht="16.5" customHeight="1">
      <c r="B100" s="33"/>
      <c r="C100" s="108" t="s">
        <v>164</v>
      </c>
      <c r="D100" s="108" t="s">
        <v>132</v>
      </c>
      <c r="E100" s="109" t="s">
        <v>165</v>
      </c>
      <c r="F100" s="110" t="s">
        <v>166</v>
      </c>
      <c r="G100" s="111" t="s">
        <v>135</v>
      </c>
      <c r="H100" s="112">
        <v>2910</v>
      </c>
      <c r="I100" s="113"/>
      <c r="J100" s="114">
        <f>ROUND(I100*H100,2)</f>
        <v>0</v>
      </c>
      <c r="K100" s="110" t="s">
        <v>19</v>
      </c>
      <c r="L100" s="33"/>
      <c r="M100" s="115" t="s">
        <v>19</v>
      </c>
      <c r="N100" s="116" t="s">
        <v>47</v>
      </c>
      <c r="P100" s="117">
        <f>O100*H100</f>
        <v>0</v>
      </c>
      <c r="Q100" s="117">
        <v>0</v>
      </c>
      <c r="R100" s="117">
        <f>Q100*H100</f>
        <v>0</v>
      </c>
      <c r="S100" s="117">
        <v>0</v>
      </c>
      <c r="T100" s="118">
        <f>S100*H100</f>
        <v>0</v>
      </c>
      <c r="AR100" s="119" t="s">
        <v>136</v>
      </c>
      <c r="AT100" s="119" t="s">
        <v>132</v>
      </c>
      <c r="AU100" s="119" t="s">
        <v>76</v>
      </c>
      <c r="AY100" s="18" t="s">
        <v>137</v>
      </c>
      <c r="BE100" s="120">
        <f>IF(N100="základní",J100,0)</f>
        <v>0</v>
      </c>
      <c r="BF100" s="120">
        <f>IF(N100="snížená",J100,0)</f>
        <v>0</v>
      </c>
      <c r="BG100" s="120">
        <f>IF(N100="zákl. přenesená",J100,0)</f>
        <v>0</v>
      </c>
      <c r="BH100" s="120">
        <f>IF(N100="sníž. přenesená",J100,0)</f>
        <v>0</v>
      </c>
      <c r="BI100" s="120">
        <f>IF(N100="nulová",J100,0)</f>
        <v>0</v>
      </c>
      <c r="BJ100" s="18" t="s">
        <v>84</v>
      </c>
      <c r="BK100" s="120">
        <f>ROUND(I100*H100,2)</f>
        <v>0</v>
      </c>
      <c r="BL100" s="18" t="s">
        <v>136</v>
      </c>
      <c r="BM100" s="119" t="s">
        <v>167</v>
      </c>
    </row>
    <row r="101" spans="2:65" s="1" customFormat="1" ht="11.25">
      <c r="B101" s="33"/>
      <c r="D101" s="121" t="s">
        <v>139</v>
      </c>
      <c r="F101" s="122" t="s">
        <v>166</v>
      </c>
      <c r="I101" s="123"/>
      <c r="L101" s="33"/>
      <c r="M101" s="124"/>
      <c r="T101" s="54"/>
      <c r="AT101" s="18" t="s">
        <v>139</v>
      </c>
      <c r="AU101" s="18" t="s">
        <v>76</v>
      </c>
    </row>
    <row r="102" spans="2:65" s="9" customFormat="1" ht="11.25">
      <c r="B102" s="125"/>
      <c r="D102" s="121" t="s">
        <v>141</v>
      </c>
      <c r="E102" s="126" t="s">
        <v>19</v>
      </c>
      <c r="F102" s="127" t="s">
        <v>168</v>
      </c>
      <c r="H102" s="126" t="s">
        <v>19</v>
      </c>
      <c r="I102" s="128"/>
      <c r="L102" s="125"/>
      <c r="M102" s="129"/>
      <c r="T102" s="130"/>
      <c r="AT102" s="126" t="s">
        <v>141</v>
      </c>
      <c r="AU102" s="126" t="s">
        <v>76</v>
      </c>
      <c r="AV102" s="9" t="s">
        <v>84</v>
      </c>
      <c r="AW102" s="9" t="s">
        <v>37</v>
      </c>
      <c r="AX102" s="9" t="s">
        <v>76</v>
      </c>
      <c r="AY102" s="126" t="s">
        <v>137</v>
      </c>
    </row>
    <row r="103" spans="2:65" s="10" customFormat="1" ht="11.25">
      <c r="B103" s="131"/>
      <c r="D103" s="121" t="s">
        <v>141</v>
      </c>
      <c r="E103" s="132" t="s">
        <v>19</v>
      </c>
      <c r="F103" s="133" t="s">
        <v>169</v>
      </c>
      <c r="H103" s="134">
        <v>2910</v>
      </c>
      <c r="I103" s="135"/>
      <c r="L103" s="131"/>
      <c r="M103" s="136"/>
      <c r="T103" s="137"/>
      <c r="AT103" s="132" t="s">
        <v>141</v>
      </c>
      <c r="AU103" s="132" t="s">
        <v>76</v>
      </c>
      <c r="AV103" s="10" t="s">
        <v>86</v>
      </c>
      <c r="AW103" s="10" t="s">
        <v>37</v>
      </c>
      <c r="AX103" s="10" t="s">
        <v>84</v>
      </c>
      <c r="AY103" s="132" t="s">
        <v>137</v>
      </c>
    </row>
    <row r="104" spans="2:65" s="1" customFormat="1" ht="16.5" customHeight="1">
      <c r="B104" s="33"/>
      <c r="C104" s="108" t="s">
        <v>170</v>
      </c>
      <c r="D104" s="108" t="s">
        <v>132</v>
      </c>
      <c r="E104" s="109" t="s">
        <v>171</v>
      </c>
      <c r="F104" s="110" t="s">
        <v>172</v>
      </c>
      <c r="G104" s="111" t="s">
        <v>135</v>
      </c>
      <c r="H104" s="112">
        <v>10360</v>
      </c>
      <c r="I104" s="113"/>
      <c r="J104" s="114">
        <f>ROUND(I104*H104,2)</f>
        <v>0</v>
      </c>
      <c r="K104" s="110" t="s">
        <v>19</v>
      </c>
      <c r="L104" s="33"/>
      <c r="M104" s="115" t="s">
        <v>19</v>
      </c>
      <c r="N104" s="116" t="s">
        <v>47</v>
      </c>
      <c r="P104" s="117">
        <f>O104*H104</f>
        <v>0</v>
      </c>
      <c r="Q104" s="117">
        <v>0</v>
      </c>
      <c r="R104" s="117">
        <f>Q104*H104</f>
        <v>0</v>
      </c>
      <c r="S104" s="117">
        <v>0</v>
      </c>
      <c r="T104" s="118">
        <f>S104*H104</f>
        <v>0</v>
      </c>
      <c r="AR104" s="119" t="s">
        <v>136</v>
      </c>
      <c r="AT104" s="119" t="s">
        <v>132</v>
      </c>
      <c r="AU104" s="119" t="s">
        <v>76</v>
      </c>
      <c r="AY104" s="18" t="s">
        <v>137</v>
      </c>
      <c r="BE104" s="120">
        <f>IF(N104="základní",J104,0)</f>
        <v>0</v>
      </c>
      <c r="BF104" s="120">
        <f>IF(N104="snížená",J104,0)</f>
        <v>0</v>
      </c>
      <c r="BG104" s="120">
        <f>IF(N104="zákl. přenesená",J104,0)</f>
        <v>0</v>
      </c>
      <c r="BH104" s="120">
        <f>IF(N104="sníž. přenesená",J104,0)</f>
        <v>0</v>
      </c>
      <c r="BI104" s="120">
        <f>IF(N104="nulová",J104,0)</f>
        <v>0</v>
      </c>
      <c r="BJ104" s="18" t="s">
        <v>84</v>
      </c>
      <c r="BK104" s="120">
        <f>ROUND(I104*H104,2)</f>
        <v>0</v>
      </c>
      <c r="BL104" s="18" t="s">
        <v>136</v>
      </c>
      <c r="BM104" s="119" t="s">
        <v>173</v>
      </c>
    </row>
    <row r="105" spans="2:65" s="1" customFormat="1" ht="11.25">
      <c r="B105" s="33"/>
      <c r="D105" s="121" t="s">
        <v>139</v>
      </c>
      <c r="F105" s="122" t="s">
        <v>172</v>
      </c>
      <c r="I105" s="123"/>
      <c r="L105" s="33"/>
      <c r="M105" s="124"/>
      <c r="T105" s="54"/>
      <c r="AT105" s="18" t="s">
        <v>139</v>
      </c>
      <c r="AU105" s="18" t="s">
        <v>76</v>
      </c>
    </row>
    <row r="106" spans="2:65" s="9" customFormat="1" ht="11.25">
      <c r="B106" s="125"/>
      <c r="D106" s="121" t="s">
        <v>141</v>
      </c>
      <c r="E106" s="126" t="s">
        <v>19</v>
      </c>
      <c r="F106" s="127" t="s">
        <v>174</v>
      </c>
      <c r="H106" s="126" t="s">
        <v>19</v>
      </c>
      <c r="I106" s="128"/>
      <c r="L106" s="125"/>
      <c r="M106" s="129"/>
      <c r="T106" s="130"/>
      <c r="AT106" s="126" t="s">
        <v>141</v>
      </c>
      <c r="AU106" s="126" t="s">
        <v>76</v>
      </c>
      <c r="AV106" s="9" t="s">
        <v>84</v>
      </c>
      <c r="AW106" s="9" t="s">
        <v>37</v>
      </c>
      <c r="AX106" s="9" t="s">
        <v>76</v>
      </c>
      <c r="AY106" s="126" t="s">
        <v>137</v>
      </c>
    </row>
    <row r="107" spans="2:65" s="10" customFormat="1" ht="11.25">
      <c r="B107" s="131"/>
      <c r="D107" s="121" t="s">
        <v>141</v>
      </c>
      <c r="E107" s="132" t="s">
        <v>19</v>
      </c>
      <c r="F107" s="133" t="s">
        <v>175</v>
      </c>
      <c r="H107" s="134">
        <v>10360</v>
      </c>
      <c r="I107" s="135"/>
      <c r="L107" s="131"/>
      <c r="M107" s="136"/>
      <c r="T107" s="137"/>
      <c r="AT107" s="132" t="s">
        <v>141</v>
      </c>
      <c r="AU107" s="132" t="s">
        <v>76</v>
      </c>
      <c r="AV107" s="10" t="s">
        <v>86</v>
      </c>
      <c r="AW107" s="10" t="s">
        <v>37</v>
      </c>
      <c r="AX107" s="10" t="s">
        <v>84</v>
      </c>
      <c r="AY107" s="132" t="s">
        <v>137</v>
      </c>
    </row>
    <row r="108" spans="2:65" s="1" customFormat="1" ht="16.5" customHeight="1">
      <c r="B108" s="33"/>
      <c r="C108" s="108" t="s">
        <v>176</v>
      </c>
      <c r="D108" s="108" t="s">
        <v>132</v>
      </c>
      <c r="E108" s="109" t="s">
        <v>177</v>
      </c>
      <c r="F108" s="110" t="s">
        <v>178</v>
      </c>
      <c r="G108" s="111" t="s">
        <v>135</v>
      </c>
      <c r="H108" s="112">
        <v>7940</v>
      </c>
      <c r="I108" s="113"/>
      <c r="J108" s="114">
        <f>ROUND(I108*H108,2)</f>
        <v>0</v>
      </c>
      <c r="K108" s="110" t="s">
        <v>19</v>
      </c>
      <c r="L108" s="33"/>
      <c r="M108" s="115" t="s">
        <v>19</v>
      </c>
      <c r="N108" s="116" t="s">
        <v>47</v>
      </c>
      <c r="P108" s="117">
        <f>O108*H108</f>
        <v>0</v>
      </c>
      <c r="Q108" s="117">
        <v>0</v>
      </c>
      <c r="R108" s="117">
        <f>Q108*H108</f>
        <v>0</v>
      </c>
      <c r="S108" s="117">
        <v>0</v>
      </c>
      <c r="T108" s="118">
        <f>S108*H108</f>
        <v>0</v>
      </c>
      <c r="AR108" s="119" t="s">
        <v>136</v>
      </c>
      <c r="AT108" s="119" t="s">
        <v>132</v>
      </c>
      <c r="AU108" s="119" t="s">
        <v>76</v>
      </c>
      <c r="AY108" s="18" t="s">
        <v>137</v>
      </c>
      <c r="BE108" s="120">
        <f>IF(N108="základní",J108,0)</f>
        <v>0</v>
      </c>
      <c r="BF108" s="120">
        <f>IF(N108="snížená",J108,0)</f>
        <v>0</v>
      </c>
      <c r="BG108" s="120">
        <f>IF(N108="zákl. přenesená",J108,0)</f>
        <v>0</v>
      </c>
      <c r="BH108" s="120">
        <f>IF(N108="sníž. přenesená",J108,0)</f>
        <v>0</v>
      </c>
      <c r="BI108" s="120">
        <f>IF(N108="nulová",J108,0)</f>
        <v>0</v>
      </c>
      <c r="BJ108" s="18" t="s">
        <v>84</v>
      </c>
      <c r="BK108" s="120">
        <f>ROUND(I108*H108,2)</f>
        <v>0</v>
      </c>
      <c r="BL108" s="18" t="s">
        <v>136</v>
      </c>
      <c r="BM108" s="119" t="s">
        <v>179</v>
      </c>
    </row>
    <row r="109" spans="2:65" s="1" customFormat="1" ht="11.25">
      <c r="B109" s="33"/>
      <c r="D109" s="121" t="s">
        <v>139</v>
      </c>
      <c r="F109" s="122" t="s">
        <v>178</v>
      </c>
      <c r="I109" s="123"/>
      <c r="L109" s="33"/>
      <c r="M109" s="124"/>
      <c r="T109" s="54"/>
      <c r="AT109" s="18" t="s">
        <v>139</v>
      </c>
      <c r="AU109" s="18" t="s">
        <v>76</v>
      </c>
    </row>
    <row r="110" spans="2:65" s="9" customFormat="1" ht="11.25">
      <c r="B110" s="125"/>
      <c r="D110" s="121" t="s">
        <v>141</v>
      </c>
      <c r="E110" s="126" t="s">
        <v>19</v>
      </c>
      <c r="F110" s="127" t="s">
        <v>174</v>
      </c>
      <c r="H110" s="126" t="s">
        <v>19</v>
      </c>
      <c r="I110" s="128"/>
      <c r="L110" s="125"/>
      <c r="M110" s="129"/>
      <c r="T110" s="130"/>
      <c r="AT110" s="126" t="s">
        <v>141</v>
      </c>
      <c r="AU110" s="126" t="s">
        <v>76</v>
      </c>
      <c r="AV110" s="9" t="s">
        <v>84</v>
      </c>
      <c r="AW110" s="9" t="s">
        <v>37</v>
      </c>
      <c r="AX110" s="9" t="s">
        <v>76</v>
      </c>
      <c r="AY110" s="126" t="s">
        <v>137</v>
      </c>
    </row>
    <row r="111" spans="2:65" s="10" customFormat="1" ht="11.25">
      <c r="B111" s="131"/>
      <c r="D111" s="121" t="s">
        <v>141</v>
      </c>
      <c r="E111" s="132" t="s">
        <v>19</v>
      </c>
      <c r="F111" s="133" t="s">
        <v>180</v>
      </c>
      <c r="H111" s="134">
        <v>7940</v>
      </c>
      <c r="I111" s="135"/>
      <c r="L111" s="131"/>
      <c r="M111" s="136"/>
      <c r="T111" s="137"/>
      <c r="AT111" s="132" t="s">
        <v>141</v>
      </c>
      <c r="AU111" s="132" t="s">
        <v>76</v>
      </c>
      <c r="AV111" s="10" t="s">
        <v>86</v>
      </c>
      <c r="AW111" s="10" t="s">
        <v>37</v>
      </c>
      <c r="AX111" s="10" t="s">
        <v>84</v>
      </c>
      <c r="AY111" s="132" t="s">
        <v>137</v>
      </c>
    </row>
    <row r="112" spans="2:65" s="1" customFormat="1" ht="16.5" customHeight="1">
      <c r="B112" s="33"/>
      <c r="C112" s="108" t="s">
        <v>181</v>
      </c>
      <c r="D112" s="108" t="s">
        <v>132</v>
      </c>
      <c r="E112" s="109" t="s">
        <v>182</v>
      </c>
      <c r="F112" s="110" t="s">
        <v>183</v>
      </c>
      <c r="G112" s="111" t="s">
        <v>135</v>
      </c>
      <c r="H112" s="112">
        <v>6020</v>
      </c>
      <c r="I112" s="113"/>
      <c r="J112" s="114">
        <f>ROUND(I112*H112,2)</f>
        <v>0</v>
      </c>
      <c r="K112" s="110" t="s">
        <v>19</v>
      </c>
      <c r="L112" s="33"/>
      <c r="M112" s="115" t="s">
        <v>19</v>
      </c>
      <c r="N112" s="116" t="s">
        <v>47</v>
      </c>
      <c r="P112" s="117">
        <f>O112*H112</f>
        <v>0</v>
      </c>
      <c r="Q112" s="117">
        <v>0</v>
      </c>
      <c r="R112" s="117">
        <f>Q112*H112</f>
        <v>0</v>
      </c>
      <c r="S112" s="117">
        <v>0</v>
      </c>
      <c r="T112" s="118">
        <f>S112*H112</f>
        <v>0</v>
      </c>
      <c r="AR112" s="119" t="s">
        <v>136</v>
      </c>
      <c r="AT112" s="119" t="s">
        <v>132</v>
      </c>
      <c r="AU112" s="119" t="s">
        <v>76</v>
      </c>
      <c r="AY112" s="18" t="s">
        <v>137</v>
      </c>
      <c r="BE112" s="120">
        <f>IF(N112="základní",J112,0)</f>
        <v>0</v>
      </c>
      <c r="BF112" s="120">
        <f>IF(N112="snížená",J112,0)</f>
        <v>0</v>
      </c>
      <c r="BG112" s="120">
        <f>IF(N112="zákl. přenesená",J112,0)</f>
        <v>0</v>
      </c>
      <c r="BH112" s="120">
        <f>IF(N112="sníž. přenesená",J112,0)</f>
        <v>0</v>
      </c>
      <c r="BI112" s="120">
        <f>IF(N112="nulová",J112,0)</f>
        <v>0</v>
      </c>
      <c r="BJ112" s="18" t="s">
        <v>84</v>
      </c>
      <c r="BK112" s="120">
        <f>ROUND(I112*H112,2)</f>
        <v>0</v>
      </c>
      <c r="BL112" s="18" t="s">
        <v>136</v>
      </c>
      <c r="BM112" s="119" t="s">
        <v>184</v>
      </c>
    </row>
    <row r="113" spans="2:65" s="1" customFormat="1" ht="11.25">
      <c r="B113" s="33"/>
      <c r="D113" s="121" t="s">
        <v>139</v>
      </c>
      <c r="F113" s="122" t="s">
        <v>183</v>
      </c>
      <c r="I113" s="123"/>
      <c r="L113" s="33"/>
      <c r="M113" s="124"/>
      <c r="T113" s="54"/>
      <c r="AT113" s="18" t="s">
        <v>139</v>
      </c>
      <c r="AU113" s="18" t="s">
        <v>76</v>
      </c>
    </row>
    <row r="114" spans="2:65" s="9" customFormat="1" ht="11.25">
      <c r="B114" s="125"/>
      <c r="D114" s="121" t="s">
        <v>141</v>
      </c>
      <c r="E114" s="126" t="s">
        <v>19</v>
      </c>
      <c r="F114" s="127" t="s">
        <v>174</v>
      </c>
      <c r="H114" s="126" t="s">
        <v>19</v>
      </c>
      <c r="I114" s="128"/>
      <c r="L114" s="125"/>
      <c r="M114" s="129"/>
      <c r="T114" s="130"/>
      <c r="AT114" s="126" t="s">
        <v>141</v>
      </c>
      <c r="AU114" s="126" t="s">
        <v>76</v>
      </c>
      <c r="AV114" s="9" t="s">
        <v>84</v>
      </c>
      <c r="AW114" s="9" t="s">
        <v>37</v>
      </c>
      <c r="AX114" s="9" t="s">
        <v>76</v>
      </c>
      <c r="AY114" s="126" t="s">
        <v>137</v>
      </c>
    </row>
    <row r="115" spans="2:65" s="10" customFormat="1" ht="11.25">
      <c r="B115" s="131"/>
      <c r="D115" s="121" t="s">
        <v>141</v>
      </c>
      <c r="E115" s="132" t="s">
        <v>19</v>
      </c>
      <c r="F115" s="133" t="s">
        <v>185</v>
      </c>
      <c r="H115" s="134">
        <v>6020</v>
      </c>
      <c r="I115" s="135"/>
      <c r="L115" s="131"/>
      <c r="M115" s="136"/>
      <c r="T115" s="137"/>
      <c r="AT115" s="132" t="s">
        <v>141</v>
      </c>
      <c r="AU115" s="132" t="s">
        <v>76</v>
      </c>
      <c r="AV115" s="10" t="s">
        <v>86</v>
      </c>
      <c r="AW115" s="10" t="s">
        <v>37</v>
      </c>
      <c r="AX115" s="10" t="s">
        <v>84</v>
      </c>
      <c r="AY115" s="132" t="s">
        <v>137</v>
      </c>
    </row>
    <row r="116" spans="2:65" s="1" customFormat="1" ht="16.5" customHeight="1">
      <c r="B116" s="33"/>
      <c r="C116" s="108" t="s">
        <v>186</v>
      </c>
      <c r="D116" s="108" t="s">
        <v>132</v>
      </c>
      <c r="E116" s="109" t="s">
        <v>186</v>
      </c>
      <c r="F116" s="110" t="s">
        <v>187</v>
      </c>
      <c r="G116" s="111" t="s">
        <v>135</v>
      </c>
      <c r="H116" s="112">
        <v>1160</v>
      </c>
      <c r="I116" s="113"/>
      <c r="J116" s="114">
        <f>ROUND(I116*H116,2)</f>
        <v>0</v>
      </c>
      <c r="K116" s="110" t="s">
        <v>19</v>
      </c>
      <c r="L116" s="33"/>
      <c r="M116" s="115" t="s">
        <v>19</v>
      </c>
      <c r="N116" s="116" t="s">
        <v>47</v>
      </c>
      <c r="P116" s="117">
        <f>O116*H116</f>
        <v>0</v>
      </c>
      <c r="Q116" s="117">
        <v>0</v>
      </c>
      <c r="R116" s="117">
        <f>Q116*H116</f>
        <v>0</v>
      </c>
      <c r="S116" s="117">
        <v>0</v>
      </c>
      <c r="T116" s="118">
        <f>S116*H116</f>
        <v>0</v>
      </c>
      <c r="AR116" s="119" t="s">
        <v>136</v>
      </c>
      <c r="AT116" s="119" t="s">
        <v>132</v>
      </c>
      <c r="AU116" s="119" t="s">
        <v>76</v>
      </c>
      <c r="AY116" s="18" t="s">
        <v>137</v>
      </c>
      <c r="BE116" s="120">
        <f>IF(N116="základní",J116,0)</f>
        <v>0</v>
      </c>
      <c r="BF116" s="120">
        <f>IF(N116="snížená",J116,0)</f>
        <v>0</v>
      </c>
      <c r="BG116" s="120">
        <f>IF(N116="zákl. přenesená",J116,0)</f>
        <v>0</v>
      </c>
      <c r="BH116" s="120">
        <f>IF(N116="sníž. přenesená",J116,0)</f>
        <v>0</v>
      </c>
      <c r="BI116" s="120">
        <f>IF(N116="nulová",J116,0)</f>
        <v>0</v>
      </c>
      <c r="BJ116" s="18" t="s">
        <v>84</v>
      </c>
      <c r="BK116" s="120">
        <f>ROUND(I116*H116,2)</f>
        <v>0</v>
      </c>
      <c r="BL116" s="18" t="s">
        <v>136</v>
      </c>
      <c r="BM116" s="119" t="s">
        <v>188</v>
      </c>
    </row>
    <row r="117" spans="2:65" s="1" customFormat="1" ht="11.25">
      <c r="B117" s="33"/>
      <c r="D117" s="121" t="s">
        <v>139</v>
      </c>
      <c r="F117" s="122" t="s">
        <v>187</v>
      </c>
      <c r="I117" s="123"/>
      <c r="L117" s="33"/>
      <c r="M117" s="124"/>
      <c r="T117" s="54"/>
      <c r="AT117" s="18" t="s">
        <v>139</v>
      </c>
      <c r="AU117" s="18" t="s">
        <v>76</v>
      </c>
    </row>
    <row r="118" spans="2:65" s="9" customFormat="1" ht="11.25">
      <c r="B118" s="125"/>
      <c r="D118" s="121" t="s">
        <v>141</v>
      </c>
      <c r="E118" s="126" t="s">
        <v>19</v>
      </c>
      <c r="F118" s="127" t="s">
        <v>189</v>
      </c>
      <c r="H118" s="126" t="s">
        <v>19</v>
      </c>
      <c r="I118" s="128"/>
      <c r="L118" s="125"/>
      <c r="M118" s="129"/>
      <c r="T118" s="130"/>
      <c r="AT118" s="126" t="s">
        <v>141</v>
      </c>
      <c r="AU118" s="126" t="s">
        <v>76</v>
      </c>
      <c r="AV118" s="9" t="s">
        <v>84</v>
      </c>
      <c r="AW118" s="9" t="s">
        <v>37</v>
      </c>
      <c r="AX118" s="9" t="s">
        <v>76</v>
      </c>
      <c r="AY118" s="126" t="s">
        <v>137</v>
      </c>
    </row>
    <row r="119" spans="2:65" s="10" customFormat="1" ht="11.25">
      <c r="B119" s="131"/>
      <c r="D119" s="121" t="s">
        <v>141</v>
      </c>
      <c r="E119" s="132" t="s">
        <v>19</v>
      </c>
      <c r="F119" s="133" t="s">
        <v>190</v>
      </c>
      <c r="H119" s="134">
        <v>1160</v>
      </c>
      <c r="I119" s="135"/>
      <c r="L119" s="131"/>
      <c r="M119" s="136"/>
      <c r="T119" s="137"/>
      <c r="AT119" s="132" t="s">
        <v>141</v>
      </c>
      <c r="AU119" s="132" t="s">
        <v>76</v>
      </c>
      <c r="AV119" s="10" t="s">
        <v>86</v>
      </c>
      <c r="AW119" s="10" t="s">
        <v>37</v>
      </c>
      <c r="AX119" s="10" t="s">
        <v>84</v>
      </c>
      <c r="AY119" s="132" t="s">
        <v>137</v>
      </c>
    </row>
    <row r="120" spans="2:65" s="1" customFormat="1" ht="16.5" customHeight="1">
      <c r="B120" s="33"/>
      <c r="C120" s="108" t="s">
        <v>191</v>
      </c>
      <c r="D120" s="108" t="s">
        <v>132</v>
      </c>
      <c r="E120" s="109" t="s">
        <v>191</v>
      </c>
      <c r="F120" s="110" t="s">
        <v>192</v>
      </c>
      <c r="G120" s="111" t="s">
        <v>135</v>
      </c>
      <c r="H120" s="112">
        <v>1910</v>
      </c>
      <c r="I120" s="113"/>
      <c r="J120" s="114">
        <f>ROUND(I120*H120,2)</f>
        <v>0</v>
      </c>
      <c r="K120" s="110" t="s">
        <v>19</v>
      </c>
      <c r="L120" s="33"/>
      <c r="M120" s="115" t="s">
        <v>19</v>
      </c>
      <c r="N120" s="116" t="s">
        <v>47</v>
      </c>
      <c r="P120" s="117">
        <f>O120*H120</f>
        <v>0</v>
      </c>
      <c r="Q120" s="117">
        <v>0</v>
      </c>
      <c r="R120" s="117">
        <f>Q120*H120</f>
        <v>0</v>
      </c>
      <c r="S120" s="117">
        <v>0</v>
      </c>
      <c r="T120" s="118">
        <f>S120*H120</f>
        <v>0</v>
      </c>
      <c r="AR120" s="119" t="s">
        <v>136</v>
      </c>
      <c r="AT120" s="119" t="s">
        <v>132</v>
      </c>
      <c r="AU120" s="119" t="s">
        <v>76</v>
      </c>
      <c r="AY120" s="18" t="s">
        <v>137</v>
      </c>
      <c r="BE120" s="120">
        <f>IF(N120="základní",J120,0)</f>
        <v>0</v>
      </c>
      <c r="BF120" s="120">
        <f>IF(N120="snížená",J120,0)</f>
        <v>0</v>
      </c>
      <c r="BG120" s="120">
        <f>IF(N120="zákl. přenesená",J120,0)</f>
        <v>0</v>
      </c>
      <c r="BH120" s="120">
        <f>IF(N120="sníž. přenesená",J120,0)</f>
        <v>0</v>
      </c>
      <c r="BI120" s="120">
        <f>IF(N120="nulová",J120,0)</f>
        <v>0</v>
      </c>
      <c r="BJ120" s="18" t="s">
        <v>84</v>
      </c>
      <c r="BK120" s="120">
        <f>ROUND(I120*H120,2)</f>
        <v>0</v>
      </c>
      <c r="BL120" s="18" t="s">
        <v>136</v>
      </c>
      <c r="BM120" s="119" t="s">
        <v>193</v>
      </c>
    </row>
    <row r="121" spans="2:65" s="1" customFormat="1" ht="11.25">
      <c r="B121" s="33"/>
      <c r="D121" s="121" t="s">
        <v>139</v>
      </c>
      <c r="F121" s="122" t="s">
        <v>192</v>
      </c>
      <c r="I121" s="123"/>
      <c r="L121" s="33"/>
      <c r="M121" s="124"/>
      <c r="T121" s="54"/>
      <c r="AT121" s="18" t="s">
        <v>139</v>
      </c>
      <c r="AU121" s="18" t="s">
        <v>76</v>
      </c>
    </row>
    <row r="122" spans="2:65" s="9" customFormat="1" ht="11.25">
      <c r="B122" s="125"/>
      <c r="D122" s="121" t="s">
        <v>141</v>
      </c>
      <c r="E122" s="126" t="s">
        <v>19</v>
      </c>
      <c r="F122" s="127" t="s">
        <v>189</v>
      </c>
      <c r="H122" s="126" t="s">
        <v>19</v>
      </c>
      <c r="I122" s="128"/>
      <c r="L122" s="125"/>
      <c r="M122" s="129"/>
      <c r="T122" s="130"/>
      <c r="AT122" s="126" t="s">
        <v>141</v>
      </c>
      <c r="AU122" s="126" t="s">
        <v>76</v>
      </c>
      <c r="AV122" s="9" t="s">
        <v>84</v>
      </c>
      <c r="AW122" s="9" t="s">
        <v>37</v>
      </c>
      <c r="AX122" s="9" t="s">
        <v>76</v>
      </c>
      <c r="AY122" s="126" t="s">
        <v>137</v>
      </c>
    </row>
    <row r="123" spans="2:65" s="10" customFormat="1" ht="11.25">
      <c r="B123" s="131"/>
      <c r="D123" s="121" t="s">
        <v>141</v>
      </c>
      <c r="E123" s="132" t="s">
        <v>19</v>
      </c>
      <c r="F123" s="133" t="s">
        <v>194</v>
      </c>
      <c r="H123" s="134">
        <v>1910</v>
      </c>
      <c r="I123" s="135"/>
      <c r="L123" s="131"/>
      <c r="M123" s="136"/>
      <c r="T123" s="137"/>
      <c r="AT123" s="132" t="s">
        <v>141</v>
      </c>
      <c r="AU123" s="132" t="s">
        <v>76</v>
      </c>
      <c r="AV123" s="10" t="s">
        <v>86</v>
      </c>
      <c r="AW123" s="10" t="s">
        <v>37</v>
      </c>
      <c r="AX123" s="10" t="s">
        <v>84</v>
      </c>
      <c r="AY123" s="132" t="s">
        <v>137</v>
      </c>
    </row>
    <row r="124" spans="2:65" s="1" customFormat="1" ht="16.5" customHeight="1">
      <c r="B124" s="33"/>
      <c r="C124" s="108" t="s">
        <v>195</v>
      </c>
      <c r="D124" s="108" t="s">
        <v>132</v>
      </c>
      <c r="E124" s="109" t="s">
        <v>195</v>
      </c>
      <c r="F124" s="110" t="s">
        <v>196</v>
      </c>
      <c r="G124" s="111" t="s">
        <v>197</v>
      </c>
      <c r="H124" s="112">
        <v>2</v>
      </c>
      <c r="I124" s="113"/>
      <c r="J124" s="114">
        <f>ROUND(I124*H124,2)</f>
        <v>0</v>
      </c>
      <c r="K124" s="110" t="s">
        <v>19</v>
      </c>
      <c r="L124" s="33"/>
      <c r="M124" s="115" t="s">
        <v>19</v>
      </c>
      <c r="N124" s="116" t="s">
        <v>47</v>
      </c>
      <c r="P124" s="117">
        <f>O124*H124</f>
        <v>0</v>
      </c>
      <c r="Q124" s="117">
        <v>0</v>
      </c>
      <c r="R124" s="117">
        <f>Q124*H124</f>
        <v>0</v>
      </c>
      <c r="S124" s="117">
        <v>0</v>
      </c>
      <c r="T124" s="118">
        <f>S124*H124</f>
        <v>0</v>
      </c>
      <c r="AR124" s="119" t="s">
        <v>136</v>
      </c>
      <c r="AT124" s="119" t="s">
        <v>132</v>
      </c>
      <c r="AU124" s="119" t="s">
        <v>76</v>
      </c>
      <c r="AY124" s="18" t="s">
        <v>137</v>
      </c>
      <c r="BE124" s="120">
        <f>IF(N124="základní",J124,0)</f>
        <v>0</v>
      </c>
      <c r="BF124" s="120">
        <f>IF(N124="snížená",J124,0)</f>
        <v>0</v>
      </c>
      <c r="BG124" s="120">
        <f>IF(N124="zákl. přenesená",J124,0)</f>
        <v>0</v>
      </c>
      <c r="BH124" s="120">
        <f>IF(N124="sníž. přenesená",J124,0)</f>
        <v>0</v>
      </c>
      <c r="BI124" s="120">
        <f>IF(N124="nulová",J124,0)</f>
        <v>0</v>
      </c>
      <c r="BJ124" s="18" t="s">
        <v>84</v>
      </c>
      <c r="BK124" s="120">
        <f>ROUND(I124*H124,2)</f>
        <v>0</v>
      </c>
      <c r="BL124" s="18" t="s">
        <v>136</v>
      </c>
      <c r="BM124" s="119" t="s">
        <v>198</v>
      </c>
    </row>
    <row r="125" spans="2:65" s="1" customFormat="1" ht="11.25">
      <c r="B125" s="33"/>
      <c r="D125" s="121" t="s">
        <v>139</v>
      </c>
      <c r="F125" s="122" t="s">
        <v>196</v>
      </c>
      <c r="I125" s="123"/>
      <c r="L125" s="33"/>
      <c r="M125" s="124"/>
      <c r="T125" s="54"/>
      <c r="AT125" s="18" t="s">
        <v>139</v>
      </c>
      <c r="AU125" s="18" t="s">
        <v>76</v>
      </c>
    </row>
    <row r="126" spans="2:65" s="1" customFormat="1" ht="16.5" customHeight="1">
      <c r="B126" s="33"/>
      <c r="C126" s="108" t="s">
        <v>199</v>
      </c>
      <c r="D126" s="108" t="s">
        <v>132</v>
      </c>
      <c r="E126" s="109" t="s">
        <v>199</v>
      </c>
      <c r="F126" s="110" t="s">
        <v>200</v>
      </c>
      <c r="G126" s="111" t="s">
        <v>135</v>
      </c>
      <c r="H126" s="112">
        <v>890</v>
      </c>
      <c r="I126" s="113"/>
      <c r="J126" s="114">
        <f>ROUND(I126*H126,2)</f>
        <v>0</v>
      </c>
      <c r="K126" s="110" t="s">
        <v>19</v>
      </c>
      <c r="L126" s="33"/>
      <c r="M126" s="115" t="s">
        <v>19</v>
      </c>
      <c r="N126" s="116" t="s">
        <v>47</v>
      </c>
      <c r="P126" s="117">
        <f>O126*H126</f>
        <v>0</v>
      </c>
      <c r="Q126" s="117">
        <v>0</v>
      </c>
      <c r="R126" s="117">
        <f>Q126*H126</f>
        <v>0</v>
      </c>
      <c r="S126" s="117">
        <v>0</v>
      </c>
      <c r="T126" s="118">
        <f>S126*H126</f>
        <v>0</v>
      </c>
      <c r="AR126" s="119" t="s">
        <v>136</v>
      </c>
      <c r="AT126" s="119" t="s">
        <v>132</v>
      </c>
      <c r="AU126" s="119" t="s">
        <v>76</v>
      </c>
      <c r="AY126" s="18" t="s">
        <v>137</v>
      </c>
      <c r="BE126" s="120">
        <f>IF(N126="základní",J126,0)</f>
        <v>0</v>
      </c>
      <c r="BF126" s="120">
        <f>IF(N126="snížená",J126,0)</f>
        <v>0</v>
      </c>
      <c r="BG126" s="120">
        <f>IF(N126="zákl. přenesená",J126,0)</f>
        <v>0</v>
      </c>
      <c r="BH126" s="120">
        <f>IF(N126="sníž. přenesená",J126,0)</f>
        <v>0</v>
      </c>
      <c r="BI126" s="120">
        <f>IF(N126="nulová",J126,0)</f>
        <v>0</v>
      </c>
      <c r="BJ126" s="18" t="s">
        <v>84</v>
      </c>
      <c r="BK126" s="120">
        <f>ROUND(I126*H126,2)</f>
        <v>0</v>
      </c>
      <c r="BL126" s="18" t="s">
        <v>136</v>
      </c>
      <c r="BM126" s="119" t="s">
        <v>201</v>
      </c>
    </row>
    <row r="127" spans="2:65" s="1" customFormat="1" ht="11.25">
      <c r="B127" s="33"/>
      <c r="D127" s="121" t="s">
        <v>139</v>
      </c>
      <c r="F127" s="122" t="s">
        <v>200</v>
      </c>
      <c r="I127" s="123"/>
      <c r="L127" s="33"/>
      <c r="M127" s="124"/>
      <c r="T127" s="54"/>
      <c r="AT127" s="18" t="s">
        <v>139</v>
      </c>
      <c r="AU127" s="18" t="s">
        <v>76</v>
      </c>
    </row>
    <row r="128" spans="2:65" s="9" customFormat="1" ht="11.25">
      <c r="B128" s="125"/>
      <c r="D128" s="121" t="s">
        <v>141</v>
      </c>
      <c r="E128" s="126" t="s">
        <v>19</v>
      </c>
      <c r="F128" s="127" t="s">
        <v>202</v>
      </c>
      <c r="H128" s="126" t="s">
        <v>19</v>
      </c>
      <c r="I128" s="128"/>
      <c r="L128" s="125"/>
      <c r="M128" s="129"/>
      <c r="T128" s="130"/>
      <c r="AT128" s="126" t="s">
        <v>141</v>
      </c>
      <c r="AU128" s="126" t="s">
        <v>76</v>
      </c>
      <c r="AV128" s="9" t="s">
        <v>84</v>
      </c>
      <c r="AW128" s="9" t="s">
        <v>37</v>
      </c>
      <c r="AX128" s="9" t="s">
        <v>76</v>
      </c>
      <c r="AY128" s="126" t="s">
        <v>137</v>
      </c>
    </row>
    <row r="129" spans="2:65" s="10" customFormat="1" ht="11.25">
      <c r="B129" s="131"/>
      <c r="D129" s="121" t="s">
        <v>141</v>
      </c>
      <c r="E129" s="132" t="s">
        <v>19</v>
      </c>
      <c r="F129" s="133" t="s">
        <v>203</v>
      </c>
      <c r="H129" s="134">
        <v>890</v>
      </c>
      <c r="I129" s="135"/>
      <c r="L129" s="131"/>
      <c r="M129" s="136"/>
      <c r="T129" s="137"/>
      <c r="AT129" s="132" t="s">
        <v>141</v>
      </c>
      <c r="AU129" s="132" t="s">
        <v>76</v>
      </c>
      <c r="AV129" s="10" t="s">
        <v>86</v>
      </c>
      <c r="AW129" s="10" t="s">
        <v>37</v>
      </c>
      <c r="AX129" s="10" t="s">
        <v>84</v>
      </c>
      <c r="AY129" s="132" t="s">
        <v>137</v>
      </c>
    </row>
    <row r="130" spans="2:65" s="1" customFormat="1" ht="16.5" customHeight="1">
      <c r="B130" s="33"/>
      <c r="C130" s="108" t="s">
        <v>204</v>
      </c>
      <c r="D130" s="108" t="s">
        <v>132</v>
      </c>
      <c r="E130" s="109" t="s">
        <v>204</v>
      </c>
      <c r="F130" s="110" t="s">
        <v>205</v>
      </c>
      <c r="G130" s="111" t="s">
        <v>135</v>
      </c>
      <c r="H130" s="112">
        <v>2100</v>
      </c>
      <c r="I130" s="113"/>
      <c r="J130" s="114">
        <f>ROUND(I130*H130,2)</f>
        <v>0</v>
      </c>
      <c r="K130" s="110" t="s">
        <v>19</v>
      </c>
      <c r="L130" s="33"/>
      <c r="M130" s="115" t="s">
        <v>19</v>
      </c>
      <c r="N130" s="116" t="s">
        <v>47</v>
      </c>
      <c r="P130" s="117">
        <f>O130*H130</f>
        <v>0</v>
      </c>
      <c r="Q130" s="117">
        <v>0</v>
      </c>
      <c r="R130" s="117">
        <f>Q130*H130</f>
        <v>0</v>
      </c>
      <c r="S130" s="117">
        <v>0</v>
      </c>
      <c r="T130" s="118">
        <f>S130*H130</f>
        <v>0</v>
      </c>
      <c r="AR130" s="119" t="s">
        <v>136</v>
      </c>
      <c r="AT130" s="119" t="s">
        <v>132</v>
      </c>
      <c r="AU130" s="119" t="s">
        <v>76</v>
      </c>
      <c r="AY130" s="18" t="s">
        <v>137</v>
      </c>
      <c r="BE130" s="120">
        <f>IF(N130="základní",J130,0)</f>
        <v>0</v>
      </c>
      <c r="BF130" s="120">
        <f>IF(N130="snížená",J130,0)</f>
        <v>0</v>
      </c>
      <c r="BG130" s="120">
        <f>IF(N130="zákl. přenesená",J130,0)</f>
        <v>0</v>
      </c>
      <c r="BH130" s="120">
        <f>IF(N130="sníž. přenesená",J130,0)</f>
        <v>0</v>
      </c>
      <c r="BI130" s="120">
        <f>IF(N130="nulová",J130,0)</f>
        <v>0</v>
      </c>
      <c r="BJ130" s="18" t="s">
        <v>84</v>
      </c>
      <c r="BK130" s="120">
        <f>ROUND(I130*H130,2)</f>
        <v>0</v>
      </c>
      <c r="BL130" s="18" t="s">
        <v>136</v>
      </c>
      <c r="BM130" s="119" t="s">
        <v>206</v>
      </c>
    </row>
    <row r="131" spans="2:65" s="1" customFormat="1" ht="11.25">
      <c r="B131" s="33"/>
      <c r="D131" s="121" t="s">
        <v>139</v>
      </c>
      <c r="F131" s="122" t="s">
        <v>205</v>
      </c>
      <c r="I131" s="123"/>
      <c r="L131" s="33"/>
      <c r="M131" s="124"/>
      <c r="T131" s="54"/>
      <c r="AT131" s="18" t="s">
        <v>139</v>
      </c>
      <c r="AU131" s="18" t="s">
        <v>76</v>
      </c>
    </row>
    <row r="132" spans="2:65" s="9" customFormat="1" ht="11.25">
      <c r="B132" s="125"/>
      <c r="D132" s="121" t="s">
        <v>141</v>
      </c>
      <c r="E132" s="126" t="s">
        <v>19</v>
      </c>
      <c r="F132" s="127" t="s">
        <v>202</v>
      </c>
      <c r="H132" s="126" t="s">
        <v>19</v>
      </c>
      <c r="I132" s="128"/>
      <c r="L132" s="125"/>
      <c r="M132" s="129"/>
      <c r="T132" s="130"/>
      <c r="AT132" s="126" t="s">
        <v>141</v>
      </c>
      <c r="AU132" s="126" t="s">
        <v>76</v>
      </c>
      <c r="AV132" s="9" t="s">
        <v>84</v>
      </c>
      <c r="AW132" s="9" t="s">
        <v>37</v>
      </c>
      <c r="AX132" s="9" t="s">
        <v>76</v>
      </c>
      <c r="AY132" s="126" t="s">
        <v>137</v>
      </c>
    </row>
    <row r="133" spans="2:65" s="10" customFormat="1" ht="11.25">
      <c r="B133" s="131"/>
      <c r="D133" s="121" t="s">
        <v>141</v>
      </c>
      <c r="E133" s="132" t="s">
        <v>19</v>
      </c>
      <c r="F133" s="133" t="s">
        <v>207</v>
      </c>
      <c r="H133" s="134">
        <v>2100</v>
      </c>
      <c r="I133" s="135"/>
      <c r="L133" s="131"/>
      <c r="M133" s="136"/>
      <c r="T133" s="137"/>
      <c r="AT133" s="132" t="s">
        <v>141</v>
      </c>
      <c r="AU133" s="132" t="s">
        <v>76</v>
      </c>
      <c r="AV133" s="10" t="s">
        <v>86</v>
      </c>
      <c r="AW133" s="10" t="s">
        <v>37</v>
      </c>
      <c r="AX133" s="10" t="s">
        <v>84</v>
      </c>
      <c r="AY133" s="132" t="s">
        <v>137</v>
      </c>
    </row>
    <row r="134" spans="2:65" s="1" customFormat="1" ht="16.5" customHeight="1">
      <c r="B134" s="33"/>
      <c r="C134" s="108" t="s">
        <v>8</v>
      </c>
      <c r="D134" s="108" t="s">
        <v>132</v>
      </c>
      <c r="E134" s="109" t="s">
        <v>8</v>
      </c>
      <c r="F134" s="110" t="s">
        <v>208</v>
      </c>
      <c r="G134" s="111" t="s">
        <v>209</v>
      </c>
      <c r="H134" s="112">
        <v>570</v>
      </c>
      <c r="I134" s="113"/>
      <c r="J134" s="114">
        <f>ROUND(I134*H134,2)</f>
        <v>0</v>
      </c>
      <c r="K134" s="110" t="s">
        <v>19</v>
      </c>
      <c r="L134" s="33"/>
      <c r="M134" s="115" t="s">
        <v>19</v>
      </c>
      <c r="N134" s="116" t="s">
        <v>47</v>
      </c>
      <c r="P134" s="117">
        <f>O134*H134</f>
        <v>0</v>
      </c>
      <c r="Q134" s="117">
        <v>0</v>
      </c>
      <c r="R134" s="117">
        <f>Q134*H134</f>
        <v>0</v>
      </c>
      <c r="S134" s="117">
        <v>0</v>
      </c>
      <c r="T134" s="118">
        <f>S134*H134</f>
        <v>0</v>
      </c>
      <c r="AR134" s="119" t="s">
        <v>136</v>
      </c>
      <c r="AT134" s="119" t="s">
        <v>132</v>
      </c>
      <c r="AU134" s="119" t="s">
        <v>76</v>
      </c>
      <c r="AY134" s="18" t="s">
        <v>137</v>
      </c>
      <c r="BE134" s="120">
        <f>IF(N134="základní",J134,0)</f>
        <v>0</v>
      </c>
      <c r="BF134" s="120">
        <f>IF(N134="snížená",J134,0)</f>
        <v>0</v>
      </c>
      <c r="BG134" s="120">
        <f>IF(N134="zákl. přenesená",J134,0)</f>
        <v>0</v>
      </c>
      <c r="BH134" s="120">
        <f>IF(N134="sníž. přenesená",J134,0)</f>
        <v>0</v>
      </c>
      <c r="BI134" s="120">
        <f>IF(N134="nulová",J134,0)</f>
        <v>0</v>
      </c>
      <c r="BJ134" s="18" t="s">
        <v>84</v>
      </c>
      <c r="BK134" s="120">
        <f>ROUND(I134*H134,2)</f>
        <v>0</v>
      </c>
      <c r="BL134" s="18" t="s">
        <v>136</v>
      </c>
      <c r="BM134" s="119" t="s">
        <v>210</v>
      </c>
    </row>
    <row r="135" spans="2:65" s="1" customFormat="1" ht="11.25">
      <c r="B135" s="33"/>
      <c r="D135" s="121" t="s">
        <v>139</v>
      </c>
      <c r="F135" s="122" t="s">
        <v>208</v>
      </c>
      <c r="I135" s="123"/>
      <c r="L135" s="33"/>
      <c r="M135" s="124"/>
      <c r="T135" s="54"/>
      <c r="AT135" s="18" t="s">
        <v>139</v>
      </c>
      <c r="AU135" s="18" t="s">
        <v>76</v>
      </c>
    </row>
    <row r="136" spans="2:65" s="9" customFormat="1" ht="11.25">
      <c r="B136" s="125"/>
      <c r="D136" s="121" t="s">
        <v>141</v>
      </c>
      <c r="E136" s="126" t="s">
        <v>19</v>
      </c>
      <c r="F136" s="127" t="s">
        <v>202</v>
      </c>
      <c r="H136" s="126" t="s">
        <v>19</v>
      </c>
      <c r="I136" s="128"/>
      <c r="L136" s="125"/>
      <c r="M136" s="129"/>
      <c r="T136" s="130"/>
      <c r="AT136" s="126" t="s">
        <v>141</v>
      </c>
      <c r="AU136" s="126" t="s">
        <v>76</v>
      </c>
      <c r="AV136" s="9" t="s">
        <v>84</v>
      </c>
      <c r="AW136" s="9" t="s">
        <v>37</v>
      </c>
      <c r="AX136" s="9" t="s">
        <v>76</v>
      </c>
      <c r="AY136" s="126" t="s">
        <v>137</v>
      </c>
    </row>
    <row r="137" spans="2:65" s="10" customFormat="1" ht="11.25">
      <c r="B137" s="131"/>
      <c r="D137" s="121" t="s">
        <v>141</v>
      </c>
      <c r="E137" s="132" t="s">
        <v>19</v>
      </c>
      <c r="F137" s="133" t="s">
        <v>211</v>
      </c>
      <c r="H137" s="134">
        <v>570</v>
      </c>
      <c r="I137" s="135"/>
      <c r="L137" s="131"/>
      <c r="M137" s="136"/>
      <c r="T137" s="137"/>
      <c r="AT137" s="132" t="s">
        <v>141</v>
      </c>
      <c r="AU137" s="132" t="s">
        <v>76</v>
      </c>
      <c r="AV137" s="10" t="s">
        <v>86</v>
      </c>
      <c r="AW137" s="10" t="s">
        <v>37</v>
      </c>
      <c r="AX137" s="10" t="s">
        <v>84</v>
      </c>
      <c r="AY137" s="132" t="s">
        <v>137</v>
      </c>
    </row>
    <row r="138" spans="2:65" s="1" customFormat="1" ht="16.5" customHeight="1">
      <c r="B138" s="33"/>
      <c r="C138" s="108" t="s">
        <v>212</v>
      </c>
      <c r="D138" s="108" t="s">
        <v>132</v>
      </c>
      <c r="E138" s="109" t="s">
        <v>212</v>
      </c>
      <c r="F138" s="110" t="s">
        <v>213</v>
      </c>
      <c r="G138" s="111" t="s">
        <v>209</v>
      </c>
      <c r="H138" s="112">
        <v>170</v>
      </c>
      <c r="I138" s="113"/>
      <c r="J138" s="114">
        <f>ROUND(I138*H138,2)</f>
        <v>0</v>
      </c>
      <c r="K138" s="110" t="s">
        <v>19</v>
      </c>
      <c r="L138" s="33"/>
      <c r="M138" s="115" t="s">
        <v>19</v>
      </c>
      <c r="N138" s="116" t="s">
        <v>47</v>
      </c>
      <c r="P138" s="117">
        <f>O138*H138</f>
        <v>0</v>
      </c>
      <c r="Q138" s="117">
        <v>0</v>
      </c>
      <c r="R138" s="117">
        <f>Q138*H138</f>
        <v>0</v>
      </c>
      <c r="S138" s="117">
        <v>0</v>
      </c>
      <c r="T138" s="118">
        <f>S138*H138</f>
        <v>0</v>
      </c>
      <c r="AR138" s="119" t="s">
        <v>136</v>
      </c>
      <c r="AT138" s="119" t="s">
        <v>132</v>
      </c>
      <c r="AU138" s="119" t="s">
        <v>76</v>
      </c>
      <c r="AY138" s="18" t="s">
        <v>137</v>
      </c>
      <c r="BE138" s="120">
        <f>IF(N138="základní",J138,0)</f>
        <v>0</v>
      </c>
      <c r="BF138" s="120">
        <f>IF(N138="snížená",J138,0)</f>
        <v>0</v>
      </c>
      <c r="BG138" s="120">
        <f>IF(N138="zákl. přenesená",J138,0)</f>
        <v>0</v>
      </c>
      <c r="BH138" s="120">
        <f>IF(N138="sníž. přenesená",J138,0)</f>
        <v>0</v>
      </c>
      <c r="BI138" s="120">
        <f>IF(N138="nulová",J138,0)</f>
        <v>0</v>
      </c>
      <c r="BJ138" s="18" t="s">
        <v>84</v>
      </c>
      <c r="BK138" s="120">
        <f>ROUND(I138*H138,2)</f>
        <v>0</v>
      </c>
      <c r="BL138" s="18" t="s">
        <v>136</v>
      </c>
      <c r="BM138" s="119" t="s">
        <v>214</v>
      </c>
    </row>
    <row r="139" spans="2:65" s="1" customFormat="1" ht="11.25">
      <c r="B139" s="33"/>
      <c r="D139" s="121" t="s">
        <v>139</v>
      </c>
      <c r="F139" s="122" t="s">
        <v>213</v>
      </c>
      <c r="I139" s="123"/>
      <c r="L139" s="33"/>
      <c r="M139" s="124"/>
      <c r="T139" s="54"/>
      <c r="AT139" s="18" t="s">
        <v>139</v>
      </c>
      <c r="AU139" s="18" t="s">
        <v>76</v>
      </c>
    </row>
    <row r="140" spans="2:65" s="9" customFormat="1" ht="11.25">
      <c r="B140" s="125"/>
      <c r="D140" s="121" t="s">
        <v>141</v>
      </c>
      <c r="E140" s="126" t="s">
        <v>19</v>
      </c>
      <c r="F140" s="127" t="s">
        <v>202</v>
      </c>
      <c r="H140" s="126" t="s">
        <v>19</v>
      </c>
      <c r="I140" s="128"/>
      <c r="L140" s="125"/>
      <c r="M140" s="129"/>
      <c r="T140" s="130"/>
      <c r="AT140" s="126" t="s">
        <v>141</v>
      </c>
      <c r="AU140" s="126" t="s">
        <v>76</v>
      </c>
      <c r="AV140" s="9" t="s">
        <v>84</v>
      </c>
      <c r="AW140" s="9" t="s">
        <v>37</v>
      </c>
      <c r="AX140" s="9" t="s">
        <v>76</v>
      </c>
      <c r="AY140" s="126" t="s">
        <v>137</v>
      </c>
    </row>
    <row r="141" spans="2:65" s="10" customFormat="1" ht="11.25">
      <c r="B141" s="131"/>
      <c r="D141" s="121" t="s">
        <v>141</v>
      </c>
      <c r="E141" s="132" t="s">
        <v>19</v>
      </c>
      <c r="F141" s="133" t="s">
        <v>215</v>
      </c>
      <c r="H141" s="134">
        <v>170</v>
      </c>
      <c r="I141" s="135"/>
      <c r="L141" s="131"/>
      <c r="M141" s="136"/>
      <c r="T141" s="137"/>
      <c r="AT141" s="132" t="s">
        <v>141</v>
      </c>
      <c r="AU141" s="132" t="s">
        <v>76</v>
      </c>
      <c r="AV141" s="10" t="s">
        <v>86</v>
      </c>
      <c r="AW141" s="10" t="s">
        <v>37</v>
      </c>
      <c r="AX141" s="10" t="s">
        <v>84</v>
      </c>
      <c r="AY141" s="132" t="s">
        <v>137</v>
      </c>
    </row>
    <row r="142" spans="2:65" s="1" customFormat="1" ht="16.5" customHeight="1">
      <c r="B142" s="33"/>
      <c r="C142" s="108" t="s">
        <v>216</v>
      </c>
      <c r="D142" s="108" t="s">
        <v>132</v>
      </c>
      <c r="E142" s="109" t="s">
        <v>216</v>
      </c>
      <c r="F142" s="110" t="s">
        <v>217</v>
      </c>
      <c r="G142" s="111" t="s">
        <v>135</v>
      </c>
      <c r="H142" s="112">
        <v>4220</v>
      </c>
      <c r="I142" s="113"/>
      <c r="J142" s="114">
        <f>ROUND(I142*H142,2)</f>
        <v>0</v>
      </c>
      <c r="K142" s="110" t="s">
        <v>19</v>
      </c>
      <c r="L142" s="33"/>
      <c r="M142" s="115" t="s">
        <v>19</v>
      </c>
      <c r="N142" s="116" t="s">
        <v>47</v>
      </c>
      <c r="P142" s="117">
        <f>O142*H142</f>
        <v>0</v>
      </c>
      <c r="Q142" s="117">
        <v>0</v>
      </c>
      <c r="R142" s="117">
        <f>Q142*H142</f>
        <v>0</v>
      </c>
      <c r="S142" s="117">
        <v>0</v>
      </c>
      <c r="T142" s="118">
        <f>S142*H142</f>
        <v>0</v>
      </c>
      <c r="AR142" s="119" t="s">
        <v>153</v>
      </c>
      <c r="AT142" s="119" t="s">
        <v>132</v>
      </c>
      <c r="AU142" s="119" t="s">
        <v>76</v>
      </c>
      <c r="AY142" s="18" t="s">
        <v>137</v>
      </c>
      <c r="BE142" s="120">
        <f>IF(N142="základní",J142,0)</f>
        <v>0</v>
      </c>
      <c r="BF142" s="120">
        <f>IF(N142="snížená",J142,0)</f>
        <v>0</v>
      </c>
      <c r="BG142" s="120">
        <f>IF(N142="zákl. přenesená",J142,0)</f>
        <v>0</v>
      </c>
      <c r="BH142" s="120">
        <f>IF(N142="sníž. přenesená",J142,0)</f>
        <v>0</v>
      </c>
      <c r="BI142" s="120">
        <f>IF(N142="nulová",J142,0)</f>
        <v>0</v>
      </c>
      <c r="BJ142" s="18" t="s">
        <v>84</v>
      </c>
      <c r="BK142" s="120">
        <f>ROUND(I142*H142,2)</f>
        <v>0</v>
      </c>
      <c r="BL142" s="18" t="s">
        <v>153</v>
      </c>
      <c r="BM142" s="119" t="s">
        <v>218</v>
      </c>
    </row>
    <row r="143" spans="2:65" s="1" customFormat="1" ht="11.25">
      <c r="B143" s="33"/>
      <c r="D143" s="121" t="s">
        <v>139</v>
      </c>
      <c r="F143" s="122" t="s">
        <v>217</v>
      </c>
      <c r="I143" s="123"/>
      <c r="L143" s="33"/>
      <c r="M143" s="124"/>
      <c r="T143" s="54"/>
      <c r="AT143" s="18" t="s">
        <v>139</v>
      </c>
      <c r="AU143" s="18" t="s">
        <v>76</v>
      </c>
    </row>
    <row r="144" spans="2:65" s="9" customFormat="1" ht="11.25">
      <c r="B144" s="125"/>
      <c r="D144" s="121" t="s">
        <v>141</v>
      </c>
      <c r="E144" s="126" t="s">
        <v>19</v>
      </c>
      <c r="F144" s="127" t="s">
        <v>219</v>
      </c>
      <c r="H144" s="126" t="s">
        <v>19</v>
      </c>
      <c r="I144" s="128"/>
      <c r="L144" s="125"/>
      <c r="M144" s="129"/>
      <c r="T144" s="130"/>
      <c r="AT144" s="126" t="s">
        <v>141</v>
      </c>
      <c r="AU144" s="126" t="s">
        <v>76</v>
      </c>
      <c r="AV144" s="9" t="s">
        <v>84</v>
      </c>
      <c r="AW144" s="9" t="s">
        <v>37</v>
      </c>
      <c r="AX144" s="9" t="s">
        <v>76</v>
      </c>
      <c r="AY144" s="126" t="s">
        <v>137</v>
      </c>
    </row>
    <row r="145" spans="2:65" s="10" customFormat="1" ht="11.25">
      <c r="B145" s="131"/>
      <c r="D145" s="121" t="s">
        <v>141</v>
      </c>
      <c r="E145" s="132" t="s">
        <v>19</v>
      </c>
      <c r="F145" s="133" t="s">
        <v>220</v>
      </c>
      <c r="H145" s="134">
        <v>4220</v>
      </c>
      <c r="I145" s="135"/>
      <c r="L145" s="131"/>
      <c r="M145" s="136"/>
      <c r="T145" s="137"/>
      <c r="AT145" s="132" t="s">
        <v>141</v>
      </c>
      <c r="AU145" s="132" t="s">
        <v>76</v>
      </c>
      <c r="AV145" s="10" t="s">
        <v>86</v>
      </c>
      <c r="AW145" s="10" t="s">
        <v>37</v>
      </c>
      <c r="AX145" s="10" t="s">
        <v>84</v>
      </c>
      <c r="AY145" s="132" t="s">
        <v>137</v>
      </c>
    </row>
    <row r="146" spans="2:65" s="1" customFormat="1" ht="16.5" customHeight="1">
      <c r="B146" s="33"/>
      <c r="C146" s="108" t="s">
        <v>221</v>
      </c>
      <c r="D146" s="108" t="s">
        <v>132</v>
      </c>
      <c r="E146" s="109" t="s">
        <v>221</v>
      </c>
      <c r="F146" s="110" t="s">
        <v>222</v>
      </c>
      <c r="G146" s="111" t="s">
        <v>135</v>
      </c>
      <c r="H146" s="112">
        <v>1700</v>
      </c>
      <c r="I146" s="113"/>
      <c r="J146" s="114">
        <f>ROUND(I146*H146,2)</f>
        <v>0</v>
      </c>
      <c r="K146" s="110" t="s">
        <v>19</v>
      </c>
      <c r="L146" s="33"/>
      <c r="M146" s="115" t="s">
        <v>19</v>
      </c>
      <c r="N146" s="116" t="s">
        <v>47</v>
      </c>
      <c r="P146" s="117">
        <f>O146*H146</f>
        <v>0</v>
      </c>
      <c r="Q146" s="117">
        <v>0</v>
      </c>
      <c r="R146" s="117">
        <f>Q146*H146</f>
        <v>0</v>
      </c>
      <c r="S146" s="117">
        <v>0</v>
      </c>
      <c r="T146" s="118">
        <f>S146*H146</f>
        <v>0</v>
      </c>
      <c r="AR146" s="119" t="s">
        <v>153</v>
      </c>
      <c r="AT146" s="119" t="s">
        <v>132</v>
      </c>
      <c r="AU146" s="119" t="s">
        <v>76</v>
      </c>
      <c r="AY146" s="18" t="s">
        <v>137</v>
      </c>
      <c r="BE146" s="120">
        <f>IF(N146="základní",J146,0)</f>
        <v>0</v>
      </c>
      <c r="BF146" s="120">
        <f>IF(N146="snížená",J146,0)</f>
        <v>0</v>
      </c>
      <c r="BG146" s="120">
        <f>IF(N146="zákl. přenesená",J146,0)</f>
        <v>0</v>
      </c>
      <c r="BH146" s="120">
        <f>IF(N146="sníž. přenesená",J146,0)</f>
        <v>0</v>
      </c>
      <c r="BI146" s="120">
        <f>IF(N146="nulová",J146,0)</f>
        <v>0</v>
      </c>
      <c r="BJ146" s="18" t="s">
        <v>84</v>
      </c>
      <c r="BK146" s="120">
        <f>ROUND(I146*H146,2)</f>
        <v>0</v>
      </c>
      <c r="BL146" s="18" t="s">
        <v>153</v>
      </c>
      <c r="BM146" s="119" t="s">
        <v>223</v>
      </c>
    </row>
    <row r="147" spans="2:65" s="1" customFormat="1" ht="11.25">
      <c r="B147" s="33"/>
      <c r="D147" s="121" t="s">
        <v>139</v>
      </c>
      <c r="F147" s="122" t="s">
        <v>224</v>
      </c>
      <c r="I147" s="123"/>
      <c r="L147" s="33"/>
      <c r="M147" s="124"/>
      <c r="T147" s="54"/>
      <c r="AT147" s="18" t="s">
        <v>139</v>
      </c>
      <c r="AU147" s="18" t="s">
        <v>76</v>
      </c>
    </row>
    <row r="148" spans="2:65" s="9" customFormat="1" ht="11.25">
      <c r="B148" s="125"/>
      <c r="D148" s="121" t="s">
        <v>141</v>
      </c>
      <c r="E148" s="126" t="s">
        <v>19</v>
      </c>
      <c r="F148" s="127" t="s">
        <v>225</v>
      </c>
      <c r="H148" s="126" t="s">
        <v>19</v>
      </c>
      <c r="I148" s="128"/>
      <c r="L148" s="125"/>
      <c r="M148" s="129"/>
      <c r="T148" s="130"/>
      <c r="AT148" s="126" t="s">
        <v>141</v>
      </c>
      <c r="AU148" s="126" t="s">
        <v>76</v>
      </c>
      <c r="AV148" s="9" t="s">
        <v>84</v>
      </c>
      <c r="AW148" s="9" t="s">
        <v>37</v>
      </c>
      <c r="AX148" s="9" t="s">
        <v>76</v>
      </c>
      <c r="AY148" s="126" t="s">
        <v>137</v>
      </c>
    </row>
    <row r="149" spans="2:65" s="10" customFormat="1" ht="11.25">
      <c r="B149" s="131"/>
      <c r="D149" s="121" t="s">
        <v>141</v>
      </c>
      <c r="E149" s="132" t="s">
        <v>19</v>
      </c>
      <c r="F149" s="133" t="s">
        <v>226</v>
      </c>
      <c r="H149" s="134">
        <v>1700</v>
      </c>
      <c r="I149" s="135"/>
      <c r="L149" s="131"/>
      <c r="M149" s="136"/>
      <c r="T149" s="137"/>
      <c r="AT149" s="132" t="s">
        <v>141</v>
      </c>
      <c r="AU149" s="132" t="s">
        <v>76</v>
      </c>
      <c r="AV149" s="10" t="s">
        <v>86</v>
      </c>
      <c r="AW149" s="10" t="s">
        <v>37</v>
      </c>
      <c r="AX149" s="10" t="s">
        <v>84</v>
      </c>
      <c r="AY149" s="132" t="s">
        <v>137</v>
      </c>
    </row>
    <row r="150" spans="2:65" s="1" customFormat="1" ht="16.5" customHeight="1">
      <c r="B150" s="33"/>
      <c r="C150" s="108" t="s">
        <v>227</v>
      </c>
      <c r="D150" s="108" t="s">
        <v>132</v>
      </c>
      <c r="E150" s="109" t="s">
        <v>227</v>
      </c>
      <c r="F150" s="110" t="s">
        <v>228</v>
      </c>
      <c r="G150" s="111" t="s">
        <v>135</v>
      </c>
      <c r="H150" s="112">
        <v>1160</v>
      </c>
      <c r="I150" s="113"/>
      <c r="J150" s="114">
        <f>ROUND(I150*H150,2)</f>
        <v>0</v>
      </c>
      <c r="K150" s="110" t="s">
        <v>19</v>
      </c>
      <c r="L150" s="33"/>
      <c r="M150" s="115" t="s">
        <v>19</v>
      </c>
      <c r="N150" s="116" t="s">
        <v>47</v>
      </c>
      <c r="P150" s="117">
        <f>O150*H150</f>
        <v>0</v>
      </c>
      <c r="Q150" s="117">
        <v>0</v>
      </c>
      <c r="R150" s="117">
        <f>Q150*H150</f>
        <v>0</v>
      </c>
      <c r="S150" s="117">
        <v>0</v>
      </c>
      <c r="T150" s="118">
        <f>S150*H150</f>
        <v>0</v>
      </c>
      <c r="AR150" s="119" t="s">
        <v>153</v>
      </c>
      <c r="AT150" s="119" t="s">
        <v>132</v>
      </c>
      <c r="AU150" s="119" t="s">
        <v>76</v>
      </c>
      <c r="AY150" s="18" t="s">
        <v>137</v>
      </c>
      <c r="BE150" s="120">
        <f>IF(N150="základní",J150,0)</f>
        <v>0</v>
      </c>
      <c r="BF150" s="120">
        <f>IF(N150="snížená",J150,0)</f>
        <v>0</v>
      </c>
      <c r="BG150" s="120">
        <f>IF(N150="zákl. přenesená",J150,0)</f>
        <v>0</v>
      </c>
      <c r="BH150" s="120">
        <f>IF(N150="sníž. přenesená",J150,0)</f>
        <v>0</v>
      </c>
      <c r="BI150" s="120">
        <f>IF(N150="nulová",J150,0)</f>
        <v>0</v>
      </c>
      <c r="BJ150" s="18" t="s">
        <v>84</v>
      </c>
      <c r="BK150" s="120">
        <f>ROUND(I150*H150,2)</f>
        <v>0</v>
      </c>
      <c r="BL150" s="18" t="s">
        <v>153</v>
      </c>
      <c r="BM150" s="119" t="s">
        <v>229</v>
      </c>
    </row>
    <row r="151" spans="2:65" s="1" customFormat="1" ht="11.25">
      <c r="B151" s="33"/>
      <c r="D151" s="121" t="s">
        <v>139</v>
      </c>
      <c r="F151" s="122" t="s">
        <v>230</v>
      </c>
      <c r="I151" s="123"/>
      <c r="L151" s="33"/>
      <c r="M151" s="124"/>
      <c r="T151" s="54"/>
      <c r="AT151" s="18" t="s">
        <v>139</v>
      </c>
      <c r="AU151" s="18" t="s">
        <v>76</v>
      </c>
    </row>
    <row r="152" spans="2:65" s="9" customFormat="1" ht="11.25">
      <c r="B152" s="125"/>
      <c r="D152" s="121" t="s">
        <v>141</v>
      </c>
      <c r="E152" s="126" t="s">
        <v>19</v>
      </c>
      <c r="F152" s="127" t="s">
        <v>225</v>
      </c>
      <c r="H152" s="126" t="s">
        <v>19</v>
      </c>
      <c r="I152" s="128"/>
      <c r="L152" s="125"/>
      <c r="M152" s="129"/>
      <c r="T152" s="130"/>
      <c r="AT152" s="126" t="s">
        <v>141</v>
      </c>
      <c r="AU152" s="126" t="s">
        <v>76</v>
      </c>
      <c r="AV152" s="9" t="s">
        <v>84</v>
      </c>
      <c r="AW152" s="9" t="s">
        <v>37</v>
      </c>
      <c r="AX152" s="9" t="s">
        <v>76</v>
      </c>
      <c r="AY152" s="126" t="s">
        <v>137</v>
      </c>
    </row>
    <row r="153" spans="2:65" s="10" customFormat="1" ht="11.25">
      <c r="B153" s="131"/>
      <c r="D153" s="121" t="s">
        <v>141</v>
      </c>
      <c r="E153" s="132" t="s">
        <v>19</v>
      </c>
      <c r="F153" s="133" t="s">
        <v>231</v>
      </c>
      <c r="H153" s="134">
        <v>1160</v>
      </c>
      <c r="I153" s="135"/>
      <c r="L153" s="131"/>
      <c r="M153" s="136"/>
      <c r="T153" s="137"/>
      <c r="AT153" s="132" t="s">
        <v>141</v>
      </c>
      <c r="AU153" s="132" t="s">
        <v>76</v>
      </c>
      <c r="AV153" s="10" t="s">
        <v>86</v>
      </c>
      <c r="AW153" s="10" t="s">
        <v>37</v>
      </c>
      <c r="AX153" s="10" t="s">
        <v>84</v>
      </c>
      <c r="AY153" s="132" t="s">
        <v>137</v>
      </c>
    </row>
    <row r="154" spans="2:65" s="1" customFormat="1" ht="16.5" customHeight="1">
      <c r="B154" s="33"/>
      <c r="C154" s="108" t="s">
        <v>232</v>
      </c>
      <c r="D154" s="108" t="s">
        <v>132</v>
      </c>
      <c r="E154" s="109" t="s">
        <v>232</v>
      </c>
      <c r="F154" s="110" t="s">
        <v>233</v>
      </c>
      <c r="G154" s="111" t="s">
        <v>209</v>
      </c>
      <c r="H154" s="112">
        <v>130</v>
      </c>
      <c r="I154" s="113"/>
      <c r="J154" s="114">
        <f>ROUND(I154*H154,2)</f>
        <v>0</v>
      </c>
      <c r="K154" s="110" t="s">
        <v>19</v>
      </c>
      <c r="L154" s="33"/>
      <c r="M154" s="115" t="s">
        <v>19</v>
      </c>
      <c r="N154" s="116" t="s">
        <v>47</v>
      </c>
      <c r="P154" s="117">
        <f>O154*H154</f>
        <v>0</v>
      </c>
      <c r="Q154" s="117">
        <v>0</v>
      </c>
      <c r="R154" s="117">
        <f>Q154*H154</f>
        <v>0</v>
      </c>
      <c r="S154" s="117">
        <v>0</v>
      </c>
      <c r="T154" s="118">
        <f>S154*H154</f>
        <v>0</v>
      </c>
      <c r="AR154" s="119" t="s">
        <v>153</v>
      </c>
      <c r="AT154" s="119" t="s">
        <v>132</v>
      </c>
      <c r="AU154" s="119" t="s">
        <v>76</v>
      </c>
      <c r="AY154" s="18" t="s">
        <v>137</v>
      </c>
      <c r="BE154" s="120">
        <f>IF(N154="základní",J154,0)</f>
        <v>0</v>
      </c>
      <c r="BF154" s="120">
        <f>IF(N154="snížená",J154,0)</f>
        <v>0</v>
      </c>
      <c r="BG154" s="120">
        <f>IF(N154="zákl. přenesená",J154,0)</f>
        <v>0</v>
      </c>
      <c r="BH154" s="120">
        <f>IF(N154="sníž. přenesená",J154,0)</f>
        <v>0</v>
      </c>
      <c r="BI154" s="120">
        <f>IF(N154="nulová",J154,0)</f>
        <v>0</v>
      </c>
      <c r="BJ154" s="18" t="s">
        <v>84</v>
      </c>
      <c r="BK154" s="120">
        <f>ROUND(I154*H154,2)</f>
        <v>0</v>
      </c>
      <c r="BL154" s="18" t="s">
        <v>153</v>
      </c>
      <c r="BM154" s="119" t="s">
        <v>234</v>
      </c>
    </row>
    <row r="155" spans="2:65" s="1" customFormat="1" ht="11.25">
      <c r="B155" s="33"/>
      <c r="D155" s="121" t="s">
        <v>139</v>
      </c>
      <c r="F155" s="122" t="s">
        <v>233</v>
      </c>
      <c r="I155" s="123"/>
      <c r="L155" s="33"/>
      <c r="M155" s="124"/>
      <c r="T155" s="54"/>
      <c r="AT155" s="18" t="s">
        <v>139</v>
      </c>
      <c r="AU155" s="18" t="s">
        <v>76</v>
      </c>
    </row>
    <row r="156" spans="2:65" s="9" customFormat="1" ht="11.25">
      <c r="B156" s="125"/>
      <c r="D156" s="121" t="s">
        <v>141</v>
      </c>
      <c r="E156" s="126" t="s">
        <v>19</v>
      </c>
      <c r="F156" s="127" t="s">
        <v>225</v>
      </c>
      <c r="H156" s="126" t="s">
        <v>19</v>
      </c>
      <c r="I156" s="128"/>
      <c r="L156" s="125"/>
      <c r="M156" s="129"/>
      <c r="T156" s="130"/>
      <c r="AT156" s="126" t="s">
        <v>141</v>
      </c>
      <c r="AU156" s="126" t="s">
        <v>76</v>
      </c>
      <c r="AV156" s="9" t="s">
        <v>84</v>
      </c>
      <c r="AW156" s="9" t="s">
        <v>37</v>
      </c>
      <c r="AX156" s="9" t="s">
        <v>76</v>
      </c>
      <c r="AY156" s="126" t="s">
        <v>137</v>
      </c>
    </row>
    <row r="157" spans="2:65" s="10" customFormat="1" ht="11.25">
      <c r="B157" s="131"/>
      <c r="D157" s="121" t="s">
        <v>141</v>
      </c>
      <c r="E157" s="132" t="s">
        <v>19</v>
      </c>
      <c r="F157" s="133" t="s">
        <v>235</v>
      </c>
      <c r="H157" s="134">
        <v>130</v>
      </c>
      <c r="I157" s="135"/>
      <c r="L157" s="131"/>
      <c r="M157" s="136"/>
      <c r="T157" s="137"/>
      <c r="AT157" s="132" t="s">
        <v>141</v>
      </c>
      <c r="AU157" s="132" t="s">
        <v>76</v>
      </c>
      <c r="AV157" s="10" t="s">
        <v>86</v>
      </c>
      <c r="AW157" s="10" t="s">
        <v>37</v>
      </c>
      <c r="AX157" s="10" t="s">
        <v>84</v>
      </c>
      <c r="AY157" s="132" t="s">
        <v>137</v>
      </c>
    </row>
    <row r="158" spans="2:65" s="1" customFormat="1" ht="16.5" customHeight="1">
      <c r="B158" s="33"/>
      <c r="C158" s="108" t="s">
        <v>7</v>
      </c>
      <c r="D158" s="108" t="s">
        <v>132</v>
      </c>
      <c r="E158" s="109" t="s">
        <v>7</v>
      </c>
      <c r="F158" s="110" t="s">
        <v>236</v>
      </c>
      <c r="G158" s="111" t="s">
        <v>237</v>
      </c>
      <c r="H158" s="112">
        <v>2</v>
      </c>
      <c r="I158" s="113"/>
      <c r="J158" s="114">
        <f>ROUND(I158*H158,2)</f>
        <v>0</v>
      </c>
      <c r="K158" s="110" t="s">
        <v>19</v>
      </c>
      <c r="L158" s="33"/>
      <c r="M158" s="115" t="s">
        <v>19</v>
      </c>
      <c r="N158" s="116" t="s">
        <v>47</v>
      </c>
      <c r="P158" s="117">
        <f>O158*H158</f>
        <v>0</v>
      </c>
      <c r="Q158" s="117">
        <v>0</v>
      </c>
      <c r="R158" s="117">
        <f>Q158*H158</f>
        <v>0</v>
      </c>
      <c r="S158" s="117">
        <v>0</v>
      </c>
      <c r="T158" s="118">
        <f>S158*H158</f>
        <v>0</v>
      </c>
      <c r="AR158" s="119" t="s">
        <v>153</v>
      </c>
      <c r="AT158" s="119" t="s">
        <v>132</v>
      </c>
      <c r="AU158" s="119" t="s">
        <v>76</v>
      </c>
      <c r="AY158" s="18" t="s">
        <v>137</v>
      </c>
      <c r="BE158" s="120">
        <f>IF(N158="základní",J158,0)</f>
        <v>0</v>
      </c>
      <c r="BF158" s="120">
        <f>IF(N158="snížená",J158,0)</f>
        <v>0</v>
      </c>
      <c r="BG158" s="120">
        <f>IF(N158="zákl. přenesená",J158,0)</f>
        <v>0</v>
      </c>
      <c r="BH158" s="120">
        <f>IF(N158="sníž. přenesená",J158,0)</f>
        <v>0</v>
      </c>
      <c r="BI158" s="120">
        <f>IF(N158="nulová",J158,0)</f>
        <v>0</v>
      </c>
      <c r="BJ158" s="18" t="s">
        <v>84</v>
      </c>
      <c r="BK158" s="120">
        <f>ROUND(I158*H158,2)</f>
        <v>0</v>
      </c>
      <c r="BL158" s="18" t="s">
        <v>153</v>
      </c>
      <c r="BM158" s="119" t="s">
        <v>238</v>
      </c>
    </row>
    <row r="159" spans="2:65" s="1" customFormat="1" ht="29.25">
      <c r="B159" s="33"/>
      <c r="D159" s="121" t="s">
        <v>139</v>
      </c>
      <c r="F159" s="122" t="s">
        <v>239</v>
      </c>
      <c r="I159" s="123"/>
      <c r="L159" s="33"/>
      <c r="M159" s="124"/>
      <c r="T159" s="54"/>
      <c r="AT159" s="18" t="s">
        <v>139</v>
      </c>
      <c r="AU159" s="18" t="s">
        <v>76</v>
      </c>
    </row>
    <row r="160" spans="2:65" s="1" customFormat="1" ht="16.5" customHeight="1">
      <c r="B160" s="33"/>
      <c r="C160" s="108" t="s">
        <v>240</v>
      </c>
      <c r="D160" s="108" t="s">
        <v>132</v>
      </c>
      <c r="E160" s="109" t="s">
        <v>240</v>
      </c>
      <c r="F160" s="110" t="s">
        <v>241</v>
      </c>
      <c r="G160" s="111" t="s">
        <v>237</v>
      </c>
      <c r="H160" s="112">
        <v>1</v>
      </c>
      <c r="I160" s="113"/>
      <c r="J160" s="114">
        <f>ROUND(I160*H160,2)</f>
        <v>0</v>
      </c>
      <c r="K160" s="110" t="s">
        <v>19</v>
      </c>
      <c r="L160" s="33"/>
      <c r="M160" s="115" t="s">
        <v>19</v>
      </c>
      <c r="N160" s="116" t="s">
        <v>47</v>
      </c>
      <c r="P160" s="117">
        <f>O160*H160</f>
        <v>0</v>
      </c>
      <c r="Q160" s="117">
        <v>0</v>
      </c>
      <c r="R160" s="117">
        <f>Q160*H160</f>
        <v>0</v>
      </c>
      <c r="S160" s="117">
        <v>0</v>
      </c>
      <c r="T160" s="118">
        <f>S160*H160</f>
        <v>0</v>
      </c>
      <c r="AR160" s="119" t="s">
        <v>153</v>
      </c>
      <c r="AT160" s="119" t="s">
        <v>132</v>
      </c>
      <c r="AU160" s="119" t="s">
        <v>76</v>
      </c>
      <c r="AY160" s="18" t="s">
        <v>137</v>
      </c>
      <c r="BE160" s="120">
        <f>IF(N160="základní",J160,0)</f>
        <v>0</v>
      </c>
      <c r="BF160" s="120">
        <f>IF(N160="snížená",J160,0)</f>
        <v>0</v>
      </c>
      <c r="BG160" s="120">
        <f>IF(N160="zákl. přenesená",J160,0)</f>
        <v>0</v>
      </c>
      <c r="BH160" s="120">
        <f>IF(N160="sníž. přenesená",J160,0)</f>
        <v>0</v>
      </c>
      <c r="BI160" s="120">
        <f>IF(N160="nulová",J160,0)</f>
        <v>0</v>
      </c>
      <c r="BJ160" s="18" t="s">
        <v>84</v>
      </c>
      <c r="BK160" s="120">
        <f>ROUND(I160*H160,2)</f>
        <v>0</v>
      </c>
      <c r="BL160" s="18" t="s">
        <v>153</v>
      </c>
      <c r="BM160" s="119" t="s">
        <v>242</v>
      </c>
    </row>
    <row r="161" spans="2:65" s="1" customFormat="1" ht="78">
      <c r="B161" s="33"/>
      <c r="D161" s="121" t="s">
        <v>139</v>
      </c>
      <c r="F161" s="122" t="s">
        <v>243</v>
      </c>
      <c r="I161" s="123"/>
      <c r="L161" s="33"/>
      <c r="M161" s="124"/>
      <c r="T161" s="54"/>
      <c r="AT161" s="18" t="s">
        <v>139</v>
      </c>
      <c r="AU161" s="18" t="s">
        <v>76</v>
      </c>
    </row>
    <row r="162" spans="2:65" s="1" customFormat="1" ht="16.5" customHeight="1">
      <c r="B162" s="33"/>
      <c r="C162" s="108" t="s">
        <v>244</v>
      </c>
      <c r="D162" s="108" t="s">
        <v>132</v>
      </c>
      <c r="E162" s="109" t="s">
        <v>244</v>
      </c>
      <c r="F162" s="110" t="s">
        <v>245</v>
      </c>
      <c r="G162" s="111" t="s">
        <v>237</v>
      </c>
      <c r="H162" s="112">
        <v>1</v>
      </c>
      <c r="I162" s="113"/>
      <c r="J162" s="114">
        <f>ROUND(I162*H162,2)</f>
        <v>0</v>
      </c>
      <c r="K162" s="110" t="s">
        <v>19</v>
      </c>
      <c r="L162" s="33"/>
      <c r="M162" s="115" t="s">
        <v>19</v>
      </c>
      <c r="N162" s="116" t="s">
        <v>47</v>
      </c>
      <c r="P162" s="117">
        <f>O162*H162</f>
        <v>0</v>
      </c>
      <c r="Q162" s="117">
        <v>0</v>
      </c>
      <c r="R162" s="117">
        <f>Q162*H162</f>
        <v>0</v>
      </c>
      <c r="S162" s="117">
        <v>0</v>
      </c>
      <c r="T162" s="118">
        <f>S162*H162</f>
        <v>0</v>
      </c>
      <c r="AR162" s="119" t="s">
        <v>153</v>
      </c>
      <c r="AT162" s="119" t="s">
        <v>132</v>
      </c>
      <c r="AU162" s="119" t="s">
        <v>76</v>
      </c>
      <c r="AY162" s="18" t="s">
        <v>137</v>
      </c>
      <c r="BE162" s="120">
        <f>IF(N162="základní",J162,0)</f>
        <v>0</v>
      </c>
      <c r="BF162" s="120">
        <f>IF(N162="snížená",J162,0)</f>
        <v>0</v>
      </c>
      <c r="BG162" s="120">
        <f>IF(N162="zákl. přenesená",J162,0)</f>
        <v>0</v>
      </c>
      <c r="BH162" s="120">
        <f>IF(N162="sníž. přenesená",J162,0)</f>
        <v>0</v>
      </c>
      <c r="BI162" s="120">
        <f>IF(N162="nulová",J162,0)</f>
        <v>0</v>
      </c>
      <c r="BJ162" s="18" t="s">
        <v>84</v>
      </c>
      <c r="BK162" s="120">
        <f>ROUND(I162*H162,2)</f>
        <v>0</v>
      </c>
      <c r="BL162" s="18" t="s">
        <v>153</v>
      </c>
      <c r="BM162" s="119" t="s">
        <v>246</v>
      </c>
    </row>
    <row r="163" spans="2:65" s="1" customFormat="1" ht="11.25">
      <c r="B163" s="33"/>
      <c r="D163" s="121" t="s">
        <v>139</v>
      </c>
      <c r="F163" s="122" t="s">
        <v>245</v>
      </c>
      <c r="I163" s="123"/>
      <c r="L163" s="33"/>
      <c r="M163" s="138"/>
      <c r="N163" s="139"/>
      <c r="O163" s="139"/>
      <c r="P163" s="139"/>
      <c r="Q163" s="139"/>
      <c r="R163" s="139"/>
      <c r="S163" s="139"/>
      <c r="T163" s="140"/>
      <c r="AT163" s="18" t="s">
        <v>139</v>
      </c>
      <c r="AU163" s="18" t="s">
        <v>76</v>
      </c>
    </row>
    <row r="164" spans="2:65" s="1" customFormat="1" ht="6.95" customHeight="1">
      <c r="B164" s="42"/>
      <c r="C164" s="43"/>
      <c r="D164" s="43"/>
      <c r="E164" s="43"/>
      <c r="F164" s="43"/>
      <c r="G164" s="43"/>
      <c r="H164" s="43"/>
      <c r="I164" s="43"/>
      <c r="J164" s="43"/>
      <c r="K164" s="43"/>
      <c r="L164" s="33"/>
    </row>
  </sheetData>
  <sheetProtection algorithmName="SHA-512" hashValue="9LtAxIamVc9TRZSeupeKgMK2dQ/CQd79ppe67081x2JIJDBRnFSbtERbFT3C48R7FIL+AxtwTMDUDLLrXeLfCg==" saltValue="sG9y+aNlwu04S0XvfcBoXBXHm9yIicRJhtqIXrLBAjOFRologMp9+D1OvPdUzdxhTxO27SLfxwRtHLbV7jWuxg==" spinCount="100000" sheet="1" objects="1" scenarios="1" formatColumns="0" formatRows="0" autoFilter="0"/>
  <autoFilter ref="C78:K163" xr:uid="{00000000-0009-0000-0000-000001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1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2"/>
      <c r="M2" s="302"/>
      <c r="N2" s="302"/>
      <c r="O2" s="302"/>
      <c r="P2" s="302"/>
      <c r="Q2" s="302"/>
      <c r="R2" s="302"/>
      <c r="S2" s="302"/>
      <c r="T2" s="302"/>
      <c r="U2" s="302"/>
      <c r="V2" s="302"/>
      <c r="AT2" s="18" t="s">
        <v>89</v>
      </c>
    </row>
    <row r="3" spans="2:46" ht="6.95" customHeight="1">
      <c r="B3" s="19"/>
      <c r="C3" s="20"/>
      <c r="D3" s="20"/>
      <c r="E3" s="20"/>
      <c r="F3" s="20"/>
      <c r="G3" s="20"/>
      <c r="H3" s="20"/>
      <c r="I3" s="20"/>
      <c r="J3" s="20"/>
      <c r="K3" s="20"/>
      <c r="L3" s="21"/>
      <c r="AT3" s="18" t="s">
        <v>86</v>
      </c>
    </row>
    <row r="4" spans="2:46" ht="24.95" customHeight="1">
      <c r="B4" s="21"/>
      <c r="D4" s="22" t="s">
        <v>112</v>
      </c>
      <c r="L4" s="21"/>
      <c r="M4" s="86" t="s">
        <v>10</v>
      </c>
      <c r="AT4" s="18" t="s">
        <v>4</v>
      </c>
    </row>
    <row r="5" spans="2:46" ht="6.95" customHeight="1">
      <c r="B5" s="21"/>
      <c r="L5" s="21"/>
    </row>
    <row r="6" spans="2:46" ht="12" customHeight="1">
      <c r="B6" s="21"/>
      <c r="D6" s="28" t="s">
        <v>16</v>
      </c>
      <c r="L6" s="21"/>
    </row>
    <row r="7" spans="2:46" ht="16.5" customHeight="1">
      <c r="B7" s="21"/>
      <c r="E7" s="317" t="str">
        <f>'Rekapitulace stavby'!K6</f>
        <v>Rekonstrukce levobřežní části jezu Rajhrad</v>
      </c>
      <c r="F7" s="318"/>
      <c r="G7" s="318"/>
      <c r="H7" s="318"/>
      <c r="L7" s="21"/>
    </row>
    <row r="8" spans="2:46" s="1" customFormat="1" ht="12" customHeight="1">
      <c r="B8" s="33"/>
      <c r="D8" s="28" t="s">
        <v>113</v>
      </c>
      <c r="L8" s="33"/>
    </row>
    <row r="9" spans="2:46" s="1" customFormat="1" ht="16.5" customHeight="1">
      <c r="B9" s="33"/>
      <c r="E9" s="280" t="s">
        <v>247</v>
      </c>
      <c r="F9" s="319"/>
      <c r="G9" s="319"/>
      <c r="H9" s="319"/>
      <c r="L9" s="33"/>
    </row>
    <row r="10" spans="2:46" s="1" customFormat="1" ht="11.25">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11. 12. 2022</v>
      </c>
      <c r="L12" s="33"/>
    </row>
    <row r="13" spans="2:46" s="1" customFormat="1" ht="10.9" customHeight="1">
      <c r="B13" s="33"/>
      <c r="L13" s="33"/>
    </row>
    <row r="14" spans="2:46" s="1" customFormat="1" ht="12" customHeight="1">
      <c r="B14" s="33"/>
      <c r="D14" s="28" t="s">
        <v>25</v>
      </c>
      <c r="I14" s="28" t="s">
        <v>26</v>
      </c>
      <c r="J14" s="26" t="s">
        <v>27</v>
      </c>
      <c r="L14" s="33"/>
    </row>
    <row r="15" spans="2:46" s="1" customFormat="1" ht="18" customHeight="1">
      <c r="B15" s="33"/>
      <c r="E15" s="26" t="s">
        <v>28</v>
      </c>
      <c r="I15" s="28" t="s">
        <v>29</v>
      </c>
      <c r="J15" s="26" t="s">
        <v>30</v>
      </c>
      <c r="L15" s="33"/>
    </row>
    <row r="16" spans="2:4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ROUND(J79,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ROUND((SUM(BE79:BE109)),  2)</f>
        <v>0</v>
      </c>
      <c r="I33" s="90">
        <v>0.21</v>
      </c>
      <c r="J33" s="89">
        <f>ROUND(((SUM(BE79:BE109))*I33),  2)</f>
        <v>0</v>
      </c>
      <c r="L33" s="33"/>
    </row>
    <row r="34" spans="2:12" s="1" customFormat="1" ht="14.45" customHeight="1">
      <c r="B34" s="33"/>
      <c r="E34" s="28" t="s">
        <v>48</v>
      </c>
      <c r="F34" s="89">
        <f>ROUND((SUM(BF79:BF109)),  2)</f>
        <v>0</v>
      </c>
      <c r="I34" s="90">
        <v>0.15</v>
      </c>
      <c r="J34" s="89">
        <f>ROUND(((SUM(BF79:BF109))*I34),  2)</f>
        <v>0</v>
      </c>
      <c r="L34" s="33"/>
    </row>
    <row r="35" spans="2:12" s="1" customFormat="1" ht="14.45" hidden="1" customHeight="1">
      <c r="B35" s="33"/>
      <c r="E35" s="28" t="s">
        <v>49</v>
      </c>
      <c r="F35" s="89">
        <f>ROUND((SUM(BG79:BG109)),  2)</f>
        <v>0</v>
      </c>
      <c r="I35" s="90">
        <v>0.21</v>
      </c>
      <c r="J35" s="89">
        <f>0</f>
        <v>0</v>
      </c>
      <c r="L35" s="33"/>
    </row>
    <row r="36" spans="2:12" s="1" customFormat="1" ht="14.45" hidden="1" customHeight="1">
      <c r="B36" s="33"/>
      <c r="E36" s="28" t="s">
        <v>50</v>
      </c>
      <c r="F36" s="89">
        <f>ROUND((SUM(BH79:BH109)),  2)</f>
        <v>0</v>
      </c>
      <c r="I36" s="90">
        <v>0.15</v>
      </c>
      <c r="J36" s="89">
        <f>0</f>
        <v>0</v>
      </c>
      <c r="L36" s="33"/>
    </row>
    <row r="37" spans="2:12" s="1" customFormat="1" ht="14.45" hidden="1" customHeight="1">
      <c r="B37" s="33"/>
      <c r="E37" s="28" t="s">
        <v>51</v>
      </c>
      <c r="F37" s="89">
        <f>ROUND((SUM(BI79:BI109)),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PS 24 - Hradicí jezové klapky – technologická část elektro</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J79</f>
        <v>0</v>
      </c>
      <c r="L59" s="33"/>
      <c r="AU59" s="18" t="s">
        <v>118</v>
      </c>
    </row>
    <row r="60" spans="2:47" s="1" customFormat="1" ht="21.75" customHeight="1">
      <c r="B60" s="33"/>
      <c r="L60" s="33"/>
    </row>
    <row r="61" spans="2:47" s="1" customFormat="1" ht="6.95" customHeight="1">
      <c r="B61" s="42"/>
      <c r="C61" s="43"/>
      <c r="D61" s="43"/>
      <c r="E61" s="43"/>
      <c r="F61" s="43"/>
      <c r="G61" s="43"/>
      <c r="H61" s="43"/>
      <c r="I61" s="43"/>
      <c r="J61" s="43"/>
      <c r="K61" s="43"/>
      <c r="L61" s="33"/>
    </row>
    <row r="65" spans="2:65" s="1" customFormat="1" ht="6.95" customHeight="1">
      <c r="B65" s="44"/>
      <c r="C65" s="45"/>
      <c r="D65" s="45"/>
      <c r="E65" s="45"/>
      <c r="F65" s="45"/>
      <c r="G65" s="45"/>
      <c r="H65" s="45"/>
      <c r="I65" s="45"/>
      <c r="J65" s="45"/>
      <c r="K65" s="45"/>
      <c r="L65" s="33"/>
    </row>
    <row r="66" spans="2:65" s="1" customFormat="1" ht="24.95" customHeight="1">
      <c r="B66" s="33"/>
      <c r="C66" s="22" t="s">
        <v>119</v>
      </c>
      <c r="L66" s="33"/>
    </row>
    <row r="67" spans="2:65" s="1" customFormat="1" ht="6.95" customHeight="1">
      <c r="B67" s="33"/>
      <c r="L67" s="33"/>
    </row>
    <row r="68" spans="2:65" s="1" customFormat="1" ht="12" customHeight="1">
      <c r="B68" s="33"/>
      <c r="C68" s="28" t="s">
        <v>16</v>
      </c>
      <c r="L68" s="33"/>
    </row>
    <row r="69" spans="2:65" s="1" customFormat="1" ht="16.5" customHeight="1">
      <c r="B69" s="33"/>
      <c r="E69" s="317" t="str">
        <f>E7</f>
        <v>Rekonstrukce levobřežní části jezu Rajhrad</v>
      </c>
      <c r="F69" s="318"/>
      <c r="G69" s="318"/>
      <c r="H69" s="318"/>
      <c r="L69" s="33"/>
    </row>
    <row r="70" spans="2:65" s="1" customFormat="1" ht="12" customHeight="1">
      <c r="B70" s="33"/>
      <c r="C70" s="28" t="s">
        <v>113</v>
      </c>
      <c r="L70" s="33"/>
    </row>
    <row r="71" spans="2:65" s="1" customFormat="1" ht="16.5" customHeight="1">
      <c r="B71" s="33"/>
      <c r="E71" s="280" t="str">
        <f>E9</f>
        <v>PS 24 - Hradicí jezové klapky – technologická část elektro</v>
      </c>
      <c r="F71" s="319"/>
      <c r="G71" s="319"/>
      <c r="H71" s="319"/>
      <c r="L71" s="33"/>
    </row>
    <row r="72" spans="2:65" s="1" customFormat="1" ht="6.95" customHeight="1">
      <c r="B72" s="33"/>
      <c r="L72" s="33"/>
    </row>
    <row r="73" spans="2:65" s="1" customFormat="1" ht="12" customHeight="1">
      <c r="B73" s="33"/>
      <c r="C73" s="28" t="s">
        <v>21</v>
      </c>
      <c r="F73" s="26" t="str">
        <f>F12</f>
        <v xml:space="preserve">Svratka, říční km 29,430 – jez </v>
      </c>
      <c r="I73" s="28" t="s">
        <v>23</v>
      </c>
      <c r="J73" s="50" t="str">
        <f>IF(J12="","",J12)</f>
        <v>11. 12. 2022</v>
      </c>
      <c r="L73" s="33"/>
    </row>
    <row r="74" spans="2:65" s="1" customFormat="1" ht="6.95" customHeight="1">
      <c r="B74" s="33"/>
      <c r="L74" s="33"/>
    </row>
    <row r="75" spans="2:65" s="1" customFormat="1" ht="15.2" customHeight="1">
      <c r="B75" s="33"/>
      <c r="C75" s="28" t="s">
        <v>25</v>
      </c>
      <c r="F75" s="26" t="str">
        <f>E15</f>
        <v>Povodí Moravy, státní podnik</v>
      </c>
      <c r="I75" s="28" t="s">
        <v>33</v>
      </c>
      <c r="J75" s="31" t="str">
        <f>E21</f>
        <v>AQUATIS a. s.</v>
      </c>
      <c r="L75" s="33"/>
    </row>
    <row r="76" spans="2:65" s="1" customFormat="1" ht="15.2" customHeight="1">
      <c r="B76" s="33"/>
      <c r="C76" s="28" t="s">
        <v>31</v>
      </c>
      <c r="F76" s="26" t="str">
        <f>IF(E18="","",E18)</f>
        <v>Vyplň údaj</v>
      </c>
      <c r="I76" s="28" t="s">
        <v>38</v>
      </c>
      <c r="J76" s="31" t="str">
        <f>E24</f>
        <v>Bc. Aneta Patková</v>
      </c>
      <c r="L76" s="33"/>
    </row>
    <row r="77" spans="2:65" s="1" customFormat="1" ht="10.35" customHeight="1">
      <c r="B77" s="33"/>
      <c r="L77" s="33"/>
    </row>
    <row r="78" spans="2:65" s="8" customFormat="1" ht="29.25" customHeight="1">
      <c r="B78" s="100"/>
      <c r="C78" s="101" t="s">
        <v>120</v>
      </c>
      <c r="D78" s="102" t="s">
        <v>61</v>
      </c>
      <c r="E78" s="102" t="s">
        <v>57</v>
      </c>
      <c r="F78" s="102" t="s">
        <v>58</v>
      </c>
      <c r="G78" s="102" t="s">
        <v>121</v>
      </c>
      <c r="H78" s="102" t="s">
        <v>122</v>
      </c>
      <c r="I78" s="102" t="s">
        <v>123</v>
      </c>
      <c r="J78" s="102" t="s">
        <v>117</v>
      </c>
      <c r="K78" s="103" t="s">
        <v>124</v>
      </c>
      <c r="L78" s="100"/>
      <c r="M78" s="57" t="s">
        <v>19</v>
      </c>
      <c r="N78" s="58" t="s">
        <v>46</v>
      </c>
      <c r="O78" s="58" t="s">
        <v>125</v>
      </c>
      <c r="P78" s="58" t="s">
        <v>126</v>
      </c>
      <c r="Q78" s="58" t="s">
        <v>127</v>
      </c>
      <c r="R78" s="58" t="s">
        <v>128</v>
      </c>
      <c r="S78" s="58" t="s">
        <v>129</v>
      </c>
      <c r="T78" s="59" t="s">
        <v>130</v>
      </c>
    </row>
    <row r="79" spans="2:65" s="1" customFormat="1" ht="22.9" customHeight="1">
      <c r="B79" s="33"/>
      <c r="C79" s="62" t="s">
        <v>131</v>
      </c>
      <c r="J79" s="104">
        <f>BK79</f>
        <v>0</v>
      </c>
      <c r="L79" s="33"/>
      <c r="M79" s="60"/>
      <c r="N79" s="51"/>
      <c r="O79" s="51"/>
      <c r="P79" s="105">
        <f>SUM(P80:P109)</f>
        <v>0</v>
      </c>
      <c r="Q79" s="51"/>
      <c r="R79" s="105">
        <f>SUM(R80:R109)</f>
        <v>0</v>
      </c>
      <c r="S79" s="51"/>
      <c r="T79" s="106">
        <f>SUM(T80:T109)</f>
        <v>0</v>
      </c>
      <c r="AT79" s="18" t="s">
        <v>75</v>
      </c>
      <c r="AU79" s="18" t="s">
        <v>118</v>
      </c>
      <c r="BK79" s="107">
        <f>SUM(BK80:BK109)</f>
        <v>0</v>
      </c>
    </row>
    <row r="80" spans="2:65" s="1" customFormat="1" ht="16.5" customHeight="1">
      <c r="B80" s="33"/>
      <c r="C80" s="108" t="s">
        <v>84</v>
      </c>
      <c r="D80" s="108" t="s">
        <v>132</v>
      </c>
      <c r="E80" s="109" t="s">
        <v>248</v>
      </c>
      <c r="F80" s="110" t="s">
        <v>249</v>
      </c>
      <c r="G80" s="111" t="s">
        <v>250</v>
      </c>
      <c r="H80" s="112">
        <v>1</v>
      </c>
      <c r="I80" s="113"/>
      <c r="J80" s="114">
        <f>ROUND(I80*H80,2)</f>
        <v>0</v>
      </c>
      <c r="K80" s="110" t="s">
        <v>19</v>
      </c>
      <c r="L80" s="33"/>
      <c r="M80" s="115" t="s">
        <v>19</v>
      </c>
      <c r="N80" s="116" t="s">
        <v>47</v>
      </c>
      <c r="P80" s="117">
        <f>O80*H80</f>
        <v>0</v>
      </c>
      <c r="Q80" s="117">
        <v>0</v>
      </c>
      <c r="R80" s="117">
        <f>Q80*H80</f>
        <v>0</v>
      </c>
      <c r="S80" s="117">
        <v>0</v>
      </c>
      <c r="T80" s="118">
        <f>S80*H80</f>
        <v>0</v>
      </c>
      <c r="AR80" s="119" t="s">
        <v>153</v>
      </c>
      <c r="AT80" s="119" t="s">
        <v>132</v>
      </c>
      <c r="AU80" s="119" t="s">
        <v>76</v>
      </c>
      <c r="AY80" s="18" t="s">
        <v>137</v>
      </c>
      <c r="BE80" s="120">
        <f>IF(N80="základní",J80,0)</f>
        <v>0</v>
      </c>
      <c r="BF80" s="120">
        <f>IF(N80="snížená",J80,0)</f>
        <v>0</v>
      </c>
      <c r="BG80" s="120">
        <f>IF(N80="zákl. přenesená",J80,0)</f>
        <v>0</v>
      </c>
      <c r="BH80" s="120">
        <f>IF(N80="sníž. přenesená",J80,0)</f>
        <v>0</v>
      </c>
      <c r="BI80" s="120">
        <f>IF(N80="nulová",J80,0)</f>
        <v>0</v>
      </c>
      <c r="BJ80" s="18" t="s">
        <v>84</v>
      </c>
      <c r="BK80" s="120">
        <f>ROUND(I80*H80,2)</f>
        <v>0</v>
      </c>
      <c r="BL80" s="18" t="s">
        <v>153</v>
      </c>
      <c r="BM80" s="119" t="s">
        <v>251</v>
      </c>
    </row>
    <row r="81" spans="2:65" s="1" customFormat="1" ht="11.25">
      <c r="B81" s="33"/>
      <c r="D81" s="121" t="s">
        <v>139</v>
      </c>
      <c r="F81" s="122" t="s">
        <v>249</v>
      </c>
      <c r="I81" s="123"/>
      <c r="L81" s="33"/>
      <c r="M81" s="124"/>
      <c r="T81" s="54"/>
      <c r="AT81" s="18" t="s">
        <v>139</v>
      </c>
      <c r="AU81" s="18" t="s">
        <v>76</v>
      </c>
    </row>
    <row r="82" spans="2:65" s="1" customFormat="1" ht="29.25">
      <c r="B82" s="33"/>
      <c r="D82" s="121" t="s">
        <v>252</v>
      </c>
      <c r="F82" s="141" t="s">
        <v>253</v>
      </c>
      <c r="I82" s="123"/>
      <c r="L82" s="33"/>
      <c r="M82" s="124"/>
      <c r="T82" s="54"/>
      <c r="AT82" s="18" t="s">
        <v>252</v>
      </c>
      <c r="AU82" s="18" t="s">
        <v>76</v>
      </c>
    </row>
    <row r="83" spans="2:65" s="1" customFormat="1" ht="16.5" customHeight="1">
      <c r="B83" s="33"/>
      <c r="C83" s="108" t="s">
        <v>86</v>
      </c>
      <c r="D83" s="108" t="s">
        <v>132</v>
      </c>
      <c r="E83" s="109" t="s">
        <v>254</v>
      </c>
      <c r="F83" s="110" t="s">
        <v>255</v>
      </c>
      <c r="G83" s="111" t="s">
        <v>256</v>
      </c>
      <c r="H83" s="112">
        <v>1</v>
      </c>
      <c r="I83" s="113"/>
      <c r="J83" s="114">
        <f>ROUND(I83*H83,2)</f>
        <v>0</v>
      </c>
      <c r="K83" s="110" t="s">
        <v>19</v>
      </c>
      <c r="L83" s="33"/>
      <c r="M83" s="115" t="s">
        <v>19</v>
      </c>
      <c r="N83" s="116" t="s">
        <v>47</v>
      </c>
      <c r="P83" s="117">
        <f>O83*H83</f>
        <v>0</v>
      </c>
      <c r="Q83" s="117">
        <v>0</v>
      </c>
      <c r="R83" s="117">
        <f>Q83*H83</f>
        <v>0</v>
      </c>
      <c r="S83" s="117">
        <v>0</v>
      </c>
      <c r="T83" s="118">
        <f>S83*H83</f>
        <v>0</v>
      </c>
      <c r="AR83" s="119" t="s">
        <v>153</v>
      </c>
      <c r="AT83" s="119" t="s">
        <v>132</v>
      </c>
      <c r="AU83" s="119" t="s">
        <v>76</v>
      </c>
      <c r="AY83" s="18" t="s">
        <v>137</v>
      </c>
      <c r="BE83" s="120">
        <f>IF(N83="základní",J83,0)</f>
        <v>0</v>
      </c>
      <c r="BF83" s="120">
        <f>IF(N83="snížená",J83,0)</f>
        <v>0</v>
      </c>
      <c r="BG83" s="120">
        <f>IF(N83="zákl. přenesená",J83,0)</f>
        <v>0</v>
      </c>
      <c r="BH83" s="120">
        <f>IF(N83="sníž. přenesená",J83,0)</f>
        <v>0</v>
      </c>
      <c r="BI83" s="120">
        <f>IF(N83="nulová",J83,0)</f>
        <v>0</v>
      </c>
      <c r="BJ83" s="18" t="s">
        <v>84</v>
      </c>
      <c r="BK83" s="120">
        <f>ROUND(I83*H83,2)</f>
        <v>0</v>
      </c>
      <c r="BL83" s="18" t="s">
        <v>153</v>
      </c>
      <c r="BM83" s="119" t="s">
        <v>257</v>
      </c>
    </row>
    <row r="84" spans="2:65" s="1" customFormat="1" ht="11.25">
      <c r="B84" s="33"/>
      <c r="D84" s="121" t="s">
        <v>139</v>
      </c>
      <c r="F84" s="122" t="s">
        <v>255</v>
      </c>
      <c r="I84" s="123"/>
      <c r="L84" s="33"/>
      <c r="M84" s="124"/>
      <c r="T84" s="54"/>
      <c r="AT84" s="18" t="s">
        <v>139</v>
      </c>
      <c r="AU84" s="18" t="s">
        <v>76</v>
      </c>
    </row>
    <row r="85" spans="2:65" s="1" customFormat="1" ht="29.25">
      <c r="B85" s="33"/>
      <c r="D85" s="121" t="s">
        <v>252</v>
      </c>
      <c r="F85" s="141" t="s">
        <v>253</v>
      </c>
      <c r="I85" s="123"/>
      <c r="L85" s="33"/>
      <c r="M85" s="124"/>
      <c r="T85" s="54"/>
      <c r="AT85" s="18" t="s">
        <v>252</v>
      </c>
      <c r="AU85" s="18" t="s">
        <v>76</v>
      </c>
    </row>
    <row r="86" spans="2:65" s="1" customFormat="1" ht="16.5" customHeight="1">
      <c r="B86" s="33"/>
      <c r="C86" s="108" t="s">
        <v>148</v>
      </c>
      <c r="D86" s="108" t="s">
        <v>132</v>
      </c>
      <c r="E86" s="109" t="s">
        <v>258</v>
      </c>
      <c r="F86" s="110" t="s">
        <v>259</v>
      </c>
      <c r="G86" s="111" t="s">
        <v>250</v>
      </c>
      <c r="H86" s="112">
        <v>1</v>
      </c>
      <c r="I86" s="113"/>
      <c r="J86" s="114">
        <f>ROUND(I86*H86,2)</f>
        <v>0</v>
      </c>
      <c r="K86" s="110" t="s">
        <v>19</v>
      </c>
      <c r="L86" s="33"/>
      <c r="M86" s="115" t="s">
        <v>19</v>
      </c>
      <c r="N86" s="116" t="s">
        <v>47</v>
      </c>
      <c r="P86" s="117">
        <f>O86*H86</f>
        <v>0</v>
      </c>
      <c r="Q86" s="117">
        <v>0</v>
      </c>
      <c r="R86" s="117">
        <f>Q86*H86</f>
        <v>0</v>
      </c>
      <c r="S86" s="117">
        <v>0</v>
      </c>
      <c r="T86" s="118">
        <f>S86*H86</f>
        <v>0</v>
      </c>
      <c r="AR86" s="119" t="s">
        <v>153</v>
      </c>
      <c r="AT86" s="119" t="s">
        <v>132</v>
      </c>
      <c r="AU86" s="119" t="s">
        <v>76</v>
      </c>
      <c r="AY86" s="18" t="s">
        <v>137</v>
      </c>
      <c r="BE86" s="120">
        <f>IF(N86="základní",J86,0)</f>
        <v>0</v>
      </c>
      <c r="BF86" s="120">
        <f>IF(N86="snížená",J86,0)</f>
        <v>0</v>
      </c>
      <c r="BG86" s="120">
        <f>IF(N86="zákl. přenesená",J86,0)</f>
        <v>0</v>
      </c>
      <c r="BH86" s="120">
        <f>IF(N86="sníž. přenesená",J86,0)</f>
        <v>0</v>
      </c>
      <c r="BI86" s="120">
        <f>IF(N86="nulová",J86,0)</f>
        <v>0</v>
      </c>
      <c r="BJ86" s="18" t="s">
        <v>84</v>
      </c>
      <c r="BK86" s="120">
        <f>ROUND(I86*H86,2)</f>
        <v>0</v>
      </c>
      <c r="BL86" s="18" t="s">
        <v>153</v>
      </c>
      <c r="BM86" s="119" t="s">
        <v>260</v>
      </c>
    </row>
    <row r="87" spans="2:65" s="1" customFormat="1" ht="11.25">
      <c r="B87" s="33"/>
      <c r="D87" s="121" t="s">
        <v>139</v>
      </c>
      <c r="F87" s="122" t="s">
        <v>259</v>
      </c>
      <c r="I87" s="123"/>
      <c r="L87" s="33"/>
      <c r="M87" s="124"/>
      <c r="T87" s="54"/>
      <c r="AT87" s="18" t="s">
        <v>139</v>
      </c>
      <c r="AU87" s="18" t="s">
        <v>76</v>
      </c>
    </row>
    <row r="88" spans="2:65" s="1" customFormat="1" ht="19.5">
      <c r="B88" s="33"/>
      <c r="D88" s="121" t="s">
        <v>252</v>
      </c>
      <c r="F88" s="141" t="s">
        <v>261</v>
      </c>
      <c r="I88" s="123"/>
      <c r="L88" s="33"/>
      <c r="M88" s="124"/>
      <c r="T88" s="54"/>
      <c r="AT88" s="18" t="s">
        <v>252</v>
      </c>
      <c r="AU88" s="18" t="s">
        <v>76</v>
      </c>
    </row>
    <row r="89" spans="2:65" s="1" customFormat="1" ht="16.5" customHeight="1">
      <c r="B89" s="33"/>
      <c r="C89" s="108" t="s">
        <v>153</v>
      </c>
      <c r="D89" s="108" t="s">
        <v>132</v>
      </c>
      <c r="E89" s="109" t="s">
        <v>262</v>
      </c>
      <c r="F89" s="110" t="s">
        <v>263</v>
      </c>
      <c r="G89" s="111" t="s">
        <v>250</v>
      </c>
      <c r="H89" s="112">
        <v>1</v>
      </c>
      <c r="I89" s="113"/>
      <c r="J89" s="114">
        <f>ROUND(I89*H89,2)</f>
        <v>0</v>
      </c>
      <c r="K89" s="110" t="s">
        <v>19</v>
      </c>
      <c r="L89" s="33"/>
      <c r="M89" s="115" t="s">
        <v>19</v>
      </c>
      <c r="N89" s="116" t="s">
        <v>47</v>
      </c>
      <c r="P89" s="117">
        <f>O89*H89</f>
        <v>0</v>
      </c>
      <c r="Q89" s="117">
        <v>0</v>
      </c>
      <c r="R89" s="117">
        <f>Q89*H89</f>
        <v>0</v>
      </c>
      <c r="S89" s="117">
        <v>0</v>
      </c>
      <c r="T89" s="118">
        <f>S89*H89</f>
        <v>0</v>
      </c>
      <c r="AR89" s="119" t="s">
        <v>153</v>
      </c>
      <c r="AT89" s="119" t="s">
        <v>132</v>
      </c>
      <c r="AU89" s="119" t="s">
        <v>76</v>
      </c>
      <c r="AY89" s="18" t="s">
        <v>137</v>
      </c>
      <c r="BE89" s="120">
        <f>IF(N89="základní",J89,0)</f>
        <v>0</v>
      </c>
      <c r="BF89" s="120">
        <f>IF(N89="snížená",J89,0)</f>
        <v>0</v>
      </c>
      <c r="BG89" s="120">
        <f>IF(N89="zákl. přenesená",J89,0)</f>
        <v>0</v>
      </c>
      <c r="BH89" s="120">
        <f>IF(N89="sníž. přenesená",J89,0)</f>
        <v>0</v>
      </c>
      <c r="BI89" s="120">
        <f>IF(N89="nulová",J89,0)</f>
        <v>0</v>
      </c>
      <c r="BJ89" s="18" t="s">
        <v>84</v>
      </c>
      <c r="BK89" s="120">
        <f>ROUND(I89*H89,2)</f>
        <v>0</v>
      </c>
      <c r="BL89" s="18" t="s">
        <v>153</v>
      </c>
      <c r="BM89" s="119" t="s">
        <v>264</v>
      </c>
    </row>
    <row r="90" spans="2:65" s="1" customFormat="1" ht="11.25">
      <c r="B90" s="33"/>
      <c r="D90" s="121" t="s">
        <v>139</v>
      </c>
      <c r="F90" s="122" t="s">
        <v>263</v>
      </c>
      <c r="I90" s="123"/>
      <c r="L90" s="33"/>
      <c r="M90" s="124"/>
      <c r="T90" s="54"/>
      <c r="AT90" s="18" t="s">
        <v>139</v>
      </c>
      <c r="AU90" s="18" t="s">
        <v>76</v>
      </c>
    </row>
    <row r="91" spans="2:65" s="1" customFormat="1" ht="19.5">
      <c r="B91" s="33"/>
      <c r="D91" s="121" t="s">
        <v>252</v>
      </c>
      <c r="F91" s="141" t="s">
        <v>261</v>
      </c>
      <c r="I91" s="123"/>
      <c r="L91" s="33"/>
      <c r="M91" s="124"/>
      <c r="T91" s="54"/>
      <c r="AT91" s="18" t="s">
        <v>252</v>
      </c>
      <c r="AU91" s="18" t="s">
        <v>76</v>
      </c>
    </row>
    <row r="92" spans="2:65" s="1" customFormat="1" ht="16.5" customHeight="1">
      <c r="B92" s="33"/>
      <c r="C92" s="108" t="s">
        <v>159</v>
      </c>
      <c r="D92" s="108" t="s">
        <v>132</v>
      </c>
      <c r="E92" s="109" t="s">
        <v>265</v>
      </c>
      <c r="F92" s="110" t="s">
        <v>266</v>
      </c>
      <c r="G92" s="111" t="s">
        <v>250</v>
      </c>
      <c r="H92" s="112">
        <v>1</v>
      </c>
      <c r="I92" s="113"/>
      <c r="J92" s="114">
        <f>ROUND(I92*H92,2)</f>
        <v>0</v>
      </c>
      <c r="K92" s="110" t="s">
        <v>19</v>
      </c>
      <c r="L92" s="33"/>
      <c r="M92" s="115" t="s">
        <v>19</v>
      </c>
      <c r="N92" s="116" t="s">
        <v>47</v>
      </c>
      <c r="P92" s="117">
        <f>O92*H92</f>
        <v>0</v>
      </c>
      <c r="Q92" s="117">
        <v>0</v>
      </c>
      <c r="R92" s="117">
        <f>Q92*H92</f>
        <v>0</v>
      </c>
      <c r="S92" s="117">
        <v>0</v>
      </c>
      <c r="T92" s="118">
        <f>S92*H92</f>
        <v>0</v>
      </c>
      <c r="AR92" s="119" t="s">
        <v>153</v>
      </c>
      <c r="AT92" s="119" t="s">
        <v>132</v>
      </c>
      <c r="AU92" s="119" t="s">
        <v>76</v>
      </c>
      <c r="AY92" s="18" t="s">
        <v>137</v>
      </c>
      <c r="BE92" s="120">
        <f>IF(N92="základní",J92,0)</f>
        <v>0</v>
      </c>
      <c r="BF92" s="120">
        <f>IF(N92="snížená",J92,0)</f>
        <v>0</v>
      </c>
      <c r="BG92" s="120">
        <f>IF(N92="zákl. přenesená",J92,0)</f>
        <v>0</v>
      </c>
      <c r="BH92" s="120">
        <f>IF(N92="sníž. přenesená",J92,0)</f>
        <v>0</v>
      </c>
      <c r="BI92" s="120">
        <f>IF(N92="nulová",J92,0)</f>
        <v>0</v>
      </c>
      <c r="BJ92" s="18" t="s">
        <v>84</v>
      </c>
      <c r="BK92" s="120">
        <f>ROUND(I92*H92,2)</f>
        <v>0</v>
      </c>
      <c r="BL92" s="18" t="s">
        <v>153</v>
      </c>
      <c r="BM92" s="119" t="s">
        <v>267</v>
      </c>
    </row>
    <row r="93" spans="2:65" s="1" customFormat="1" ht="11.25">
      <c r="B93" s="33"/>
      <c r="D93" s="121" t="s">
        <v>139</v>
      </c>
      <c r="F93" s="122" t="s">
        <v>266</v>
      </c>
      <c r="I93" s="123"/>
      <c r="L93" s="33"/>
      <c r="M93" s="124"/>
      <c r="T93" s="54"/>
      <c r="AT93" s="18" t="s">
        <v>139</v>
      </c>
      <c r="AU93" s="18" t="s">
        <v>76</v>
      </c>
    </row>
    <row r="94" spans="2:65" s="1" customFormat="1" ht="19.5">
      <c r="B94" s="33"/>
      <c r="D94" s="121" t="s">
        <v>252</v>
      </c>
      <c r="F94" s="141" t="s">
        <v>261</v>
      </c>
      <c r="I94" s="123"/>
      <c r="L94" s="33"/>
      <c r="M94" s="124"/>
      <c r="T94" s="54"/>
      <c r="AT94" s="18" t="s">
        <v>252</v>
      </c>
      <c r="AU94" s="18" t="s">
        <v>76</v>
      </c>
    </row>
    <row r="95" spans="2:65" s="1" customFormat="1" ht="16.5" customHeight="1">
      <c r="B95" s="33"/>
      <c r="C95" s="108" t="s">
        <v>164</v>
      </c>
      <c r="D95" s="108" t="s">
        <v>132</v>
      </c>
      <c r="E95" s="109" t="s">
        <v>268</v>
      </c>
      <c r="F95" s="110" t="s">
        <v>269</v>
      </c>
      <c r="G95" s="111" t="s">
        <v>250</v>
      </c>
      <c r="H95" s="112">
        <v>1</v>
      </c>
      <c r="I95" s="113"/>
      <c r="J95" s="114">
        <f>ROUND(I95*H95,2)</f>
        <v>0</v>
      </c>
      <c r="K95" s="110" t="s">
        <v>19</v>
      </c>
      <c r="L95" s="33"/>
      <c r="M95" s="115" t="s">
        <v>19</v>
      </c>
      <c r="N95" s="116" t="s">
        <v>47</v>
      </c>
      <c r="P95" s="117">
        <f>O95*H95</f>
        <v>0</v>
      </c>
      <c r="Q95" s="117">
        <v>0</v>
      </c>
      <c r="R95" s="117">
        <f>Q95*H95</f>
        <v>0</v>
      </c>
      <c r="S95" s="117">
        <v>0</v>
      </c>
      <c r="T95" s="118">
        <f>S95*H95</f>
        <v>0</v>
      </c>
      <c r="AR95" s="119" t="s">
        <v>153</v>
      </c>
      <c r="AT95" s="119" t="s">
        <v>132</v>
      </c>
      <c r="AU95" s="119" t="s">
        <v>76</v>
      </c>
      <c r="AY95" s="18" t="s">
        <v>137</v>
      </c>
      <c r="BE95" s="120">
        <f>IF(N95="základní",J95,0)</f>
        <v>0</v>
      </c>
      <c r="BF95" s="120">
        <f>IF(N95="snížená",J95,0)</f>
        <v>0</v>
      </c>
      <c r="BG95" s="120">
        <f>IF(N95="zákl. přenesená",J95,0)</f>
        <v>0</v>
      </c>
      <c r="BH95" s="120">
        <f>IF(N95="sníž. přenesená",J95,0)</f>
        <v>0</v>
      </c>
      <c r="BI95" s="120">
        <f>IF(N95="nulová",J95,0)</f>
        <v>0</v>
      </c>
      <c r="BJ95" s="18" t="s">
        <v>84</v>
      </c>
      <c r="BK95" s="120">
        <f>ROUND(I95*H95,2)</f>
        <v>0</v>
      </c>
      <c r="BL95" s="18" t="s">
        <v>153</v>
      </c>
      <c r="BM95" s="119" t="s">
        <v>270</v>
      </c>
    </row>
    <row r="96" spans="2:65" s="1" customFormat="1" ht="11.25">
      <c r="B96" s="33"/>
      <c r="D96" s="121" t="s">
        <v>139</v>
      </c>
      <c r="F96" s="122" t="s">
        <v>269</v>
      </c>
      <c r="I96" s="123"/>
      <c r="L96" s="33"/>
      <c r="M96" s="124"/>
      <c r="T96" s="54"/>
      <c r="AT96" s="18" t="s">
        <v>139</v>
      </c>
      <c r="AU96" s="18" t="s">
        <v>76</v>
      </c>
    </row>
    <row r="97" spans="2:65" s="1" customFormat="1" ht="19.5">
      <c r="B97" s="33"/>
      <c r="D97" s="121" t="s">
        <v>252</v>
      </c>
      <c r="F97" s="141" t="s">
        <v>261</v>
      </c>
      <c r="I97" s="123"/>
      <c r="L97" s="33"/>
      <c r="M97" s="124"/>
      <c r="T97" s="54"/>
      <c r="AT97" s="18" t="s">
        <v>252</v>
      </c>
      <c r="AU97" s="18" t="s">
        <v>76</v>
      </c>
    </row>
    <row r="98" spans="2:65" s="1" customFormat="1" ht="16.5" customHeight="1">
      <c r="B98" s="33"/>
      <c r="C98" s="108" t="s">
        <v>170</v>
      </c>
      <c r="D98" s="108" t="s">
        <v>132</v>
      </c>
      <c r="E98" s="109" t="s">
        <v>271</v>
      </c>
      <c r="F98" s="110" t="s">
        <v>272</v>
      </c>
      <c r="G98" s="111" t="s">
        <v>250</v>
      </c>
      <c r="H98" s="112">
        <v>1</v>
      </c>
      <c r="I98" s="113"/>
      <c r="J98" s="114">
        <f>ROUND(I98*H98,2)</f>
        <v>0</v>
      </c>
      <c r="K98" s="110" t="s">
        <v>19</v>
      </c>
      <c r="L98" s="33"/>
      <c r="M98" s="115" t="s">
        <v>19</v>
      </c>
      <c r="N98" s="116" t="s">
        <v>47</v>
      </c>
      <c r="P98" s="117">
        <f>O98*H98</f>
        <v>0</v>
      </c>
      <c r="Q98" s="117">
        <v>0</v>
      </c>
      <c r="R98" s="117">
        <f>Q98*H98</f>
        <v>0</v>
      </c>
      <c r="S98" s="117">
        <v>0</v>
      </c>
      <c r="T98" s="118">
        <f>S98*H98</f>
        <v>0</v>
      </c>
      <c r="AR98" s="119" t="s">
        <v>153</v>
      </c>
      <c r="AT98" s="119" t="s">
        <v>132</v>
      </c>
      <c r="AU98" s="119" t="s">
        <v>76</v>
      </c>
      <c r="AY98" s="18" t="s">
        <v>137</v>
      </c>
      <c r="BE98" s="120">
        <f>IF(N98="základní",J98,0)</f>
        <v>0</v>
      </c>
      <c r="BF98" s="120">
        <f>IF(N98="snížená",J98,0)</f>
        <v>0</v>
      </c>
      <c r="BG98" s="120">
        <f>IF(N98="zákl. přenesená",J98,0)</f>
        <v>0</v>
      </c>
      <c r="BH98" s="120">
        <f>IF(N98="sníž. přenesená",J98,0)</f>
        <v>0</v>
      </c>
      <c r="BI98" s="120">
        <f>IF(N98="nulová",J98,0)</f>
        <v>0</v>
      </c>
      <c r="BJ98" s="18" t="s">
        <v>84</v>
      </c>
      <c r="BK98" s="120">
        <f>ROUND(I98*H98,2)</f>
        <v>0</v>
      </c>
      <c r="BL98" s="18" t="s">
        <v>153</v>
      </c>
      <c r="BM98" s="119" t="s">
        <v>273</v>
      </c>
    </row>
    <row r="99" spans="2:65" s="1" customFormat="1" ht="11.25">
      <c r="B99" s="33"/>
      <c r="D99" s="121" t="s">
        <v>139</v>
      </c>
      <c r="F99" s="122" t="s">
        <v>272</v>
      </c>
      <c r="I99" s="123"/>
      <c r="L99" s="33"/>
      <c r="M99" s="124"/>
      <c r="T99" s="54"/>
      <c r="AT99" s="18" t="s">
        <v>139</v>
      </c>
      <c r="AU99" s="18" t="s">
        <v>76</v>
      </c>
    </row>
    <row r="100" spans="2:65" s="1" customFormat="1" ht="19.5">
      <c r="B100" s="33"/>
      <c r="D100" s="121" t="s">
        <v>252</v>
      </c>
      <c r="F100" s="141" t="s">
        <v>261</v>
      </c>
      <c r="I100" s="123"/>
      <c r="L100" s="33"/>
      <c r="M100" s="124"/>
      <c r="T100" s="54"/>
      <c r="AT100" s="18" t="s">
        <v>252</v>
      </c>
      <c r="AU100" s="18" t="s">
        <v>76</v>
      </c>
    </row>
    <row r="101" spans="2:65" s="1" customFormat="1" ht="16.5" customHeight="1">
      <c r="B101" s="33"/>
      <c r="C101" s="108" t="s">
        <v>176</v>
      </c>
      <c r="D101" s="108" t="s">
        <v>132</v>
      </c>
      <c r="E101" s="109" t="s">
        <v>274</v>
      </c>
      <c r="F101" s="110" t="s">
        <v>275</v>
      </c>
      <c r="G101" s="111" t="s">
        <v>250</v>
      </c>
      <c r="H101" s="112">
        <v>1</v>
      </c>
      <c r="I101" s="113"/>
      <c r="J101" s="114">
        <f>ROUND(I101*H101,2)</f>
        <v>0</v>
      </c>
      <c r="K101" s="110" t="s">
        <v>19</v>
      </c>
      <c r="L101" s="33"/>
      <c r="M101" s="115" t="s">
        <v>19</v>
      </c>
      <c r="N101" s="116" t="s">
        <v>47</v>
      </c>
      <c r="P101" s="117">
        <f>O101*H101</f>
        <v>0</v>
      </c>
      <c r="Q101" s="117">
        <v>0</v>
      </c>
      <c r="R101" s="117">
        <f>Q101*H101</f>
        <v>0</v>
      </c>
      <c r="S101" s="117">
        <v>0</v>
      </c>
      <c r="T101" s="118">
        <f>S101*H101</f>
        <v>0</v>
      </c>
      <c r="AR101" s="119" t="s">
        <v>153</v>
      </c>
      <c r="AT101" s="119" t="s">
        <v>132</v>
      </c>
      <c r="AU101" s="119" t="s">
        <v>76</v>
      </c>
      <c r="AY101" s="18" t="s">
        <v>137</v>
      </c>
      <c r="BE101" s="120">
        <f>IF(N101="základní",J101,0)</f>
        <v>0</v>
      </c>
      <c r="BF101" s="120">
        <f>IF(N101="snížená",J101,0)</f>
        <v>0</v>
      </c>
      <c r="BG101" s="120">
        <f>IF(N101="zákl. přenesená",J101,0)</f>
        <v>0</v>
      </c>
      <c r="BH101" s="120">
        <f>IF(N101="sníž. přenesená",J101,0)</f>
        <v>0</v>
      </c>
      <c r="BI101" s="120">
        <f>IF(N101="nulová",J101,0)</f>
        <v>0</v>
      </c>
      <c r="BJ101" s="18" t="s">
        <v>84</v>
      </c>
      <c r="BK101" s="120">
        <f>ROUND(I101*H101,2)</f>
        <v>0</v>
      </c>
      <c r="BL101" s="18" t="s">
        <v>153</v>
      </c>
      <c r="BM101" s="119" t="s">
        <v>276</v>
      </c>
    </row>
    <row r="102" spans="2:65" s="1" customFormat="1" ht="11.25">
      <c r="B102" s="33"/>
      <c r="D102" s="121" t="s">
        <v>139</v>
      </c>
      <c r="F102" s="122" t="s">
        <v>275</v>
      </c>
      <c r="I102" s="123"/>
      <c r="L102" s="33"/>
      <c r="M102" s="124"/>
      <c r="T102" s="54"/>
      <c r="AT102" s="18" t="s">
        <v>139</v>
      </c>
      <c r="AU102" s="18" t="s">
        <v>76</v>
      </c>
    </row>
    <row r="103" spans="2:65" s="1" customFormat="1" ht="19.5">
      <c r="B103" s="33"/>
      <c r="D103" s="121" t="s">
        <v>252</v>
      </c>
      <c r="F103" s="141" t="s">
        <v>261</v>
      </c>
      <c r="I103" s="123"/>
      <c r="L103" s="33"/>
      <c r="M103" s="124"/>
      <c r="T103" s="54"/>
      <c r="AT103" s="18" t="s">
        <v>252</v>
      </c>
      <c r="AU103" s="18" t="s">
        <v>76</v>
      </c>
    </row>
    <row r="104" spans="2:65" s="1" customFormat="1" ht="16.5" customHeight="1">
      <c r="B104" s="33"/>
      <c r="C104" s="108" t="s">
        <v>181</v>
      </c>
      <c r="D104" s="108" t="s">
        <v>132</v>
      </c>
      <c r="E104" s="109" t="s">
        <v>277</v>
      </c>
      <c r="F104" s="110" t="s">
        <v>278</v>
      </c>
      <c r="G104" s="111" t="s">
        <v>250</v>
      </c>
      <c r="H104" s="112">
        <v>1</v>
      </c>
      <c r="I104" s="113"/>
      <c r="J104" s="114">
        <f>ROUND(I104*H104,2)</f>
        <v>0</v>
      </c>
      <c r="K104" s="110" t="s">
        <v>19</v>
      </c>
      <c r="L104" s="33"/>
      <c r="M104" s="115" t="s">
        <v>19</v>
      </c>
      <c r="N104" s="116" t="s">
        <v>47</v>
      </c>
      <c r="P104" s="117">
        <f>O104*H104</f>
        <v>0</v>
      </c>
      <c r="Q104" s="117">
        <v>0</v>
      </c>
      <c r="R104" s="117">
        <f>Q104*H104</f>
        <v>0</v>
      </c>
      <c r="S104" s="117">
        <v>0</v>
      </c>
      <c r="T104" s="118">
        <f>S104*H104</f>
        <v>0</v>
      </c>
      <c r="AR104" s="119" t="s">
        <v>153</v>
      </c>
      <c r="AT104" s="119" t="s">
        <v>132</v>
      </c>
      <c r="AU104" s="119" t="s">
        <v>76</v>
      </c>
      <c r="AY104" s="18" t="s">
        <v>137</v>
      </c>
      <c r="BE104" s="120">
        <f>IF(N104="základní",J104,0)</f>
        <v>0</v>
      </c>
      <c r="BF104" s="120">
        <f>IF(N104="snížená",J104,0)</f>
        <v>0</v>
      </c>
      <c r="BG104" s="120">
        <f>IF(N104="zákl. přenesená",J104,0)</f>
        <v>0</v>
      </c>
      <c r="BH104" s="120">
        <f>IF(N104="sníž. přenesená",J104,0)</f>
        <v>0</v>
      </c>
      <c r="BI104" s="120">
        <f>IF(N104="nulová",J104,0)</f>
        <v>0</v>
      </c>
      <c r="BJ104" s="18" t="s">
        <v>84</v>
      </c>
      <c r="BK104" s="120">
        <f>ROUND(I104*H104,2)</f>
        <v>0</v>
      </c>
      <c r="BL104" s="18" t="s">
        <v>153</v>
      </c>
      <c r="BM104" s="119" t="s">
        <v>279</v>
      </c>
    </row>
    <row r="105" spans="2:65" s="1" customFormat="1" ht="11.25">
      <c r="B105" s="33"/>
      <c r="D105" s="121" t="s">
        <v>139</v>
      </c>
      <c r="F105" s="122" t="s">
        <v>278</v>
      </c>
      <c r="I105" s="123"/>
      <c r="L105" s="33"/>
      <c r="M105" s="124"/>
      <c r="T105" s="54"/>
      <c r="AT105" s="18" t="s">
        <v>139</v>
      </c>
      <c r="AU105" s="18" t="s">
        <v>76</v>
      </c>
    </row>
    <row r="106" spans="2:65" s="1" customFormat="1" ht="19.5">
      <c r="B106" s="33"/>
      <c r="D106" s="121" t="s">
        <v>252</v>
      </c>
      <c r="F106" s="141" t="s">
        <v>261</v>
      </c>
      <c r="I106" s="123"/>
      <c r="L106" s="33"/>
      <c r="M106" s="124"/>
      <c r="T106" s="54"/>
      <c r="AT106" s="18" t="s">
        <v>252</v>
      </c>
      <c r="AU106" s="18" t="s">
        <v>76</v>
      </c>
    </row>
    <row r="107" spans="2:65" s="1" customFormat="1" ht="16.5" customHeight="1">
      <c r="B107" s="33"/>
      <c r="C107" s="108" t="s">
        <v>186</v>
      </c>
      <c r="D107" s="108" t="s">
        <v>132</v>
      </c>
      <c r="E107" s="109" t="s">
        <v>280</v>
      </c>
      <c r="F107" s="110" t="s">
        <v>281</v>
      </c>
      <c r="G107" s="111" t="s">
        <v>256</v>
      </c>
      <c r="H107" s="112">
        <v>1</v>
      </c>
      <c r="I107" s="113"/>
      <c r="J107" s="114">
        <f>ROUND(I107*H107,2)</f>
        <v>0</v>
      </c>
      <c r="K107" s="110" t="s">
        <v>19</v>
      </c>
      <c r="L107" s="33"/>
      <c r="M107" s="115" t="s">
        <v>19</v>
      </c>
      <c r="N107" s="116" t="s">
        <v>47</v>
      </c>
      <c r="P107" s="117">
        <f>O107*H107</f>
        <v>0</v>
      </c>
      <c r="Q107" s="117">
        <v>0</v>
      </c>
      <c r="R107" s="117">
        <f>Q107*H107</f>
        <v>0</v>
      </c>
      <c r="S107" s="117">
        <v>0</v>
      </c>
      <c r="T107" s="118">
        <f>S107*H107</f>
        <v>0</v>
      </c>
      <c r="AR107" s="119" t="s">
        <v>153</v>
      </c>
      <c r="AT107" s="119" t="s">
        <v>132</v>
      </c>
      <c r="AU107" s="119" t="s">
        <v>76</v>
      </c>
      <c r="AY107" s="18" t="s">
        <v>137</v>
      </c>
      <c r="BE107" s="120">
        <f>IF(N107="základní",J107,0)</f>
        <v>0</v>
      </c>
      <c r="BF107" s="120">
        <f>IF(N107="snížená",J107,0)</f>
        <v>0</v>
      </c>
      <c r="BG107" s="120">
        <f>IF(N107="zákl. přenesená",J107,0)</f>
        <v>0</v>
      </c>
      <c r="BH107" s="120">
        <f>IF(N107="sníž. přenesená",J107,0)</f>
        <v>0</v>
      </c>
      <c r="BI107" s="120">
        <f>IF(N107="nulová",J107,0)</f>
        <v>0</v>
      </c>
      <c r="BJ107" s="18" t="s">
        <v>84</v>
      </c>
      <c r="BK107" s="120">
        <f>ROUND(I107*H107,2)</f>
        <v>0</v>
      </c>
      <c r="BL107" s="18" t="s">
        <v>153</v>
      </c>
      <c r="BM107" s="119" t="s">
        <v>282</v>
      </c>
    </row>
    <row r="108" spans="2:65" s="1" customFormat="1" ht="11.25">
      <c r="B108" s="33"/>
      <c r="D108" s="121" t="s">
        <v>139</v>
      </c>
      <c r="F108" s="122" t="s">
        <v>281</v>
      </c>
      <c r="I108" s="123"/>
      <c r="L108" s="33"/>
      <c r="M108" s="124"/>
      <c r="T108" s="54"/>
      <c r="AT108" s="18" t="s">
        <v>139</v>
      </c>
      <c r="AU108" s="18" t="s">
        <v>76</v>
      </c>
    </row>
    <row r="109" spans="2:65" s="1" customFormat="1" ht="19.5">
      <c r="B109" s="33"/>
      <c r="D109" s="121" t="s">
        <v>252</v>
      </c>
      <c r="F109" s="141" t="s">
        <v>261</v>
      </c>
      <c r="I109" s="123"/>
      <c r="L109" s="33"/>
      <c r="M109" s="138"/>
      <c r="N109" s="139"/>
      <c r="O109" s="139"/>
      <c r="P109" s="139"/>
      <c r="Q109" s="139"/>
      <c r="R109" s="139"/>
      <c r="S109" s="139"/>
      <c r="T109" s="140"/>
      <c r="AT109" s="18" t="s">
        <v>252</v>
      </c>
      <c r="AU109" s="18" t="s">
        <v>76</v>
      </c>
    </row>
    <row r="110" spans="2:65" s="1" customFormat="1" ht="6.95" customHeight="1">
      <c r="B110" s="42"/>
      <c r="C110" s="43"/>
      <c r="D110" s="43"/>
      <c r="E110" s="43"/>
      <c r="F110" s="43"/>
      <c r="G110" s="43"/>
      <c r="H110" s="43"/>
      <c r="I110" s="43"/>
      <c r="J110" s="43"/>
      <c r="K110" s="43"/>
      <c r="L110" s="33"/>
    </row>
  </sheetData>
  <sheetProtection algorithmName="SHA-512" hashValue="MlLHOZXqn7qL9RO7Om+sHKu5SyBrU4r0zMex43TkWvEGDL77mQrunAyGig0q7DCKNZUgmBnSVzF1cS6O7gLesA==" saltValue="5D5PzLyDkINTdBCjr0vw6FIplEKjXoX3Ym3BXGE2jWg5EzcdYZhuRYmYm71S2lI1YBHuc/W/eybA716aW87i8A==" spinCount="100000" sheet="1" objects="1" scenarios="1" formatColumns="0" formatRows="0" autoFilter="0"/>
  <autoFilter ref="C78:K109" xr:uid="{00000000-0009-0000-0000-000002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53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2"/>
      <c r="M2" s="302"/>
      <c r="N2" s="302"/>
      <c r="O2" s="302"/>
      <c r="P2" s="302"/>
      <c r="Q2" s="302"/>
      <c r="R2" s="302"/>
      <c r="S2" s="302"/>
      <c r="T2" s="302"/>
      <c r="U2" s="302"/>
      <c r="V2" s="302"/>
      <c r="AT2" s="18" t="s">
        <v>93</v>
      </c>
      <c r="AZ2" s="142" t="s">
        <v>283</v>
      </c>
      <c r="BA2" s="142" t="s">
        <v>283</v>
      </c>
      <c r="BB2" s="142" t="s">
        <v>135</v>
      </c>
      <c r="BC2" s="142" t="s">
        <v>284</v>
      </c>
      <c r="BD2" s="142" t="s">
        <v>86</v>
      </c>
    </row>
    <row r="3" spans="2:56" ht="6.95" customHeight="1">
      <c r="B3" s="19"/>
      <c r="C3" s="20"/>
      <c r="D3" s="20"/>
      <c r="E3" s="20"/>
      <c r="F3" s="20"/>
      <c r="G3" s="20"/>
      <c r="H3" s="20"/>
      <c r="I3" s="20"/>
      <c r="J3" s="20"/>
      <c r="K3" s="20"/>
      <c r="L3" s="21"/>
      <c r="AT3" s="18" t="s">
        <v>86</v>
      </c>
      <c r="AZ3" s="142" t="s">
        <v>285</v>
      </c>
      <c r="BA3" s="142" t="s">
        <v>286</v>
      </c>
      <c r="BB3" s="142" t="s">
        <v>287</v>
      </c>
      <c r="BC3" s="142" t="s">
        <v>288</v>
      </c>
      <c r="BD3" s="142" t="s">
        <v>86</v>
      </c>
    </row>
    <row r="4" spans="2:56" ht="24.95" customHeight="1">
      <c r="B4" s="21"/>
      <c r="D4" s="22" t="s">
        <v>112</v>
      </c>
      <c r="L4" s="21"/>
      <c r="M4" s="86" t="s">
        <v>10</v>
      </c>
      <c r="AT4" s="18" t="s">
        <v>4</v>
      </c>
      <c r="AZ4" s="142" t="s">
        <v>289</v>
      </c>
      <c r="BA4" s="142" t="s">
        <v>290</v>
      </c>
      <c r="BB4" s="142" t="s">
        <v>209</v>
      </c>
      <c r="BC4" s="142" t="s">
        <v>291</v>
      </c>
      <c r="BD4" s="142" t="s">
        <v>86</v>
      </c>
    </row>
    <row r="5" spans="2:56" ht="6.95" customHeight="1">
      <c r="B5" s="21"/>
      <c r="L5" s="21"/>
      <c r="AZ5" s="142" t="s">
        <v>292</v>
      </c>
      <c r="BA5" s="142" t="s">
        <v>293</v>
      </c>
      <c r="BB5" s="142" t="s">
        <v>209</v>
      </c>
      <c r="BC5" s="142" t="s">
        <v>294</v>
      </c>
      <c r="BD5" s="142" t="s">
        <v>86</v>
      </c>
    </row>
    <row r="6" spans="2:56" ht="12" customHeight="1">
      <c r="B6" s="21"/>
      <c r="D6" s="28" t="s">
        <v>16</v>
      </c>
      <c r="L6" s="21"/>
      <c r="AZ6" s="142" t="s">
        <v>295</v>
      </c>
      <c r="BA6" s="142" t="s">
        <v>296</v>
      </c>
      <c r="BB6" s="142" t="s">
        <v>287</v>
      </c>
      <c r="BC6" s="142" t="s">
        <v>297</v>
      </c>
      <c r="BD6" s="142" t="s">
        <v>86</v>
      </c>
    </row>
    <row r="7" spans="2:56" ht="16.5" customHeight="1">
      <c r="B7" s="21"/>
      <c r="E7" s="317" t="str">
        <f>'Rekapitulace stavby'!K6</f>
        <v>Rekonstrukce levobřežní části jezu Rajhrad</v>
      </c>
      <c r="F7" s="318"/>
      <c r="G7" s="318"/>
      <c r="H7" s="318"/>
      <c r="L7" s="21"/>
      <c r="AZ7" s="142" t="s">
        <v>298</v>
      </c>
      <c r="BA7" s="142" t="s">
        <v>299</v>
      </c>
      <c r="BB7" s="142" t="s">
        <v>287</v>
      </c>
      <c r="BC7" s="142" t="s">
        <v>300</v>
      </c>
      <c r="BD7" s="142" t="s">
        <v>86</v>
      </c>
    </row>
    <row r="8" spans="2:56" s="1" customFormat="1" ht="12" customHeight="1">
      <c r="B8" s="33"/>
      <c r="D8" s="28" t="s">
        <v>113</v>
      </c>
      <c r="L8" s="33"/>
      <c r="AZ8" s="142" t="s">
        <v>301</v>
      </c>
      <c r="BA8" s="142" t="s">
        <v>302</v>
      </c>
      <c r="BB8" s="142" t="s">
        <v>303</v>
      </c>
      <c r="BC8" s="142" t="s">
        <v>304</v>
      </c>
      <c r="BD8" s="142" t="s">
        <v>86</v>
      </c>
    </row>
    <row r="9" spans="2:56" s="1" customFormat="1" ht="16.5" customHeight="1">
      <c r="B9" s="33"/>
      <c r="E9" s="280" t="s">
        <v>305</v>
      </c>
      <c r="F9" s="319"/>
      <c r="G9" s="319"/>
      <c r="H9" s="319"/>
      <c r="L9" s="33"/>
      <c r="AZ9" s="142" t="s">
        <v>306</v>
      </c>
      <c r="BA9" s="142" t="s">
        <v>307</v>
      </c>
      <c r="BB9" s="142" t="s">
        <v>287</v>
      </c>
      <c r="BC9" s="142" t="s">
        <v>308</v>
      </c>
      <c r="BD9" s="142" t="s">
        <v>86</v>
      </c>
    </row>
    <row r="10" spans="2:56" s="1" customFormat="1" ht="11.25">
      <c r="B10" s="33"/>
      <c r="L10" s="33"/>
      <c r="AZ10" s="142" t="s">
        <v>309</v>
      </c>
      <c r="BA10" s="142" t="s">
        <v>309</v>
      </c>
      <c r="BB10" s="142" t="s">
        <v>256</v>
      </c>
      <c r="BC10" s="142" t="s">
        <v>310</v>
      </c>
      <c r="BD10" s="142" t="s">
        <v>86</v>
      </c>
    </row>
    <row r="11" spans="2:56" s="1" customFormat="1" ht="12" customHeight="1">
      <c r="B11" s="33"/>
      <c r="D11" s="28" t="s">
        <v>18</v>
      </c>
      <c r="F11" s="26" t="s">
        <v>19</v>
      </c>
      <c r="I11" s="28" t="s">
        <v>20</v>
      </c>
      <c r="J11" s="26" t="s">
        <v>19</v>
      </c>
      <c r="L11" s="33"/>
      <c r="AZ11" s="142" t="s">
        <v>311</v>
      </c>
      <c r="BA11" s="142" t="s">
        <v>311</v>
      </c>
      <c r="BB11" s="142" t="s">
        <v>287</v>
      </c>
      <c r="BC11" s="142" t="s">
        <v>312</v>
      </c>
      <c r="BD11" s="142" t="s">
        <v>86</v>
      </c>
    </row>
    <row r="12" spans="2:56" s="1" customFormat="1" ht="12" customHeight="1">
      <c r="B12" s="33"/>
      <c r="D12" s="28" t="s">
        <v>21</v>
      </c>
      <c r="F12" s="26" t="s">
        <v>22</v>
      </c>
      <c r="I12" s="28" t="s">
        <v>23</v>
      </c>
      <c r="J12" s="50" t="str">
        <f>'Rekapitulace stavby'!AN8</f>
        <v>11. 12. 2022</v>
      </c>
      <c r="L12" s="33"/>
      <c r="AZ12" s="142" t="s">
        <v>313</v>
      </c>
      <c r="BA12" s="142" t="s">
        <v>314</v>
      </c>
      <c r="BB12" s="142" t="s">
        <v>303</v>
      </c>
      <c r="BC12" s="142" t="s">
        <v>315</v>
      </c>
      <c r="BD12" s="142" t="s">
        <v>86</v>
      </c>
    </row>
    <row r="13" spans="2:56" s="1" customFormat="1" ht="10.9" customHeight="1">
      <c r="B13" s="33"/>
      <c r="L13" s="33"/>
      <c r="AZ13" s="142" t="s">
        <v>316</v>
      </c>
      <c r="BA13" s="142" t="s">
        <v>317</v>
      </c>
      <c r="BB13" s="142" t="s">
        <v>303</v>
      </c>
      <c r="BC13" s="142" t="s">
        <v>318</v>
      </c>
      <c r="BD13" s="142" t="s">
        <v>86</v>
      </c>
    </row>
    <row r="14" spans="2:56" s="1" customFormat="1" ht="12" customHeight="1">
      <c r="B14" s="33"/>
      <c r="D14" s="28" t="s">
        <v>25</v>
      </c>
      <c r="I14" s="28" t="s">
        <v>26</v>
      </c>
      <c r="J14" s="26" t="s">
        <v>27</v>
      </c>
      <c r="L14" s="33"/>
      <c r="AZ14" s="142" t="s">
        <v>319</v>
      </c>
      <c r="BA14" s="142" t="s">
        <v>320</v>
      </c>
      <c r="BB14" s="142" t="s">
        <v>303</v>
      </c>
      <c r="BC14" s="142" t="s">
        <v>321</v>
      </c>
      <c r="BD14" s="142" t="s">
        <v>86</v>
      </c>
    </row>
    <row r="15" spans="2:56" s="1" customFormat="1" ht="18" customHeight="1">
      <c r="B15" s="33"/>
      <c r="E15" s="26" t="s">
        <v>28</v>
      </c>
      <c r="I15" s="28" t="s">
        <v>29</v>
      </c>
      <c r="J15" s="26" t="s">
        <v>30</v>
      </c>
      <c r="L15" s="33"/>
      <c r="AZ15" s="142" t="s">
        <v>322</v>
      </c>
      <c r="BA15" s="142" t="s">
        <v>323</v>
      </c>
      <c r="BB15" s="142" t="s">
        <v>303</v>
      </c>
      <c r="BC15" s="142" t="s">
        <v>324</v>
      </c>
      <c r="BD15" s="142" t="s">
        <v>86</v>
      </c>
    </row>
    <row r="16" spans="2:56" s="1" customFormat="1" ht="6.95" customHeight="1">
      <c r="B16" s="33"/>
      <c r="L16" s="33"/>
      <c r="AZ16" s="142" t="s">
        <v>325</v>
      </c>
      <c r="BA16" s="142" t="s">
        <v>326</v>
      </c>
      <c r="BB16" s="142" t="s">
        <v>209</v>
      </c>
      <c r="BC16" s="142" t="s">
        <v>327</v>
      </c>
      <c r="BD16" s="142" t="s">
        <v>86</v>
      </c>
    </row>
    <row r="17" spans="2:56" s="1" customFormat="1" ht="12" customHeight="1">
      <c r="B17" s="33"/>
      <c r="D17" s="28" t="s">
        <v>31</v>
      </c>
      <c r="I17" s="28" t="s">
        <v>26</v>
      </c>
      <c r="J17" s="29" t="str">
        <f>'Rekapitulace stavby'!AN13</f>
        <v>Vyplň údaj</v>
      </c>
      <c r="L17" s="33"/>
      <c r="AZ17" s="142" t="s">
        <v>328</v>
      </c>
      <c r="BA17" s="142" t="s">
        <v>329</v>
      </c>
      <c r="BB17" s="142" t="s">
        <v>209</v>
      </c>
      <c r="BC17" s="142" t="s">
        <v>330</v>
      </c>
      <c r="BD17" s="142" t="s">
        <v>86</v>
      </c>
    </row>
    <row r="18" spans="2:56" s="1" customFormat="1" ht="18" customHeight="1">
      <c r="B18" s="33"/>
      <c r="E18" s="320" t="str">
        <f>'Rekapitulace stavby'!E14</f>
        <v>Vyplň údaj</v>
      </c>
      <c r="F18" s="301"/>
      <c r="G18" s="301"/>
      <c r="H18" s="301"/>
      <c r="I18" s="28" t="s">
        <v>29</v>
      </c>
      <c r="J18" s="29" t="str">
        <f>'Rekapitulace stavby'!AN14</f>
        <v>Vyplň údaj</v>
      </c>
      <c r="L18" s="33"/>
      <c r="AZ18" s="142" t="s">
        <v>331</v>
      </c>
      <c r="BA18" s="142" t="s">
        <v>332</v>
      </c>
      <c r="BB18" s="142" t="s">
        <v>333</v>
      </c>
      <c r="BC18" s="142" t="s">
        <v>334</v>
      </c>
      <c r="BD18" s="142" t="s">
        <v>86</v>
      </c>
    </row>
    <row r="19" spans="2:56" s="1" customFormat="1" ht="6.95" customHeight="1">
      <c r="B19" s="33"/>
      <c r="L19" s="33"/>
      <c r="AZ19" s="142" t="s">
        <v>335</v>
      </c>
      <c r="BA19" s="142" t="s">
        <v>335</v>
      </c>
      <c r="BB19" s="142" t="s">
        <v>287</v>
      </c>
      <c r="BC19" s="142" t="s">
        <v>336</v>
      </c>
      <c r="BD19" s="142" t="s">
        <v>86</v>
      </c>
    </row>
    <row r="20" spans="2:56" s="1" customFormat="1" ht="12" customHeight="1">
      <c r="B20" s="33"/>
      <c r="D20" s="28" t="s">
        <v>33</v>
      </c>
      <c r="I20" s="28" t="s">
        <v>26</v>
      </c>
      <c r="J20" s="26" t="s">
        <v>34</v>
      </c>
      <c r="L20" s="33"/>
      <c r="AZ20" s="142" t="s">
        <v>337</v>
      </c>
      <c r="BA20" s="142" t="s">
        <v>338</v>
      </c>
      <c r="BB20" s="142" t="s">
        <v>287</v>
      </c>
      <c r="BC20" s="142" t="s">
        <v>339</v>
      </c>
      <c r="BD20" s="142" t="s">
        <v>86</v>
      </c>
    </row>
    <row r="21" spans="2:56" s="1" customFormat="1" ht="18" customHeight="1">
      <c r="B21" s="33"/>
      <c r="E21" s="26" t="s">
        <v>35</v>
      </c>
      <c r="I21" s="28" t="s">
        <v>29</v>
      </c>
      <c r="J21" s="26" t="s">
        <v>36</v>
      </c>
      <c r="L21" s="33"/>
      <c r="AZ21" s="142" t="s">
        <v>340</v>
      </c>
      <c r="BA21" s="142" t="s">
        <v>340</v>
      </c>
      <c r="BB21" s="142" t="s">
        <v>287</v>
      </c>
      <c r="BC21" s="142" t="s">
        <v>341</v>
      </c>
      <c r="BD21" s="142" t="s">
        <v>86</v>
      </c>
    </row>
    <row r="22" spans="2:56" s="1" customFormat="1" ht="6.95" customHeight="1">
      <c r="B22" s="33"/>
      <c r="L22" s="33"/>
      <c r="AZ22" s="142" t="s">
        <v>342</v>
      </c>
      <c r="BA22" s="142" t="s">
        <v>342</v>
      </c>
      <c r="BB22" s="142" t="s">
        <v>287</v>
      </c>
      <c r="BC22" s="142" t="s">
        <v>343</v>
      </c>
      <c r="BD22" s="142" t="s">
        <v>86</v>
      </c>
    </row>
    <row r="23" spans="2:56" s="1" customFormat="1" ht="12" customHeight="1">
      <c r="B23" s="33"/>
      <c r="D23" s="28" t="s">
        <v>38</v>
      </c>
      <c r="I23" s="28" t="s">
        <v>26</v>
      </c>
      <c r="J23" s="26" t="s">
        <v>19</v>
      </c>
      <c r="L23" s="33"/>
      <c r="AZ23" s="142" t="s">
        <v>344</v>
      </c>
      <c r="BA23" s="142" t="s">
        <v>345</v>
      </c>
      <c r="BB23" s="142" t="s">
        <v>287</v>
      </c>
      <c r="BC23" s="142" t="s">
        <v>346</v>
      </c>
      <c r="BD23" s="142" t="s">
        <v>86</v>
      </c>
    </row>
    <row r="24" spans="2:56" s="1" customFormat="1" ht="18" customHeight="1">
      <c r="B24" s="33"/>
      <c r="E24" s="26" t="s">
        <v>39</v>
      </c>
      <c r="I24" s="28" t="s">
        <v>29</v>
      </c>
      <c r="J24" s="26" t="s">
        <v>19</v>
      </c>
      <c r="L24" s="33"/>
      <c r="AZ24" s="142" t="s">
        <v>347</v>
      </c>
      <c r="BA24" s="142" t="s">
        <v>348</v>
      </c>
      <c r="BB24" s="142" t="s">
        <v>209</v>
      </c>
      <c r="BC24" s="142" t="s">
        <v>349</v>
      </c>
      <c r="BD24" s="142" t="s">
        <v>86</v>
      </c>
    </row>
    <row r="25" spans="2:56" s="1" customFormat="1" ht="6.95" customHeight="1">
      <c r="B25" s="33"/>
      <c r="L25" s="33"/>
      <c r="AZ25" s="142" t="s">
        <v>350</v>
      </c>
      <c r="BA25" s="142" t="s">
        <v>351</v>
      </c>
      <c r="BB25" s="142" t="s">
        <v>209</v>
      </c>
      <c r="BC25" s="142" t="s">
        <v>352</v>
      </c>
      <c r="BD25" s="142" t="s">
        <v>86</v>
      </c>
    </row>
    <row r="26" spans="2:56" s="1" customFormat="1" ht="12" customHeight="1">
      <c r="B26" s="33"/>
      <c r="D26" s="28" t="s">
        <v>40</v>
      </c>
      <c r="L26" s="33"/>
      <c r="AZ26" s="142" t="s">
        <v>353</v>
      </c>
      <c r="BA26" s="142" t="s">
        <v>353</v>
      </c>
      <c r="BB26" s="142" t="s">
        <v>135</v>
      </c>
      <c r="BC26" s="142" t="s">
        <v>354</v>
      </c>
      <c r="BD26" s="142" t="s">
        <v>86</v>
      </c>
    </row>
    <row r="27" spans="2:56" s="7" customFormat="1" ht="16.5" customHeight="1">
      <c r="B27" s="87"/>
      <c r="E27" s="306" t="s">
        <v>19</v>
      </c>
      <c r="F27" s="306"/>
      <c r="G27" s="306"/>
      <c r="H27" s="306"/>
      <c r="L27" s="87"/>
      <c r="AZ27" s="143" t="s">
        <v>355</v>
      </c>
      <c r="BA27" s="143" t="s">
        <v>355</v>
      </c>
      <c r="BB27" s="143" t="s">
        <v>287</v>
      </c>
      <c r="BC27" s="143" t="s">
        <v>343</v>
      </c>
      <c r="BD27" s="143" t="s">
        <v>86</v>
      </c>
    </row>
    <row r="28" spans="2:56" s="1" customFormat="1" ht="6.95" customHeight="1">
      <c r="B28" s="33"/>
      <c r="L28" s="33"/>
      <c r="AZ28" s="142" t="s">
        <v>356</v>
      </c>
      <c r="BA28" s="142" t="s">
        <v>356</v>
      </c>
      <c r="BB28" s="142" t="s">
        <v>287</v>
      </c>
      <c r="BC28" s="142" t="s">
        <v>357</v>
      </c>
      <c r="BD28" s="142" t="s">
        <v>86</v>
      </c>
    </row>
    <row r="29" spans="2:56" s="1" customFormat="1" ht="6.95" customHeight="1">
      <c r="B29" s="33"/>
      <c r="D29" s="51"/>
      <c r="E29" s="51"/>
      <c r="F29" s="51"/>
      <c r="G29" s="51"/>
      <c r="H29" s="51"/>
      <c r="I29" s="51"/>
      <c r="J29" s="51"/>
      <c r="K29" s="51"/>
      <c r="L29" s="33"/>
    </row>
    <row r="30" spans="2:56" s="1" customFormat="1" ht="25.35" customHeight="1">
      <c r="B30" s="33"/>
      <c r="D30" s="88" t="s">
        <v>42</v>
      </c>
      <c r="J30" s="64">
        <f>ROUND(J92, 2)</f>
        <v>0</v>
      </c>
      <c r="L30" s="33"/>
    </row>
    <row r="31" spans="2:56" s="1" customFormat="1" ht="6.95" customHeight="1">
      <c r="B31" s="33"/>
      <c r="D31" s="51"/>
      <c r="E31" s="51"/>
      <c r="F31" s="51"/>
      <c r="G31" s="51"/>
      <c r="H31" s="51"/>
      <c r="I31" s="51"/>
      <c r="J31" s="51"/>
      <c r="K31" s="51"/>
      <c r="L31" s="33"/>
    </row>
    <row r="32" spans="2:56" s="1" customFormat="1" ht="14.45" customHeight="1">
      <c r="B32" s="33"/>
      <c r="F32" s="36" t="s">
        <v>44</v>
      </c>
      <c r="I32" s="36" t="s">
        <v>43</v>
      </c>
      <c r="J32" s="36" t="s">
        <v>45</v>
      </c>
      <c r="L32" s="33"/>
    </row>
    <row r="33" spans="2:12" s="1" customFormat="1" ht="14.45" customHeight="1">
      <c r="B33" s="33"/>
      <c r="D33" s="53" t="s">
        <v>46</v>
      </c>
      <c r="E33" s="28" t="s">
        <v>47</v>
      </c>
      <c r="F33" s="89">
        <f>ROUND((SUM(BE92:BE532)),  2)</f>
        <v>0</v>
      </c>
      <c r="I33" s="90">
        <v>0.21</v>
      </c>
      <c r="J33" s="89">
        <f>ROUND(((SUM(BE92:BE532))*I33),  2)</f>
        <v>0</v>
      </c>
      <c r="L33" s="33"/>
    </row>
    <row r="34" spans="2:12" s="1" customFormat="1" ht="14.45" customHeight="1">
      <c r="B34" s="33"/>
      <c r="E34" s="28" t="s">
        <v>48</v>
      </c>
      <c r="F34" s="89">
        <f>ROUND((SUM(BF92:BF532)),  2)</f>
        <v>0</v>
      </c>
      <c r="I34" s="90">
        <v>0.15</v>
      </c>
      <c r="J34" s="89">
        <f>ROUND(((SUM(BF92:BF532))*I34),  2)</f>
        <v>0</v>
      </c>
      <c r="L34" s="33"/>
    </row>
    <row r="35" spans="2:12" s="1" customFormat="1" ht="14.45" hidden="1" customHeight="1">
      <c r="B35" s="33"/>
      <c r="E35" s="28" t="s">
        <v>49</v>
      </c>
      <c r="F35" s="89">
        <f>ROUND((SUM(BG92:BG532)),  2)</f>
        <v>0</v>
      </c>
      <c r="I35" s="90">
        <v>0.21</v>
      </c>
      <c r="J35" s="89">
        <f>0</f>
        <v>0</v>
      </c>
      <c r="L35" s="33"/>
    </row>
    <row r="36" spans="2:12" s="1" customFormat="1" ht="14.45" hidden="1" customHeight="1">
      <c r="B36" s="33"/>
      <c r="E36" s="28" t="s">
        <v>50</v>
      </c>
      <c r="F36" s="89">
        <f>ROUND((SUM(BH92:BH532)),  2)</f>
        <v>0</v>
      </c>
      <c r="I36" s="90">
        <v>0.15</v>
      </c>
      <c r="J36" s="89">
        <f>0</f>
        <v>0</v>
      </c>
      <c r="L36" s="33"/>
    </row>
    <row r="37" spans="2:12" s="1" customFormat="1" ht="14.45" hidden="1" customHeight="1">
      <c r="B37" s="33"/>
      <c r="E37" s="28" t="s">
        <v>51</v>
      </c>
      <c r="F37" s="89">
        <f>ROUND((SUM(BI92:BI532)),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01 - Rekonstrukce levobřežní opěrné zdi v nadjezí</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J92</f>
        <v>0</v>
      </c>
      <c r="L59" s="33"/>
      <c r="AU59" s="18" t="s">
        <v>118</v>
      </c>
    </row>
    <row r="60" spans="2:47" s="11" customFormat="1" ht="24.95" customHeight="1">
      <c r="B60" s="144"/>
      <c r="D60" s="145" t="s">
        <v>358</v>
      </c>
      <c r="E60" s="146"/>
      <c r="F60" s="146"/>
      <c r="G60" s="146"/>
      <c r="H60" s="146"/>
      <c r="I60" s="146"/>
      <c r="J60" s="147">
        <f>J93</f>
        <v>0</v>
      </c>
      <c r="L60" s="144"/>
    </row>
    <row r="61" spans="2:47" s="12" customFormat="1" ht="19.899999999999999" customHeight="1">
      <c r="B61" s="148"/>
      <c r="D61" s="149" t="s">
        <v>359</v>
      </c>
      <c r="E61" s="150"/>
      <c r="F61" s="150"/>
      <c r="G61" s="150"/>
      <c r="H61" s="150"/>
      <c r="I61" s="150"/>
      <c r="J61" s="151">
        <f>J94</f>
        <v>0</v>
      </c>
      <c r="L61" s="148"/>
    </row>
    <row r="62" spans="2:47" s="12" customFormat="1" ht="19.899999999999999" customHeight="1">
      <c r="B62" s="148"/>
      <c r="D62" s="149" t="s">
        <v>360</v>
      </c>
      <c r="E62" s="150"/>
      <c r="F62" s="150"/>
      <c r="G62" s="150"/>
      <c r="H62" s="150"/>
      <c r="I62" s="150"/>
      <c r="J62" s="151">
        <f>J263</f>
        <v>0</v>
      </c>
      <c r="L62" s="148"/>
    </row>
    <row r="63" spans="2:47" s="12" customFormat="1" ht="19.899999999999999" customHeight="1">
      <c r="B63" s="148"/>
      <c r="D63" s="149" t="s">
        <v>361</v>
      </c>
      <c r="E63" s="150"/>
      <c r="F63" s="150"/>
      <c r="G63" s="150"/>
      <c r="H63" s="150"/>
      <c r="I63" s="150"/>
      <c r="J63" s="151">
        <f>J291</f>
        <v>0</v>
      </c>
      <c r="L63" s="148"/>
    </row>
    <row r="64" spans="2:47" s="12" customFormat="1" ht="19.899999999999999" customHeight="1">
      <c r="B64" s="148"/>
      <c r="D64" s="149" t="s">
        <v>362</v>
      </c>
      <c r="E64" s="150"/>
      <c r="F64" s="150"/>
      <c r="G64" s="150"/>
      <c r="H64" s="150"/>
      <c r="I64" s="150"/>
      <c r="J64" s="151">
        <f>J341</f>
        <v>0</v>
      </c>
      <c r="L64" s="148"/>
    </row>
    <row r="65" spans="2:12" s="12" customFormat="1" ht="19.899999999999999" customHeight="1">
      <c r="B65" s="148"/>
      <c r="D65" s="149" t="s">
        <v>363</v>
      </c>
      <c r="E65" s="150"/>
      <c r="F65" s="150"/>
      <c r="G65" s="150"/>
      <c r="H65" s="150"/>
      <c r="I65" s="150"/>
      <c r="J65" s="151">
        <f>J361</f>
        <v>0</v>
      </c>
      <c r="L65" s="148"/>
    </row>
    <row r="66" spans="2:12" s="12" customFormat="1" ht="14.85" customHeight="1">
      <c r="B66" s="148"/>
      <c r="D66" s="149" t="s">
        <v>364</v>
      </c>
      <c r="E66" s="150"/>
      <c r="F66" s="150"/>
      <c r="G66" s="150"/>
      <c r="H66" s="150"/>
      <c r="I66" s="150"/>
      <c r="J66" s="151">
        <f>J428</f>
        <v>0</v>
      </c>
      <c r="L66" s="148"/>
    </row>
    <row r="67" spans="2:12" s="12" customFormat="1" ht="19.899999999999999" customHeight="1">
      <c r="B67" s="148"/>
      <c r="D67" s="149" t="s">
        <v>365</v>
      </c>
      <c r="E67" s="150"/>
      <c r="F67" s="150"/>
      <c r="G67" s="150"/>
      <c r="H67" s="150"/>
      <c r="I67" s="150"/>
      <c r="J67" s="151">
        <f>J429</f>
        <v>0</v>
      </c>
      <c r="L67" s="148"/>
    </row>
    <row r="68" spans="2:12" s="12" customFormat="1" ht="19.899999999999999" customHeight="1">
      <c r="B68" s="148"/>
      <c r="D68" s="149" t="s">
        <v>366</v>
      </c>
      <c r="E68" s="150"/>
      <c r="F68" s="150"/>
      <c r="G68" s="150"/>
      <c r="H68" s="150"/>
      <c r="I68" s="150"/>
      <c r="J68" s="151">
        <f>J456</f>
        <v>0</v>
      </c>
      <c r="L68" s="148"/>
    </row>
    <row r="69" spans="2:12" s="11" customFormat="1" ht="24.95" customHeight="1">
      <c r="B69" s="144"/>
      <c r="D69" s="145" t="s">
        <v>367</v>
      </c>
      <c r="E69" s="146"/>
      <c r="F69" s="146"/>
      <c r="G69" s="146"/>
      <c r="H69" s="146"/>
      <c r="I69" s="146"/>
      <c r="J69" s="147">
        <f>J460</f>
        <v>0</v>
      </c>
      <c r="L69" s="144"/>
    </row>
    <row r="70" spans="2:12" s="12" customFormat="1" ht="19.899999999999999" customHeight="1">
      <c r="B70" s="148"/>
      <c r="D70" s="149" t="s">
        <v>368</v>
      </c>
      <c r="E70" s="150"/>
      <c r="F70" s="150"/>
      <c r="G70" s="150"/>
      <c r="H70" s="150"/>
      <c r="I70" s="150"/>
      <c r="J70" s="151">
        <f>J461</f>
        <v>0</v>
      </c>
      <c r="L70" s="148"/>
    </row>
    <row r="71" spans="2:12" s="12" customFormat="1" ht="19.899999999999999" customHeight="1">
      <c r="B71" s="148"/>
      <c r="D71" s="149" t="s">
        <v>369</v>
      </c>
      <c r="E71" s="150"/>
      <c r="F71" s="150"/>
      <c r="G71" s="150"/>
      <c r="H71" s="150"/>
      <c r="I71" s="150"/>
      <c r="J71" s="151">
        <f>J499</f>
        <v>0</v>
      </c>
      <c r="L71" s="148"/>
    </row>
    <row r="72" spans="2:12" s="12" customFormat="1" ht="19.899999999999999" customHeight="1">
      <c r="B72" s="148"/>
      <c r="D72" s="149" t="s">
        <v>370</v>
      </c>
      <c r="E72" s="150"/>
      <c r="F72" s="150"/>
      <c r="G72" s="150"/>
      <c r="H72" s="150"/>
      <c r="I72" s="150"/>
      <c r="J72" s="151">
        <f>J513</f>
        <v>0</v>
      </c>
      <c r="L72" s="148"/>
    </row>
    <row r="73" spans="2:12" s="1" customFormat="1" ht="21.75" customHeight="1">
      <c r="B73" s="33"/>
      <c r="L73" s="33"/>
    </row>
    <row r="74" spans="2:12" s="1" customFormat="1" ht="6.95" customHeight="1">
      <c r="B74" s="42"/>
      <c r="C74" s="43"/>
      <c r="D74" s="43"/>
      <c r="E74" s="43"/>
      <c r="F74" s="43"/>
      <c r="G74" s="43"/>
      <c r="H74" s="43"/>
      <c r="I74" s="43"/>
      <c r="J74" s="43"/>
      <c r="K74" s="43"/>
      <c r="L74" s="33"/>
    </row>
    <row r="78" spans="2:12" s="1" customFormat="1" ht="6.95" customHeight="1">
      <c r="B78" s="44"/>
      <c r="C78" s="45"/>
      <c r="D78" s="45"/>
      <c r="E78" s="45"/>
      <c r="F78" s="45"/>
      <c r="G78" s="45"/>
      <c r="H78" s="45"/>
      <c r="I78" s="45"/>
      <c r="J78" s="45"/>
      <c r="K78" s="45"/>
      <c r="L78" s="33"/>
    </row>
    <row r="79" spans="2:12" s="1" customFormat="1" ht="24.95" customHeight="1">
      <c r="B79" s="33"/>
      <c r="C79" s="22" t="s">
        <v>119</v>
      </c>
      <c r="L79" s="33"/>
    </row>
    <row r="80" spans="2:12" s="1" customFormat="1" ht="6.95" customHeight="1">
      <c r="B80" s="33"/>
      <c r="L80" s="33"/>
    </row>
    <row r="81" spans="2:65" s="1" customFormat="1" ht="12" customHeight="1">
      <c r="B81" s="33"/>
      <c r="C81" s="28" t="s">
        <v>16</v>
      </c>
      <c r="L81" s="33"/>
    </row>
    <row r="82" spans="2:65" s="1" customFormat="1" ht="16.5" customHeight="1">
      <c r="B82" s="33"/>
      <c r="E82" s="317" t="str">
        <f>E7</f>
        <v>Rekonstrukce levobřežní části jezu Rajhrad</v>
      </c>
      <c r="F82" s="318"/>
      <c r="G82" s="318"/>
      <c r="H82" s="318"/>
      <c r="L82" s="33"/>
    </row>
    <row r="83" spans="2:65" s="1" customFormat="1" ht="12" customHeight="1">
      <c r="B83" s="33"/>
      <c r="C83" s="28" t="s">
        <v>113</v>
      </c>
      <c r="L83" s="33"/>
    </row>
    <row r="84" spans="2:65" s="1" customFormat="1" ht="16.5" customHeight="1">
      <c r="B84" s="33"/>
      <c r="E84" s="280" t="str">
        <f>E9</f>
        <v>SO 01 - Rekonstrukce levobřežní opěrné zdi v nadjezí</v>
      </c>
      <c r="F84" s="319"/>
      <c r="G84" s="319"/>
      <c r="H84" s="319"/>
      <c r="L84" s="33"/>
    </row>
    <row r="85" spans="2:65" s="1" customFormat="1" ht="6.95" customHeight="1">
      <c r="B85" s="33"/>
      <c r="L85" s="33"/>
    </row>
    <row r="86" spans="2:65" s="1" customFormat="1" ht="12" customHeight="1">
      <c r="B86" s="33"/>
      <c r="C86" s="28" t="s">
        <v>21</v>
      </c>
      <c r="F86" s="26" t="str">
        <f>F12</f>
        <v xml:space="preserve">Svratka, říční km 29,430 – jez </v>
      </c>
      <c r="I86" s="28" t="s">
        <v>23</v>
      </c>
      <c r="J86" s="50" t="str">
        <f>IF(J12="","",J12)</f>
        <v>11. 12. 2022</v>
      </c>
      <c r="L86" s="33"/>
    </row>
    <row r="87" spans="2:65" s="1" customFormat="1" ht="6.95" customHeight="1">
      <c r="B87" s="33"/>
      <c r="L87" s="33"/>
    </row>
    <row r="88" spans="2:65" s="1" customFormat="1" ht="15.2" customHeight="1">
      <c r="B88" s="33"/>
      <c r="C88" s="28" t="s">
        <v>25</v>
      </c>
      <c r="F88" s="26" t="str">
        <f>E15</f>
        <v>Povodí Moravy, státní podnik</v>
      </c>
      <c r="I88" s="28" t="s">
        <v>33</v>
      </c>
      <c r="J88" s="31" t="str">
        <f>E21</f>
        <v>AQUATIS a. s.</v>
      </c>
      <c r="L88" s="33"/>
    </row>
    <row r="89" spans="2:65" s="1" customFormat="1" ht="15.2" customHeight="1">
      <c r="B89" s="33"/>
      <c r="C89" s="28" t="s">
        <v>31</v>
      </c>
      <c r="F89" s="26" t="str">
        <f>IF(E18="","",E18)</f>
        <v>Vyplň údaj</v>
      </c>
      <c r="I89" s="28" t="s">
        <v>38</v>
      </c>
      <c r="J89" s="31" t="str">
        <f>E24</f>
        <v>Bc. Aneta Patková</v>
      </c>
      <c r="L89" s="33"/>
    </row>
    <row r="90" spans="2:65" s="1" customFormat="1" ht="10.35" customHeight="1">
      <c r="B90" s="33"/>
      <c r="L90" s="33"/>
    </row>
    <row r="91" spans="2:65" s="8" customFormat="1" ht="29.25" customHeight="1">
      <c r="B91" s="100"/>
      <c r="C91" s="101" t="s">
        <v>120</v>
      </c>
      <c r="D91" s="102" t="s">
        <v>61</v>
      </c>
      <c r="E91" s="102" t="s">
        <v>57</v>
      </c>
      <c r="F91" s="102" t="s">
        <v>58</v>
      </c>
      <c r="G91" s="102" t="s">
        <v>121</v>
      </c>
      <c r="H91" s="102" t="s">
        <v>122</v>
      </c>
      <c r="I91" s="102" t="s">
        <v>123</v>
      </c>
      <c r="J91" s="102" t="s">
        <v>117</v>
      </c>
      <c r="K91" s="103" t="s">
        <v>124</v>
      </c>
      <c r="L91" s="100"/>
      <c r="M91" s="57" t="s">
        <v>19</v>
      </c>
      <c r="N91" s="58" t="s">
        <v>46</v>
      </c>
      <c r="O91" s="58" t="s">
        <v>125</v>
      </c>
      <c r="P91" s="58" t="s">
        <v>126</v>
      </c>
      <c r="Q91" s="58" t="s">
        <v>127</v>
      </c>
      <c r="R91" s="58" t="s">
        <v>128</v>
      </c>
      <c r="S91" s="58" t="s">
        <v>129</v>
      </c>
      <c r="T91" s="59" t="s">
        <v>130</v>
      </c>
    </row>
    <row r="92" spans="2:65" s="1" customFormat="1" ht="22.9" customHeight="1">
      <c r="B92" s="33"/>
      <c r="C92" s="62" t="s">
        <v>131</v>
      </c>
      <c r="J92" s="104">
        <f>BK92</f>
        <v>0</v>
      </c>
      <c r="L92" s="33"/>
      <c r="M92" s="60"/>
      <c r="N92" s="51"/>
      <c r="O92" s="51"/>
      <c r="P92" s="105">
        <f>P93+P460</f>
        <v>0</v>
      </c>
      <c r="Q92" s="51"/>
      <c r="R92" s="105">
        <f>R93+R460</f>
        <v>550.72271152115013</v>
      </c>
      <c r="S92" s="51"/>
      <c r="T92" s="106">
        <f>T93+T460</f>
        <v>764.04840000000002</v>
      </c>
      <c r="AT92" s="18" t="s">
        <v>75</v>
      </c>
      <c r="AU92" s="18" t="s">
        <v>118</v>
      </c>
      <c r="BK92" s="107">
        <f>BK93+BK460</f>
        <v>0</v>
      </c>
    </row>
    <row r="93" spans="2:65" s="13" customFormat="1" ht="25.9" customHeight="1">
      <c r="B93" s="152"/>
      <c r="D93" s="153" t="s">
        <v>75</v>
      </c>
      <c r="E93" s="154" t="s">
        <v>371</v>
      </c>
      <c r="F93" s="154" t="s">
        <v>372</v>
      </c>
      <c r="I93" s="155"/>
      <c r="J93" s="156">
        <f>BK93</f>
        <v>0</v>
      </c>
      <c r="L93" s="152"/>
      <c r="M93" s="157"/>
      <c r="P93" s="158">
        <f>P94+P263+P291+P341+P361+P429+P456</f>
        <v>0</v>
      </c>
      <c r="R93" s="158">
        <f>R94+R263+R291+R341+R361+R429+R456</f>
        <v>550.50722202115014</v>
      </c>
      <c r="T93" s="159">
        <f>T94+T263+T291+T341+T361+T429+T456</f>
        <v>764.04840000000002</v>
      </c>
      <c r="AR93" s="153" t="s">
        <v>84</v>
      </c>
      <c r="AT93" s="160" t="s">
        <v>75</v>
      </c>
      <c r="AU93" s="160" t="s">
        <v>76</v>
      </c>
      <c r="AY93" s="153" t="s">
        <v>137</v>
      </c>
      <c r="BK93" s="161">
        <f>BK94+BK263+BK291+BK341+BK361+BK429+BK456</f>
        <v>0</v>
      </c>
    </row>
    <row r="94" spans="2:65" s="13" customFormat="1" ht="22.9" customHeight="1">
      <c r="B94" s="152"/>
      <c r="D94" s="153" t="s">
        <v>75</v>
      </c>
      <c r="E94" s="162" t="s">
        <v>84</v>
      </c>
      <c r="F94" s="162" t="s">
        <v>272</v>
      </c>
      <c r="I94" s="155"/>
      <c r="J94" s="163">
        <f>BK94</f>
        <v>0</v>
      </c>
      <c r="L94" s="152"/>
      <c r="M94" s="157"/>
      <c r="P94" s="158">
        <f>SUM(P95:P262)</f>
        <v>0</v>
      </c>
      <c r="R94" s="158">
        <f>SUM(R95:R262)</f>
        <v>154.76796772</v>
      </c>
      <c r="T94" s="159">
        <f>SUM(T95:T262)</f>
        <v>0</v>
      </c>
      <c r="AR94" s="153" t="s">
        <v>84</v>
      </c>
      <c r="AT94" s="160" t="s">
        <v>75</v>
      </c>
      <c r="AU94" s="160" t="s">
        <v>84</v>
      </c>
      <c r="AY94" s="153" t="s">
        <v>137</v>
      </c>
      <c r="BK94" s="161">
        <f>SUM(BK95:BK262)</f>
        <v>0</v>
      </c>
    </row>
    <row r="95" spans="2:65" s="1" customFormat="1" ht="16.5" customHeight="1">
      <c r="B95" s="33"/>
      <c r="C95" s="108" t="s">
        <v>84</v>
      </c>
      <c r="D95" s="108" t="s">
        <v>132</v>
      </c>
      <c r="E95" s="109" t="s">
        <v>373</v>
      </c>
      <c r="F95" s="110" t="s">
        <v>374</v>
      </c>
      <c r="G95" s="111" t="s">
        <v>375</v>
      </c>
      <c r="H95" s="112">
        <v>4320</v>
      </c>
      <c r="I95" s="113"/>
      <c r="J95" s="114">
        <f>ROUND(I95*H95,2)</f>
        <v>0</v>
      </c>
      <c r="K95" s="110" t="s">
        <v>376</v>
      </c>
      <c r="L95" s="33"/>
      <c r="M95" s="115" t="s">
        <v>19</v>
      </c>
      <c r="N95" s="116" t="s">
        <v>47</v>
      </c>
      <c r="P95" s="117">
        <f>O95*H95</f>
        <v>0</v>
      </c>
      <c r="Q95" s="117">
        <v>3.0000000000000001E-5</v>
      </c>
      <c r="R95" s="117">
        <f>Q95*H95</f>
        <v>0.12959999999999999</v>
      </c>
      <c r="S95" s="117">
        <v>0</v>
      </c>
      <c r="T95" s="118">
        <f>S95*H95</f>
        <v>0</v>
      </c>
      <c r="AR95" s="119" t="s">
        <v>153</v>
      </c>
      <c r="AT95" s="119" t="s">
        <v>132</v>
      </c>
      <c r="AU95" s="119" t="s">
        <v>86</v>
      </c>
      <c r="AY95" s="18" t="s">
        <v>137</v>
      </c>
      <c r="BE95" s="120">
        <f>IF(N95="základní",J95,0)</f>
        <v>0</v>
      </c>
      <c r="BF95" s="120">
        <f>IF(N95="snížená",J95,0)</f>
        <v>0</v>
      </c>
      <c r="BG95" s="120">
        <f>IF(N95="zákl. přenesená",J95,0)</f>
        <v>0</v>
      </c>
      <c r="BH95" s="120">
        <f>IF(N95="sníž. přenesená",J95,0)</f>
        <v>0</v>
      </c>
      <c r="BI95" s="120">
        <f>IF(N95="nulová",J95,0)</f>
        <v>0</v>
      </c>
      <c r="BJ95" s="18" t="s">
        <v>84</v>
      </c>
      <c r="BK95" s="120">
        <f>ROUND(I95*H95,2)</f>
        <v>0</v>
      </c>
      <c r="BL95" s="18" t="s">
        <v>153</v>
      </c>
      <c r="BM95" s="119" t="s">
        <v>377</v>
      </c>
    </row>
    <row r="96" spans="2:65" s="1" customFormat="1" ht="11.25">
      <c r="B96" s="33"/>
      <c r="D96" s="121" t="s">
        <v>139</v>
      </c>
      <c r="F96" s="122" t="s">
        <v>378</v>
      </c>
      <c r="I96" s="123"/>
      <c r="L96" s="33"/>
      <c r="M96" s="124"/>
      <c r="T96" s="54"/>
      <c r="AT96" s="18" t="s">
        <v>139</v>
      </c>
      <c r="AU96" s="18" t="s">
        <v>86</v>
      </c>
    </row>
    <row r="97" spans="2:65" s="1" customFormat="1" ht="11.25">
      <c r="B97" s="33"/>
      <c r="D97" s="164" t="s">
        <v>379</v>
      </c>
      <c r="F97" s="165" t="s">
        <v>380</v>
      </c>
      <c r="I97" s="123"/>
      <c r="L97" s="33"/>
      <c r="M97" s="124"/>
      <c r="T97" s="54"/>
      <c r="AT97" s="18" t="s">
        <v>379</v>
      </c>
      <c r="AU97" s="18" t="s">
        <v>86</v>
      </c>
    </row>
    <row r="98" spans="2:65" s="10" customFormat="1" ht="11.25">
      <c r="B98" s="131"/>
      <c r="D98" s="121" t="s">
        <v>141</v>
      </c>
      <c r="E98" s="132" t="s">
        <v>19</v>
      </c>
      <c r="F98" s="133" t="s">
        <v>381</v>
      </c>
      <c r="H98" s="134">
        <v>4320</v>
      </c>
      <c r="I98" s="135"/>
      <c r="L98" s="131"/>
      <c r="M98" s="136"/>
      <c r="T98" s="137"/>
      <c r="AT98" s="132" t="s">
        <v>141</v>
      </c>
      <c r="AU98" s="132" t="s">
        <v>86</v>
      </c>
      <c r="AV98" s="10" t="s">
        <v>86</v>
      </c>
      <c r="AW98" s="10" t="s">
        <v>37</v>
      </c>
      <c r="AX98" s="10" t="s">
        <v>84</v>
      </c>
      <c r="AY98" s="132" t="s">
        <v>137</v>
      </c>
    </row>
    <row r="99" spans="2:65" s="1" customFormat="1" ht="21.75" customHeight="1">
      <c r="B99" s="33"/>
      <c r="C99" s="108" t="s">
        <v>86</v>
      </c>
      <c r="D99" s="108" t="s">
        <v>132</v>
      </c>
      <c r="E99" s="109" t="s">
        <v>382</v>
      </c>
      <c r="F99" s="110" t="s">
        <v>383</v>
      </c>
      <c r="G99" s="111" t="s">
        <v>287</v>
      </c>
      <c r="H99" s="112">
        <v>27.835000000000001</v>
      </c>
      <c r="I99" s="113"/>
      <c r="J99" s="114">
        <f>ROUND(I99*H99,2)</f>
        <v>0</v>
      </c>
      <c r="K99" s="110" t="s">
        <v>376</v>
      </c>
      <c r="L99" s="33"/>
      <c r="M99" s="115" t="s">
        <v>19</v>
      </c>
      <c r="N99" s="116" t="s">
        <v>47</v>
      </c>
      <c r="P99" s="117">
        <f>O99*H99</f>
        <v>0</v>
      </c>
      <c r="Q99" s="117">
        <v>0</v>
      </c>
      <c r="R99" s="117">
        <f>Q99*H99</f>
        <v>0</v>
      </c>
      <c r="S99" s="117">
        <v>0</v>
      </c>
      <c r="T99" s="118">
        <f>S99*H99</f>
        <v>0</v>
      </c>
      <c r="AR99" s="119" t="s">
        <v>153</v>
      </c>
      <c r="AT99" s="119" t="s">
        <v>132</v>
      </c>
      <c r="AU99" s="119" t="s">
        <v>86</v>
      </c>
      <c r="AY99" s="18" t="s">
        <v>137</v>
      </c>
      <c r="BE99" s="120">
        <f>IF(N99="základní",J99,0)</f>
        <v>0</v>
      </c>
      <c r="BF99" s="120">
        <f>IF(N99="snížená",J99,0)</f>
        <v>0</v>
      </c>
      <c r="BG99" s="120">
        <f>IF(N99="zákl. přenesená",J99,0)</f>
        <v>0</v>
      </c>
      <c r="BH99" s="120">
        <f>IF(N99="sníž. přenesená",J99,0)</f>
        <v>0</v>
      </c>
      <c r="BI99" s="120">
        <f>IF(N99="nulová",J99,0)</f>
        <v>0</v>
      </c>
      <c r="BJ99" s="18" t="s">
        <v>84</v>
      </c>
      <c r="BK99" s="120">
        <f>ROUND(I99*H99,2)</f>
        <v>0</v>
      </c>
      <c r="BL99" s="18" t="s">
        <v>153</v>
      </c>
      <c r="BM99" s="119" t="s">
        <v>384</v>
      </c>
    </row>
    <row r="100" spans="2:65" s="1" customFormat="1" ht="19.5">
      <c r="B100" s="33"/>
      <c r="D100" s="121" t="s">
        <v>139</v>
      </c>
      <c r="F100" s="122" t="s">
        <v>385</v>
      </c>
      <c r="I100" s="123"/>
      <c r="L100" s="33"/>
      <c r="M100" s="124"/>
      <c r="T100" s="54"/>
      <c r="AT100" s="18" t="s">
        <v>139</v>
      </c>
      <c r="AU100" s="18" t="s">
        <v>86</v>
      </c>
    </row>
    <row r="101" spans="2:65" s="1" customFormat="1" ht="11.25">
      <c r="B101" s="33"/>
      <c r="D101" s="164" t="s">
        <v>379</v>
      </c>
      <c r="F101" s="165" t="s">
        <v>386</v>
      </c>
      <c r="I101" s="123"/>
      <c r="L101" s="33"/>
      <c r="M101" s="124"/>
      <c r="T101" s="54"/>
      <c r="AT101" s="18" t="s">
        <v>379</v>
      </c>
      <c r="AU101" s="18" t="s">
        <v>86</v>
      </c>
    </row>
    <row r="102" spans="2:65" s="1" customFormat="1" ht="39">
      <c r="B102" s="33"/>
      <c r="D102" s="121" t="s">
        <v>252</v>
      </c>
      <c r="F102" s="141" t="s">
        <v>387</v>
      </c>
      <c r="I102" s="123"/>
      <c r="L102" s="33"/>
      <c r="M102" s="124"/>
      <c r="T102" s="54"/>
      <c r="AT102" s="18" t="s">
        <v>252</v>
      </c>
      <c r="AU102" s="18" t="s">
        <v>86</v>
      </c>
    </row>
    <row r="103" spans="2:65" s="9" customFormat="1" ht="11.25">
      <c r="B103" s="125"/>
      <c r="D103" s="121" t="s">
        <v>141</v>
      </c>
      <c r="E103" s="126" t="s">
        <v>19</v>
      </c>
      <c r="F103" s="127" t="s">
        <v>388</v>
      </c>
      <c r="H103" s="126" t="s">
        <v>19</v>
      </c>
      <c r="I103" s="128"/>
      <c r="L103" s="125"/>
      <c r="M103" s="129"/>
      <c r="T103" s="130"/>
      <c r="AT103" s="126" t="s">
        <v>141</v>
      </c>
      <c r="AU103" s="126" t="s">
        <v>86</v>
      </c>
      <c r="AV103" s="9" t="s">
        <v>84</v>
      </c>
      <c r="AW103" s="9" t="s">
        <v>37</v>
      </c>
      <c r="AX103" s="9" t="s">
        <v>76</v>
      </c>
      <c r="AY103" s="126" t="s">
        <v>137</v>
      </c>
    </row>
    <row r="104" spans="2:65" s="9" customFormat="1" ht="11.25">
      <c r="B104" s="125"/>
      <c r="D104" s="121" t="s">
        <v>141</v>
      </c>
      <c r="E104" s="126" t="s">
        <v>19</v>
      </c>
      <c r="F104" s="127" t="s">
        <v>389</v>
      </c>
      <c r="H104" s="126" t="s">
        <v>19</v>
      </c>
      <c r="I104" s="128"/>
      <c r="L104" s="125"/>
      <c r="M104" s="129"/>
      <c r="T104" s="130"/>
      <c r="AT104" s="126" t="s">
        <v>141</v>
      </c>
      <c r="AU104" s="126" t="s">
        <v>86</v>
      </c>
      <c r="AV104" s="9" t="s">
        <v>84</v>
      </c>
      <c r="AW104" s="9" t="s">
        <v>37</v>
      </c>
      <c r="AX104" s="9" t="s">
        <v>76</v>
      </c>
      <c r="AY104" s="126" t="s">
        <v>137</v>
      </c>
    </row>
    <row r="105" spans="2:65" s="10" customFormat="1" ht="11.25">
      <c r="B105" s="131"/>
      <c r="D105" s="121" t="s">
        <v>141</v>
      </c>
      <c r="E105" s="132" t="s">
        <v>19</v>
      </c>
      <c r="F105" s="133" t="s">
        <v>390</v>
      </c>
      <c r="H105" s="134">
        <v>27.835000000000001</v>
      </c>
      <c r="I105" s="135"/>
      <c r="L105" s="131"/>
      <c r="M105" s="136"/>
      <c r="T105" s="137"/>
      <c r="AT105" s="132" t="s">
        <v>141</v>
      </c>
      <c r="AU105" s="132" t="s">
        <v>86</v>
      </c>
      <c r="AV105" s="10" t="s">
        <v>86</v>
      </c>
      <c r="AW105" s="10" t="s">
        <v>37</v>
      </c>
      <c r="AX105" s="10" t="s">
        <v>76</v>
      </c>
      <c r="AY105" s="132" t="s">
        <v>137</v>
      </c>
    </row>
    <row r="106" spans="2:65" s="14" customFormat="1" ht="11.25">
      <c r="B106" s="166"/>
      <c r="D106" s="121" t="s">
        <v>141</v>
      </c>
      <c r="E106" s="167" t="s">
        <v>337</v>
      </c>
      <c r="F106" s="168" t="s">
        <v>391</v>
      </c>
      <c r="H106" s="169">
        <v>27.835000000000001</v>
      </c>
      <c r="I106" s="170"/>
      <c r="L106" s="166"/>
      <c r="M106" s="171"/>
      <c r="T106" s="172"/>
      <c r="AT106" s="167" t="s">
        <v>141</v>
      </c>
      <c r="AU106" s="167" t="s">
        <v>86</v>
      </c>
      <c r="AV106" s="14" t="s">
        <v>153</v>
      </c>
      <c r="AW106" s="14" t="s">
        <v>37</v>
      </c>
      <c r="AX106" s="14" t="s">
        <v>84</v>
      </c>
      <c r="AY106" s="167" t="s">
        <v>137</v>
      </c>
    </row>
    <row r="107" spans="2:65" s="1" customFormat="1" ht="16.5" customHeight="1">
      <c r="B107" s="33"/>
      <c r="C107" s="108" t="s">
        <v>148</v>
      </c>
      <c r="D107" s="108" t="s">
        <v>132</v>
      </c>
      <c r="E107" s="109" t="s">
        <v>392</v>
      </c>
      <c r="F107" s="110" t="s">
        <v>393</v>
      </c>
      <c r="G107" s="111" t="s">
        <v>287</v>
      </c>
      <c r="H107" s="112">
        <v>293.78800000000001</v>
      </c>
      <c r="I107" s="113"/>
      <c r="J107" s="114">
        <f>ROUND(I107*H107,2)</f>
        <v>0</v>
      </c>
      <c r="K107" s="110" t="s">
        <v>376</v>
      </c>
      <c r="L107" s="33"/>
      <c r="M107" s="115" t="s">
        <v>19</v>
      </c>
      <c r="N107" s="116" t="s">
        <v>47</v>
      </c>
      <c r="P107" s="117">
        <f>O107*H107</f>
        <v>0</v>
      </c>
      <c r="Q107" s="117">
        <v>0</v>
      </c>
      <c r="R107" s="117">
        <f>Q107*H107</f>
        <v>0</v>
      </c>
      <c r="S107" s="117">
        <v>0</v>
      </c>
      <c r="T107" s="118">
        <f>S107*H107</f>
        <v>0</v>
      </c>
      <c r="AR107" s="119" t="s">
        <v>153</v>
      </c>
      <c r="AT107" s="119" t="s">
        <v>132</v>
      </c>
      <c r="AU107" s="119" t="s">
        <v>86</v>
      </c>
      <c r="AY107" s="18" t="s">
        <v>137</v>
      </c>
      <c r="BE107" s="120">
        <f>IF(N107="základní",J107,0)</f>
        <v>0</v>
      </c>
      <c r="BF107" s="120">
        <f>IF(N107="snížená",J107,0)</f>
        <v>0</v>
      </c>
      <c r="BG107" s="120">
        <f>IF(N107="zákl. přenesená",J107,0)</f>
        <v>0</v>
      </c>
      <c r="BH107" s="120">
        <f>IF(N107="sníž. přenesená",J107,0)</f>
        <v>0</v>
      </c>
      <c r="BI107" s="120">
        <f>IF(N107="nulová",J107,0)</f>
        <v>0</v>
      </c>
      <c r="BJ107" s="18" t="s">
        <v>84</v>
      </c>
      <c r="BK107" s="120">
        <f>ROUND(I107*H107,2)</f>
        <v>0</v>
      </c>
      <c r="BL107" s="18" t="s">
        <v>153</v>
      </c>
      <c r="BM107" s="119" t="s">
        <v>394</v>
      </c>
    </row>
    <row r="108" spans="2:65" s="1" customFormat="1" ht="19.5">
      <c r="B108" s="33"/>
      <c r="D108" s="121" t="s">
        <v>139</v>
      </c>
      <c r="F108" s="122" t="s">
        <v>395</v>
      </c>
      <c r="I108" s="123"/>
      <c r="L108" s="33"/>
      <c r="M108" s="124"/>
      <c r="T108" s="54"/>
      <c r="AT108" s="18" t="s">
        <v>139</v>
      </c>
      <c r="AU108" s="18" t="s">
        <v>86</v>
      </c>
    </row>
    <row r="109" spans="2:65" s="1" customFormat="1" ht="11.25">
      <c r="B109" s="33"/>
      <c r="D109" s="164" t="s">
        <v>379</v>
      </c>
      <c r="F109" s="165" t="s">
        <v>396</v>
      </c>
      <c r="I109" s="123"/>
      <c r="L109" s="33"/>
      <c r="M109" s="124"/>
      <c r="T109" s="54"/>
      <c r="AT109" s="18" t="s">
        <v>379</v>
      </c>
      <c r="AU109" s="18" t="s">
        <v>86</v>
      </c>
    </row>
    <row r="110" spans="2:65" s="1" customFormat="1" ht="29.25">
      <c r="B110" s="33"/>
      <c r="D110" s="121" t="s">
        <v>252</v>
      </c>
      <c r="F110" s="141" t="s">
        <v>397</v>
      </c>
      <c r="I110" s="123"/>
      <c r="L110" s="33"/>
      <c r="M110" s="124"/>
      <c r="T110" s="54"/>
      <c r="AT110" s="18" t="s">
        <v>252</v>
      </c>
      <c r="AU110" s="18" t="s">
        <v>86</v>
      </c>
    </row>
    <row r="111" spans="2:65" s="9" customFormat="1" ht="11.25">
      <c r="B111" s="125"/>
      <c r="D111" s="121" t="s">
        <v>141</v>
      </c>
      <c r="E111" s="126" t="s">
        <v>19</v>
      </c>
      <c r="F111" s="127" t="s">
        <v>398</v>
      </c>
      <c r="H111" s="126" t="s">
        <v>19</v>
      </c>
      <c r="I111" s="128"/>
      <c r="L111" s="125"/>
      <c r="M111" s="129"/>
      <c r="T111" s="130"/>
      <c r="AT111" s="126" t="s">
        <v>141</v>
      </c>
      <c r="AU111" s="126" t="s">
        <v>86</v>
      </c>
      <c r="AV111" s="9" t="s">
        <v>84</v>
      </c>
      <c r="AW111" s="9" t="s">
        <v>37</v>
      </c>
      <c r="AX111" s="9" t="s">
        <v>76</v>
      </c>
      <c r="AY111" s="126" t="s">
        <v>137</v>
      </c>
    </row>
    <row r="112" spans="2:65" s="10" customFormat="1" ht="11.25">
      <c r="B112" s="131"/>
      <c r="D112" s="121" t="s">
        <v>141</v>
      </c>
      <c r="E112" s="132" t="s">
        <v>19</v>
      </c>
      <c r="F112" s="133" t="s">
        <v>399</v>
      </c>
      <c r="H112" s="134">
        <v>175.98</v>
      </c>
      <c r="I112" s="135"/>
      <c r="L112" s="131"/>
      <c r="M112" s="136"/>
      <c r="T112" s="137"/>
      <c r="AT112" s="132" t="s">
        <v>141</v>
      </c>
      <c r="AU112" s="132" t="s">
        <v>86</v>
      </c>
      <c r="AV112" s="10" t="s">
        <v>86</v>
      </c>
      <c r="AW112" s="10" t="s">
        <v>37</v>
      </c>
      <c r="AX112" s="10" t="s">
        <v>76</v>
      </c>
      <c r="AY112" s="132" t="s">
        <v>137</v>
      </c>
    </row>
    <row r="113" spans="2:65" s="10" customFormat="1" ht="11.25">
      <c r="B113" s="131"/>
      <c r="D113" s="121" t="s">
        <v>141</v>
      </c>
      <c r="E113" s="132" t="s">
        <v>19</v>
      </c>
      <c r="F113" s="133" t="s">
        <v>400</v>
      </c>
      <c r="H113" s="134">
        <v>15.193</v>
      </c>
      <c r="I113" s="135"/>
      <c r="L113" s="131"/>
      <c r="M113" s="136"/>
      <c r="T113" s="137"/>
      <c r="AT113" s="132" t="s">
        <v>141</v>
      </c>
      <c r="AU113" s="132" t="s">
        <v>86</v>
      </c>
      <c r="AV113" s="10" t="s">
        <v>86</v>
      </c>
      <c r="AW113" s="10" t="s">
        <v>37</v>
      </c>
      <c r="AX113" s="10" t="s">
        <v>76</v>
      </c>
      <c r="AY113" s="132" t="s">
        <v>137</v>
      </c>
    </row>
    <row r="114" spans="2:65" s="10" customFormat="1" ht="11.25">
      <c r="B114" s="131"/>
      <c r="D114" s="121" t="s">
        <v>141</v>
      </c>
      <c r="E114" s="132" t="s">
        <v>19</v>
      </c>
      <c r="F114" s="133" t="s">
        <v>401</v>
      </c>
      <c r="H114" s="134">
        <v>26.114000000000001</v>
      </c>
      <c r="I114" s="135"/>
      <c r="L114" s="131"/>
      <c r="M114" s="136"/>
      <c r="T114" s="137"/>
      <c r="AT114" s="132" t="s">
        <v>141</v>
      </c>
      <c r="AU114" s="132" t="s">
        <v>86</v>
      </c>
      <c r="AV114" s="10" t="s">
        <v>86</v>
      </c>
      <c r="AW114" s="10" t="s">
        <v>37</v>
      </c>
      <c r="AX114" s="10" t="s">
        <v>76</v>
      </c>
      <c r="AY114" s="132" t="s">
        <v>137</v>
      </c>
    </row>
    <row r="115" spans="2:65" s="15" customFormat="1" ht="11.25">
      <c r="B115" s="173"/>
      <c r="D115" s="121" t="s">
        <v>141</v>
      </c>
      <c r="E115" s="174" t="s">
        <v>19</v>
      </c>
      <c r="F115" s="175" t="s">
        <v>402</v>
      </c>
      <c r="H115" s="176">
        <v>217.28700000000001</v>
      </c>
      <c r="I115" s="177"/>
      <c r="L115" s="173"/>
      <c r="M115" s="178"/>
      <c r="T115" s="179"/>
      <c r="AT115" s="174" t="s">
        <v>141</v>
      </c>
      <c r="AU115" s="174" t="s">
        <v>86</v>
      </c>
      <c r="AV115" s="15" t="s">
        <v>148</v>
      </c>
      <c r="AW115" s="15" t="s">
        <v>37</v>
      </c>
      <c r="AX115" s="15" t="s">
        <v>76</v>
      </c>
      <c r="AY115" s="174" t="s">
        <v>137</v>
      </c>
    </row>
    <row r="116" spans="2:65" s="10" customFormat="1" ht="11.25">
      <c r="B116" s="131"/>
      <c r="D116" s="121" t="s">
        <v>141</v>
      </c>
      <c r="E116" s="132" t="s">
        <v>19</v>
      </c>
      <c r="F116" s="133" t="s">
        <v>403</v>
      </c>
      <c r="H116" s="134">
        <v>53.359000000000002</v>
      </c>
      <c r="I116" s="135"/>
      <c r="L116" s="131"/>
      <c r="M116" s="136"/>
      <c r="T116" s="137"/>
      <c r="AT116" s="132" t="s">
        <v>141</v>
      </c>
      <c r="AU116" s="132" t="s">
        <v>86</v>
      </c>
      <c r="AV116" s="10" t="s">
        <v>86</v>
      </c>
      <c r="AW116" s="10" t="s">
        <v>37</v>
      </c>
      <c r="AX116" s="10" t="s">
        <v>76</v>
      </c>
      <c r="AY116" s="132" t="s">
        <v>137</v>
      </c>
    </row>
    <row r="117" spans="2:65" s="10" customFormat="1" ht="11.25">
      <c r="B117" s="131"/>
      <c r="D117" s="121" t="s">
        <v>141</v>
      </c>
      <c r="E117" s="132" t="s">
        <v>19</v>
      </c>
      <c r="F117" s="133" t="s">
        <v>404</v>
      </c>
      <c r="H117" s="134">
        <v>23.141999999999999</v>
      </c>
      <c r="I117" s="135"/>
      <c r="L117" s="131"/>
      <c r="M117" s="136"/>
      <c r="T117" s="137"/>
      <c r="AT117" s="132" t="s">
        <v>141</v>
      </c>
      <c r="AU117" s="132" t="s">
        <v>86</v>
      </c>
      <c r="AV117" s="10" t="s">
        <v>86</v>
      </c>
      <c r="AW117" s="10" t="s">
        <v>37</v>
      </c>
      <c r="AX117" s="10" t="s">
        <v>76</v>
      </c>
      <c r="AY117" s="132" t="s">
        <v>137</v>
      </c>
    </row>
    <row r="118" spans="2:65" s="15" customFormat="1" ht="11.25">
      <c r="B118" s="173"/>
      <c r="D118" s="121" t="s">
        <v>141</v>
      </c>
      <c r="E118" s="174" t="s">
        <v>355</v>
      </c>
      <c r="F118" s="175" t="s">
        <v>402</v>
      </c>
      <c r="H118" s="176">
        <v>76.501000000000005</v>
      </c>
      <c r="I118" s="177"/>
      <c r="L118" s="173"/>
      <c r="M118" s="178"/>
      <c r="T118" s="179"/>
      <c r="AT118" s="174" t="s">
        <v>141</v>
      </c>
      <c r="AU118" s="174" t="s">
        <v>86</v>
      </c>
      <c r="AV118" s="15" t="s">
        <v>148</v>
      </c>
      <c r="AW118" s="15" t="s">
        <v>37</v>
      </c>
      <c r="AX118" s="15" t="s">
        <v>76</v>
      </c>
      <c r="AY118" s="174" t="s">
        <v>137</v>
      </c>
    </row>
    <row r="119" spans="2:65" s="14" customFormat="1" ht="11.25">
      <c r="B119" s="166"/>
      <c r="D119" s="121" t="s">
        <v>141</v>
      </c>
      <c r="E119" s="167" t="s">
        <v>335</v>
      </c>
      <c r="F119" s="168" t="s">
        <v>391</v>
      </c>
      <c r="H119" s="169">
        <v>293.78800000000001</v>
      </c>
      <c r="I119" s="170"/>
      <c r="L119" s="166"/>
      <c r="M119" s="171"/>
      <c r="T119" s="172"/>
      <c r="AT119" s="167" t="s">
        <v>141</v>
      </c>
      <c r="AU119" s="167" t="s">
        <v>86</v>
      </c>
      <c r="AV119" s="14" t="s">
        <v>153</v>
      </c>
      <c r="AW119" s="14" t="s">
        <v>37</v>
      </c>
      <c r="AX119" s="14" t="s">
        <v>84</v>
      </c>
      <c r="AY119" s="167" t="s">
        <v>137</v>
      </c>
    </row>
    <row r="120" spans="2:65" s="1" customFormat="1" ht="16.5" customHeight="1">
      <c r="B120" s="33"/>
      <c r="C120" s="108" t="s">
        <v>153</v>
      </c>
      <c r="D120" s="108" t="s">
        <v>132</v>
      </c>
      <c r="E120" s="109" t="s">
        <v>405</v>
      </c>
      <c r="F120" s="110" t="s">
        <v>406</v>
      </c>
      <c r="G120" s="111" t="s">
        <v>333</v>
      </c>
      <c r="H120" s="112">
        <v>96.65</v>
      </c>
      <c r="I120" s="113"/>
      <c r="J120" s="114">
        <f>ROUND(I120*H120,2)</f>
        <v>0</v>
      </c>
      <c r="K120" s="110" t="s">
        <v>376</v>
      </c>
      <c r="L120" s="33"/>
      <c r="M120" s="115" t="s">
        <v>19</v>
      </c>
      <c r="N120" s="116" t="s">
        <v>47</v>
      </c>
      <c r="P120" s="117">
        <f>O120*H120</f>
        <v>0</v>
      </c>
      <c r="Q120" s="117">
        <v>3.3E-4</v>
      </c>
      <c r="R120" s="117">
        <f>Q120*H120</f>
        <v>3.1894499999999999E-2</v>
      </c>
      <c r="S120" s="117">
        <v>0</v>
      </c>
      <c r="T120" s="118">
        <f>S120*H120</f>
        <v>0</v>
      </c>
      <c r="AR120" s="119" t="s">
        <v>153</v>
      </c>
      <c r="AT120" s="119" t="s">
        <v>132</v>
      </c>
      <c r="AU120" s="119" t="s">
        <v>86</v>
      </c>
      <c r="AY120" s="18" t="s">
        <v>137</v>
      </c>
      <c r="BE120" s="120">
        <f>IF(N120="základní",J120,0)</f>
        <v>0</v>
      </c>
      <c r="BF120" s="120">
        <f>IF(N120="snížená",J120,0)</f>
        <v>0</v>
      </c>
      <c r="BG120" s="120">
        <f>IF(N120="zákl. přenesená",J120,0)</f>
        <v>0</v>
      </c>
      <c r="BH120" s="120">
        <f>IF(N120="sníž. přenesená",J120,0)</f>
        <v>0</v>
      </c>
      <c r="BI120" s="120">
        <f>IF(N120="nulová",J120,0)</f>
        <v>0</v>
      </c>
      <c r="BJ120" s="18" t="s">
        <v>84</v>
      </c>
      <c r="BK120" s="120">
        <f>ROUND(I120*H120,2)</f>
        <v>0</v>
      </c>
      <c r="BL120" s="18" t="s">
        <v>153</v>
      </c>
      <c r="BM120" s="119" t="s">
        <v>407</v>
      </c>
    </row>
    <row r="121" spans="2:65" s="1" customFormat="1" ht="11.25">
      <c r="B121" s="33"/>
      <c r="D121" s="121" t="s">
        <v>139</v>
      </c>
      <c r="F121" s="122" t="s">
        <v>408</v>
      </c>
      <c r="I121" s="123"/>
      <c r="L121" s="33"/>
      <c r="M121" s="124"/>
      <c r="T121" s="54"/>
      <c r="AT121" s="18" t="s">
        <v>139</v>
      </c>
      <c r="AU121" s="18" t="s">
        <v>86</v>
      </c>
    </row>
    <row r="122" spans="2:65" s="1" customFormat="1" ht="11.25">
      <c r="B122" s="33"/>
      <c r="D122" s="164" t="s">
        <v>379</v>
      </c>
      <c r="F122" s="165" t="s">
        <v>409</v>
      </c>
      <c r="I122" s="123"/>
      <c r="L122" s="33"/>
      <c r="M122" s="124"/>
      <c r="T122" s="54"/>
      <c r="AT122" s="18" t="s">
        <v>379</v>
      </c>
      <c r="AU122" s="18" t="s">
        <v>86</v>
      </c>
    </row>
    <row r="123" spans="2:65" s="9" customFormat="1" ht="11.25">
      <c r="B123" s="125"/>
      <c r="D123" s="121" t="s">
        <v>141</v>
      </c>
      <c r="E123" s="126" t="s">
        <v>19</v>
      </c>
      <c r="F123" s="127" t="s">
        <v>398</v>
      </c>
      <c r="H123" s="126" t="s">
        <v>19</v>
      </c>
      <c r="I123" s="128"/>
      <c r="L123" s="125"/>
      <c r="M123" s="129"/>
      <c r="T123" s="130"/>
      <c r="AT123" s="126" t="s">
        <v>141</v>
      </c>
      <c r="AU123" s="126" t="s">
        <v>86</v>
      </c>
      <c r="AV123" s="9" t="s">
        <v>84</v>
      </c>
      <c r="AW123" s="9" t="s">
        <v>37</v>
      </c>
      <c r="AX123" s="9" t="s">
        <v>76</v>
      </c>
      <c r="AY123" s="126" t="s">
        <v>137</v>
      </c>
    </row>
    <row r="124" spans="2:65" s="10" customFormat="1" ht="11.25">
      <c r="B124" s="131"/>
      <c r="D124" s="121" t="s">
        <v>141</v>
      </c>
      <c r="E124" s="132" t="s">
        <v>19</v>
      </c>
      <c r="F124" s="133" t="s">
        <v>410</v>
      </c>
      <c r="H124" s="134">
        <v>56</v>
      </c>
      <c r="I124" s="135"/>
      <c r="L124" s="131"/>
      <c r="M124" s="136"/>
      <c r="T124" s="137"/>
      <c r="AT124" s="132" t="s">
        <v>141</v>
      </c>
      <c r="AU124" s="132" t="s">
        <v>86</v>
      </c>
      <c r="AV124" s="10" t="s">
        <v>86</v>
      </c>
      <c r="AW124" s="10" t="s">
        <v>37</v>
      </c>
      <c r="AX124" s="10" t="s">
        <v>76</v>
      </c>
      <c r="AY124" s="132" t="s">
        <v>137</v>
      </c>
    </row>
    <row r="125" spans="2:65" s="10" customFormat="1" ht="11.25">
      <c r="B125" s="131"/>
      <c r="D125" s="121" t="s">
        <v>141</v>
      </c>
      <c r="E125" s="132" t="s">
        <v>19</v>
      </c>
      <c r="F125" s="133" t="s">
        <v>411</v>
      </c>
      <c r="H125" s="134">
        <v>40.65</v>
      </c>
      <c r="I125" s="135"/>
      <c r="L125" s="131"/>
      <c r="M125" s="136"/>
      <c r="T125" s="137"/>
      <c r="AT125" s="132" t="s">
        <v>141</v>
      </c>
      <c r="AU125" s="132" t="s">
        <v>86</v>
      </c>
      <c r="AV125" s="10" t="s">
        <v>86</v>
      </c>
      <c r="AW125" s="10" t="s">
        <v>37</v>
      </c>
      <c r="AX125" s="10" t="s">
        <v>76</v>
      </c>
      <c r="AY125" s="132" t="s">
        <v>137</v>
      </c>
    </row>
    <row r="126" spans="2:65" s="14" customFormat="1" ht="11.25">
      <c r="B126" s="166"/>
      <c r="D126" s="121" t="s">
        <v>141</v>
      </c>
      <c r="E126" s="167" t="s">
        <v>19</v>
      </c>
      <c r="F126" s="168" t="s">
        <v>391</v>
      </c>
      <c r="H126" s="169">
        <v>96.65</v>
      </c>
      <c r="I126" s="170"/>
      <c r="L126" s="166"/>
      <c r="M126" s="171"/>
      <c r="T126" s="172"/>
      <c r="AT126" s="167" t="s">
        <v>141</v>
      </c>
      <c r="AU126" s="167" t="s">
        <v>86</v>
      </c>
      <c r="AV126" s="14" t="s">
        <v>153</v>
      </c>
      <c r="AW126" s="14" t="s">
        <v>37</v>
      </c>
      <c r="AX126" s="14" t="s">
        <v>84</v>
      </c>
      <c r="AY126" s="167" t="s">
        <v>137</v>
      </c>
    </row>
    <row r="127" spans="2:65" s="1" customFormat="1" ht="16.5" customHeight="1">
      <c r="B127" s="33"/>
      <c r="C127" s="108" t="s">
        <v>159</v>
      </c>
      <c r="D127" s="108" t="s">
        <v>132</v>
      </c>
      <c r="E127" s="109" t="s">
        <v>412</v>
      </c>
      <c r="F127" s="110" t="s">
        <v>413</v>
      </c>
      <c r="G127" s="111" t="s">
        <v>414</v>
      </c>
      <c r="H127" s="112">
        <v>4</v>
      </c>
      <c r="I127" s="113"/>
      <c r="J127" s="114">
        <f>ROUND(I127*H127,2)</f>
        <v>0</v>
      </c>
      <c r="K127" s="110" t="s">
        <v>376</v>
      </c>
      <c r="L127" s="33"/>
      <c r="M127" s="115" t="s">
        <v>19</v>
      </c>
      <c r="N127" s="116" t="s">
        <v>47</v>
      </c>
      <c r="P127" s="117">
        <f>O127*H127</f>
        <v>0</v>
      </c>
      <c r="Q127" s="117">
        <v>2.0000000000000001E-4</v>
      </c>
      <c r="R127" s="117">
        <f>Q127*H127</f>
        <v>8.0000000000000004E-4</v>
      </c>
      <c r="S127" s="117">
        <v>0</v>
      </c>
      <c r="T127" s="118">
        <f>S127*H127</f>
        <v>0</v>
      </c>
      <c r="AR127" s="119" t="s">
        <v>153</v>
      </c>
      <c r="AT127" s="119" t="s">
        <v>132</v>
      </c>
      <c r="AU127" s="119" t="s">
        <v>86</v>
      </c>
      <c r="AY127" s="18" t="s">
        <v>137</v>
      </c>
      <c r="BE127" s="120">
        <f>IF(N127="základní",J127,0)</f>
        <v>0</v>
      </c>
      <c r="BF127" s="120">
        <f>IF(N127="snížená",J127,0)</f>
        <v>0</v>
      </c>
      <c r="BG127" s="120">
        <f>IF(N127="zákl. přenesená",J127,0)</f>
        <v>0</v>
      </c>
      <c r="BH127" s="120">
        <f>IF(N127="sníž. přenesená",J127,0)</f>
        <v>0</v>
      </c>
      <c r="BI127" s="120">
        <f>IF(N127="nulová",J127,0)</f>
        <v>0</v>
      </c>
      <c r="BJ127" s="18" t="s">
        <v>84</v>
      </c>
      <c r="BK127" s="120">
        <f>ROUND(I127*H127,2)</f>
        <v>0</v>
      </c>
      <c r="BL127" s="18" t="s">
        <v>153</v>
      </c>
      <c r="BM127" s="119" t="s">
        <v>415</v>
      </c>
    </row>
    <row r="128" spans="2:65" s="1" customFormat="1" ht="11.25">
      <c r="B128" s="33"/>
      <c r="D128" s="121" t="s">
        <v>139</v>
      </c>
      <c r="F128" s="122" t="s">
        <v>416</v>
      </c>
      <c r="I128" s="123"/>
      <c r="L128" s="33"/>
      <c r="M128" s="124"/>
      <c r="T128" s="54"/>
      <c r="AT128" s="18" t="s">
        <v>139</v>
      </c>
      <c r="AU128" s="18" t="s">
        <v>86</v>
      </c>
    </row>
    <row r="129" spans="2:65" s="1" customFormat="1" ht="11.25">
      <c r="B129" s="33"/>
      <c r="D129" s="164" t="s">
        <v>379</v>
      </c>
      <c r="F129" s="165" t="s">
        <v>417</v>
      </c>
      <c r="I129" s="123"/>
      <c r="L129" s="33"/>
      <c r="M129" s="124"/>
      <c r="T129" s="54"/>
      <c r="AT129" s="18" t="s">
        <v>379</v>
      </c>
      <c r="AU129" s="18" t="s">
        <v>86</v>
      </c>
    </row>
    <row r="130" spans="2:65" s="1" customFormat="1" ht="19.5">
      <c r="B130" s="33"/>
      <c r="D130" s="121" t="s">
        <v>252</v>
      </c>
      <c r="F130" s="141" t="s">
        <v>418</v>
      </c>
      <c r="I130" s="123"/>
      <c r="L130" s="33"/>
      <c r="M130" s="124"/>
      <c r="T130" s="54"/>
      <c r="AT130" s="18" t="s">
        <v>252</v>
      </c>
      <c r="AU130" s="18" t="s">
        <v>86</v>
      </c>
    </row>
    <row r="131" spans="2:65" s="9" customFormat="1" ht="11.25">
      <c r="B131" s="125"/>
      <c r="D131" s="121" t="s">
        <v>141</v>
      </c>
      <c r="E131" s="126" t="s">
        <v>19</v>
      </c>
      <c r="F131" s="127" t="s">
        <v>419</v>
      </c>
      <c r="H131" s="126" t="s">
        <v>19</v>
      </c>
      <c r="I131" s="128"/>
      <c r="L131" s="125"/>
      <c r="M131" s="129"/>
      <c r="T131" s="130"/>
      <c r="AT131" s="126" t="s">
        <v>141</v>
      </c>
      <c r="AU131" s="126" t="s">
        <v>86</v>
      </c>
      <c r="AV131" s="9" t="s">
        <v>84</v>
      </c>
      <c r="AW131" s="9" t="s">
        <v>37</v>
      </c>
      <c r="AX131" s="9" t="s">
        <v>76</v>
      </c>
      <c r="AY131" s="126" t="s">
        <v>137</v>
      </c>
    </row>
    <row r="132" spans="2:65" s="10" customFormat="1" ht="11.25">
      <c r="B132" s="131"/>
      <c r="D132" s="121" t="s">
        <v>141</v>
      </c>
      <c r="E132" s="132" t="s">
        <v>19</v>
      </c>
      <c r="F132" s="133" t="s">
        <v>420</v>
      </c>
      <c r="H132" s="134">
        <v>4</v>
      </c>
      <c r="I132" s="135"/>
      <c r="L132" s="131"/>
      <c r="M132" s="136"/>
      <c r="T132" s="137"/>
      <c r="AT132" s="132" t="s">
        <v>141</v>
      </c>
      <c r="AU132" s="132" t="s">
        <v>86</v>
      </c>
      <c r="AV132" s="10" t="s">
        <v>86</v>
      </c>
      <c r="AW132" s="10" t="s">
        <v>37</v>
      </c>
      <c r="AX132" s="10" t="s">
        <v>84</v>
      </c>
      <c r="AY132" s="132" t="s">
        <v>137</v>
      </c>
    </row>
    <row r="133" spans="2:65" s="1" customFormat="1" ht="16.5" customHeight="1">
      <c r="B133" s="33"/>
      <c r="C133" s="108" t="s">
        <v>164</v>
      </c>
      <c r="D133" s="108" t="s">
        <v>132</v>
      </c>
      <c r="E133" s="109" t="s">
        <v>421</v>
      </c>
      <c r="F133" s="110" t="s">
        <v>422</v>
      </c>
      <c r="G133" s="111" t="s">
        <v>333</v>
      </c>
      <c r="H133" s="112">
        <v>33</v>
      </c>
      <c r="I133" s="113"/>
      <c r="J133" s="114">
        <f>ROUND(I133*H133,2)</f>
        <v>0</v>
      </c>
      <c r="K133" s="110" t="s">
        <v>19</v>
      </c>
      <c r="L133" s="33"/>
      <c r="M133" s="115" t="s">
        <v>19</v>
      </c>
      <c r="N133" s="116" t="s">
        <v>47</v>
      </c>
      <c r="P133" s="117">
        <f>O133*H133</f>
        <v>0</v>
      </c>
      <c r="Q133" s="117">
        <v>3.3E-4</v>
      </c>
      <c r="R133" s="117">
        <f>Q133*H133</f>
        <v>1.089E-2</v>
      </c>
      <c r="S133" s="117">
        <v>0</v>
      </c>
      <c r="T133" s="118">
        <f>S133*H133</f>
        <v>0</v>
      </c>
      <c r="AR133" s="119" t="s">
        <v>153</v>
      </c>
      <c r="AT133" s="119" t="s">
        <v>132</v>
      </c>
      <c r="AU133" s="119" t="s">
        <v>86</v>
      </c>
      <c r="AY133" s="18" t="s">
        <v>137</v>
      </c>
      <c r="BE133" s="120">
        <f>IF(N133="základní",J133,0)</f>
        <v>0</v>
      </c>
      <c r="BF133" s="120">
        <f>IF(N133="snížená",J133,0)</f>
        <v>0</v>
      </c>
      <c r="BG133" s="120">
        <f>IF(N133="zákl. přenesená",J133,0)</f>
        <v>0</v>
      </c>
      <c r="BH133" s="120">
        <f>IF(N133="sníž. přenesená",J133,0)</f>
        <v>0</v>
      </c>
      <c r="BI133" s="120">
        <f>IF(N133="nulová",J133,0)</f>
        <v>0</v>
      </c>
      <c r="BJ133" s="18" t="s">
        <v>84</v>
      </c>
      <c r="BK133" s="120">
        <f>ROUND(I133*H133,2)</f>
        <v>0</v>
      </c>
      <c r="BL133" s="18" t="s">
        <v>153</v>
      </c>
      <c r="BM133" s="119" t="s">
        <v>423</v>
      </c>
    </row>
    <row r="134" spans="2:65" s="1" customFormat="1" ht="19.5">
      <c r="B134" s="33"/>
      <c r="D134" s="121" t="s">
        <v>139</v>
      </c>
      <c r="F134" s="122" t="s">
        <v>424</v>
      </c>
      <c r="I134" s="123"/>
      <c r="L134" s="33"/>
      <c r="M134" s="124"/>
      <c r="T134" s="54"/>
      <c r="AT134" s="18" t="s">
        <v>139</v>
      </c>
      <c r="AU134" s="18" t="s">
        <v>86</v>
      </c>
    </row>
    <row r="135" spans="2:65" s="1" customFormat="1" ht="87.75">
      <c r="B135" s="33"/>
      <c r="D135" s="121" t="s">
        <v>425</v>
      </c>
      <c r="F135" s="141" t="s">
        <v>426</v>
      </c>
      <c r="I135" s="123"/>
      <c r="L135" s="33"/>
      <c r="M135" s="124"/>
      <c r="T135" s="54"/>
      <c r="AT135" s="18" t="s">
        <v>425</v>
      </c>
      <c r="AU135" s="18" t="s">
        <v>86</v>
      </c>
    </row>
    <row r="136" spans="2:65" s="1" customFormat="1" ht="19.5">
      <c r="B136" s="33"/>
      <c r="D136" s="121" t="s">
        <v>252</v>
      </c>
      <c r="F136" s="141" t="s">
        <v>418</v>
      </c>
      <c r="I136" s="123"/>
      <c r="L136" s="33"/>
      <c r="M136" s="124"/>
      <c r="T136" s="54"/>
      <c r="AT136" s="18" t="s">
        <v>252</v>
      </c>
      <c r="AU136" s="18" t="s">
        <v>86</v>
      </c>
    </row>
    <row r="137" spans="2:65" s="9" customFormat="1" ht="11.25">
      <c r="B137" s="125"/>
      <c r="D137" s="121" t="s">
        <v>141</v>
      </c>
      <c r="E137" s="126" t="s">
        <v>19</v>
      </c>
      <c r="F137" s="127" t="s">
        <v>398</v>
      </c>
      <c r="H137" s="126" t="s">
        <v>19</v>
      </c>
      <c r="I137" s="128"/>
      <c r="L137" s="125"/>
      <c r="M137" s="129"/>
      <c r="T137" s="130"/>
      <c r="AT137" s="126" t="s">
        <v>141</v>
      </c>
      <c r="AU137" s="126" t="s">
        <v>86</v>
      </c>
      <c r="AV137" s="9" t="s">
        <v>84</v>
      </c>
      <c r="AW137" s="9" t="s">
        <v>37</v>
      </c>
      <c r="AX137" s="9" t="s">
        <v>76</v>
      </c>
      <c r="AY137" s="126" t="s">
        <v>137</v>
      </c>
    </row>
    <row r="138" spans="2:65" s="10" customFormat="1" ht="11.25">
      <c r="B138" s="131"/>
      <c r="D138" s="121" t="s">
        <v>141</v>
      </c>
      <c r="E138" s="132" t="s">
        <v>19</v>
      </c>
      <c r="F138" s="133" t="s">
        <v>427</v>
      </c>
      <c r="H138" s="134">
        <v>33</v>
      </c>
      <c r="I138" s="135"/>
      <c r="L138" s="131"/>
      <c r="M138" s="136"/>
      <c r="T138" s="137"/>
      <c r="AT138" s="132" t="s">
        <v>141</v>
      </c>
      <c r="AU138" s="132" t="s">
        <v>86</v>
      </c>
      <c r="AV138" s="10" t="s">
        <v>86</v>
      </c>
      <c r="AW138" s="10" t="s">
        <v>37</v>
      </c>
      <c r="AX138" s="10" t="s">
        <v>84</v>
      </c>
      <c r="AY138" s="132" t="s">
        <v>137</v>
      </c>
    </row>
    <row r="139" spans="2:65" s="1" customFormat="1" ht="16.5" customHeight="1">
      <c r="B139" s="33"/>
      <c r="C139" s="108" t="s">
        <v>170</v>
      </c>
      <c r="D139" s="108" t="s">
        <v>132</v>
      </c>
      <c r="E139" s="109" t="s">
        <v>428</v>
      </c>
      <c r="F139" s="110" t="s">
        <v>429</v>
      </c>
      <c r="G139" s="111" t="s">
        <v>333</v>
      </c>
      <c r="H139" s="112">
        <v>96.65</v>
      </c>
      <c r="I139" s="113"/>
      <c r="J139" s="114">
        <f>ROUND(I139*H139,2)</f>
        <v>0</v>
      </c>
      <c r="K139" s="110" t="s">
        <v>376</v>
      </c>
      <c r="L139" s="33"/>
      <c r="M139" s="115" t="s">
        <v>19</v>
      </c>
      <c r="N139" s="116" t="s">
        <v>47</v>
      </c>
      <c r="P139" s="117">
        <f>O139*H139</f>
        <v>0</v>
      </c>
      <c r="Q139" s="117">
        <v>1.01E-3</v>
      </c>
      <c r="R139" s="117">
        <f>Q139*H139</f>
        <v>9.7616500000000009E-2</v>
      </c>
      <c r="S139" s="117">
        <v>0</v>
      </c>
      <c r="T139" s="118">
        <f>S139*H139</f>
        <v>0</v>
      </c>
      <c r="AR139" s="119" t="s">
        <v>153</v>
      </c>
      <c r="AT139" s="119" t="s">
        <v>132</v>
      </c>
      <c r="AU139" s="119" t="s">
        <v>86</v>
      </c>
      <c r="AY139" s="18" t="s">
        <v>137</v>
      </c>
      <c r="BE139" s="120">
        <f>IF(N139="základní",J139,0)</f>
        <v>0</v>
      </c>
      <c r="BF139" s="120">
        <f>IF(N139="snížená",J139,0)</f>
        <v>0</v>
      </c>
      <c r="BG139" s="120">
        <f>IF(N139="zákl. přenesená",J139,0)</f>
        <v>0</v>
      </c>
      <c r="BH139" s="120">
        <f>IF(N139="sníž. přenesená",J139,0)</f>
        <v>0</v>
      </c>
      <c r="BI139" s="120">
        <f>IF(N139="nulová",J139,0)</f>
        <v>0</v>
      </c>
      <c r="BJ139" s="18" t="s">
        <v>84</v>
      </c>
      <c r="BK139" s="120">
        <f>ROUND(I139*H139,2)</f>
        <v>0</v>
      </c>
      <c r="BL139" s="18" t="s">
        <v>153</v>
      </c>
      <c r="BM139" s="119" t="s">
        <v>430</v>
      </c>
    </row>
    <row r="140" spans="2:65" s="1" customFormat="1" ht="11.25">
      <c r="B140" s="33"/>
      <c r="D140" s="121" t="s">
        <v>139</v>
      </c>
      <c r="F140" s="122" t="s">
        <v>431</v>
      </c>
      <c r="I140" s="123"/>
      <c r="L140" s="33"/>
      <c r="M140" s="124"/>
      <c r="T140" s="54"/>
      <c r="AT140" s="18" t="s">
        <v>139</v>
      </c>
      <c r="AU140" s="18" t="s">
        <v>86</v>
      </c>
    </row>
    <row r="141" spans="2:65" s="1" customFormat="1" ht="11.25">
      <c r="B141" s="33"/>
      <c r="D141" s="164" t="s">
        <v>379</v>
      </c>
      <c r="F141" s="165" t="s">
        <v>432</v>
      </c>
      <c r="I141" s="123"/>
      <c r="L141" s="33"/>
      <c r="M141" s="124"/>
      <c r="T141" s="54"/>
      <c r="AT141" s="18" t="s">
        <v>379</v>
      </c>
      <c r="AU141" s="18" t="s">
        <v>86</v>
      </c>
    </row>
    <row r="142" spans="2:65" s="9" customFormat="1" ht="11.25">
      <c r="B142" s="125"/>
      <c r="D142" s="121" t="s">
        <v>141</v>
      </c>
      <c r="E142" s="126" t="s">
        <v>19</v>
      </c>
      <c r="F142" s="127" t="s">
        <v>398</v>
      </c>
      <c r="H142" s="126" t="s">
        <v>19</v>
      </c>
      <c r="I142" s="128"/>
      <c r="L142" s="125"/>
      <c r="M142" s="129"/>
      <c r="T142" s="130"/>
      <c r="AT142" s="126" t="s">
        <v>141</v>
      </c>
      <c r="AU142" s="126" t="s">
        <v>86</v>
      </c>
      <c r="AV142" s="9" t="s">
        <v>84</v>
      </c>
      <c r="AW142" s="9" t="s">
        <v>37</v>
      </c>
      <c r="AX142" s="9" t="s">
        <v>76</v>
      </c>
      <c r="AY142" s="126" t="s">
        <v>137</v>
      </c>
    </row>
    <row r="143" spans="2:65" s="10" customFormat="1" ht="11.25">
      <c r="B143" s="131"/>
      <c r="D143" s="121" t="s">
        <v>141</v>
      </c>
      <c r="E143" s="132" t="s">
        <v>19</v>
      </c>
      <c r="F143" s="133" t="s">
        <v>410</v>
      </c>
      <c r="H143" s="134">
        <v>56</v>
      </c>
      <c r="I143" s="135"/>
      <c r="L143" s="131"/>
      <c r="M143" s="136"/>
      <c r="T143" s="137"/>
      <c r="AT143" s="132" t="s">
        <v>141</v>
      </c>
      <c r="AU143" s="132" t="s">
        <v>86</v>
      </c>
      <c r="AV143" s="10" t="s">
        <v>86</v>
      </c>
      <c r="AW143" s="10" t="s">
        <v>37</v>
      </c>
      <c r="AX143" s="10" t="s">
        <v>76</v>
      </c>
      <c r="AY143" s="132" t="s">
        <v>137</v>
      </c>
    </row>
    <row r="144" spans="2:65" s="10" customFormat="1" ht="11.25">
      <c r="B144" s="131"/>
      <c r="D144" s="121" t="s">
        <v>141</v>
      </c>
      <c r="E144" s="132" t="s">
        <v>19</v>
      </c>
      <c r="F144" s="133" t="s">
        <v>411</v>
      </c>
      <c r="H144" s="134">
        <v>40.65</v>
      </c>
      <c r="I144" s="135"/>
      <c r="L144" s="131"/>
      <c r="M144" s="136"/>
      <c r="T144" s="137"/>
      <c r="AT144" s="132" t="s">
        <v>141</v>
      </c>
      <c r="AU144" s="132" t="s">
        <v>86</v>
      </c>
      <c r="AV144" s="10" t="s">
        <v>86</v>
      </c>
      <c r="AW144" s="10" t="s">
        <v>37</v>
      </c>
      <c r="AX144" s="10" t="s">
        <v>76</v>
      </c>
      <c r="AY144" s="132" t="s">
        <v>137</v>
      </c>
    </row>
    <row r="145" spans="2:65" s="14" customFormat="1" ht="11.25">
      <c r="B145" s="166"/>
      <c r="D145" s="121" t="s">
        <v>141</v>
      </c>
      <c r="E145" s="167" t="s">
        <v>19</v>
      </c>
      <c r="F145" s="168" t="s">
        <v>391</v>
      </c>
      <c r="H145" s="169">
        <v>96.65</v>
      </c>
      <c r="I145" s="170"/>
      <c r="L145" s="166"/>
      <c r="M145" s="171"/>
      <c r="T145" s="172"/>
      <c r="AT145" s="167" t="s">
        <v>141</v>
      </c>
      <c r="AU145" s="167" t="s">
        <v>86</v>
      </c>
      <c r="AV145" s="14" t="s">
        <v>153</v>
      </c>
      <c r="AW145" s="14" t="s">
        <v>37</v>
      </c>
      <c r="AX145" s="14" t="s">
        <v>84</v>
      </c>
      <c r="AY145" s="167" t="s">
        <v>137</v>
      </c>
    </row>
    <row r="146" spans="2:65" s="1" customFormat="1" ht="16.5" customHeight="1">
      <c r="B146" s="33"/>
      <c r="C146" s="108" t="s">
        <v>176</v>
      </c>
      <c r="D146" s="108" t="s">
        <v>132</v>
      </c>
      <c r="E146" s="109" t="s">
        <v>433</v>
      </c>
      <c r="F146" s="110" t="s">
        <v>434</v>
      </c>
      <c r="G146" s="111" t="s">
        <v>209</v>
      </c>
      <c r="H146" s="112">
        <v>1175.123</v>
      </c>
      <c r="I146" s="113"/>
      <c r="J146" s="114">
        <f>ROUND(I146*H146,2)</f>
        <v>0</v>
      </c>
      <c r="K146" s="110" t="s">
        <v>376</v>
      </c>
      <c r="L146" s="33"/>
      <c r="M146" s="115" t="s">
        <v>19</v>
      </c>
      <c r="N146" s="116" t="s">
        <v>47</v>
      </c>
      <c r="P146" s="117">
        <f>O146*H146</f>
        <v>0</v>
      </c>
      <c r="Q146" s="117">
        <v>1.4999999999999999E-4</v>
      </c>
      <c r="R146" s="117">
        <f>Q146*H146</f>
        <v>0.17626844999999999</v>
      </c>
      <c r="S146" s="117">
        <v>0</v>
      </c>
      <c r="T146" s="118">
        <f>S146*H146</f>
        <v>0</v>
      </c>
      <c r="AR146" s="119" t="s">
        <v>153</v>
      </c>
      <c r="AT146" s="119" t="s">
        <v>132</v>
      </c>
      <c r="AU146" s="119" t="s">
        <v>86</v>
      </c>
      <c r="AY146" s="18" t="s">
        <v>137</v>
      </c>
      <c r="BE146" s="120">
        <f>IF(N146="základní",J146,0)</f>
        <v>0</v>
      </c>
      <c r="BF146" s="120">
        <f>IF(N146="snížená",J146,0)</f>
        <v>0</v>
      </c>
      <c r="BG146" s="120">
        <f>IF(N146="zákl. přenesená",J146,0)</f>
        <v>0</v>
      </c>
      <c r="BH146" s="120">
        <f>IF(N146="sníž. přenesená",J146,0)</f>
        <v>0</v>
      </c>
      <c r="BI146" s="120">
        <f>IF(N146="nulová",J146,0)</f>
        <v>0</v>
      </c>
      <c r="BJ146" s="18" t="s">
        <v>84</v>
      </c>
      <c r="BK146" s="120">
        <f>ROUND(I146*H146,2)</f>
        <v>0</v>
      </c>
      <c r="BL146" s="18" t="s">
        <v>153</v>
      </c>
      <c r="BM146" s="119" t="s">
        <v>435</v>
      </c>
    </row>
    <row r="147" spans="2:65" s="1" customFormat="1" ht="11.25">
      <c r="B147" s="33"/>
      <c r="D147" s="121" t="s">
        <v>139</v>
      </c>
      <c r="F147" s="122" t="s">
        <v>436</v>
      </c>
      <c r="I147" s="123"/>
      <c r="L147" s="33"/>
      <c r="M147" s="124"/>
      <c r="T147" s="54"/>
      <c r="AT147" s="18" t="s">
        <v>139</v>
      </c>
      <c r="AU147" s="18" t="s">
        <v>86</v>
      </c>
    </row>
    <row r="148" spans="2:65" s="1" customFormat="1" ht="11.25">
      <c r="B148" s="33"/>
      <c r="D148" s="164" t="s">
        <v>379</v>
      </c>
      <c r="F148" s="165" t="s">
        <v>437</v>
      </c>
      <c r="I148" s="123"/>
      <c r="L148" s="33"/>
      <c r="M148" s="124"/>
      <c r="T148" s="54"/>
      <c r="AT148" s="18" t="s">
        <v>379</v>
      </c>
      <c r="AU148" s="18" t="s">
        <v>86</v>
      </c>
    </row>
    <row r="149" spans="2:65" s="9" customFormat="1" ht="11.25">
      <c r="B149" s="125"/>
      <c r="D149" s="121" t="s">
        <v>141</v>
      </c>
      <c r="E149" s="126" t="s">
        <v>19</v>
      </c>
      <c r="F149" s="127" t="s">
        <v>398</v>
      </c>
      <c r="H149" s="126" t="s">
        <v>19</v>
      </c>
      <c r="I149" s="128"/>
      <c r="L149" s="125"/>
      <c r="M149" s="129"/>
      <c r="T149" s="130"/>
      <c r="AT149" s="126" t="s">
        <v>141</v>
      </c>
      <c r="AU149" s="126" t="s">
        <v>86</v>
      </c>
      <c r="AV149" s="9" t="s">
        <v>84</v>
      </c>
      <c r="AW149" s="9" t="s">
        <v>37</v>
      </c>
      <c r="AX149" s="9" t="s">
        <v>76</v>
      </c>
      <c r="AY149" s="126" t="s">
        <v>137</v>
      </c>
    </row>
    <row r="150" spans="2:65" s="9" customFormat="1" ht="11.25">
      <c r="B150" s="125"/>
      <c r="D150" s="121" t="s">
        <v>141</v>
      </c>
      <c r="E150" s="126" t="s">
        <v>19</v>
      </c>
      <c r="F150" s="127" t="s">
        <v>438</v>
      </c>
      <c r="H150" s="126" t="s">
        <v>19</v>
      </c>
      <c r="I150" s="128"/>
      <c r="L150" s="125"/>
      <c r="M150" s="129"/>
      <c r="T150" s="130"/>
      <c r="AT150" s="126" t="s">
        <v>141</v>
      </c>
      <c r="AU150" s="126" t="s">
        <v>86</v>
      </c>
      <c r="AV150" s="9" t="s">
        <v>84</v>
      </c>
      <c r="AW150" s="9" t="s">
        <v>37</v>
      </c>
      <c r="AX150" s="9" t="s">
        <v>76</v>
      </c>
      <c r="AY150" s="126" t="s">
        <v>137</v>
      </c>
    </row>
    <row r="151" spans="2:65" s="10" customFormat="1" ht="11.25">
      <c r="B151" s="131"/>
      <c r="D151" s="121" t="s">
        <v>141</v>
      </c>
      <c r="E151" s="132" t="s">
        <v>19</v>
      </c>
      <c r="F151" s="133" t="s">
        <v>439</v>
      </c>
      <c r="H151" s="134">
        <v>60.3</v>
      </c>
      <c r="I151" s="135"/>
      <c r="L151" s="131"/>
      <c r="M151" s="136"/>
      <c r="T151" s="137"/>
      <c r="AT151" s="132" t="s">
        <v>141</v>
      </c>
      <c r="AU151" s="132" t="s">
        <v>86</v>
      </c>
      <c r="AV151" s="10" t="s">
        <v>86</v>
      </c>
      <c r="AW151" s="10" t="s">
        <v>37</v>
      </c>
      <c r="AX151" s="10" t="s">
        <v>76</v>
      </c>
      <c r="AY151" s="132" t="s">
        <v>137</v>
      </c>
    </row>
    <row r="152" spans="2:65" s="10" customFormat="1" ht="11.25">
      <c r="B152" s="131"/>
      <c r="D152" s="121" t="s">
        <v>141</v>
      </c>
      <c r="E152" s="132" t="s">
        <v>19</v>
      </c>
      <c r="F152" s="133" t="s">
        <v>440</v>
      </c>
      <c r="H152" s="134">
        <v>71.897999999999996</v>
      </c>
      <c r="I152" s="135"/>
      <c r="L152" s="131"/>
      <c r="M152" s="136"/>
      <c r="T152" s="137"/>
      <c r="AT152" s="132" t="s">
        <v>141</v>
      </c>
      <c r="AU152" s="132" t="s">
        <v>86</v>
      </c>
      <c r="AV152" s="10" t="s">
        <v>86</v>
      </c>
      <c r="AW152" s="10" t="s">
        <v>37</v>
      </c>
      <c r="AX152" s="10" t="s">
        <v>76</v>
      </c>
      <c r="AY152" s="132" t="s">
        <v>137</v>
      </c>
    </row>
    <row r="153" spans="2:65" s="15" customFormat="1" ht="11.25">
      <c r="B153" s="173"/>
      <c r="D153" s="121" t="s">
        <v>141</v>
      </c>
      <c r="E153" s="174" t="s">
        <v>325</v>
      </c>
      <c r="F153" s="175" t="s">
        <v>402</v>
      </c>
      <c r="H153" s="176">
        <v>132.19800000000001</v>
      </c>
      <c r="I153" s="177"/>
      <c r="L153" s="173"/>
      <c r="M153" s="178"/>
      <c r="T153" s="179"/>
      <c r="AT153" s="174" t="s">
        <v>141</v>
      </c>
      <c r="AU153" s="174" t="s">
        <v>86</v>
      </c>
      <c r="AV153" s="15" t="s">
        <v>148</v>
      </c>
      <c r="AW153" s="15" t="s">
        <v>37</v>
      </c>
      <c r="AX153" s="15" t="s">
        <v>76</v>
      </c>
      <c r="AY153" s="174" t="s">
        <v>137</v>
      </c>
    </row>
    <row r="154" spans="2:65" s="9" customFormat="1" ht="11.25">
      <c r="B154" s="125"/>
      <c r="D154" s="121" t="s">
        <v>141</v>
      </c>
      <c r="E154" s="126" t="s">
        <v>19</v>
      </c>
      <c r="F154" s="127" t="s">
        <v>441</v>
      </c>
      <c r="H154" s="126" t="s">
        <v>19</v>
      </c>
      <c r="I154" s="128"/>
      <c r="L154" s="125"/>
      <c r="M154" s="129"/>
      <c r="T154" s="130"/>
      <c r="AT154" s="126" t="s">
        <v>141</v>
      </c>
      <c r="AU154" s="126" t="s">
        <v>86</v>
      </c>
      <c r="AV154" s="9" t="s">
        <v>84</v>
      </c>
      <c r="AW154" s="9" t="s">
        <v>37</v>
      </c>
      <c r="AX154" s="9" t="s">
        <v>76</v>
      </c>
      <c r="AY154" s="126" t="s">
        <v>137</v>
      </c>
    </row>
    <row r="155" spans="2:65" s="10" customFormat="1" ht="11.25">
      <c r="B155" s="131"/>
      <c r="D155" s="121" t="s">
        <v>141</v>
      </c>
      <c r="E155" s="132" t="s">
        <v>19</v>
      </c>
      <c r="F155" s="133" t="s">
        <v>442</v>
      </c>
      <c r="H155" s="134">
        <v>136.58199999999999</v>
      </c>
      <c r="I155" s="135"/>
      <c r="L155" s="131"/>
      <c r="M155" s="136"/>
      <c r="T155" s="137"/>
      <c r="AT155" s="132" t="s">
        <v>141</v>
      </c>
      <c r="AU155" s="132" t="s">
        <v>86</v>
      </c>
      <c r="AV155" s="10" t="s">
        <v>86</v>
      </c>
      <c r="AW155" s="10" t="s">
        <v>37</v>
      </c>
      <c r="AX155" s="10" t="s">
        <v>76</v>
      </c>
      <c r="AY155" s="132" t="s">
        <v>137</v>
      </c>
    </row>
    <row r="156" spans="2:65" s="10" customFormat="1" ht="11.25">
      <c r="B156" s="131"/>
      <c r="D156" s="121" t="s">
        <v>141</v>
      </c>
      <c r="E156" s="132" t="s">
        <v>19</v>
      </c>
      <c r="F156" s="133" t="s">
        <v>443</v>
      </c>
      <c r="H156" s="134">
        <v>210.48400000000001</v>
      </c>
      <c r="I156" s="135"/>
      <c r="L156" s="131"/>
      <c r="M156" s="136"/>
      <c r="T156" s="137"/>
      <c r="AT156" s="132" t="s">
        <v>141</v>
      </c>
      <c r="AU156" s="132" t="s">
        <v>86</v>
      </c>
      <c r="AV156" s="10" t="s">
        <v>86</v>
      </c>
      <c r="AW156" s="10" t="s">
        <v>37</v>
      </c>
      <c r="AX156" s="10" t="s">
        <v>76</v>
      </c>
      <c r="AY156" s="132" t="s">
        <v>137</v>
      </c>
    </row>
    <row r="157" spans="2:65" s="10" customFormat="1" ht="11.25">
      <c r="B157" s="131"/>
      <c r="D157" s="121" t="s">
        <v>141</v>
      </c>
      <c r="E157" s="132" t="s">
        <v>19</v>
      </c>
      <c r="F157" s="133" t="s">
        <v>444</v>
      </c>
      <c r="H157" s="134">
        <v>63.28</v>
      </c>
      <c r="I157" s="135"/>
      <c r="L157" s="131"/>
      <c r="M157" s="136"/>
      <c r="T157" s="137"/>
      <c r="AT157" s="132" t="s">
        <v>141</v>
      </c>
      <c r="AU157" s="132" t="s">
        <v>86</v>
      </c>
      <c r="AV157" s="10" t="s">
        <v>86</v>
      </c>
      <c r="AW157" s="10" t="s">
        <v>37</v>
      </c>
      <c r="AX157" s="10" t="s">
        <v>76</v>
      </c>
      <c r="AY157" s="132" t="s">
        <v>137</v>
      </c>
    </row>
    <row r="158" spans="2:65" s="10" customFormat="1" ht="11.25">
      <c r="B158" s="131"/>
      <c r="D158" s="121" t="s">
        <v>141</v>
      </c>
      <c r="E158" s="132" t="s">
        <v>19</v>
      </c>
      <c r="F158" s="133" t="s">
        <v>445</v>
      </c>
      <c r="H158" s="134">
        <v>454.10399999999998</v>
      </c>
      <c r="I158" s="135"/>
      <c r="L158" s="131"/>
      <c r="M158" s="136"/>
      <c r="T158" s="137"/>
      <c r="AT158" s="132" t="s">
        <v>141</v>
      </c>
      <c r="AU158" s="132" t="s">
        <v>86</v>
      </c>
      <c r="AV158" s="10" t="s">
        <v>86</v>
      </c>
      <c r="AW158" s="10" t="s">
        <v>37</v>
      </c>
      <c r="AX158" s="10" t="s">
        <v>76</v>
      </c>
      <c r="AY158" s="132" t="s">
        <v>137</v>
      </c>
    </row>
    <row r="159" spans="2:65" s="10" customFormat="1" ht="11.25">
      <c r="B159" s="131"/>
      <c r="D159" s="121" t="s">
        <v>141</v>
      </c>
      <c r="E159" s="132" t="s">
        <v>19</v>
      </c>
      <c r="F159" s="133" t="s">
        <v>446</v>
      </c>
      <c r="H159" s="134">
        <v>178.47499999999999</v>
      </c>
      <c r="I159" s="135"/>
      <c r="L159" s="131"/>
      <c r="M159" s="136"/>
      <c r="T159" s="137"/>
      <c r="AT159" s="132" t="s">
        <v>141</v>
      </c>
      <c r="AU159" s="132" t="s">
        <v>86</v>
      </c>
      <c r="AV159" s="10" t="s">
        <v>86</v>
      </c>
      <c r="AW159" s="10" t="s">
        <v>37</v>
      </c>
      <c r="AX159" s="10" t="s">
        <v>76</v>
      </c>
      <c r="AY159" s="132" t="s">
        <v>137</v>
      </c>
    </row>
    <row r="160" spans="2:65" s="15" customFormat="1" ht="11.25">
      <c r="B160" s="173"/>
      <c r="D160" s="121" t="s">
        <v>141</v>
      </c>
      <c r="E160" s="174" t="s">
        <v>328</v>
      </c>
      <c r="F160" s="175" t="s">
        <v>402</v>
      </c>
      <c r="H160" s="176">
        <v>1042.925</v>
      </c>
      <c r="I160" s="177"/>
      <c r="L160" s="173"/>
      <c r="M160" s="178"/>
      <c r="T160" s="179"/>
      <c r="AT160" s="174" t="s">
        <v>141</v>
      </c>
      <c r="AU160" s="174" t="s">
        <v>86</v>
      </c>
      <c r="AV160" s="15" t="s">
        <v>148</v>
      </c>
      <c r="AW160" s="15" t="s">
        <v>37</v>
      </c>
      <c r="AX160" s="15" t="s">
        <v>76</v>
      </c>
      <c r="AY160" s="174" t="s">
        <v>137</v>
      </c>
    </row>
    <row r="161" spans="2:65" s="14" customFormat="1" ht="11.25">
      <c r="B161" s="166"/>
      <c r="D161" s="121" t="s">
        <v>141</v>
      </c>
      <c r="E161" s="167" t="s">
        <v>19</v>
      </c>
      <c r="F161" s="168" t="s">
        <v>391</v>
      </c>
      <c r="H161" s="169">
        <v>1175.123</v>
      </c>
      <c r="I161" s="170"/>
      <c r="L161" s="166"/>
      <c r="M161" s="171"/>
      <c r="T161" s="172"/>
      <c r="AT161" s="167" t="s">
        <v>141</v>
      </c>
      <c r="AU161" s="167" t="s">
        <v>86</v>
      </c>
      <c r="AV161" s="14" t="s">
        <v>153</v>
      </c>
      <c r="AW161" s="14" t="s">
        <v>37</v>
      </c>
      <c r="AX161" s="14" t="s">
        <v>84</v>
      </c>
      <c r="AY161" s="167" t="s">
        <v>137</v>
      </c>
    </row>
    <row r="162" spans="2:65" s="1" customFormat="1" ht="16.5" customHeight="1">
      <c r="B162" s="33"/>
      <c r="C162" s="108" t="s">
        <v>181</v>
      </c>
      <c r="D162" s="108" t="s">
        <v>132</v>
      </c>
      <c r="E162" s="109" t="s">
        <v>447</v>
      </c>
      <c r="F162" s="110" t="s">
        <v>448</v>
      </c>
      <c r="G162" s="111" t="s">
        <v>209</v>
      </c>
      <c r="H162" s="112">
        <v>1051.646</v>
      </c>
      <c r="I162" s="113"/>
      <c r="J162" s="114">
        <f>ROUND(I162*H162,2)</f>
        <v>0</v>
      </c>
      <c r="K162" s="110" t="s">
        <v>376</v>
      </c>
      <c r="L162" s="33"/>
      <c r="M162" s="115" t="s">
        <v>19</v>
      </c>
      <c r="N162" s="116" t="s">
        <v>47</v>
      </c>
      <c r="P162" s="117">
        <f>O162*H162</f>
        <v>0</v>
      </c>
      <c r="Q162" s="117">
        <v>1.56E-3</v>
      </c>
      <c r="R162" s="117">
        <f>Q162*H162</f>
        <v>1.6405677599999999</v>
      </c>
      <c r="S162" s="117">
        <v>0</v>
      </c>
      <c r="T162" s="118">
        <f>S162*H162</f>
        <v>0</v>
      </c>
      <c r="AR162" s="119" t="s">
        <v>153</v>
      </c>
      <c r="AT162" s="119" t="s">
        <v>132</v>
      </c>
      <c r="AU162" s="119" t="s">
        <v>86</v>
      </c>
      <c r="AY162" s="18" t="s">
        <v>137</v>
      </c>
      <c r="BE162" s="120">
        <f>IF(N162="základní",J162,0)</f>
        <v>0</v>
      </c>
      <c r="BF162" s="120">
        <f>IF(N162="snížená",J162,0)</f>
        <v>0</v>
      </c>
      <c r="BG162" s="120">
        <f>IF(N162="zákl. přenesená",J162,0)</f>
        <v>0</v>
      </c>
      <c r="BH162" s="120">
        <f>IF(N162="sníž. přenesená",J162,0)</f>
        <v>0</v>
      </c>
      <c r="BI162" s="120">
        <f>IF(N162="nulová",J162,0)</f>
        <v>0</v>
      </c>
      <c r="BJ162" s="18" t="s">
        <v>84</v>
      </c>
      <c r="BK162" s="120">
        <f>ROUND(I162*H162,2)</f>
        <v>0</v>
      </c>
      <c r="BL162" s="18" t="s">
        <v>153</v>
      </c>
      <c r="BM162" s="119" t="s">
        <v>449</v>
      </c>
    </row>
    <row r="163" spans="2:65" s="1" customFormat="1" ht="11.25">
      <c r="B163" s="33"/>
      <c r="D163" s="121" t="s">
        <v>139</v>
      </c>
      <c r="F163" s="122" t="s">
        <v>450</v>
      </c>
      <c r="I163" s="123"/>
      <c r="L163" s="33"/>
      <c r="M163" s="124"/>
      <c r="T163" s="54"/>
      <c r="AT163" s="18" t="s">
        <v>139</v>
      </c>
      <c r="AU163" s="18" t="s">
        <v>86</v>
      </c>
    </row>
    <row r="164" spans="2:65" s="1" customFormat="1" ht="11.25">
      <c r="B164" s="33"/>
      <c r="D164" s="164" t="s">
        <v>379</v>
      </c>
      <c r="F164" s="165" t="s">
        <v>451</v>
      </c>
      <c r="I164" s="123"/>
      <c r="L164" s="33"/>
      <c r="M164" s="124"/>
      <c r="T164" s="54"/>
      <c r="AT164" s="18" t="s">
        <v>379</v>
      </c>
      <c r="AU164" s="18" t="s">
        <v>86</v>
      </c>
    </row>
    <row r="165" spans="2:65" s="9" customFormat="1" ht="11.25">
      <c r="B165" s="125"/>
      <c r="D165" s="121" t="s">
        <v>141</v>
      </c>
      <c r="E165" s="126" t="s">
        <v>19</v>
      </c>
      <c r="F165" s="127" t="s">
        <v>398</v>
      </c>
      <c r="H165" s="126" t="s">
        <v>19</v>
      </c>
      <c r="I165" s="128"/>
      <c r="L165" s="125"/>
      <c r="M165" s="129"/>
      <c r="T165" s="130"/>
      <c r="AT165" s="126" t="s">
        <v>141</v>
      </c>
      <c r="AU165" s="126" t="s">
        <v>86</v>
      </c>
      <c r="AV165" s="9" t="s">
        <v>84</v>
      </c>
      <c r="AW165" s="9" t="s">
        <v>37</v>
      </c>
      <c r="AX165" s="9" t="s">
        <v>76</v>
      </c>
      <c r="AY165" s="126" t="s">
        <v>137</v>
      </c>
    </row>
    <row r="166" spans="2:65" s="10" customFormat="1" ht="11.25">
      <c r="B166" s="131"/>
      <c r="D166" s="121" t="s">
        <v>141</v>
      </c>
      <c r="E166" s="132" t="s">
        <v>19</v>
      </c>
      <c r="F166" s="133" t="s">
        <v>452</v>
      </c>
      <c r="H166" s="134">
        <v>359.40300000000002</v>
      </c>
      <c r="I166" s="135"/>
      <c r="L166" s="131"/>
      <c r="M166" s="136"/>
      <c r="T166" s="137"/>
      <c r="AT166" s="132" t="s">
        <v>141</v>
      </c>
      <c r="AU166" s="132" t="s">
        <v>86</v>
      </c>
      <c r="AV166" s="10" t="s">
        <v>86</v>
      </c>
      <c r="AW166" s="10" t="s">
        <v>37</v>
      </c>
      <c r="AX166" s="10" t="s">
        <v>76</v>
      </c>
      <c r="AY166" s="132" t="s">
        <v>137</v>
      </c>
    </row>
    <row r="167" spans="2:65" s="10" customFormat="1" ht="11.25">
      <c r="B167" s="131"/>
      <c r="D167" s="121" t="s">
        <v>141</v>
      </c>
      <c r="E167" s="132" t="s">
        <v>19</v>
      </c>
      <c r="F167" s="133" t="s">
        <v>453</v>
      </c>
      <c r="H167" s="134">
        <v>59.664000000000001</v>
      </c>
      <c r="I167" s="135"/>
      <c r="L167" s="131"/>
      <c r="M167" s="136"/>
      <c r="T167" s="137"/>
      <c r="AT167" s="132" t="s">
        <v>141</v>
      </c>
      <c r="AU167" s="132" t="s">
        <v>86</v>
      </c>
      <c r="AV167" s="10" t="s">
        <v>86</v>
      </c>
      <c r="AW167" s="10" t="s">
        <v>37</v>
      </c>
      <c r="AX167" s="10" t="s">
        <v>76</v>
      </c>
      <c r="AY167" s="132" t="s">
        <v>137</v>
      </c>
    </row>
    <row r="168" spans="2:65" s="10" customFormat="1" ht="11.25">
      <c r="B168" s="131"/>
      <c r="D168" s="121" t="s">
        <v>141</v>
      </c>
      <c r="E168" s="132" t="s">
        <v>19</v>
      </c>
      <c r="F168" s="133" t="s">
        <v>445</v>
      </c>
      <c r="H168" s="134">
        <v>454.10399999999998</v>
      </c>
      <c r="I168" s="135"/>
      <c r="L168" s="131"/>
      <c r="M168" s="136"/>
      <c r="T168" s="137"/>
      <c r="AT168" s="132" t="s">
        <v>141</v>
      </c>
      <c r="AU168" s="132" t="s">
        <v>86</v>
      </c>
      <c r="AV168" s="10" t="s">
        <v>86</v>
      </c>
      <c r="AW168" s="10" t="s">
        <v>37</v>
      </c>
      <c r="AX168" s="10" t="s">
        <v>76</v>
      </c>
      <c r="AY168" s="132" t="s">
        <v>137</v>
      </c>
    </row>
    <row r="169" spans="2:65" s="10" customFormat="1" ht="11.25">
      <c r="B169" s="131"/>
      <c r="D169" s="121" t="s">
        <v>141</v>
      </c>
      <c r="E169" s="132" t="s">
        <v>19</v>
      </c>
      <c r="F169" s="133" t="s">
        <v>446</v>
      </c>
      <c r="H169" s="134">
        <v>178.47499999999999</v>
      </c>
      <c r="I169" s="135"/>
      <c r="L169" s="131"/>
      <c r="M169" s="136"/>
      <c r="T169" s="137"/>
      <c r="AT169" s="132" t="s">
        <v>141</v>
      </c>
      <c r="AU169" s="132" t="s">
        <v>86</v>
      </c>
      <c r="AV169" s="10" t="s">
        <v>86</v>
      </c>
      <c r="AW169" s="10" t="s">
        <v>37</v>
      </c>
      <c r="AX169" s="10" t="s">
        <v>76</v>
      </c>
      <c r="AY169" s="132" t="s">
        <v>137</v>
      </c>
    </row>
    <row r="170" spans="2:65" s="14" customFormat="1" ht="11.25">
      <c r="B170" s="166"/>
      <c r="D170" s="121" t="s">
        <v>141</v>
      </c>
      <c r="E170" s="167" t="s">
        <v>19</v>
      </c>
      <c r="F170" s="168" t="s">
        <v>391</v>
      </c>
      <c r="H170" s="169">
        <v>1051.646</v>
      </c>
      <c r="I170" s="170"/>
      <c r="L170" s="166"/>
      <c r="M170" s="171"/>
      <c r="T170" s="172"/>
      <c r="AT170" s="167" t="s">
        <v>141</v>
      </c>
      <c r="AU170" s="167" t="s">
        <v>86</v>
      </c>
      <c r="AV170" s="14" t="s">
        <v>153</v>
      </c>
      <c r="AW170" s="14" t="s">
        <v>37</v>
      </c>
      <c r="AX170" s="14" t="s">
        <v>84</v>
      </c>
      <c r="AY170" s="167" t="s">
        <v>137</v>
      </c>
    </row>
    <row r="171" spans="2:65" s="1" customFormat="1" ht="16.5" customHeight="1">
      <c r="B171" s="33"/>
      <c r="C171" s="180" t="s">
        <v>186</v>
      </c>
      <c r="D171" s="180" t="s">
        <v>454</v>
      </c>
      <c r="E171" s="181" t="s">
        <v>455</v>
      </c>
      <c r="F171" s="182" t="s">
        <v>456</v>
      </c>
      <c r="G171" s="183" t="s">
        <v>303</v>
      </c>
      <c r="H171" s="184">
        <v>128.80099999999999</v>
      </c>
      <c r="I171" s="185"/>
      <c r="J171" s="186">
        <f>ROUND(I171*H171,2)</f>
        <v>0</v>
      </c>
      <c r="K171" s="182" t="s">
        <v>19</v>
      </c>
      <c r="L171" s="187"/>
      <c r="M171" s="188" t="s">
        <v>19</v>
      </c>
      <c r="N171" s="189" t="s">
        <v>47</v>
      </c>
      <c r="P171" s="117">
        <f>O171*H171</f>
        <v>0</v>
      </c>
      <c r="Q171" s="117">
        <v>1</v>
      </c>
      <c r="R171" s="117">
        <f>Q171*H171</f>
        <v>128.80099999999999</v>
      </c>
      <c r="S171" s="117">
        <v>0</v>
      </c>
      <c r="T171" s="118">
        <f>S171*H171</f>
        <v>0</v>
      </c>
      <c r="AR171" s="119" t="s">
        <v>176</v>
      </c>
      <c r="AT171" s="119" t="s">
        <v>454</v>
      </c>
      <c r="AU171" s="119" t="s">
        <v>86</v>
      </c>
      <c r="AY171" s="18" t="s">
        <v>137</v>
      </c>
      <c r="BE171" s="120">
        <f>IF(N171="základní",J171,0)</f>
        <v>0</v>
      </c>
      <c r="BF171" s="120">
        <f>IF(N171="snížená",J171,0)</f>
        <v>0</v>
      </c>
      <c r="BG171" s="120">
        <f>IF(N171="zákl. přenesená",J171,0)</f>
        <v>0</v>
      </c>
      <c r="BH171" s="120">
        <f>IF(N171="sníž. přenesená",J171,0)</f>
        <v>0</v>
      </c>
      <c r="BI171" s="120">
        <f>IF(N171="nulová",J171,0)</f>
        <v>0</v>
      </c>
      <c r="BJ171" s="18" t="s">
        <v>84</v>
      </c>
      <c r="BK171" s="120">
        <f>ROUND(I171*H171,2)</f>
        <v>0</v>
      </c>
      <c r="BL171" s="18" t="s">
        <v>153</v>
      </c>
      <c r="BM171" s="119" t="s">
        <v>457</v>
      </c>
    </row>
    <row r="172" spans="2:65" s="1" customFormat="1" ht="11.25">
      <c r="B172" s="33"/>
      <c r="D172" s="121" t="s">
        <v>139</v>
      </c>
      <c r="F172" s="122" t="s">
        <v>456</v>
      </c>
      <c r="I172" s="123"/>
      <c r="L172" s="33"/>
      <c r="M172" s="124"/>
      <c r="T172" s="54"/>
      <c r="AT172" s="18" t="s">
        <v>139</v>
      </c>
      <c r="AU172" s="18" t="s">
        <v>86</v>
      </c>
    </row>
    <row r="173" spans="2:65" s="10" customFormat="1" ht="11.25">
      <c r="B173" s="131"/>
      <c r="D173" s="121" t="s">
        <v>141</v>
      </c>
      <c r="E173" s="132" t="s">
        <v>19</v>
      </c>
      <c r="F173" s="133" t="s">
        <v>458</v>
      </c>
      <c r="H173" s="134">
        <v>128.80099999999999</v>
      </c>
      <c r="I173" s="135"/>
      <c r="L173" s="131"/>
      <c r="M173" s="136"/>
      <c r="T173" s="137"/>
      <c r="AT173" s="132" t="s">
        <v>141</v>
      </c>
      <c r="AU173" s="132" t="s">
        <v>86</v>
      </c>
      <c r="AV173" s="10" t="s">
        <v>86</v>
      </c>
      <c r="AW173" s="10" t="s">
        <v>37</v>
      </c>
      <c r="AX173" s="10" t="s">
        <v>76</v>
      </c>
      <c r="AY173" s="132" t="s">
        <v>137</v>
      </c>
    </row>
    <row r="174" spans="2:65" s="14" customFormat="1" ht="11.25">
      <c r="B174" s="166"/>
      <c r="D174" s="121" t="s">
        <v>141</v>
      </c>
      <c r="E174" s="167" t="s">
        <v>19</v>
      </c>
      <c r="F174" s="168" t="s">
        <v>391</v>
      </c>
      <c r="H174" s="169">
        <v>128.80099999999999</v>
      </c>
      <c r="I174" s="170"/>
      <c r="L174" s="166"/>
      <c r="M174" s="171"/>
      <c r="T174" s="172"/>
      <c r="AT174" s="167" t="s">
        <v>141</v>
      </c>
      <c r="AU174" s="167" t="s">
        <v>86</v>
      </c>
      <c r="AV174" s="14" t="s">
        <v>153</v>
      </c>
      <c r="AW174" s="14" t="s">
        <v>37</v>
      </c>
      <c r="AX174" s="14" t="s">
        <v>84</v>
      </c>
      <c r="AY174" s="167" t="s">
        <v>137</v>
      </c>
    </row>
    <row r="175" spans="2:65" s="1" customFormat="1" ht="16.5" customHeight="1">
      <c r="B175" s="33"/>
      <c r="C175" s="180" t="s">
        <v>191</v>
      </c>
      <c r="D175" s="180" t="s">
        <v>454</v>
      </c>
      <c r="E175" s="181" t="s">
        <v>459</v>
      </c>
      <c r="F175" s="182" t="s">
        <v>460</v>
      </c>
      <c r="G175" s="183" t="s">
        <v>303</v>
      </c>
      <c r="H175" s="184">
        <v>16.326000000000001</v>
      </c>
      <c r="I175" s="185"/>
      <c r="J175" s="186">
        <f>ROUND(I175*H175,2)</f>
        <v>0</v>
      </c>
      <c r="K175" s="182" t="s">
        <v>19</v>
      </c>
      <c r="L175" s="187"/>
      <c r="M175" s="188" t="s">
        <v>19</v>
      </c>
      <c r="N175" s="189" t="s">
        <v>47</v>
      </c>
      <c r="P175" s="117">
        <f>O175*H175</f>
        <v>0</v>
      </c>
      <c r="Q175" s="117">
        <v>1</v>
      </c>
      <c r="R175" s="117">
        <f>Q175*H175</f>
        <v>16.326000000000001</v>
      </c>
      <c r="S175" s="117">
        <v>0</v>
      </c>
      <c r="T175" s="118">
        <f>S175*H175</f>
        <v>0</v>
      </c>
      <c r="AR175" s="119" t="s">
        <v>176</v>
      </c>
      <c r="AT175" s="119" t="s">
        <v>454</v>
      </c>
      <c r="AU175" s="119" t="s">
        <v>86</v>
      </c>
      <c r="AY175" s="18" t="s">
        <v>137</v>
      </c>
      <c r="BE175" s="120">
        <f>IF(N175="základní",J175,0)</f>
        <v>0</v>
      </c>
      <c r="BF175" s="120">
        <f>IF(N175="snížená",J175,0)</f>
        <v>0</v>
      </c>
      <c r="BG175" s="120">
        <f>IF(N175="zákl. přenesená",J175,0)</f>
        <v>0</v>
      </c>
      <c r="BH175" s="120">
        <f>IF(N175="sníž. přenesená",J175,0)</f>
        <v>0</v>
      </c>
      <c r="BI175" s="120">
        <f>IF(N175="nulová",J175,0)</f>
        <v>0</v>
      </c>
      <c r="BJ175" s="18" t="s">
        <v>84</v>
      </c>
      <c r="BK175" s="120">
        <f>ROUND(I175*H175,2)</f>
        <v>0</v>
      </c>
      <c r="BL175" s="18" t="s">
        <v>153</v>
      </c>
      <c r="BM175" s="119" t="s">
        <v>461</v>
      </c>
    </row>
    <row r="176" spans="2:65" s="1" customFormat="1" ht="29.25">
      <c r="B176" s="33"/>
      <c r="D176" s="121" t="s">
        <v>139</v>
      </c>
      <c r="F176" s="122" t="s">
        <v>462</v>
      </c>
      <c r="I176" s="123"/>
      <c r="L176" s="33"/>
      <c r="M176" s="124"/>
      <c r="T176" s="54"/>
      <c r="AT176" s="18" t="s">
        <v>139</v>
      </c>
      <c r="AU176" s="18" t="s">
        <v>86</v>
      </c>
    </row>
    <row r="177" spans="2:65" s="10" customFormat="1" ht="11.25">
      <c r="B177" s="131"/>
      <c r="D177" s="121" t="s">
        <v>141</v>
      </c>
      <c r="E177" s="132" t="s">
        <v>19</v>
      </c>
      <c r="F177" s="133" t="s">
        <v>463</v>
      </c>
      <c r="H177" s="134">
        <v>16.326000000000001</v>
      </c>
      <c r="I177" s="135"/>
      <c r="L177" s="131"/>
      <c r="M177" s="136"/>
      <c r="T177" s="137"/>
      <c r="AT177" s="132" t="s">
        <v>141</v>
      </c>
      <c r="AU177" s="132" t="s">
        <v>86</v>
      </c>
      <c r="AV177" s="10" t="s">
        <v>86</v>
      </c>
      <c r="AW177" s="10" t="s">
        <v>37</v>
      </c>
      <c r="AX177" s="10" t="s">
        <v>84</v>
      </c>
      <c r="AY177" s="132" t="s">
        <v>137</v>
      </c>
    </row>
    <row r="178" spans="2:65" s="1" customFormat="1" ht="16.5" customHeight="1">
      <c r="B178" s="33"/>
      <c r="C178" s="108" t="s">
        <v>195</v>
      </c>
      <c r="D178" s="108" t="s">
        <v>132</v>
      </c>
      <c r="E178" s="109" t="s">
        <v>464</v>
      </c>
      <c r="F178" s="110" t="s">
        <v>465</v>
      </c>
      <c r="G178" s="111" t="s">
        <v>303</v>
      </c>
      <c r="H178" s="112">
        <v>7.4889999999999999</v>
      </c>
      <c r="I178" s="113"/>
      <c r="J178" s="114">
        <f>ROUND(I178*H178,2)</f>
        <v>0</v>
      </c>
      <c r="K178" s="110" t="s">
        <v>376</v>
      </c>
      <c r="L178" s="33"/>
      <c r="M178" s="115" t="s">
        <v>19</v>
      </c>
      <c r="N178" s="116" t="s">
        <v>47</v>
      </c>
      <c r="P178" s="117">
        <f>O178*H178</f>
        <v>0</v>
      </c>
      <c r="Q178" s="117">
        <v>2.0999999999999999E-3</v>
      </c>
      <c r="R178" s="117">
        <f>Q178*H178</f>
        <v>1.5726899999999999E-2</v>
      </c>
      <c r="S178" s="117">
        <v>0</v>
      </c>
      <c r="T178" s="118">
        <f>S178*H178</f>
        <v>0</v>
      </c>
      <c r="AR178" s="119" t="s">
        <v>153</v>
      </c>
      <c r="AT178" s="119" t="s">
        <v>132</v>
      </c>
      <c r="AU178" s="119" t="s">
        <v>86</v>
      </c>
      <c r="AY178" s="18" t="s">
        <v>137</v>
      </c>
      <c r="BE178" s="120">
        <f>IF(N178="základní",J178,0)</f>
        <v>0</v>
      </c>
      <c r="BF178" s="120">
        <f>IF(N178="snížená",J178,0)</f>
        <v>0</v>
      </c>
      <c r="BG178" s="120">
        <f>IF(N178="zákl. přenesená",J178,0)</f>
        <v>0</v>
      </c>
      <c r="BH178" s="120">
        <f>IF(N178="sníž. přenesená",J178,0)</f>
        <v>0</v>
      </c>
      <c r="BI178" s="120">
        <f>IF(N178="nulová",J178,0)</f>
        <v>0</v>
      </c>
      <c r="BJ178" s="18" t="s">
        <v>84</v>
      </c>
      <c r="BK178" s="120">
        <f>ROUND(I178*H178,2)</f>
        <v>0</v>
      </c>
      <c r="BL178" s="18" t="s">
        <v>153</v>
      </c>
      <c r="BM178" s="119" t="s">
        <v>466</v>
      </c>
    </row>
    <row r="179" spans="2:65" s="1" customFormat="1" ht="11.25">
      <c r="B179" s="33"/>
      <c r="D179" s="121" t="s">
        <v>139</v>
      </c>
      <c r="F179" s="122" t="s">
        <v>467</v>
      </c>
      <c r="I179" s="123"/>
      <c r="L179" s="33"/>
      <c r="M179" s="124"/>
      <c r="T179" s="54"/>
      <c r="AT179" s="18" t="s">
        <v>139</v>
      </c>
      <c r="AU179" s="18" t="s">
        <v>86</v>
      </c>
    </row>
    <row r="180" spans="2:65" s="1" customFormat="1" ht="11.25">
      <c r="B180" s="33"/>
      <c r="D180" s="164" t="s">
        <v>379</v>
      </c>
      <c r="F180" s="165" t="s">
        <v>468</v>
      </c>
      <c r="I180" s="123"/>
      <c r="L180" s="33"/>
      <c r="M180" s="124"/>
      <c r="T180" s="54"/>
      <c r="AT180" s="18" t="s">
        <v>379</v>
      </c>
      <c r="AU180" s="18" t="s">
        <v>86</v>
      </c>
    </row>
    <row r="181" spans="2:65" s="10" customFormat="1" ht="11.25">
      <c r="B181" s="131"/>
      <c r="D181" s="121" t="s">
        <v>141</v>
      </c>
      <c r="E181" s="132" t="s">
        <v>19</v>
      </c>
      <c r="F181" s="133" t="s">
        <v>319</v>
      </c>
      <c r="H181" s="134">
        <v>7.4889999999999999</v>
      </c>
      <c r="I181" s="135"/>
      <c r="L181" s="131"/>
      <c r="M181" s="136"/>
      <c r="T181" s="137"/>
      <c r="AT181" s="132" t="s">
        <v>141</v>
      </c>
      <c r="AU181" s="132" t="s">
        <v>86</v>
      </c>
      <c r="AV181" s="10" t="s">
        <v>86</v>
      </c>
      <c r="AW181" s="10" t="s">
        <v>37</v>
      </c>
      <c r="AX181" s="10" t="s">
        <v>84</v>
      </c>
      <c r="AY181" s="132" t="s">
        <v>137</v>
      </c>
    </row>
    <row r="182" spans="2:65" s="1" customFormat="1" ht="16.5" customHeight="1">
      <c r="B182" s="33"/>
      <c r="C182" s="108" t="s">
        <v>199</v>
      </c>
      <c r="D182" s="108" t="s">
        <v>132</v>
      </c>
      <c r="E182" s="109" t="s">
        <v>469</v>
      </c>
      <c r="F182" s="110" t="s">
        <v>470</v>
      </c>
      <c r="G182" s="111" t="s">
        <v>303</v>
      </c>
      <c r="H182" s="112">
        <v>7.4889999999999999</v>
      </c>
      <c r="I182" s="113"/>
      <c r="J182" s="114">
        <f>ROUND(I182*H182,2)</f>
        <v>0</v>
      </c>
      <c r="K182" s="110" t="s">
        <v>376</v>
      </c>
      <c r="L182" s="33"/>
      <c r="M182" s="115" t="s">
        <v>19</v>
      </c>
      <c r="N182" s="116" t="s">
        <v>47</v>
      </c>
      <c r="P182" s="117">
        <f>O182*H182</f>
        <v>0</v>
      </c>
      <c r="Q182" s="117">
        <v>5.77E-3</v>
      </c>
      <c r="R182" s="117">
        <f>Q182*H182</f>
        <v>4.3211529999999998E-2</v>
      </c>
      <c r="S182" s="117">
        <v>0</v>
      </c>
      <c r="T182" s="118">
        <f>S182*H182</f>
        <v>0</v>
      </c>
      <c r="AR182" s="119" t="s">
        <v>153</v>
      </c>
      <c r="AT182" s="119" t="s">
        <v>132</v>
      </c>
      <c r="AU182" s="119" t="s">
        <v>86</v>
      </c>
      <c r="AY182" s="18" t="s">
        <v>137</v>
      </c>
      <c r="BE182" s="120">
        <f>IF(N182="základní",J182,0)</f>
        <v>0</v>
      </c>
      <c r="BF182" s="120">
        <f>IF(N182="snížená",J182,0)</f>
        <v>0</v>
      </c>
      <c r="BG182" s="120">
        <f>IF(N182="zákl. přenesená",J182,0)</f>
        <v>0</v>
      </c>
      <c r="BH182" s="120">
        <f>IF(N182="sníž. přenesená",J182,0)</f>
        <v>0</v>
      </c>
      <c r="BI182" s="120">
        <f>IF(N182="nulová",J182,0)</f>
        <v>0</v>
      </c>
      <c r="BJ182" s="18" t="s">
        <v>84</v>
      </c>
      <c r="BK182" s="120">
        <f>ROUND(I182*H182,2)</f>
        <v>0</v>
      </c>
      <c r="BL182" s="18" t="s">
        <v>153</v>
      </c>
      <c r="BM182" s="119" t="s">
        <v>471</v>
      </c>
    </row>
    <row r="183" spans="2:65" s="1" customFormat="1" ht="11.25">
      <c r="B183" s="33"/>
      <c r="D183" s="121" t="s">
        <v>139</v>
      </c>
      <c r="F183" s="122" t="s">
        <v>472</v>
      </c>
      <c r="I183" s="123"/>
      <c r="L183" s="33"/>
      <c r="M183" s="124"/>
      <c r="T183" s="54"/>
      <c r="AT183" s="18" t="s">
        <v>139</v>
      </c>
      <c r="AU183" s="18" t="s">
        <v>86</v>
      </c>
    </row>
    <row r="184" spans="2:65" s="1" customFormat="1" ht="11.25">
      <c r="B184" s="33"/>
      <c r="D184" s="164" t="s">
        <v>379</v>
      </c>
      <c r="F184" s="165" t="s">
        <v>473</v>
      </c>
      <c r="I184" s="123"/>
      <c r="L184" s="33"/>
      <c r="M184" s="124"/>
      <c r="T184" s="54"/>
      <c r="AT184" s="18" t="s">
        <v>379</v>
      </c>
      <c r="AU184" s="18" t="s">
        <v>86</v>
      </c>
    </row>
    <row r="185" spans="2:65" s="10" customFormat="1" ht="11.25">
      <c r="B185" s="131"/>
      <c r="D185" s="121" t="s">
        <v>141</v>
      </c>
      <c r="E185" s="132" t="s">
        <v>19</v>
      </c>
      <c r="F185" s="133" t="s">
        <v>319</v>
      </c>
      <c r="H185" s="134">
        <v>7.4889999999999999</v>
      </c>
      <c r="I185" s="135"/>
      <c r="L185" s="131"/>
      <c r="M185" s="136"/>
      <c r="T185" s="137"/>
      <c r="AT185" s="132" t="s">
        <v>141</v>
      </c>
      <c r="AU185" s="132" t="s">
        <v>86</v>
      </c>
      <c r="AV185" s="10" t="s">
        <v>86</v>
      </c>
      <c r="AW185" s="10" t="s">
        <v>37</v>
      </c>
      <c r="AX185" s="10" t="s">
        <v>84</v>
      </c>
      <c r="AY185" s="132" t="s">
        <v>137</v>
      </c>
    </row>
    <row r="186" spans="2:65" s="1" customFormat="1" ht="16.5" customHeight="1">
      <c r="B186" s="33"/>
      <c r="C186" s="180" t="s">
        <v>204</v>
      </c>
      <c r="D186" s="180" t="s">
        <v>454</v>
      </c>
      <c r="E186" s="181" t="s">
        <v>474</v>
      </c>
      <c r="F186" s="182" t="s">
        <v>460</v>
      </c>
      <c r="G186" s="183" t="s">
        <v>303</v>
      </c>
      <c r="H186" s="184">
        <v>7.4889999999999999</v>
      </c>
      <c r="I186" s="185"/>
      <c r="J186" s="186">
        <f>ROUND(I186*H186,2)</f>
        <v>0</v>
      </c>
      <c r="K186" s="182" t="s">
        <v>19</v>
      </c>
      <c r="L186" s="187"/>
      <c r="M186" s="188" t="s">
        <v>19</v>
      </c>
      <c r="N186" s="189" t="s">
        <v>47</v>
      </c>
      <c r="P186" s="117">
        <f>O186*H186</f>
        <v>0</v>
      </c>
      <c r="Q186" s="117">
        <v>1</v>
      </c>
      <c r="R186" s="117">
        <f>Q186*H186</f>
        <v>7.4889999999999999</v>
      </c>
      <c r="S186" s="117">
        <v>0</v>
      </c>
      <c r="T186" s="118">
        <f>S186*H186</f>
        <v>0</v>
      </c>
      <c r="AR186" s="119" t="s">
        <v>176</v>
      </c>
      <c r="AT186" s="119" t="s">
        <v>454</v>
      </c>
      <c r="AU186" s="119" t="s">
        <v>86</v>
      </c>
      <c r="AY186" s="18" t="s">
        <v>137</v>
      </c>
      <c r="BE186" s="120">
        <f>IF(N186="základní",J186,0)</f>
        <v>0</v>
      </c>
      <c r="BF186" s="120">
        <f>IF(N186="snížená",J186,0)</f>
        <v>0</v>
      </c>
      <c r="BG186" s="120">
        <f>IF(N186="zákl. přenesená",J186,0)</f>
        <v>0</v>
      </c>
      <c r="BH186" s="120">
        <f>IF(N186="sníž. přenesená",J186,0)</f>
        <v>0</v>
      </c>
      <c r="BI186" s="120">
        <f>IF(N186="nulová",J186,0)</f>
        <v>0</v>
      </c>
      <c r="BJ186" s="18" t="s">
        <v>84</v>
      </c>
      <c r="BK186" s="120">
        <f>ROUND(I186*H186,2)</f>
        <v>0</v>
      </c>
      <c r="BL186" s="18" t="s">
        <v>153</v>
      </c>
      <c r="BM186" s="119" t="s">
        <v>475</v>
      </c>
    </row>
    <row r="187" spans="2:65" s="1" customFormat="1" ht="29.25">
      <c r="B187" s="33"/>
      <c r="D187" s="121" t="s">
        <v>139</v>
      </c>
      <c r="F187" s="122" t="s">
        <v>462</v>
      </c>
      <c r="I187" s="123"/>
      <c r="L187" s="33"/>
      <c r="M187" s="124"/>
      <c r="T187" s="54"/>
      <c r="AT187" s="18" t="s">
        <v>139</v>
      </c>
      <c r="AU187" s="18" t="s">
        <v>86</v>
      </c>
    </row>
    <row r="188" spans="2:65" s="9" customFormat="1" ht="11.25">
      <c r="B188" s="125"/>
      <c r="D188" s="121" t="s">
        <v>141</v>
      </c>
      <c r="E188" s="126" t="s">
        <v>19</v>
      </c>
      <c r="F188" s="127" t="s">
        <v>398</v>
      </c>
      <c r="H188" s="126" t="s">
        <v>19</v>
      </c>
      <c r="I188" s="128"/>
      <c r="L188" s="125"/>
      <c r="M188" s="129"/>
      <c r="T188" s="130"/>
      <c r="AT188" s="126" t="s">
        <v>141</v>
      </c>
      <c r="AU188" s="126" t="s">
        <v>86</v>
      </c>
      <c r="AV188" s="9" t="s">
        <v>84</v>
      </c>
      <c r="AW188" s="9" t="s">
        <v>37</v>
      </c>
      <c r="AX188" s="9" t="s">
        <v>76</v>
      </c>
      <c r="AY188" s="126" t="s">
        <v>137</v>
      </c>
    </row>
    <row r="189" spans="2:65" s="9" customFormat="1" ht="11.25">
      <c r="B189" s="125"/>
      <c r="D189" s="121" t="s">
        <v>141</v>
      </c>
      <c r="E189" s="126" t="s">
        <v>19</v>
      </c>
      <c r="F189" s="127" t="s">
        <v>476</v>
      </c>
      <c r="H189" s="126" t="s">
        <v>19</v>
      </c>
      <c r="I189" s="128"/>
      <c r="L189" s="125"/>
      <c r="M189" s="129"/>
      <c r="T189" s="130"/>
      <c r="AT189" s="126" t="s">
        <v>141</v>
      </c>
      <c r="AU189" s="126" t="s">
        <v>86</v>
      </c>
      <c r="AV189" s="9" t="s">
        <v>84</v>
      </c>
      <c r="AW189" s="9" t="s">
        <v>37</v>
      </c>
      <c r="AX189" s="9" t="s">
        <v>76</v>
      </c>
      <c r="AY189" s="126" t="s">
        <v>137</v>
      </c>
    </row>
    <row r="190" spans="2:65" s="10" customFormat="1" ht="11.25">
      <c r="B190" s="131"/>
      <c r="D190" s="121" t="s">
        <v>141</v>
      </c>
      <c r="E190" s="132" t="s">
        <v>19</v>
      </c>
      <c r="F190" s="133" t="s">
        <v>477</v>
      </c>
      <c r="H190" s="134">
        <v>7.4889999999999999</v>
      </c>
      <c r="I190" s="135"/>
      <c r="L190" s="131"/>
      <c r="M190" s="136"/>
      <c r="T190" s="137"/>
      <c r="AT190" s="132" t="s">
        <v>141</v>
      </c>
      <c r="AU190" s="132" t="s">
        <v>86</v>
      </c>
      <c r="AV190" s="10" t="s">
        <v>86</v>
      </c>
      <c r="AW190" s="10" t="s">
        <v>37</v>
      </c>
      <c r="AX190" s="10" t="s">
        <v>76</v>
      </c>
      <c r="AY190" s="132" t="s">
        <v>137</v>
      </c>
    </row>
    <row r="191" spans="2:65" s="14" customFormat="1" ht="11.25">
      <c r="B191" s="166"/>
      <c r="D191" s="121" t="s">
        <v>141</v>
      </c>
      <c r="E191" s="167" t="s">
        <v>319</v>
      </c>
      <c r="F191" s="168" t="s">
        <v>391</v>
      </c>
      <c r="H191" s="169">
        <v>7.4889999999999999</v>
      </c>
      <c r="I191" s="170"/>
      <c r="L191" s="166"/>
      <c r="M191" s="171"/>
      <c r="T191" s="172"/>
      <c r="AT191" s="167" t="s">
        <v>141</v>
      </c>
      <c r="AU191" s="167" t="s">
        <v>86</v>
      </c>
      <c r="AV191" s="14" t="s">
        <v>153</v>
      </c>
      <c r="AW191" s="14" t="s">
        <v>37</v>
      </c>
      <c r="AX191" s="14" t="s">
        <v>84</v>
      </c>
      <c r="AY191" s="167" t="s">
        <v>137</v>
      </c>
    </row>
    <row r="192" spans="2:65" s="1" customFormat="1" ht="16.5" customHeight="1">
      <c r="B192" s="33"/>
      <c r="C192" s="108" t="s">
        <v>8</v>
      </c>
      <c r="D192" s="108" t="s">
        <v>132</v>
      </c>
      <c r="E192" s="109" t="s">
        <v>478</v>
      </c>
      <c r="F192" s="110" t="s">
        <v>479</v>
      </c>
      <c r="G192" s="111" t="s">
        <v>303</v>
      </c>
      <c r="H192" s="112">
        <v>7.4889999999999999</v>
      </c>
      <c r="I192" s="113"/>
      <c r="J192" s="114">
        <f>ROUND(I192*H192,2)</f>
        <v>0</v>
      </c>
      <c r="K192" s="110" t="s">
        <v>376</v>
      </c>
      <c r="L192" s="33"/>
      <c r="M192" s="115" t="s">
        <v>19</v>
      </c>
      <c r="N192" s="116" t="s">
        <v>47</v>
      </c>
      <c r="P192" s="117">
        <f>O192*H192</f>
        <v>0</v>
      </c>
      <c r="Q192" s="117">
        <v>7.2000000000000005E-4</v>
      </c>
      <c r="R192" s="117">
        <f>Q192*H192</f>
        <v>5.3920800000000005E-3</v>
      </c>
      <c r="S192" s="117">
        <v>0</v>
      </c>
      <c r="T192" s="118">
        <f>S192*H192</f>
        <v>0</v>
      </c>
      <c r="AR192" s="119" t="s">
        <v>153</v>
      </c>
      <c r="AT192" s="119" t="s">
        <v>132</v>
      </c>
      <c r="AU192" s="119" t="s">
        <v>86</v>
      </c>
      <c r="AY192" s="18" t="s">
        <v>137</v>
      </c>
      <c r="BE192" s="120">
        <f>IF(N192="základní",J192,0)</f>
        <v>0</v>
      </c>
      <c r="BF192" s="120">
        <f>IF(N192="snížená",J192,0)</f>
        <v>0</v>
      </c>
      <c r="BG192" s="120">
        <f>IF(N192="zákl. přenesená",J192,0)</f>
        <v>0</v>
      </c>
      <c r="BH192" s="120">
        <f>IF(N192="sníž. přenesená",J192,0)</f>
        <v>0</v>
      </c>
      <c r="BI192" s="120">
        <f>IF(N192="nulová",J192,0)</f>
        <v>0</v>
      </c>
      <c r="BJ192" s="18" t="s">
        <v>84</v>
      </c>
      <c r="BK192" s="120">
        <f>ROUND(I192*H192,2)</f>
        <v>0</v>
      </c>
      <c r="BL192" s="18" t="s">
        <v>153</v>
      </c>
      <c r="BM192" s="119" t="s">
        <v>480</v>
      </c>
    </row>
    <row r="193" spans="2:65" s="1" customFormat="1" ht="11.25">
      <c r="B193" s="33"/>
      <c r="D193" s="121" t="s">
        <v>139</v>
      </c>
      <c r="F193" s="122" t="s">
        <v>481</v>
      </c>
      <c r="I193" s="123"/>
      <c r="L193" s="33"/>
      <c r="M193" s="124"/>
      <c r="T193" s="54"/>
      <c r="AT193" s="18" t="s">
        <v>139</v>
      </c>
      <c r="AU193" s="18" t="s">
        <v>86</v>
      </c>
    </row>
    <row r="194" spans="2:65" s="1" customFormat="1" ht="11.25">
      <c r="B194" s="33"/>
      <c r="D194" s="164" t="s">
        <v>379</v>
      </c>
      <c r="F194" s="165" t="s">
        <v>482</v>
      </c>
      <c r="I194" s="123"/>
      <c r="L194" s="33"/>
      <c r="M194" s="124"/>
      <c r="T194" s="54"/>
      <c r="AT194" s="18" t="s">
        <v>379</v>
      </c>
      <c r="AU194" s="18" t="s">
        <v>86</v>
      </c>
    </row>
    <row r="195" spans="2:65" s="10" customFormat="1" ht="11.25">
      <c r="B195" s="131"/>
      <c r="D195" s="121" t="s">
        <v>141</v>
      </c>
      <c r="E195" s="132" t="s">
        <v>19</v>
      </c>
      <c r="F195" s="133" t="s">
        <v>319</v>
      </c>
      <c r="H195" s="134">
        <v>7.4889999999999999</v>
      </c>
      <c r="I195" s="135"/>
      <c r="L195" s="131"/>
      <c r="M195" s="136"/>
      <c r="T195" s="137"/>
      <c r="AT195" s="132" t="s">
        <v>141</v>
      </c>
      <c r="AU195" s="132" t="s">
        <v>86</v>
      </c>
      <c r="AV195" s="10" t="s">
        <v>86</v>
      </c>
      <c r="AW195" s="10" t="s">
        <v>37</v>
      </c>
      <c r="AX195" s="10" t="s">
        <v>84</v>
      </c>
      <c r="AY195" s="132" t="s">
        <v>137</v>
      </c>
    </row>
    <row r="196" spans="2:65" s="1" customFormat="1" ht="21.75" customHeight="1">
      <c r="B196" s="33"/>
      <c r="C196" s="108" t="s">
        <v>212</v>
      </c>
      <c r="D196" s="108" t="s">
        <v>132</v>
      </c>
      <c r="E196" s="109" t="s">
        <v>483</v>
      </c>
      <c r="F196" s="110" t="s">
        <v>484</v>
      </c>
      <c r="G196" s="111" t="s">
        <v>287</v>
      </c>
      <c r="H196" s="112">
        <v>153.00200000000001</v>
      </c>
      <c r="I196" s="113"/>
      <c r="J196" s="114">
        <f>ROUND(I196*H196,2)</f>
        <v>0</v>
      </c>
      <c r="K196" s="110" t="s">
        <v>376</v>
      </c>
      <c r="L196" s="33"/>
      <c r="M196" s="115" t="s">
        <v>19</v>
      </c>
      <c r="N196" s="116" t="s">
        <v>47</v>
      </c>
      <c r="P196" s="117">
        <f>O196*H196</f>
        <v>0</v>
      </c>
      <c r="Q196" s="117">
        <v>0</v>
      </c>
      <c r="R196" s="117">
        <f>Q196*H196</f>
        <v>0</v>
      </c>
      <c r="S196" s="117">
        <v>0</v>
      </c>
      <c r="T196" s="118">
        <f>S196*H196</f>
        <v>0</v>
      </c>
      <c r="AR196" s="119" t="s">
        <v>153</v>
      </c>
      <c r="AT196" s="119" t="s">
        <v>132</v>
      </c>
      <c r="AU196" s="119" t="s">
        <v>86</v>
      </c>
      <c r="AY196" s="18" t="s">
        <v>137</v>
      </c>
      <c r="BE196" s="120">
        <f>IF(N196="základní",J196,0)</f>
        <v>0</v>
      </c>
      <c r="BF196" s="120">
        <f>IF(N196="snížená",J196,0)</f>
        <v>0</v>
      </c>
      <c r="BG196" s="120">
        <f>IF(N196="zákl. přenesená",J196,0)</f>
        <v>0</v>
      </c>
      <c r="BH196" s="120">
        <f>IF(N196="sníž. přenesená",J196,0)</f>
        <v>0</v>
      </c>
      <c r="BI196" s="120">
        <f>IF(N196="nulová",J196,0)</f>
        <v>0</v>
      </c>
      <c r="BJ196" s="18" t="s">
        <v>84</v>
      </c>
      <c r="BK196" s="120">
        <f>ROUND(I196*H196,2)</f>
        <v>0</v>
      </c>
      <c r="BL196" s="18" t="s">
        <v>153</v>
      </c>
      <c r="BM196" s="119" t="s">
        <v>485</v>
      </c>
    </row>
    <row r="197" spans="2:65" s="1" customFormat="1" ht="19.5">
      <c r="B197" s="33"/>
      <c r="D197" s="121" t="s">
        <v>139</v>
      </c>
      <c r="F197" s="122" t="s">
        <v>486</v>
      </c>
      <c r="I197" s="123"/>
      <c r="L197" s="33"/>
      <c r="M197" s="124"/>
      <c r="T197" s="54"/>
      <c r="AT197" s="18" t="s">
        <v>139</v>
      </c>
      <c r="AU197" s="18" t="s">
        <v>86</v>
      </c>
    </row>
    <row r="198" spans="2:65" s="1" customFormat="1" ht="11.25">
      <c r="B198" s="33"/>
      <c r="D198" s="164" t="s">
        <v>379</v>
      </c>
      <c r="F198" s="165" t="s">
        <v>487</v>
      </c>
      <c r="I198" s="123"/>
      <c r="L198" s="33"/>
      <c r="M198" s="124"/>
      <c r="T198" s="54"/>
      <c r="AT198" s="18" t="s">
        <v>379</v>
      </c>
      <c r="AU198" s="18" t="s">
        <v>86</v>
      </c>
    </row>
    <row r="199" spans="2:65" s="1" customFormat="1" ht="29.25">
      <c r="B199" s="33"/>
      <c r="D199" s="121" t="s">
        <v>252</v>
      </c>
      <c r="F199" s="141" t="s">
        <v>397</v>
      </c>
      <c r="I199" s="123"/>
      <c r="L199" s="33"/>
      <c r="M199" s="124"/>
      <c r="T199" s="54"/>
      <c r="AT199" s="18" t="s">
        <v>252</v>
      </c>
      <c r="AU199" s="18" t="s">
        <v>86</v>
      </c>
    </row>
    <row r="200" spans="2:65" s="9" customFormat="1" ht="11.25">
      <c r="B200" s="125"/>
      <c r="D200" s="121" t="s">
        <v>141</v>
      </c>
      <c r="E200" s="126" t="s">
        <v>19</v>
      </c>
      <c r="F200" s="127" t="s">
        <v>488</v>
      </c>
      <c r="H200" s="126" t="s">
        <v>19</v>
      </c>
      <c r="I200" s="128"/>
      <c r="L200" s="125"/>
      <c r="M200" s="129"/>
      <c r="T200" s="130"/>
      <c r="AT200" s="126" t="s">
        <v>141</v>
      </c>
      <c r="AU200" s="126" t="s">
        <v>86</v>
      </c>
      <c r="AV200" s="9" t="s">
        <v>84</v>
      </c>
      <c r="AW200" s="9" t="s">
        <v>37</v>
      </c>
      <c r="AX200" s="9" t="s">
        <v>76</v>
      </c>
      <c r="AY200" s="126" t="s">
        <v>137</v>
      </c>
    </row>
    <row r="201" spans="2:65" s="10" customFormat="1" ht="11.25">
      <c r="B201" s="131"/>
      <c r="D201" s="121" t="s">
        <v>141</v>
      </c>
      <c r="E201" s="132" t="s">
        <v>342</v>
      </c>
      <c r="F201" s="133" t="s">
        <v>489</v>
      </c>
      <c r="H201" s="134">
        <v>76.501000000000005</v>
      </c>
      <c r="I201" s="135"/>
      <c r="L201" s="131"/>
      <c r="M201" s="136"/>
      <c r="T201" s="137"/>
      <c r="AT201" s="132" t="s">
        <v>141</v>
      </c>
      <c r="AU201" s="132" t="s">
        <v>86</v>
      </c>
      <c r="AV201" s="10" t="s">
        <v>86</v>
      </c>
      <c r="AW201" s="10" t="s">
        <v>37</v>
      </c>
      <c r="AX201" s="10" t="s">
        <v>76</v>
      </c>
      <c r="AY201" s="132" t="s">
        <v>137</v>
      </c>
    </row>
    <row r="202" spans="2:65" s="10" customFormat="1" ht="11.25">
      <c r="B202" s="131"/>
      <c r="D202" s="121" t="s">
        <v>141</v>
      </c>
      <c r="E202" s="132" t="s">
        <v>19</v>
      </c>
      <c r="F202" s="133" t="s">
        <v>490</v>
      </c>
      <c r="H202" s="134">
        <v>153.00200000000001</v>
      </c>
      <c r="I202" s="135"/>
      <c r="L202" s="131"/>
      <c r="M202" s="136"/>
      <c r="T202" s="137"/>
      <c r="AT202" s="132" t="s">
        <v>141</v>
      </c>
      <c r="AU202" s="132" t="s">
        <v>86</v>
      </c>
      <c r="AV202" s="10" t="s">
        <v>86</v>
      </c>
      <c r="AW202" s="10" t="s">
        <v>37</v>
      </c>
      <c r="AX202" s="10" t="s">
        <v>84</v>
      </c>
      <c r="AY202" s="132" t="s">
        <v>137</v>
      </c>
    </row>
    <row r="203" spans="2:65" s="1" customFormat="1" ht="21.75" customHeight="1">
      <c r="B203" s="33"/>
      <c r="C203" s="108" t="s">
        <v>216</v>
      </c>
      <c r="D203" s="108" t="s">
        <v>132</v>
      </c>
      <c r="E203" s="109" t="s">
        <v>491</v>
      </c>
      <c r="F203" s="110" t="s">
        <v>492</v>
      </c>
      <c r="G203" s="111" t="s">
        <v>287</v>
      </c>
      <c r="H203" s="112">
        <v>245.12200000000001</v>
      </c>
      <c r="I203" s="113"/>
      <c r="J203" s="114">
        <f>ROUND(I203*H203,2)</f>
        <v>0</v>
      </c>
      <c r="K203" s="110" t="s">
        <v>376</v>
      </c>
      <c r="L203" s="33"/>
      <c r="M203" s="115" t="s">
        <v>19</v>
      </c>
      <c r="N203" s="116" t="s">
        <v>47</v>
      </c>
      <c r="P203" s="117">
        <f>O203*H203</f>
        <v>0</v>
      </c>
      <c r="Q203" s="117">
        <v>0</v>
      </c>
      <c r="R203" s="117">
        <f>Q203*H203</f>
        <v>0</v>
      </c>
      <c r="S203" s="117">
        <v>0</v>
      </c>
      <c r="T203" s="118">
        <f>S203*H203</f>
        <v>0</v>
      </c>
      <c r="AR203" s="119" t="s">
        <v>153</v>
      </c>
      <c r="AT203" s="119" t="s">
        <v>132</v>
      </c>
      <c r="AU203" s="119" t="s">
        <v>86</v>
      </c>
      <c r="AY203" s="18" t="s">
        <v>137</v>
      </c>
      <c r="BE203" s="120">
        <f>IF(N203="základní",J203,0)</f>
        <v>0</v>
      </c>
      <c r="BF203" s="120">
        <f>IF(N203="snížená",J203,0)</f>
        <v>0</v>
      </c>
      <c r="BG203" s="120">
        <f>IF(N203="zákl. přenesená",J203,0)</f>
        <v>0</v>
      </c>
      <c r="BH203" s="120">
        <f>IF(N203="sníž. přenesená",J203,0)</f>
        <v>0</v>
      </c>
      <c r="BI203" s="120">
        <f>IF(N203="nulová",J203,0)</f>
        <v>0</v>
      </c>
      <c r="BJ203" s="18" t="s">
        <v>84</v>
      </c>
      <c r="BK203" s="120">
        <f>ROUND(I203*H203,2)</f>
        <v>0</v>
      </c>
      <c r="BL203" s="18" t="s">
        <v>153</v>
      </c>
      <c r="BM203" s="119" t="s">
        <v>493</v>
      </c>
    </row>
    <row r="204" spans="2:65" s="1" customFormat="1" ht="19.5">
      <c r="B204" s="33"/>
      <c r="D204" s="121" t="s">
        <v>139</v>
      </c>
      <c r="F204" s="122" t="s">
        <v>494</v>
      </c>
      <c r="I204" s="123"/>
      <c r="L204" s="33"/>
      <c r="M204" s="124"/>
      <c r="T204" s="54"/>
      <c r="AT204" s="18" t="s">
        <v>139</v>
      </c>
      <c r="AU204" s="18" t="s">
        <v>86</v>
      </c>
    </row>
    <row r="205" spans="2:65" s="1" customFormat="1" ht="11.25">
      <c r="B205" s="33"/>
      <c r="D205" s="164" t="s">
        <v>379</v>
      </c>
      <c r="F205" s="165" t="s">
        <v>495</v>
      </c>
      <c r="I205" s="123"/>
      <c r="L205" s="33"/>
      <c r="M205" s="124"/>
      <c r="T205" s="54"/>
      <c r="AT205" s="18" t="s">
        <v>379</v>
      </c>
      <c r="AU205" s="18" t="s">
        <v>86</v>
      </c>
    </row>
    <row r="206" spans="2:65" s="9" customFormat="1" ht="11.25">
      <c r="B206" s="125"/>
      <c r="D206" s="121" t="s">
        <v>141</v>
      </c>
      <c r="E206" s="126" t="s">
        <v>19</v>
      </c>
      <c r="F206" s="127" t="s">
        <v>496</v>
      </c>
      <c r="H206" s="126" t="s">
        <v>19</v>
      </c>
      <c r="I206" s="128"/>
      <c r="L206" s="125"/>
      <c r="M206" s="129"/>
      <c r="T206" s="130"/>
      <c r="AT206" s="126" t="s">
        <v>141</v>
      </c>
      <c r="AU206" s="126" t="s">
        <v>86</v>
      </c>
      <c r="AV206" s="9" t="s">
        <v>84</v>
      </c>
      <c r="AW206" s="9" t="s">
        <v>37</v>
      </c>
      <c r="AX206" s="9" t="s">
        <v>76</v>
      </c>
      <c r="AY206" s="126" t="s">
        <v>137</v>
      </c>
    </row>
    <row r="207" spans="2:65" s="10" customFormat="1" ht="11.25">
      <c r="B207" s="131"/>
      <c r="D207" s="121" t="s">
        <v>141</v>
      </c>
      <c r="E207" s="132" t="s">
        <v>311</v>
      </c>
      <c r="F207" s="133" t="s">
        <v>497</v>
      </c>
      <c r="H207" s="134">
        <v>245.12200000000001</v>
      </c>
      <c r="I207" s="135"/>
      <c r="L207" s="131"/>
      <c r="M207" s="136"/>
      <c r="T207" s="137"/>
      <c r="AT207" s="132" t="s">
        <v>141</v>
      </c>
      <c r="AU207" s="132" t="s">
        <v>86</v>
      </c>
      <c r="AV207" s="10" t="s">
        <v>86</v>
      </c>
      <c r="AW207" s="10" t="s">
        <v>37</v>
      </c>
      <c r="AX207" s="10" t="s">
        <v>84</v>
      </c>
      <c r="AY207" s="132" t="s">
        <v>137</v>
      </c>
    </row>
    <row r="208" spans="2:65" s="1" customFormat="1" ht="24.2" customHeight="1">
      <c r="B208" s="33"/>
      <c r="C208" s="108" t="s">
        <v>221</v>
      </c>
      <c r="D208" s="108" t="s">
        <v>132</v>
      </c>
      <c r="E208" s="109" t="s">
        <v>498</v>
      </c>
      <c r="F208" s="110" t="s">
        <v>499</v>
      </c>
      <c r="G208" s="111" t="s">
        <v>287</v>
      </c>
      <c r="H208" s="112">
        <v>2451.2199999999998</v>
      </c>
      <c r="I208" s="113"/>
      <c r="J208" s="114">
        <f>ROUND(I208*H208,2)</f>
        <v>0</v>
      </c>
      <c r="K208" s="110" t="s">
        <v>376</v>
      </c>
      <c r="L208" s="33"/>
      <c r="M208" s="115" t="s">
        <v>19</v>
      </c>
      <c r="N208" s="116" t="s">
        <v>47</v>
      </c>
      <c r="P208" s="117">
        <f>O208*H208</f>
        <v>0</v>
      </c>
      <c r="Q208" s="117">
        <v>0</v>
      </c>
      <c r="R208" s="117">
        <f>Q208*H208</f>
        <v>0</v>
      </c>
      <c r="S208" s="117">
        <v>0</v>
      </c>
      <c r="T208" s="118">
        <f>S208*H208</f>
        <v>0</v>
      </c>
      <c r="AR208" s="119" t="s">
        <v>153</v>
      </c>
      <c r="AT208" s="119" t="s">
        <v>132</v>
      </c>
      <c r="AU208" s="119" t="s">
        <v>86</v>
      </c>
      <c r="AY208" s="18" t="s">
        <v>137</v>
      </c>
      <c r="BE208" s="120">
        <f>IF(N208="základní",J208,0)</f>
        <v>0</v>
      </c>
      <c r="BF208" s="120">
        <f>IF(N208="snížená",J208,0)</f>
        <v>0</v>
      </c>
      <c r="BG208" s="120">
        <f>IF(N208="zákl. přenesená",J208,0)</f>
        <v>0</v>
      </c>
      <c r="BH208" s="120">
        <f>IF(N208="sníž. přenesená",J208,0)</f>
        <v>0</v>
      </c>
      <c r="BI208" s="120">
        <f>IF(N208="nulová",J208,0)</f>
        <v>0</v>
      </c>
      <c r="BJ208" s="18" t="s">
        <v>84</v>
      </c>
      <c r="BK208" s="120">
        <f>ROUND(I208*H208,2)</f>
        <v>0</v>
      </c>
      <c r="BL208" s="18" t="s">
        <v>153</v>
      </c>
      <c r="BM208" s="119" t="s">
        <v>500</v>
      </c>
    </row>
    <row r="209" spans="2:65" s="1" customFormat="1" ht="19.5">
      <c r="B209" s="33"/>
      <c r="D209" s="121" t="s">
        <v>139</v>
      </c>
      <c r="F209" s="122" t="s">
        <v>501</v>
      </c>
      <c r="I209" s="123"/>
      <c r="L209" s="33"/>
      <c r="M209" s="124"/>
      <c r="T209" s="54"/>
      <c r="AT209" s="18" t="s">
        <v>139</v>
      </c>
      <c r="AU209" s="18" t="s">
        <v>86</v>
      </c>
    </row>
    <row r="210" spans="2:65" s="1" customFormat="1" ht="11.25">
      <c r="B210" s="33"/>
      <c r="D210" s="164" t="s">
        <v>379</v>
      </c>
      <c r="F210" s="165" t="s">
        <v>502</v>
      </c>
      <c r="I210" s="123"/>
      <c r="L210" s="33"/>
      <c r="M210" s="124"/>
      <c r="T210" s="54"/>
      <c r="AT210" s="18" t="s">
        <v>379</v>
      </c>
      <c r="AU210" s="18" t="s">
        <v>86</v>
      </c>
    </row>
    <row r="211" spans="2:65" s="10" customFormat="1" ht="11.25">
      <c r="B211" s="131"/>
      <c r="D211" s="121" t="s">
        <v>141</v>
      </c>
      <c r="E211" s="132" t="s">
        <v>19</v>
      </c>
      <c r="F211" s="133" t="s">
        <v>503</v>
      </c>
      <c r="H211" s="134">
        <v>2451.2199999999998</v>
      </c>
      <c r="I211" s="135"/>
      <c r="L211" s="131"/>
      <c r="M211" s="136"/>
      <c r="T211" s="137"/>
      <c r="AT211" s="132" t="s">
        <v>141</v>
      </c>
      <c r="AU211" s="132" t="s">
        <v>86</v>
      </c>
      <c r="AV211" s="10" t="s">
        <v>86</v>
      </c>
      <c r="AW211" s="10" t="s">
        <v>37</v>
      </c>
      <c r="AX211" s="10" t="s">
        <v>84</v>
      </c>
      <c r="AY211" s="132" t="s">
        <v>137</v>
      </c>
    </row>
    <row r="212" spans="2:65" s="1" customFormat="1" ht="21.75" customHeight="1">
      <c r="B212" s="33"/>
      <c r="C212" s="108" t="s">
        <v>227</v>
      </c>
      <c r="D212" s="108" t="s">
        <v>132</v>
      </c>
      <c r="E212" s="109" t="s">
        <v>504</v>
      </c>
      <c r="F212" s="110" t="s">
        <v>505</v>
      </c>
      <c r="G212" s="111" t="s">
        <v>287</v>
      </c>
      <c r="H212" s="112">
        <v>27.835000000000001</v>
      </c>
      <c r="I212" s="113"/>
      <c r="J212" s="114">
        <f>ROUND(I212*H212,2)</f>
        <v>0</v>
      </c>
      <c r="K212" s="110" t="s">
        <v>376</v>
      </c>
      <c r="L212" s="33"/>
      <c r="M212" s="115" t="s">
        <v>19</v>
      </c>
      <c r="N212" s="116" t="s">
        <v>47</v>
      </c>
      <c r="P212" s="117">
        <f>O212*H212</f>
        <v>0</v>
      </c>
      <c r="Q212" s="117">
        <v>0</v>
      </c>
      <c r="R212" s="117">
        <f>Q212*H212</f>
        <v>0</v>
      </c>
      <c r="S212" s="117">
        <v>0</v>
      </c>
      <c r="T212" s="118">
        <f>S212*H212</f>
        <v>0</v>
      </c>
      <c r="AR212" s="119" t="s">
        <v>153</v>
      </c>
      <c r="AT212" s="119" t="s">
        <v>132</v>
      </c>
      <c r="AU212" s="119" t="s">
        <v>86</v>
      </c>
      <c r="AY212" s="18" t="s">
        <v>137</v>
      </c>
      <c r="BE212" s="120">
        <f>IF(N212="základní",J212,0)</f>
        <v>0</v>
      </c>
      <c r="BF212" s="120">
        <f>IF(N212="snížená",J212,0)</f>
        <v>0</v>
      </c>
      <c r="BG212" s="120">
        <f>IF(N212="zákl. přenesená",J212,0)</f>
        <v>0</v>
      </c>
      <c r="BH212" s="120">
        <f>IF(N212="sníž. přenesená",J212,0)</f>
        <v>0</v>
      </c>
      <c r="BI212" s="120">
        <f>IF(N212="nulová",J212,0)</f>
        <v>0</v>
      </c>
      <c r="BJ212" s="18" t="s">
        <v>84</v>
      </c>
      <c r="BK212" s="120">
        <f>ROUND(I212*H212,2)</f>
        <v>0</v>
      </c>
      <c r="BL212" s="18" t="s">
        <v>153</v>
      </c>
      <c r="BM212" s="119" t="s">
        <v>506</v>
      </c>
    </row>
    <row r="213" spans="2:65" s="1" customFormat="1" ht="19.5">
      <c r="B213" s="33"/>
      <c r="D213" s="121" t="s">
        <v>139</v>
      </c>
      <c r="F213" s="122" t="s">
        <v>507</v>
      </c>
      <c r="I213" s="123"/>
      <c r="L213" s="33"/>
      <c r="M213" s="124"/>
      <c r="T213" s="54"/>
      <c r="AT213" s="18" t="s">
        <v>139</v>
      </c>
      <c r="AU213" s="18" t="s">
        <v>86</v>
      </c>
    </row>
    <row r="214" spans="2:65" s="1" customFormat="1" ht="11.25">
      <c r="B214" s="33"/>
      <c r="D214" s="164" t="s">
        <v>379</v>
      </c>
      <c r="F214" s="165" t="s">
        <v>508</v>
      </c>
      <c r="I214" s="123"/>
      <c r="L214" s="33"/>
      <c r="M214" s="124"/>
      <c r="T214" s="54"/>
      <c r="AT214" s="18" t="s">
        <v>379</v>
      </c>
      <c r="AU214" s="18" t="s">
        <v>86</v>
      </c>
    </row>
    <row r="215" spans="2:65" s="9" customFormat="1" ht="11.25">
      <c r="B215" s="125"/>
      <c r="D215" s="121" t="s">
        <v>141</v>
      </c>
      <c r="E215" s="126" t="s">
        <v>19</v>
      </c>
      <c r="F215" s="127" t="s">
        <v>509</v>
      </c>
      <c r="H215" s="126" t="s">
        <v>19</v>
      </c>
      <c r="I215" s="128"/>
      <c r="L215" s="125"/>
      <c r="M215" s="129"/>
      <c r="T215" s="130"/>
      <c r="AT215" s="126" t="s">
        <v>141</v>
      </c>
      <c r="AU215" s="126" t="s">
        <v>86</v>
      </c>
      <c r="AV215" s="9" t="s">
        <v>84</v>
      </c>
      <c r="AW215" s="9" t="s">
        <v>37</v>
      </c>
      <c r="AX215" s="9" t="s">
        <v>76</v>
      </c>
      <c r="AY215" s="126" t="s">
        <v>137</v>
      </c>
    </row>
    <row r="216" spans="2:65" s="10" customFormat="1" ht="11.25">
      <c r="B216" s="131"/>
      <c r="D216" s="121" t="s">
        <v>141</v>
      </c>
      <c r="E216" s="132" t="s">
        <v>19</v>
      </c>
      <c r="F216" s="133" t="s">
        <v>337</v>
      </c>
      <c r="H216" s="134">
        <v>27.835000000000001</v>
      </c>
      <c r="I216" s="135"/>
      <c r="L216" s="131"/>
      <c r="M216" s="136"/>
      <c r="T216" s="137"/>
      <c r="AT216" s="132" t="s">
        <v>141</v>
      </c>
      <c r="AU216" s="132" t="s">
        <v>86</v>
      </c>
      <c r="AV216" s="10" t="s">
        <v>86</v>
      </c>
      <c r="AW216" s="10" t="s">
        <v>37</v>
      </c>
      <c r="AX216" s="10" t="s">
        <v>84</v>
      </c>
      <c r="AY216" s="132" t="s">
        <v>137</v>
      </c>
    </row>
    <row r="217" spans="2:65" s="1" customFormat="1" ht="16.5" customHeight="1">
      <c r="B217" s="33"/>
      <c r="C217" s="108" t="s">
        <v>232</v>
      </c>
      <c r="D217" s="108" t="s">
        <v>132</v>
      </c>
      <c r="E217" s="109" t="s">
        <v>510</v>
      </c>
      <c r="F217" s="110" t="s">
        <v>511</v>
      </c>
      <c r="G217" s="111" t="s">
        <v>287</v>
      </c>
      <c r="H217" s="112">
        <v>76.501000000000005</v>
      </c>
      <c r="I217" s="113"/>
      <c r="J217" s="114">
        <f>ROUND(I217*H217,2)</f>
        <v>0</v>
      </c>
      <c r="K217" s="110" t="s">
        <v>376</v>
      </c>
      <c r="L217" s="33"/>
      <c r="M217" s="115" t="s">
        <v>19</v>
      </c>
      <c r="N217" s="116" t="s">
        <v>47</v>
      </c>
      <c r="P217" s="117">
        <f>O217*H217</f>
        <v>0</v>
      </c>
      <c r="Q217" s="117">
        <v>0</v>
      </c>
      <c r="R217" s="117">
        <f>Q217*H217</f>
        <v>0</v>
      </c>
      <c r="S217" s="117">
        <v>0</v>
      </c>
      <c r="T217" s="118">
        <f>S217*H217</f>
        <v>0</v>
      </c>
      <c r="AR217" s="119" t="s">
        <v>153</v>
      </c>
      <c r="AT217" s="119" t="s">
        <v>132</v>
      </c>
      <c r="AU217" s="119" t="s">
        <v>86</v>
      </c>
      <c r="AY217" s="18" t="s">
        <v>137</v>
      </c>
      <c r="BE217" s="120">
        <f>IF(N217="základní",J217,0)</f>
        <v>0</v>
      </c>
      <c r="BF217" s="120">
        <f>IF(N217="snížená",J217,0)</f>
        <v>0</v>
      </c>
      <c r="BG217" s="120">
        <f>IF(N217="zákl. přenesená",J217,0)</f>
        <v>0</v>
      </c>
      <c r="BH217" s="120">
        <f>IF(N217="sníž. přenesená",J217,0)</f>
        <v>0</v>
      </c>
      <c r="BI217" s="120">
        <f>IF(N217="nulová",J217,0)</f>
        <v>0</v>
      </c>
      <c r="BJ217" s="18" t="s">
        <v>84</v>
      </c>
      <c r="BK217" s="120">
        <f>ROUND(I217*H217,2)</f>
        <v>0</v>
      </c>
      <c r="BL217" s="18" t="s">
        <v>153</v>
      </c>
      <c r="BM217" s="119" t="s">
        <v>512</v>
      </c>
    </row>
    <row r="218" spans="2:65" s="1" customFormat="1" ht="19.5">
      <c r="B218" s="33"/>
      <c r="D218" s="121" t="s">
        <v>139</v>
      </c>
      <c r="F218" s="122" t="s">
        <v>513</v>
      </c>
      <c r="I218" s="123"/>
      <c r="L218" s="33"/>
      <c r="M218" s="124"/>
      <c r="T218" s="54"/>
      <c r="AT218" s="18" t="s">
        <v>139</v>
      </c>
      <c r="AU218" s="18" t="s">
        <v>86</v>
      </c>
    </row>
    <row r="219" spans="2:65" s="1" customFormat="1" ht="11.25">
      <c r="B219" s="33"/>
      <c r="D219" s="164" t="s">
        <v>379</v>
      </c>
      <c r="F219" s="165" t="s">
        <v>514</v>
      </c>
      <c r="I219" s="123"/>
      <c r="L219" s="33"/>
      <c r="M219" s="124"/>
      <c r="T219" s="54"/>
      <c r="AT219" s="18" t="s">
        <v>379</v>
      </c>
      <c r="AU219" s="18" t="s">
        <v>86</v>
      </c>
    </row>
    <row r="220" spans="2:65" s="9" customFormat="1" ht="11.25">
      <c r="B220" s="125"/>
      <c r="D220" s="121" t="s">
        <v>141</v>
      </c>
      <c r="E220" s="126" t="s">
        <v>19</v>
      </c>
      <c r="F220" s="127" t="s">
        <v>515</v>
      </c>
      <c r="H220" s="126" t="s">
        <v>19</v>
      </c>
      <c r="I220" s="128"/>
      <c r="L220" s="125"/>
      <c r="M220" s="129"/>
      <c r="T220" s="130"/>
      <c r="AT220" s="126" t="s">
        <v>141</v>
      </c>
      <c r="AU220" s="126" t="s">
        <v>86</v>
      </c>
      <c r="AV220" s="9" t="s">
        <v>84</v>
      </c>
      <c r="AW220" s="9" t="s">
        <v>37</v>
      </c>
      <c r="AX220" s="9" t="s">
        <v>76</v>
      </c>
      <c r="AY220" s="126" t="s">
        <v>137</v>
      </c>
    </row>
    <row r="221" spans="2:65" s="10" customFormat="1" ht="11.25">
      <c r="B221" s="131"/>
      <c r="D221" s="121" t="s">
        <v>141</v>
      </c>
      <c r="E221" s="132" t="s">
        <v>19</v>
      </c>
      <c r="F221" s="133" t="s">
        <v>342</v>
      </c>
      <c r="H221" s="134">
        <v>76.501000000000005</v>
      </c>
      <c r="I221" s="135"/>
      <c r="L221" s="131"/>
      <c r="M221" s="136"/>
      <c r="T221" s="137"/>
      <c r="AT221" s="132" t="s">
        <v>141</v>
      </c>
      <c r="AU221" s="132" t="s">
        <v>86</v>
      </c>
      <c r="AV221" s="10" t="s">
        <v>86</v>
      </c>
      <c r="AW221" s="10" t="s">
        <v>37</v>
      </c>
      <c r="AX221" s="10" t="s">
        <v>84</v>
      </c>
      <c r="AY221" s="132" t="s">
        <v>137</v>
      </c>
    </row>
    <row r="222" spans="2:65" s="1" customFormat="1" ht="21.75" customHeight="1">
      <c r="B222" s="33"/>
      <c r="C222" s="108" t="s">
        <v>7</v>
      </c>
      <c r="D222" s="108" t="s">
        <v>132</v>
      </c>
      <c r="E222" s="109" t="s">
        <v>516</v>
      </c>
      <c r="F222" s="110" t="s">
        <v>517</v>
      </c>
      <c r="G222" s="111" t="s">
        <v>287</v>
      </c>
      <c r="H222" s="112">
        <v>27.835000000000001</v>
      </c>
      <c r="I222" s="113"/>
      <c r="J222" s="114">
        <f>ROUND(I222*H222,2)</f>
        <v>0</v>
      </c>
      <c r="K222" s="110" t="s">
        <v>376</v>
      </c>
      <c r="L222" s="33"/>
      <c r="M222" s="115" t="s">
        <v>19</v>
      </c>
      <c r="N222" s="116" t="s">
        <v>47</v>
      </c>
      <c r="P222" s="117">
        <f>O222*H222</f>
        <v>0</v>
      </c>
      <c r="Q222" s="117">
        <v>0</v>
      </c>
      <c r="R222" s="117">
        <f>Q222*H222</f>
        <v>0</v>
      </c>
      <c r="S222" s="117">
        <v>0</v>
      </c>
      <c r="T222" s="118">
        <f>S222*H222</f>
        <v>0</v>
      </c>
      <c r="AR222" s="119" t="s">
        <v>153</v>
      </c>
      <c r="AT222" s="119" t="s">
        <v>132</v>
      </c>
      <c r="AU222" s="119" t="s">
        <v>86</v>
      </c>
      <c r="AY222" s="18" t="s">
        <v>137</v>
      </c>
      <c r="BE222" s="120">
        <f>IF(N222="základní",J222,0)</f>
        <v>0</v>
      </c>
      <c r="BF222" s="120">
        <f>IF(N222="snížená",J222,0)</f>
        <v>0</v>
      </c>
      <c r="BG222" s="120">
        <f>IF(N222="zákl. přenesená",J222,0)</f>
        <v>0</v>
      </c>
      <c r="BH222" s="120">
        <f>IF(N222="sníž. přenesená",J222,0)</f>
        <v>0</v>
      </c>
      <c r="BI222" s="120">
        <f>IF(N222="nulová",J222,0)</f>
        <v>0</v>
      </c>
      <c r="BJ222" s="18" t="s">
        <v>84</v>
      </c>
      <c r="BK222" s="120">
        <f>ROUND(I222*H222,2)</f>
        <v>0</v>
      </c>
      <c r="BL222" s="18" t="s">
        <v>153</v>
      </c>
      <c r="BM222" s="119" t="s">
        <v>518</v>
      </c>
    </row>
    <row r="223" spans="2:65" s="1" customFormat="1" ht="19.5">
      <c r="B223" s="33"/>
      <c r="D223" s="121" t="s">
        <v>139</v>
      </c>
      <c r="F223" s="122" t="s">
        <v>519</v>
      </c>
      <c r="I223" s="123"/>
      <c r="L223" s="33"/>
      <c r="M223" s="124"/>
      <c r="T223" s="54"/>
      <c r="AT223" s="18" t="s">
        <v>139</v>
      </c>
      <c r="AU223" s="18" t="s">
        <v>86</v>
      </c>
    </row>
    <row r="224" spans="2:65" s="1" customFormat="1" ht="11.25">
      <c r="B224" s="33"/>
      <c r="D224" s="164" t="s">
        <v>379</v>
      </c>
      <c r="F224" s="165" t="s">
        <v>520</v>
      </c>
      <c r="I224" s="123"/>
      <c r="L224" s="33"/>
      <c r="M224" s="124"/>
      <c r="T224" s="54"/>
      <c r="AT224" s="18" t="s">
        <v>379</v>
      </c>
      <c r="AU224" s="18" t="s">
        <v>86</v>
      </c>
    </row>
    <row r="225" spans="2:65" s="9" customFormat="1" ht="11.25">
      <c r="B225" s="125"/>
      <c r="D225" s="121" t="s">
        <v>141</v>
      </c>
      <c r="E225" s="126" t="s">
        <v>19</v>
      </c>
      <c r="F225" s="127" t="s">
        <v>521</v>
      </c>
      <c r="H225" s="126" t="s">
        <v>19</v>
      </c>
      <c r="I225" s="128"/>
      <c r="L225" s="125"/>
      <c r="M225" s="129"/>
      <c r="T225" s="130"/>
      <c r="AT225" s="126" t="s">
        <v>141</v>
      </c>
      <c r="AU225" s="126" t="s">
        <v>86</v>
      </c>
      <c r="AV225" s="9" t="s">
        <v>84</v>
      </c>
      <c r="AW225" s="9" t="s">
        <v>37</v>
      </c>
      <c r="AX225" s="9" t="s">
        <v>76</v>
      </c>
      <c r="AY225" s="126" t="s">
        <v>137</v>
      </c>
    </row>
    <row r="226" spans="2:65" s="10" customFormat="1" ht="11.25">
      <c r="B226" s="131"/>
      <c r="D226" s="121" t="s">
        <v>141</v>
      </c>
      <c r="E226" s="132" t="s">
        <v>19</v>
      </c>
      <c r="F226" s="133" t="s">
        <v>337</v>
      </c>
      <c r="H226" s="134">
        <v>27.835000000000001</v>
      </c>
      <c r="I226" s="135"/>
      <c r="L226" s="131"/>
      <c r="M226" s="136"/>
      <c r="T226" s="137"/>
      <c r="AT226" s="132" t="s">
        <v>141</v>
      </c>
      <c r="AU226" s="132" t="s">
        <v>86</v>
      </c>
      <c r="AV226" s="10" t="s">
        <v>86</v>
      </c>
      <c r="AW226" s="10" t="s">
        <v>37</v>
      </c>
      <c r="AX226" s="10" t="s">
        <v>84</v>
      </c>
      <c r="AY226" s="132" t="s">
        <v>137</v>
      </c>
    </row>
    <row r="227" spans="2:65" s="1" customFormat="1" ht="16.5" customHeight="1">
      <c r="B227" s="33"/>
      <c r="C227" s="108" t="s">
        <v>240</v>
      </c>
      <c r="D227" s="108" t="s">
        <v>132</v>
      </c>
      <c r="E227" s="109" t="s">
        <v>522</v>
      </c>
      <c r="F227" s="110" t="s">
        <v>523</v>
      </c>
      <c r="G227" s="111" t="s">
        <v>287</v>
      </c>
      <c r="H227" s="112">
        <v>156.964</v>
      </c>
      <c r="I227" s="113"/>
      <c r="J227" s="114">
        <f>ROUND(I227*H227,2)</f>
        <v>0</v>
      </c>
      <c r="K227" s="110" t="s">
        <v>376</v>
      </c>
      <c r="L227" s="33"/>
      <c r="M227" s="115" t="s">
        <v>19</v>
      </c>
      <c r="N227" s="116" t="s">
        <v>47</v>
      </c>
      <c r="P227" s="117">
        <f>O227*H227</f>
        <v>0</v>
      </c>
      <c r="Q227" s="117">
        <v>0</v>
      </c>
      <c r="R227" s="117">
        <f>Q227*H227</f>
        <v>0</v>
      </c>
      <c r="S227" s="117">
        <v>0</v>
      </c>
      <c r="T227" s="118">
        <f>S227*H227</f>
        <v>0</v>
      </c>
      <c r="AR227" s="119" t="s">
        <v>153</v>
      </c>
      <c r="AT227" s="119" t="s">
        <v>132</v>
      </c>
      <c r="AU227" s="119" t="s">
        <v>86</v>
      </c>
      <c r="AY227" s="18" t="s">
        <v>137</v>
      </c>
      <c r="BE227" s="120">
        <f>IF(N227="základní",J227,0)</f>
        <v>0</v>
      </c>
      <c r="BF227" s="120">
        <f>IF(N227="snížená",J227,0)</f>
        <v>0</v>
      </c>
      <c r="BG227" s="120">
        <f>IF(N227="zákl. přenesená",J227,0)</f>
        <v>0</v>
      </c>
      <c r="BH227" s="120">
        <f>IF(N227="sníž. přenesená",J227,0)</f>
        <v>0</v>
      </c>
      <c r="BI227" s="120">
        <f>IF(N227="nulová",J227,0)</f>
        <v>0</v>
      </c>
      <c r="BJ227" s="18" t="s">
        <v>84</v>
      </c>
      <c r="BK227" s="120">
        <f>ROUND(I227*H227,2)</f>
        <v>0</v>
      </c>
      <c r="BL227" s="18" t="s">
        <v>153</v>
      </c>
      <c r="BM227" s="119" t="s">
        <v>524</v>
      </c>
    </row>
    <row r="228" spans="2:65" s="1" customFormat="1" ht="19.5">
      <c r="B228" s="33"/>
      <c r="D228" s="121" t="s">
        <v>139</v>
      </c>
      <c r="F228" s="122" t="s">
        <v>525</v>
      </c>
      <c r="I228" s="123"/>
      <c r="L228" s="33"/>
      <c r="M228" s="124"/>
      <c r="T228" s="54"/>
      <c r="AT228" s="18" t="s">
        <v>139</v>
      </c>
      <c r="AU228" s="18" t="s">
        <v>86</v>
      </c>
    </row>
    <row r="229" spans="2:65" s="1" customFormat="1" ht="11.25">
      <c r="B229" s="33"/>
      <c r="D229" s="164" t="s">
        <v>379</v>
      </c>
      <c r="F229" s="165" t="s">
        <v>526</v>
      </c>
      <c r="I229" s="123"/>
      <c r="L229" s="33"/>
      <c r="M229" s="124"/>
      <c r="T229" s="54"/>
      <c r="AT229" s="18" t="s">
        <v>379</v>
      </c>
      <c r="AU229" s="18" t="s">
        <v>86</v>
      </c>
    </row>
    <row r="230" spans="2:65" s="9" customFormat="1" ht="11.25">
      <c r="B230" s="125"/>
      <c r="D230" s="121" t="s">
        <v>141</v>
      </c>
      <c r="E230" s="126" t="s">
        <v>19</v>
      </c>
      <c r="F230" s="127" t="s">
        <v>398</v>
      </c>
      <c r="H230" s="126" t="s">
        <v>19</v>
      </c>
      <c r="I230" s="128"/>
      <c r="L230" s="125"/>
      <c r="M230" s="129"/>
      <c r="T230" s="130"/>
      <c r="AT230" s="126" t="s">
        <v>141</v>
      </c>
      <c r="AU230" s="126" t="s">
        <v>86</v>
      </c>
      <c r="AV230" s="9" t="s">
        <v>84</v>
      </c>
      <c r="AW230" s="9" t="s">
        <v>37</v>
      </c>
      <c r="AX230" s="9" t="s">
        <v>76</v>
      </c>
      <c r="AY230" s="126" t="s">
        <v>137</v>
      </c>
    </row>
    <row r="231" spans="2:65" s="9" customFormat="1" ht="11.25">
      <c r="B231" s="125"/>
      <c r="D231" s="121" t="s">
        <v>141</v>
      </c>
      <c r="E231" s="126" t="s">
        <v>19</v>
      </c>
      <c r="F231" s="127" t="s">
        <v>527</v>
      </c>
      <c r="H231" s="126" t="s">
        <v>19</v>
      </c>
      <c r="I231" s="128"/>
      <c r="L231" s="125"/>
      <c r="M231" s="129"/>
      <c r="T231" s="130"/>
      <c r="AT231" s="126" t="s">
        <v>141</v>
      </c>
      <c r="AU231" s="126" t="s">
        <v>86</v>
      </c>
      <c r="AV231" s="9" t="s">
        <v>84</v>
      </c>
      <c r="AW231" s="9" t="s">
        <v>37</v>
      </c>
      <c r="AX231" s="9" t="s">
        <v>76</v>
      </c>
      <c r="AY231" s="126" t="s">
        <v>137</v>
      </c>
    </row>
    <row r="232" spans="2:65" s="10" customFormat="1" ht="11.25">
      <c r="B232" s="131"/>
      <c r="D232" s="121" t="s">
        <v>141</v>
      </c>
      <c r="E232" s="132" t="s">
        <v>19</v>
      </c>
      <c r="F232" s="133" t="s">
        <v>528</v>
      </c>
      <c r="H232" s="134">
        <v>85.284000000000006</v>
      </c>
      <c r="I232" s="135"/>
      <c r="L232" s="131"/>
      <c r="M232" s="136"/>
      <c r="T232" s="137"/>
      <c r="AT232" s="132" t="s">
        <v>141</v>
      </c>
      <c r="AU232" s="132" t="s">
        <v>86</v>
      </c>
      <c r="AV232" s="10" t="s">
        <v>86</v>
      </c>
      <c r="AW232" s="10" t="s">
        <v>37</v>
      </c>
      <c r="AX232" s="10" t="s">
        <v>76</v>
      </c>
      <c r="AY232" s="132" t="s">
        <v>137</v>
      </c>
    </row>
    <row r="233" spans="2:65" s="9" customFormat="1" ht="11.25">
      <c r="B233" s="125"/>
      <c r="D233" s="121" t="s">
        <v>141</v>
      </c>
      <c r="E233" s="126" t="s">
        <v>19</v>
      </c>
      <c r="F233" s="127" t="s">
        <v>529</v>
      </c>
      <c r="H233" s="126" t="s">
        <v>19</v>
      </c>
      <c r="I233" s="128"/>
      <c r="L233" s="125"/>
      <c r="M233" s="129"/>
      <c r="T233" s="130"/>
      <c r="AT233" s="126" t="s">
        <v>141</v>
      </c>
      <c r="AU233" s="126" t="s">
        <v>86</v>
      </c>
      <c r="AV233" s="9" t="s">
        <v>84</v>
      </c>
      <c r="AW233" s="9" t="s">
        <v>37</v>
      </c>
      <c r="AX233" s="9" t="s">
        <v>76</v>
      </c>
      <c r="AY233" s="126" t="s">
        <v>137</v>
      </c>
    </row>
    <row r="234" spans="2:65" s="10" customFormat="1" ht="11.25">
      <c r="B234" s="131"/>
      <c r="D234" s="121" t="s">
        <v>141</v>
      </c>
      <c r="E234" s="132" t="s">
        <v>19</v>
      </c>
      <c r="F234" s="133" t="s">
        <v>530</v>
      </c>
      <c r="H234" s="134">
        <v>71.680000000000007</v>
      </c>
      <c r="I234" s="135"/>
      <c r="L234" s="131"/>
      <c r="M234" s="136"/>
      <c r="T234" s="137"/>
      <c r="AT234" s="132" t="s">
        <v>141</v>
      </c>
      <c r="AU234" s="132" t="s">
        <v>86</v>
      </c>
      <c r="AV234" s="10" t="s">
        <v>86</v>
      </c>
      <c r="AW234" s="10" t="s">
        <v>37</v>
      </c>
      <c r="AX234" s="10" t="s">
        <v>76</v>
      </c>
      <c r="AY234" s="132" t="s">
        <v>137</v>
      </c>
    </row>
    <row r="235" spans="2:65" s="14" customFormat="1" ht="11.25">
      <c r="B235" s="166"/>
      <c r="D235" s="121" t="s">
        <v>141</v>
      </c>
      <c r="E235" s="167" t="s">
        <v>344</v>
      </c>
      <c r="F235" s="168" t="s">
        <v>391</v>
      </c>
      <c r="H235" s="169">
        <v>156.964</v>
      </c>
      <c r="I235" s="170"/>
      <c r="L235" s="166"/>
      <c r="M235" s="171"/>
      <c r="T235" s="172"/>
      <c r="AT235" s="167" t="s">
        <v>141</v>
      </c>
      <c r="AU235" s="167" t="s">
        <v>86</v>
      </c>
      <c r="AV235" s="14" t="s">
        <v>153</v>
      </c>
      <c r="AW235" s="14" t="s">
        <v>37</v>
      </c>
      <c r="AX235" s="14" t="s">
        <v>84</v>
      </c>
      <c r="AY235" s="167" t="s">
        <v>137</v>
      </c>
    </row>
    <row r="236" spans="2:65" s="1" customFormat="1" ht="16.5" customHeight="1">
      <c r="B236" s="33"/>
      <c r="C236" s="108" t="s">
        <v>244</v>
      </c>
      <c r="D236" s="108" t="s">
        <v>132</v>
      </c>
      <c r="E236" s="109" t="s">
        <v>531</v>
      </c>
      <c r="F236" s="110" t="s">
        <v>532</v>
      </c>
      <c r="G236" s="111" t="s">
        <v>303</v>
      </c>
      <c r="H236" s="112">
        <v>428.964</v>
      </c>
      <c r="I236" s="113"/>
      <c r="J236" s="114">
        <f>ROUND(I236*H236,2)</f>
        <v>0</v>
      </c>
      <c r="K236" s="110" t="s">
        <v>376</v>
      </c>
      <c r="L236" s="33"/>
      <c r="M236" s="115" t="s">
        <v>19</v>
      </c>
      <c r="N236" s="116" t="s">
        <v>47</v>
      </c>
      <c r="P236" s="117">
        <f>O236*H236</f>
        <v>0</v>
      </c>
      <c r="Q236" s="117">
        <v>0</v>
      </c>
      <c r="R236" s="117">
        <f>Q236*H236</f>
        <v>0</v>
      </c>
      <c r="S236" s="117">
        <v>0</v>
      </c>
      <c r="T236" s="118">
        <f>S236*H236</f>
        <v>0</v>
      </c>
      <c r="AR236" s="119" t="s">
        <v>153</v>
      </c>
      <c r="AT236" s="119" t="s">
        <v>132</v>
      </c>
      <c r="AU236" s="119" t="s">
        <v>86</v>
      </c>
      <c r="AY236" s="18" t="s">
        <v>137</v>
      </c>
      <c r="BE236" s="120">
        <f>IF(N236="základní",J236,0)</f>
        <v>0</v>
      </c>
      <c r="BF236" s="120">
        <f>IF(N236="snížená",J236,0)</f>
        <v>0</v>
      </c>
      <c r="BG236" s="120">
        <f>IF(N236="zákl. přenesená",J236,0)</f>
        <v>0</v>
      </c>
      <c r="BH236" s="120">
        <f>IF(N236="sníž. přenesená",J236,0)</f>
        <v>0</v>
      </c>
      <c r="BI236" s="120">
        <f>IF(N236="nulová",J236,0)</f>
        <v>0</v>
      </c>
      <c r="BJ236" s="18" t="s">
        <v>84</v>
      </c>
      <c r="BK236" s="120">
        <f>ROUND(I236*H236,2)</f>
        <v>0</v>
      </c>
      <c r="BL236" s="18" t="s">
        <v>153</v>
      </c>
      <c r="BM236" s="119" t="s">
        <v>533</v>
      </c>
    </row>
    <row r="237" spans="2:65" s="1" customFormat="1" ht="19.5">
      <c r="B237" s="33"/>
      <c r="D237" s="121" t="s">
        <v>139</v>
      </c>
      <c r="F237" s="122" t="s">
        <v>534</v>
      </c>
      <c r="I237" s="123"/>
      <c r="L237" s="33"/>
      <c r="M237" s="124"/>
      <c r="T237" s="54"/>
      <c r="AT237" s="18" t="s">
        <v>139</v>
      </c>
      <c r="AU237" s="18" t="s">
        <v>86</v>
      </c>
    </row>
    <row r="238" spans="2:65" s="1" customFormat="1" ht="11.25">
      <c r="B238" s="33"/>
      <c r="D238" s="164" t="s">
        <v>379</v>
      </c>
      <c r="F238" s="165" t="s">
        <v>535</v>
      </c>
      <c r="I238" s="123"/>
      <c r="L238" s="33"/>
      <c r="M238" s="124"/>
      <c r="T238" s="54"/>
      <c r="AT238" s="18" t="s">
        <v>379</v>
      </c>
      <c r="AU238" s="18" t="s">
        <v>86</v>
      </c>
    </row>
    <row r="239" spans="2:65" s="10" customFormat="1" ht="11.25">
      <c r="B239" s="131"/>
      <c r="D239" s="121" t="s">
        <v>141</v>
      </c>
      <c r="E239" s="132" t="s">
        <v>19</v>
      </c>
      <c r="F239" s="133" t="s">
        <v>536</v>
      </c>
      <c r="H239" s="134">
        <v>428.964</v>
      </c>
      <c r="I239" s="135"/>
      <c r="L239" s="131"/>
      <c r="M239" s="136"/>
      <c r="T239" s="137"/>
      <c r="AT239" s="132" t="s">
        <v>141</v>
      </c>
      <c r="AU239" s="132" t="s">
        <v>86</v>
      </c>
      <c r="AV239" s="10" t="s">
        <v>86</v>
      </c>
      <c r="AW239" s="10" t="s">
        <v>37</v>
      </c>
      <c r="AX239" s="10" t="s">
        <v>84</v>
      </c>
      <c r="AY239" s="132" t="s">
        <v>137</v>
      </c>
    </row>
    <row r="240" spans="2:65" s="1" customFormat="1" ht="16.5" customHeight="1">
      <c r="B240" s="33"/>
      <c r="C240" s="108" t="s">
        <v>537</v>
      </c>
      <c r="D240" s="108" t="s">
        <v>132</v>
      </c>
      <c r="E240" s="109" t="s">
        <v>538</v>
      </c>
      <c r="F240" s="110" t="s">
        <v>539</v>
      </c>
      <c r="G240" s="111" t="s">
        <v>287</v>
      </c>
      <c r="H240" s="112">
        <v>27.835000000000001</v>
      </c>
      <c r="I240" s="113"/>
      <c r="J240" s="114">
        <f>ROUND(I240*H240,2)</f>
        <v>0</v>
      </c>
      <c r="K240" s="110" t="s">
        <v>19</v>
      </c>
      <c r="L240" s="33"/>
      <c r="M240" s="115" t="s">
        <v>19</v>
      </c>
      <c r="N240" s="116" t="s">
        <v>47</v>
      </c>
      <c r="P240" s="117">
        <f>O240*H240</f>
        <v>0</v>
      </c>
      <c r="Q240" s="117">
        <v>0</v>
      </c>
      <c r="R240" s="117">
        <f>Q240*H240</f>
        <v>0</v>
      </c>
      <c r="S240" s="117">
        <v>0</v>
      </c>
      <c r="T240" s="118">
        <f>S240*H240</f>
        <v>0</v>
      </c>
      <c r="AR240" s="119" t="s">
        <v>153</v>
      </c>
      <c r="AT240" s="119" t="s">
        <v>132</v>
      </c>
      <c r="AU240" s="119" t="s">
        <v>86</v>
      </c>
      <c r="AY240" s="18" t="s">
        <v>137</v>
      </c>
      <c r="BE240" s="120">
        <f>IF(N240="základní",J240,0)</f>
        <v>0</v>
      </c>
      <c r="BF240" s="120">
        <f>IF(N240="snížená",J240,0)</f>
        <v>0</v>
      </c>
      <c r="BG240" s="120">
        <f>IF(N240="zákl. přenesená",J240,0)</f>
        <v>0</v>
      </c>
      <c r="BH240" s="120">
        <f>IF(N240="sníž. přenesená",J240,0)</f>
        <v>0</v>
      </c>
      <c r="BI240" s="120">
        <f>IF(N240="nulová",J240,0)</f>
        <v>0</v>
      </c>
      <c r="BJ240" s="18" t="s">
        <v>84</v>
      </c>
      <c r="BK240" s="120">
        <f>ROUND(I240*H240,2)</f>
        <v>0</v>
      </c>
      <c r="BL240" s="18" t="s">
        <v>153</v>
      </c>
      <c r="BM240" s="119" t="s">
        <v>540</v>
      </c>
    </row>
    <row r="241" spans="2:65" s="1" customFormat="1" ht="19.5">
      <c r="B241" s="33"/>
      <c r="D241" s="121" t="s">
        <v>139</v>
      </c>
      <c r="F241" s="122" t="s">
        <v>541</v>
      </c>
      <c r="I241" s="123"/>
      <c r="L241" s="33"/>
      <c r="M241" s="124"/>
      <c r="T241" s="54"/>
      <c r="AT241" s="18" t="s">
        <v>139</v>
      </c>
      <c r="AU241" s="18" t="s">
        <v>86</v>
      </c>
    </row>
    <row r="242" spans="2:65" s="10" customFormat="1" ht="11.25">
      <c r="B242" s="131"/>
      <c r="D242" s="121" t="s">
        <v>141</v>
      </c>
      <c r="E242" s="132" t="s">
        <v>19</v>
      </c>
      <c r="F242" s="133" t="s">
        <v>337</v>
      </c>
      <c r="H242" s="134">
        <v>27.835000000000001</v>
      </c>
      <c r="I242" s="135"/>
      <c r="L242" s="131"/>
      <c r="M242" s="136"/>
      <c r="T242" s="137"/>
      <c r="AT242" s="132" t="s">
        <v>141</v>
      </c>
      <c r="AU242" s="132" t="s">
        <v>86</v>
      </c>
      <c r="AV242" s="10" t="s">
        <v>86</v>
      </c>
      <c r="AW242" s="10" t="s">
        <v>37</v>
      </c>
      <c r="AX242" s="10" t="s">
        <v>84</v>
      </c>
      <c r="AY242" s="132" t="s">
        <v>137</v>
      </c>
    </row>
    <row r="243" spans="2:65" s="1" customFormat="1" ht="16.5" customHeight="1">
      <c r="B243" s="33"/>
      <c r="C243" s="108" t="s">
        <v>542</v>
      </c>
      <c r="D243" s="108" t="s">
        <v>132</v>
      </c>
      <c r="E243" s="109" t="s">
        <v>543</v>
      </c>
      <c r="F243" s="110" t="s">
        <v>544</v>
      </c>
      <c r="G243" s="111" t="s">
        <v>287</v>
      </c>
      <c r="H243" s="112">
        <v>76.501000000000005</v>
      </c>
      <c r="I243" s="113"/>
      <c r="J243" s="114">
        <f>ROUND(I243*H243,2)</f>
        <v>0</v>
      </c>
      <c r="K243" s="110" t="s">
        <v>376</v>
      </c>
      <c r="L243" s="33"/>
      <c r="M243" s="115" t="s">
        <v>19</v>
      </c>
      <c r="N243" s="116" t="s">
        <v>47</v>
      </c>
      <c r="P243" s="117">
        <f>O243*H243</f>
        <v>0</v>
      </c>
      <c r="Q243" s="117">
        <v>0</v>
      </c>
      <c r="R243" s="117">
        <f>Q243*H243</f>
        <v>0</v>
      </c>
      <c r="S243" s="117">
        <v>0</v>
      </c>
      <c r="T243" s="118">
        <f>S243*H243</f>
        <v>0</v>
      </c>
      <c r="AR243" s="119" t="s">
        <v>153</v>
      </c>
      <c r="AT243" s="119" t="s">
        <v>132</v>
      </c>
      <c r="AU243" s="119" t="s">
        <v>86</v>
      </c>
      <c r="AY243" s="18" t="s">
        <v>137</v>
      </c>
      <c r="BE243" s="120">
        <f>IF(N243="základní",J243,0)</f>
        <v>0</v>
      </c>
      <c r="BF243" s="120">
        <f>IF(N243="snížená",J243,0)</f>
        <v>0</v>
      </c>
      <c r="BG243" s="120">
        <f>IF(N243="zákl. přenesená",J243,0)</f>
        <v>0</v>
      </c>
      <c r="BH243" s="120">
        <f>IF(N243="sníž. přenesená",J243,0)</f>
        <v>0</v>
      </c>
      <c r="BI243" s="120">
        <f>IF(N243="nulová",J243,0)</f>
        <v>0</v>
      </c>
      <c r="BJ243" s="18" t="s">
        <v>84</v>
      </c>
      <c r="BK243" s="120">
        <f>ROUND(I243*H243,2)</f>
        <v>0</v>
      </c>
      <c r="BL243" s="18" t="s">
        <v>153</v>
      </c>
      <c r="BM243" s="119" t="s">
        <v>545</v>
      </c>
    </row>
    <row r="244" spans="2:65" s="1" customFormat="1" ht="11.25">
      <c r="B244" s="33"/>
      <c r="D244" s="121" t="s">
        <v>139</v>
      </c>
      <c r="F244" s="122" t="s">
        <v>546</v>
      </c>
      <c r="I244" s="123"/>
      <c r="L244" s="33"/>
      <c r="M244" s="124"/>
      <c r="T244" s="54"/>
      <c r="AT244" s="18" t="s">
        <v>139</v>
      </c>
      <c r="AU244" s="18" t="s">
        <v>86</v>
      </c>
    </row>
    <row r="245" spans="2:65" s="1" customFormat="1" ht="11.25">
      <c r="B245" s="33"/>
      <c r="D245" s="164" t="s">
        <v>379</v>
      </c>
      <c r="F245" s="165" t="s">
        <v>547</v>
      </c>
      <c r="I245" s="123"/>
      <c r="L245" s="33"/>
      <c r="M245" s="124"/>
      <c r="T245" s="54"/>
      <c r="AT245" s="18" t="s">
        <v>379</v>
      </c>
      <c r="AU245" s="18" t="s">
        <v>86</v>
      </c>
    </row>
    <row r="246" spans="2:65" s="10" customFormat="1" ht="11.25">
      <c r="B246" s="131"/>
      <c r="D246" s="121" t="s">
        <v>141</v>
      </c>
      <c r="E246" s="132" t="s">
        <v>19</v>
      </c>
      <c r="F246" s="133" t="s">
        <v>548</v>
      </c>
      <c r="H246" s="134">
        <v>76.501000000000005</v>
      </c>
      <c r="I246" s="135"/>
      <c r="L246" s="131"/>
      <c r="M246" s="136"/>
      <c r="T246" s="137"/>
      <c r="AT246" s="132" t="s">
        <v>141</v>
      </c>
      <c r="AU246" s="132" t="s">
        <v>86</v>
      </c>
      <c r="AV246" s="10" t="s">
        <v>86</v>
      </c>
      <c r="AW246" s="10" t="s">
        <v>37</v>
      </c>
      <c r="AX246" s="10" t="s">
        <v>84</v>
      </c>
      <c r="AY246" s="132" t="s">
        <v>137</v>
      </c>
    </row>
    <row r="247" spans="2:65" s="1" customFormat="1" ht="16.5" customHeight="1">
      <c r="B247" s="33"/>
      <c r="C247" s="108" t="s">
        <v>549</v>
      </c>
      <c r="D247" s="108" t="s">
        <v>132</v>
      </c>
      <c r="E247" s="109" t="s">
        <v>550</v>
      </c>
      <c r="F247" s="110" t="s">
        <v>551</v>
      </c>
      <c r="G247" s="111" t="s">
        <v>287</v>
      </c>
      <c r="H247" s="112">
        <v>231.58799999999999</v>
      </c>
      <c r="I247" s="113"/>
      <c r="J247" s="114">
        <f>ROUND(I247*H247,2)</f>
        <v>0</v>
      </c>
      <c r="K247" s="110" t="s">
        <v>376</v>
      </c>
      <c r="L247" s="33"/>
      <c r="M247" s="115" t="s">
        <v>19</v>
      </c>
      <c r="N247" s="116" t="s">
        <v>47</v>
      </c>
      <c r="P247" s="117">
        <f>O247*H247</f>
        <v>0</v>
      </c>
      <c r="Q247" s="117">
        <v>0</v>
      </c>
      <c r="R247" s="117">
        <f>Q247*H247</f>
        <v>0</v>
      </c>
      <c r="S247" s="117">
        <v>0</v>
      </c>
      <c r="T247" s="118">
        <f>S247*H247</f>
        <v>0</v>
      </c>
      <c r="AR247" s="119" t="s">
        <v>153</v>
      </c>
      <c r="AT247" s="119" t="s">
        <v>132</v>
      </c>
      <c r="AU247" s="119" t="s">
        <v>86</v>
      </c>
      <c r="AY247" s="18" t="s">
        <v>137</v>
      </c>
      <c r="BE247" s="120">
        <f>IF(N247="základní",J247,0)</f>
        <v>0</v>
      </c>
      <c r="BF247" s="120">
        <f>IF(N247="snížená",J247,0)</f>
        <v>0</v>
      </c>
      <c r="BG247" s="120">
        <f>IF(N247="zákl. přenesená",J247,0)</f>
        <v>0</v>
      </c>
      <c r="BH247" s="120">
        <f>IF(N247="sníž. přenesená",J247,0)</f>
        <v>0</v>
      </c>
      <c r="BI247" s="120">
        <f>IF(N247="nulová",J247,0)</f>
        <v>0</v>
      </c>
      <c r="BJ247" s="18" t="s">
        <v>84</v>
      </c>
      <c r="BK247" s="120">
        <f>ROUND(I247*H247,2)</f>
        <v>0</v>
      </c>
      <c r="BL247" s="18" t="s">
        <v>153</v>
      </c>
      <c r="BM247" s="119" t="s">
        <v>552</v>
      </c>
    </row>
    <row r="248" spans="2:65" s="1" customFormat="1" ht="19.5">
      <c r="B248" s="33"/>
      <c r="D248" s="121" t="s">
        <v>139</v>
      </c>
      <c r="F248" s="122" t="s">
        <v>553</v>
      </c>
      <c r="I248" s="123"/>
      <c r="L248" s="33"/>
      <c r="M248" s="124"/>
      <c r="T248" s="54"/>
      <c r="AT248" s="18" t="s">
        <v>139</v>
      </c>
      <c r="AU248" s="18" t="s">
        <v>86</v>
      </c>
    </row>
    <row r="249" spans="2:65" s="1" customFormat="1" ht="11.25">
      <c r="B249" s="33"/>
      <c r="D249" s="164" t="s">
        <v>379</v>
      </c>
      <c r="F249" s="165" t="s">
        <v>554</v>
      </c>
      <c r="I249" s="123"/>
      <c r="L249" s="33"/>
      <c r="M249" s="124"/>
      <c r="T249" s="54"/>
      <c r="AT249" s="18" t="s">
        <v>379</v>
      </c>
      <c r="AU249" s="18" t="s">
        <v>86</v>
      </c>
    </row>
    <row r="250" spans="2:65" s="1" customFormat="1" ht="29.25">
      <c r="B250" s="33"/>
      <c r="D250" s="121" t="s">
        <v>252</v>
      </c>
      <c r="F250" s="141" t="s">
        <v>555</v>
      </c>
      <c r="I250" s="123"/>
      <c r="L250" s="33"/>
      <c r="M250" s="124"/>
      <c r="T250" s="54"/>
      <c r="AT250" s="18" t="s">
        <v>252</v>
      </c>
      <c r="AU250" s="18" t="s">
        <v>86</v>
      </c>
    </row>
    <row r="251" spans="2:65" s="9" customFormat="1" ht="11.25">
      <c r="B251" s="125"/>
      <c r="D251" s="121" t="s">
        <v>141</v>
      </c>
      <c r="E251" s="126" t="s">
        <v>19</v>
      </c>
      <c r="F251" s="127" t="s">
        <v>398</v>
      </c>
      <c r="H251" s="126" t="s">
        <v>19</v>
      </c>
      <c r="I251" s="128"/>
      <c r="L251" s="125"/>
      <c r="M251" s="129"/>
      <c r="T251" s="130"/>
      <c r="AT251" s="126" t="s">
        <v>141</v>
      </c>
      <c r="AU251" s="126" t="s">
        <v>86</v>
      </c>
      <c r="AV251" s="9" t="s">
        <v>84</v>
      </c>
      <c r="AW251" s="9" t="s">
        <v>37</v>
      </c>
      <c r="AX251" s="9" t="s">
        <v>76</v>
      </c>
      <c r="AY251" s="126" t="s">
        <v>137</v>
      </c>
    </row>
    <row r="252" spans="2:65" s="10" customFormat="1" ht="11.25">
      <c r="B252" s="131"/>
      <c r="D252" s="121" t="s">
        <v>141</v>
      </c>
      <c r="E252" s="132" t="s">
        <v>19</v>
      </c>
      <c r="F252" s="133" t="s">
        <v>556</v>
      </c>
      <c r="H252" s="134">
        <v>190.64500000000001</v>
      </c>
      <c r="I252" s="135"/>
      <c r="L252" s="131"/>
      <c r="M252" s="136"/>
      <c r="T252" s="137"/>
      <c r="AT252" s="132" t="s">
        <v>141</v>
      </c>
      <c r="AU252" s="132" t="s">
        <v>86</v>
      </c>
      <c r="AV252" s="10" t="s">
        <v>86</v>
      </c>
      <c r="AW252" s="10" t="s">
        <v>37</v>
      </c>
      <c r="AX252" s="10" t="s">
        <v>76</v>
      </c>
      <c r="AY252" s="132" t="s">
        <v>137</v>
      </c>
    </row>
    <row r="253" spans="2:65" s="10" customFormat="1" ht="11.25">
      <c r="B253" s="131"/>
      <c r="D253" s="121" t="s">
        <v>141</v>
      </c>
      <c r="E253" s="132" t="s">
        <v>19</v>
      </c>
      <c r="F253" s="133" t="s">
        <v>557</v>
      </c>
      <c r="H253" s="134">
        <v>28.402999999999999</v>
      </c>
      <c r="I253" s="135"/>
      <c r="L253" s="131"/>
      <c r="M253" s="136"/>
      <c r="T253" s="137"/>
      <c r="AT253" s="132" t="s">
        <v>141</v>
      </c>
      <c r="AU253" s="132" t="s">
        <v>86</v>
      </c>
      <c r="AV253" s="10" t="s">
        <v>86</v>
      </c>
      <c r="AW253" s="10" t="s">
        <v>37</v>
      </c>
      <c r="AX253" s="10" t="s">
        <v>76</v>
      </c>
      <c r="AY253" s="132" t="s">
        <v>137</v>
      </c>
    </row>
    <row r="254" spans="2:65" s="10" customFormat="1" ht="11.25">
      <c r="B254" s="131"/>
      <c r="D254" s="121" t="s">
        <v>141</v>
      </c>
      <c r="E254" s="132" t="s">
        <v>19</v>
      </c>
      <c r="F254" s="133" t="s">
        <v>558</v>
      </c>
      <c r="H254" s="134">
        <v>12.54</v>
      </c>
      <c r="I254" s="135"/>
      <c r="L254" s="131"/>
      <c r="M254" s="136"/>
      <c r="T254" s="137"/>
      <c r="AT254" s="132" t="s">
        <v>141</v>
      </c>
      <c r="AU254" s="132" t="s">
        <v>86</v>
      </c>
      <c r="AV254" s="10" t="s">
        <v>86</v>
      </c>
      <c r="AW254" s="10" t="s">
        <v>37</v>
      </c>
      <c r="AX254" s="10" t="s">
        <v>76</v>
      </c>
      <c r="AY254" s="132" t="s">
        <v>137</v>
      </c>
    </row>
    <row r="255" spans="2:65" s="14" customFormat="1" ht="11.25">
      <c r="B255" s="166"/>
      <c r="D255" s="121" t="s">
        <v>141</v>
      </c>
      <c r="E255" s="167" t="s">
        <v>340</v>
      </c>
      <c r="F255" s="168" t="s">
        <v>391</v>
      </c>
      <c r="H255" s="169">
        <v>231.58799999999999</v>
      </c>
      <c r="I255" s="170"/>
      <c r="L255" s="166"/>
      <c r="M255" s="171"/>
      <c r="T255" s="172"/>
      <c r="AT255" s="167" t="s">
        <v>141</v>
      </c>
      <c r="AU255" s="167" t="s">
        <v>86</v>
      </c>
      <c r="AV255" s="14" t="s">
        <v>153</v>
      </c>
      <c r="AW255" s="14" t="s">
        <v>37</v>
      </c>
      <c r="AX255" s="14" t="s">
        <v>84</v>
      </c>
      <c r="AY255" s="167" t="s">
        <v>137</v>
      </c>
    </row>
    <row r="256" spans="2:65" s="1" customFormat="1" ht="16.5" customHeight="1">
      <c r="B256" s="33"/>
      <c r="C256" s="180" t="s">
        <v>559</v>
      </c>
      <c r="D256" s="180" t="s">
        <v>454</v>
      </c>
      <c r="E256" s="181" t="s">
        <v>560</v>
      </c>
      <c r="F256" s="182" t="s">
        <v>561</v>
      </c>
      <c r="G256" s="183" t="s">
        <v>303</v>
      </c>
      <c r="H256" s="184">
        <v>561.69200000000001</v>
      </c>
      <c r="I256" s="185"/>
      <c r="J256" s="186">
        <f>ROUND(I256*H256,2)</f>
        <v>0</v>
      </c>
      <c r="K256" s="182" t="s">
        <v>19</v>
      </c>
      <c r="L256" s="187"/>
      <c r="M256" s="188" t="s">
        <v>19</v>
      </c>
      <c r="N256" s="189" t="s">
        <v>47</v>
      </c>
      <c r="P256" s="117">
        <f>O256*H256</f>
        <v>0</v>
      </c>
      <c r="Q256" s="117">
        <v>0</v>
      </c>
      <c r="R256" s="117">
        <f>Q256*H256</f>
        <v>0</v>
      </c>
      <c r="S256" s="117">
        <v>0</v>
      </c>
      <c r="T256" s="118">
        <f>S256*H256</f>
        <v>0</v>
      </c>
      <c r="AR256" s="119" t="s">
        <v>176</v>
      </c>
      <c r="AT256" s="119" t="s">
        <v>454</v>
      </c>
      <c r="AU256" s="119" t="s">
        <v>86</v>
      </c>
      <c r="AY256" s="18" t="s">
        <v>137</v>
      </c>
      <c r="BE256" s="120">
        <f>IF(N256="základní",J256,0)</f>
        <v>0</v>
      </c>
      <c r="BF256" s="120">
        <f>IF(N256="snížená",J256,0)</f>
        <v>0</v>
      </c>
      <c r="BG256" s="120">
        <f>IF(N256="zákl. přenesená",J256,0)</f>
        <v>0</v>
      </c>
      <c r="BH256" s="120">
        <f>IF(N256="sníž. přenesená",J256,0)</f>
        <v>0</v>
      </c>
      <c r="BI256" s="120">
        <f>IF(N256="nulová",J256,0)</f>
        <v>0</v>
      </c>
      <c r="BJ256" s="18" t="s">
        <v>84</v>
      </c>
      <c r="BK256" s="120">
        <f>ROUND(I256*H256,2)</f>
        <v>0</v>
      </c>
      <c r="BL256" s="18" t="s">
        <v>153</v>
      </c>
      <c r="BM256" s="119" t="s">
        <v>562</v>
      </c>
    </row>
    <row r="257" spans="2:65" s="1" customFormat="1" ht="68.25">
      <c r="B257" s="33"/>
      <c r="D257" s="121" t="s">
        <v>139</v>
      </c>
      <c r="F257" s="122" t="s">
        <v>563</v>
      </c>
      <c r="I257" s="123"/>
      <c r="L257" s="33"/>
      <c r="M257" s="124"/>
      <c r="T257" s="54"/>
      <c r="AT257" s="18" t="s">
        <v>139</v>
      </c>
      <c r="AU257" s="18" t="s">
        <v>86</v>
      </c>
    </row>
    <row r="258" spans="2:65" s="10" customFormat="1" ht="11.25">
      <c r="B258" s="131"/>
      <c r="D258" s="121" t="s">
        <v>141</v>
      </c>
      <c r="E258" s="132" t="s">
        <v>19</v>
      </c>
      <c r="F258" s="133" t="s">
        <v>340</v>
      </c>
      <c r="H258" s="134">
        <v>231.58799999999999</v>
      </c>
      <c r="I258" s="135"/>
      <c r="L258" s="131"/>
      <c r="M258" s="136"/>
      <c r="T258" s="137"/>
      <c r="AT258" s="132" t="s">
        <v>141</v>
      </c>
      <c r="AU258" s="132" t="s">
        <v>86</v>
      </c>
      <c r="AV258" s="10" t="s">
        <v>86</v>
      </c>
      <c r="AW258" s="10" t="s">
        <v>37</v>
      </c>
      <c r="AX258" s="10" t="s">
        <v>76</v>
      </c>
      <c r="AY258" s="132" t="s">
        <v>137</v>
      </c>
    </row>
    <row r="259" spans="2:65" s="10" customFormat="1" ht="11.25">
      <c r="B259" s="131"/>
      <c r="D259" s="121" t="s">
        <v>141</v>
      </c>
      <c r="E259" s="132" t="s">
        <v>19</v>
      </c>
      <c r="F259" s="133" t="s">
        <v>344</v>
      </c>
      <c r="H259" s="134">
        <v>156.964</v>
      </c>
      <c r="I259" s="135"/>
      <c r="L259" s="131"/>
      <c r="M259" s="136"/>
      <c r="T259" s="137"/>
      <c r="AT259" s="132" t="s">
        <v>141</v>
      </c>
      <c r="AU259" s="132" t="s">
        <v>86</v>
      </c>
      <c r="AV259" s="10" t="s">
        <v>86</v>
      </c>
      <c r="AW259" s="10" t="s">
        <v>37</v>
      </c>
      <c r="AX259" s="10" t="s">
        <v>76</v>
      </c>
      <c r="AY259" s="132" t="s">
        <v>137</v>
      </c>
    </row>
    <row r="260" spans="2:65" s="10" customFormat="1" ht="11.25">
      <c r="B260" s="131"/>
      <c r="D260" s="121" t="s">
        <v>141</v>
      </c>
      <c r="E260" s="132" t="s">
        <v>19</v>
      </c>
      <c r="F260" s="133" t="s">
        <v>564</v>
      </c>
      <c r="H260" s="134">
        <v>-76.501000000000005</v>
      </c>
      <c r="I260" s="135"/>
      <c r="L260" s="131"/>
      <c r="M260" s="136"/>
      <c r="T260" s="137"/>
      <c r="AT260" s="132" t="s">
        <v>141</v>
      </c>
      <c r="AU260" s="132" t="s">
        <v>86</v>
      </c>
      <c r="AV260" s="10" t="s">
        <v>86</v>
      </c>
      <c r="AW260" s="10" t="s">
        <v>37</v>
      </c>
      <c r="AX260" s="10" t="s">
        <v>76</v>
      </c>
      <c r="AY260" s="132" t="s">
        <v>137</v>
      </c>
    </row>
    <row r="261" spans="2:65" s="14" customFormat="1" ht="11.25">
      <c r="B261" s="166"/>
      <c r="D261" s="121" t="s">
        <v>141</v>
      </c>
      <c r="E261" s="167" t="s">
        <v>356</v>
      </c>
      <c r="F261" s="168" t="s">
        <v>391</v>
      </c>
      <c r="H261" s="169">
        <v>312.05099999999999</v>
      </c>
      <c r="I261" s="170"/>
      <c r="L261" s="166"/>
      <c r="M261" s="171"/>
      <c r="T261" s="172"/>
      <c r="AT261" s="167" t="s">
        <v>141</v>
      </c>
      <c r="AU261" s="167" t="s">
        <v>86</v>
      </c>
      <c r="AV261" s="14" t="s">
        <v>153</v>
      </c>
      <c r="AW261" s="14" t="s">
        <v>37</v>
      </c>
      <c r="AX261" s="14" t="s">
        <v>76</v>
      </c>
      <c r="AY261" s="167" t="s">
        <v>137</v>
      </c>
    </row>
    <row r="262" spans="2:65" s="10" customFormat="1" ht="11.25">
      <c r="B262" s="131"/>
      <c r="D262" s="121" t="s">
        <v>141</v>
      </c>
      <c r="E262" s="132" t="s">
        <v>19</v>
      </c>
      <c r="F262" s="133" t="s">
        <v>565</v>
      </c>
      <c r="H262" s="134">
        <v>561.69200000000001</v>
      </c>
      <c r="I262" s="135"/>
      <c r="L262" s="131"/>
      <c r="M262" s="136"/>
      <c r="T262" s="137"/>
      <c r="AT262" s="132" t="s">
        <v>141</v>
      </c>
      <c r="AU262" s="132" t="s">
        <v>86</v>
      </c>
      <c r="AV262" s="10" t="s">
        <v>86</v>
      </c>
      <c r="AW262" s="10" t="s">
        <v>37</v>
      </c>
      <c r="AX262" s="10" t="s">
        <v>84</v>
      </c>
      <c r="AY262" s="132" t="s">
        <v>137</v>
      </c>
    </row>
    <row r="263" spans="2:65" s="13" customFormat="1" ht="22.9" customHeight="1">
      <c r="B263" s="152"/>
      <c r="D263" s="153" t="s">
        <v>75</v>
      </c>
      <c r="E263" s="162" t="s">
        <v>86</v>
      </c>
      <c r="F263" s="162" t="s">
        <v>566</v>
      </c>
      <c r="I263" s="155"/>
      <c r="J263" s="163">
        <f>BK263</f>
        <v>0</v>
      </c>
      <c r="L263" s="152"/>
      <c r="M263" s="157"/>
      <c r="P263" s="158">
        <f>SUM(P264:P290)</f>
        <v>0</v>
      </c>
      <c r="R263" s="158">
        <f>SUM(R264:R290)</f>
        <v>12.27174877</v>
      </c>
      <c r="T263" s="159">
        <f>SUM(T264:T290)</f>
        <v>0</v>
      </c>
      <c r="AR263" s="153" t="s">
        <v>84</v>
      </c>
      <c r="AT263" s="160" t="s">
        <v>75</v>
      </c>
      <c r="AU263" s="160" t="s">
        <v>84</v>
      </c>
      <c r="AY263" s="153" t="s">
        <v>137</v>
      </c>
      <c r="BK263" s="161">
        <f>SUM(BK264:BK290)</f>
        <v>0</v>
      </c>
    </row>
    <row r="264" spans="2:65" s="1" customFormat="1" ht="24.2" customHeight="1">
      <c r="B264" s="33"/>
      <c r="C264" s="108" t="s">
        <v>567</v>
      </c>
      <c r="D264" s="108" t="s">
        <v>132</v>
      </c>
      <c r="E264" s="109" t="s">
        <v>568</v>
      </c>
      <c r="F264" s="110" t="s">
        <v>569</v>
      </c>
      <c r="G264" s="111" t="s">
        <v>333</v>
      </c>
      <c r="H264" s="112">
        <v>37.299999999999997</v>
      </c>
      <c r="I264" s="113"/>
      <c r="J264" s="114">
        <f>ROUND(I264*H264,2)</f>
        <v>0</v>
      </c>
      <c r="K264" s="110" t="s">
        <v>376</v>
      </c>
      <c r="L264" s="33"/>
      <c r="M264" s="115" t="s">
        <v>19</v>
      </c>
      <c r="N264" s="116" t="s">
        <v>47</v>
      </c>
      <c r="P264" s="117">
        <f>O264*H264</f>
        <v>0</v>
      </c>
      <c r="Q264" s="117">
        <v>0.2044</v>
      </c>
      <c r="R264" s="117">
        <f>Q264*H264</f>
        <v>7.6241199999999996</v>
      </c>
      <c r="S264" s="117">
        <v>0</v>
      </c>
      <c r="T264" s="118">
        <f>S264*H264</f>
        <v>0</v>
      </c>
      <c r="AR264" s="119" t="s">
        <v>153</v>
      </c>
      <c r="AT264" s="119" t="s">
        <v>132</v>
      </c>
      <c r="AU264" s="119" t="s">
        <v>86</v>
      </c>
      <c r="AY264" s="18" t="s">
        <v>137</v>
      </c>
      <c r="BE264" s="120">
        <f>IF(N264="základní",J264,0)</f>
        <v>0</v>
      </c>
      <c r="BF264" s="120">
        <f>IF(N264="snížená",J264,0)</f>
        <v>0</v>
      </c>
      <c r="BG264" s="120">
        <f>IF(N264="zákl. přenesená",J264,0)</f>
        <v>0</v>
      </c>
      <c r="BH264" s="120">
        <f>IF(N264="sníž. přenesená",J264,0)</f>
        <v>0</v>
      </c>
      <c r="BI264" s="120">
        <f>IF(N264="nulová",J264,0)</f>
        <v>0</v>
      </c>
      <c r="BJ264" s="18" t="s">
        <v>84</v>
      </c>
      <c r="BK264" s="120">
        <f>ROUND(I264*H264,2)</f>
        <v>0</v>
      </c>
      <c r="BL264" s="18" t="s">
        <v>153</v>
      </c>
      <c r="BM264" s="119" t="s">
        <v>570</v>
      </c>
    </row>
    <row r="265" spans="2:65" s="1" customFormat="1" ht="19.5">
      <c r="B265" s="33"/>
      <c r="D265" s="121" t="s">
        <v>139</v>
      </c>
      <c r="F265" s="122" t="s">
        <v>571</v>
      </c>
      <c r="I265" s="123"/>
      <c r="L265" s="33"/>
      <c r="M265" s="124"/>
      <c r="T265" s="54"/>
      <c r="AT265" s="18" t="s">
        <v>139</v>
      </c>
      <c r="AU265" s="18" t="s">
        <v>86</v>
      </c>
    </row>
    <row r="266" spans="2:65" s="1" customFormat="1" ht="11.25">
      <c r="B266" s="33"/>
      <c r="D266" s="164" t="s">
        <v>379</v>
      </c>
      <c r="F266" s="165" t="s">
        <v>572</v>
      </c>
      <c r="I266" s="123"/>
      <c r="L266" s="33"/>
      <c r="M266" s="124"/>
      <c r="T266" s="54"/>
      <c r="AT266" s="18" t="s">
        <v>379</v>
      </c>
      <c r="AU266" s="18" t="s">
        <v>86</v>
      </c>
    </row>
    <row r="267" spans="2:65" s="9" customFormat="1" ht="11.25">
      <c r="B267" s="125"/>
      <c r="D267" s="121" t="s">
        <v>141</v>
      </c>
      <c r="E267" s="126" t="s">
        <v>19</v>
      </c>
      <c r="F267" s="127" t="s">
        <v>573</v>
      </c>
      <c r="H267" s="126" t="s">
        <v>19</v>
      </c>
      <c r="I267" s="128"/>
      <c r="L267" s="125"/>
      <c r="M267" s="129"/>
      <c r="T267" s="130"/>
      <c r="AT267" s="126" t="s">
        <v>141</v>
      </c>
      <c r="AU267" s="126" t="s">
        <v>86</v>
      </c>
      <c r="AV267" s="9" t="s">
        <v>84</v>
      </c>
      <c r="AW267" s="9" t="s">
        <v>37</v>
      </c>
      <c r="AX267" s="9" t="s">
        <v>76</v>
      </c>
      <c r="AY267" s="126" t="s">
        <v>137</v>
      </c>
    </row>
    <row r="268" spans="2:65" s="10" customFormat="1" ht="11.25">
      <c r="B268" s="131"/>
      <c r="D268" s="121" t="s">
        <v>141</v>
      </c>
      <c r="E268" s="132" t="s">
        <v>19</v>
      </c>
      <c r="F268" s="133" t="s">
        <v>574</v>
      </c>
      <c r="H268" s="134">
        <v>37.299999999999997</v>
      </c>
      <c r="I268" s="135"/>
      <c r="L268" s="131"/>
      <c r="M268" s="136"/>
      <c r="T268" s="137"/>
      <c r="AT268" s="132" t="s">
        <v>141</v>
      </c>
      <c r="AU268" s="132" t="s">
        <v>86</v>
      </c>
      <c r="AV268" s="10" t="s">
        <v>86</v>
      </c>
      <c r="AW268" s="10" t="s">
        <v>37</v>
      </c>
      <c r="AX268" s="10" t="s">
        <v>84</v>
      </c>
      <c r="AY268" s="132" t="s">
        <v>137</v>
      </c>
    </row>
    <row r="269" spans="2:65" s="1" customFormat="1" ht="16.5" customHeight="1">
      <c r="B269" s="33"/>
      <c r="C269" s="108" t="s">
        <v>575</v>
      </c>
      <c r="D269" s="108" t="s">
        <v>132</v>
      </c>
      <c r="E269" s="109" t="s">
        <v>576</v>
      </c>
      <c r="F269" s="110" t="s">
        <v>577</v>
      </c>
      <c r="G269" s="111" t="s">
        <v>303</v>
      </c>
      <c r="H269" s="112">
        <v>4.2270000000000003</v>
      </c>
      <c r="I269" s="113"/>
      <c r="J269" s="114">
        <f>ROUND(I269*H269,2)</f>
        <v>0</v>
      </c>
      <c r="K269" s="110" t="s">
        <v>376</v>
      </c>
      <c r="L269" s="33"/>
      <c r="M269" s="115" t="s">
        <v>19</v>
      </c>
      <c r="N269" s="116" t="s">
        <v>47</v>
      </c>
      <c r="P269" s="117">
        <f>O269*H269</f>
        <v>0</v>
      </c>
      <c r="Q269" s="117">
        <v>9.9510000000000001E-2</v>
      </c>
      <c r="R269" s="117">
        <f>Q269*H269</f>
        <v>0.42062877000000004</v>
      </c>
      <c r="S269" s="117">
        <v>0</v>
      </c>
      <c r="T269" s="118">
        <f>S269*H269</f>
        <v>0</v>
      </c>
      <c r="AR269" s="119" t="s">
        <v>153</v>
      </c>
      <c r="AT269" s="119" t="s">
        <v>132</v>
      </c>
      <c r="AU269" s="119" t="s">
        <v>86</v>
      </c>
      <c r="AY269" s="18" t="s">
        <v>137</v>
      </c>
      <c r="BE269" s="120">
        <f>IF(N269="základní",J269,0)</f>
        <v>0</v>
      </c>
      <c r="BF269" s="120">
        <f>IF(N269="snížená",J269,0)</f>
        <v>0</v>
      </c>
      <c r="BG269" s="120">
        <f>IF(N269="zákl. přenesená",J269,0)</f>
        <v>0</v>
      </c>
      <c r="BH269" s="120">
        <f>IF(N269="sníž. přenesená",J269,0)</f>
        <v>0</v>
      </c>
      <c r="BI269" s="120">
        <f>IF(N269="nulová",J269,0)</f>
        <v>0</v>
      </c>
      <c r="BJ269" s="18" t="s">
        <v>84</v>
      </c>
      <c r="BK269" s="120">
        <f>ROUND(I269*H269,2)</f>
        <v>0</v>
      </c>
      <c r="BL269" s="18" t="s">
        <v>153</v>
      </c>
      <c r="BM269" s="119" t="s">
        <v>578</v>
      </c>
    </row>
    <row r="270" spans="2:65" s="1" customFormat="1" ht="11.25">
      <c r="B270" s="33"/>
      <c r="D270" s="121" t="s">
        <v>139</v>
      </c>
      <c r="F270" s="122" t="s">
        <v>579</v>
      </c>
      <c r="I270" s="123"/>
      <c r="L270" s="33"/>
      <c r="M270" s="124"/>
      <c r="T270" s="54"/>
      <c r="AT270" s="18" t="s">
        <v>139</v>
      </c>
      <c r="AU270" s="18" t="s">
        <v>86</v>
      </c>
    </row>
    <row r="271" spans="2:65" s="1" customFormat="1" ht="11.25">
      <c r="B271" s="33"/>
      <c r="D271" s="164" t="s">
        <v>379</v>
      </c>
      <c r="F271" s="165" t="s">
        <v>580</v>
      </c>
      <c r="I271" s="123"/>
      <c r="L271" s="33"/>
      <c r="M271" s="124"/>
      <c r="T271" s="54"/>
      <c r="AT271" s="18" t="s">
        <v>379</v>
      </c>
      <c r="AU271" s="18" t="s">
        <v>86</v>
      </c>
    </row>
    <row r="272" spans="2:65" s="10" customFormat="1" ht="11.25">
      <c r="B272" s="131"/>
      <c r="D272" s="121" t="s">
        <v>141</v>
      </c>
      <c r="E272" s="132" t="s">
        <v>19</v>
      </c>
      <c r="F272" s="133" t="s">
        <v>322</v>
      </c>
      <c r="H272" s="134">
        <v>2.6989999999999998</v>
      </c>
      <c r="I272" s="135"/>
      <c r="L272" s="131"/>
      <c r="M272" s="136"/>
      <c r="T272" s="137"/>
      <c r="AT272" s="132" t="s">
        <v>141</v>
      </c>
      <c r="AU272" s="132" t="s">
        <v>86</v>
      </c>
      <c r="AV272" s="10" t="s">
        <v>86</v>
      </c>
      <c r="AW272" s="10" t="s">
        <v>37</v>
      </c>
      <c r="AX272" s="10" t="s">
        <v>76</v>
      </c>
      <c r="AY272" s="132" t="s">
        <v>137</v>
      </c>
    </row>
    <row r="273" spans="2:65" s="10" customFormat="1" ht="11.25">
      <c r="B273" s="131"/>
      <c r="D273" s="121" t="s">
        <v>141</v>
      </c>
      <c r="E273" s="132" t="s">
        <v>19</v>
      </c>
      <c r="F273" s="133" t="s">
        <v>316</v>
      </c>
      <c r="H273" s="134">
        <v>1.528</v>
      </c>
      <c r="I273" s="135"/>
      <c r="L273" s="131"/>
      <c r="M273" s="136"/>
      <c r="T273" s="137"/>
      <c r="AT273" s="132" t="s">
        <v>141</v>
      </c>
      <c r="AU273" s="132" t="s">
        <v>86</v>
      </c>
      <c r="AV273" s="10" t="s">
        <v>86</v>
      </c>
      <c r="AW273" s="10" t="s">
        <v>37</v>
      </c>
      <c r="AX273" s="10" t="s">
        <v>76</v>
      </c>
      <c r="AY273" s="132" t="s">
        <v>137</v>
      </c>
    </row>
    <row r="274" spans="2:65" s="14" customFormat="1" ht="11.25">
      <c r="B274" s="166"/>
      <c r="D274" s="121" t="s">
        <v>141</v>
      </c>
      <c r="E274" s="167" t="s">
        <v>19</v>
      </c>
      <c r="F274" s="168" t="s">
        <v>391</v>
      </c>
      <c r="H274" s="169">
        <v>4.2270000000000003</v>
      </c>
      <c r="I274" s="170"/>
      <c r="L274" s="166"/>
      <c r="M274" s="171"/>
      <c r="T274" s="172"/>
      <c r="AT274" s="167" t="s">
        <v>141</v>
      </c>
      <c r="AU274" s="167" t="s">
        <v>86</v>
      </c>
      <c r="AV274" s="14" t="s">
        <v>153</v>
      </c>
      <c r="AW274" s="14" t="s">
        <v>37</v>
      </c>
      <c r="AX274" s="14" t="s">
        <v>84</v>
      </c>
      <c r="AY274" s="167" t="s">
        <v>137</v>
      </c>
    </row>
    <row r="275" spans="2:65" s="1" customFormat="1" ht="16.5" customHeight="1">
      <c r="B275" s="33"/>
      <c r="C275" s="180" t="s">
        <v>334</v>
      </c>
      <c r="D275" s="180" t="s">
        <v>454</v>
      </c>
      <c r="E275" s="181" t="s">
        <v>581</v>
      </c>
      <c r="F275" s="182" t="s">
        <v>582</v>
      </c>
      <c r="G275" s="183" t="s">
        <v>303</v>
      </c>
      <c r="H275" s="184">
        <v>2.6989999999999998</v>
      </c>
      <c r="I275" s="185"/>
      <c r="J275" s="186">
        <f>ROUND(I275*H275,2)</f>
        <v>0</v>
      </c>
      <c r="K275" s="182" t="s">
        <v>19</v>
      </c>
      <c r="L275" s="187"/>
      <c r="M275" s="188" t="s">
        <v>19</v>
      </c>
      <c r="N275" s="189" t="s">
        <v>47</v>
      </c>
      <c r="P275" s="117">
        <f>O275*H275</f>
        <v>0</v>
      </c>
      <c r="Q275" s="117">
        <v>1</v>
      </c>
      <c r="R275" s="117">
        <f>Q275*H275</f>
        <v>2.6989999999999998</v>
      </c>
      <c r="S275" s="117">
        <v>0</v>
      </c>
      <c r="T275" s="118">
        <f>S275*H275</f>
        <v>0</v>
      </c>
      <c r="AR275" s="119" t="s">
        <v>176</v>
      </c>
      <c r="AT275" s="119" t="s">
        <v>454</v>
      </c>
      <c r="AU275" s="119" t="s">
        <v>86</v>
      </c>
      <c r="AY275" s="18" t="s">
        <v>137</v>
      </c>
      <c r="BE275" s="120">
        <f>IF(N275="základní",J275,0)</f>
        <v>0</v>
      </c>
      <c r="BF275" s="120">
        <f>IF(N275="snížená",J275,0)</f>
        <v>0</v>
      </c>
      <c r="BG275" s="120">
        <f>IF(N275="zákl. přenesená",J275,0)</f>
        <v>0</v>
      </c>
      <c r="BH275" s="120">
        <f>IF(N275="sníž. přenesená",J275,0)</f>
        <v>0</v>
      </c>
      <c r="BI275" s="120">
        <f>IF(N275="nulová",J275,0)</f>
        <v>0</v>
      </c>
      <c r="BJ275" s="18" t="s">
        <v>84</v>
      </c>
      <c r="BK275" s="120">
        <f>ROUND(I275*H275,2)</f>
        <v>0</v>
      </c>
      <c r="BL275" s="18" t="s">
        <v>153</v>
      </c>
      <c r="BM275" s="119" t="s">
        <v>583</v>
      </c>
    </row>
    <row r="276" spans="2:65" s="1" customFormat="1" ht="29.25">
      <c r="B276" s="33"/>
      <c r="D276" s="121" t="s">
        <v>139</v>
      </c>
      <c r="F276" s="122" t="s">
        <v>584</v>
      </c>
      <c r="I276" s="123"/>
      <c r="L276" s="33"/>
      <c r="M276" s="124"/>
      <c r="T276" s="54"/>
      <c r="AT276" s="18" t="s">
        <v>139</v>
      </c>
      <c r="AU276" s="18" t="s">
        <v>86</v>
      </c>
    </row>
    <row r="277" spans="2:65" s="9" customFormat="1" ht="11.25">
      <c r="B277" s="125"/>
      <c r="D277" s="121" t="s">
        <v>141</v>
      </c>
      <c r="E277" s="126" t="s">
        <v>19</v>
      </c>
      <c r="F277" s="127" t="s">
        <v>398</v>
      </c>
      <c r="H277" s="126" t="s">
        <v>19</v>
      </c>
      <c r="I277" s="128"/>
      <c r="L277" s="125"/>
      <c r="M277" s="129"/>
      <c r="T277" s="130"/>
      <c r="AT277" s="126" t="s">
        <v>141</v>
      </c>
      <c r="AU277" s="126" t="s">
        <v>86</v>
      </c>
      <c r="AV277" s="9" t="s">
        <v>84</v>
      </c>
      <c r="AW277" s="9" t="s">
        <v>37</v>
      </c>
      <c r="AX277" s="9" t="s">
        <v>76</v>
      </c>
      <c r="AY277" s="126" t="s">
        <v>137</v>
      </c>
    </row>
    <row r="278" spans="2:65" s="9" customFormat="1" ht="11.25">
      <c r="B278" s="125"/>
      <c r="D278" s="121" t="s">
        <v>141</v>
      </c>
      <c r="E278" s="126" t="s">
        <v>19</v>
      </c>
      <c r="F278" s="127" t="s">
        <v>585</v>
      </c>
      <c r="H278" s="126" t="s">
        <v>19</v>
      </c>
      <c r="I278" s="128"/>
      <c r="L278" s="125"/>
      <c r="M278" s="129"/>
      <c r="T278" s="130"/>
      <c r="AT278" s="126" t="s">
        <v>141</v>
      </c>
      <c r="AU278" s="126" t="s">
        <v>86</v>
      </c>
      <c r="AV278" s="9" t="s">
        <v>84</v>
      </c>
      <c r="AW278" s="9" t="s">
        <v>37</v>
      </c>
      <c r="AX278" s="9" t="s">
        <v>76</v>
      </c>
      <c r="AY278" s="126" t="s">
        <v>137</v>
      </c>
    </row>
    <row r="279" spans="2:65" s="10" customFormat="1" ht="11.25">
      <c r="B279" s="131"/>
      <c r="D279" s="121" t="s">
        <v>141</v>
      </c>
      <c r="E279" s="132" t="s">
        <v>19</v>
      </c>
      <c r="F279" s="133" t="s">
        <v>586</v>
      </c>
      <c r="H279" s="134">
        <v>1.9690000000000001</v>
      </c>
      <c r="I279" s="135"/>
      <c r="L279" s="131"/>
      <c r="M279" s="136"/>
      <c r="T279" s="137"/>
      <c r="AT279" s="132" t="s">
        <v>141</v>
      </c>
      <c r="AU279" s="132" t="s">
        <v>86</v>
      </c>
      <c r="AV279" s="10" t="s">
        <v>86</v>
      </c>
      <c r="AW279" s="10" t="s">
        <v>37</v>
      </c>
      <c r="AX279" s="10" t="s">
        <v>76</v>
      </c>
      <c r="AY279" s="132" t="s">
        <v>137</v>
      </c>
    </row>
    <row r="280" spans="2:65" s="10" customFormat="1" ht="11.25">
      <c r="B280" s="131"/>
      <c r="D280" s="121" t="s">
        <v>141</v>
      </c>
      <c r="E280" s="132" t="s">
        <v>19</v>
      </c>
      <c r="F280" s="133" t="s">
        <v>587</v>
      </c>
      <c r="H280" s="134">
        <v>0.73</v>
      </c>
      <c r="I280" s="135"/>
      <c r="L280" s="131"/>
      <c r="M280" s="136"/>
      <c r="T280" s="137"/>
      <c r="AT280" s="132" t="s">
        <v>141</v>
      </c>
      <c r="AU280" s="132" t="s">
        <v>86</v>
      </c>
      <c r="AV280" s="10" t="s">
        <v>86</v>
      </c>
      <c r="AW280" s="10" t="s">
        <v>37</v>
      </c>
      <c r="AX280" s="10" t="s">
        <v>76</v>
      </c>
      <c r="AY280" s="132" t="s">
        <v>137</v>
      </c>
    </row>
    <row r="281" spans="2:65" s="14" customFormat="1" ht="11.25">
      <c r="B281" s="166"/>
      <c r="D281" s="121" t="s">
        <v>141</v>
      </c>
      <c r="E281" s="167" t="s">
        <v>322</v>
      </c>
      <c r="F281" s="168" t="s">
        <v>391</v>
      </c>
      <c r="H281" s="169">
        <v>2.6989999999999998</v>
      </c>
      <c r="I281" s="170"/>
      <c r="L281" s="166"/>
      <c r="M281" s="171"/>
      <c r="T281" s="172"/>
      <c r="AT281" s="167" t="s">
        <v>141</v>
      </c>
      <c r="AU281" s="167" t="s">
        <v>86</v>
      </c>
      <c r="AV281" s="14" t="s">
        <v>153</v>
      </c>
      <c r="AW281" s="14" t="s">
        <v>37</v>
      </c>
      <c r="AX281" s="14" t="s">
        <v>84</v>
      </c>
      <c r="AY281" s="167" t="s">
        <v>137</v>
      </c>
    </row>
    <row r="282" spans="2:65" s="1" customFormat="1" ht="16.5" customHeight="1">
      <c r="B282" s="33"/>
      <c r="C282" s="180" t="s">
        <v>588</v>
      </c>
      <c r="D282" s="180" t="s">
        <v>454</v>
      </c>
      <c r="E282" s="181" t="s">
        <v>589</v>
      </c>
      <c r="F282" s="182" t="s">
        <v>590</v>
      </c>
      <c r="G282" s="183" t="s">
        <v>303</v>
      </c>
      <c r="H282" s="184">
        <v>1.528</v>
      </c>
      <c r="I282" s="185"/>
      <c r="J282" s="186">
        <f>ROUND(I282*H282,2)</f>
        <v>0</v>
      </c>
      <c r="K282" s="182" t="s">
        <v>19</v>
      </c>
      <c r="L282" s="187"/>
      <c r="M282" s="188" t="s">
        <v>19</v>
      </c>
      <c r="N282" s="189" t="s">
        <v>47</v>
      </c>
      <c r="P282" s="117">
        <f>O282*H282</f>
        <v>0</v>
      </c>
      <c r="Q282" s="117">
        <v>1</v>
      </c>
      <c r="R282" s="117">
        <f>Q282*H282</f>
        <v>1.528</v>
      </c>
      <c r="S282" s="117">
        <v>0</v>
      </c>
      <c r="T282" s="118">
        <f>S282*H282</f>
        <v>0</v>
      </c>
      <c r="AR282" s="119" t="s">
        <v>176</v>
      </c>
      <c r="AT282" s="119" t="s">
        <v>454</v>
      </c>
      <c r="AU282" s="119" t="s">
        <v>86</v>
      </c>
      <c r="AY282" s="18" t="s">
        <v>137</v>
      </c>
      <c r="BE282" s="120">
        <f>IF(N282="základní",J282,0)</f>
        <v>0</v>
      </c>
      <c r="BF282" s="120">
        <f>IF(N282="snížená",J282,0)</f>
        <v>0</v>
      </c>
      <c r="BG282" s="120">
        <f>IF(N282="zákl. přenesená",J282,0)</f>
        <v>0</v>
      </c>
      <c r="BH282" s="120">
        <f>IF(N282="sníž. přenesená",J282,0)</f>
        <v>0</v>
      </c>
      <c r="BI282" s="120">
        <f>IF(N282="nulová",J282,0)</f>
        <v>0</v>
      </c>
      <c r="BJ282" s="18" t="s">
        <v>84</v>
      </c>
      <c r="BK282" s="120">
        <f>ROUND(I282*H282,2)</f>
        <v>0</v>
      </c>
      <c r="BL282" s="18" t="s">
        <v>153</v>
      </c>
      <c r="BM282" s="119" t="s">
        <v>591</v>
      </c>
    </row>
    <row r="283" spans="2:65" s="1" customFormat="1" ht="29.25">
      <c r="B283" s="33"/>
      <c r="D283" s="121" t="s">
        <v>139</v>
      </c>
      <c r="F283" s="122" t="s">
        <v>592</v>
      </c>
      <c r="I283" s="123"/>
      <c r="L283" s="33"/>
      <c r="M283" s="124"/>
      <c r="T283" s="54"/>
      <c r="AT283" s="18" t="s">
        <v>139</v>
      </c>
      <c r="AU283" s="18" t="s">
        <v>86</v>
      </c>
    </row>
    <row r="284" spans="2:65" s="10" customFormat="1" ht="11.25">
      <c r="B284" s="131"/>
      <c r="D284" s="121" t="s">
        <v>141</v>
      </c>
      <c r="E284" s="132" t="s">
        <v>316</v>
      </c>
      <c r="F284" s="133" t="s">
        <v>593</v>
      </c>
      <c r="H284" s="134">
        <v>1.528</v>
      </c>
      <c r="I284" s="135"/>
      <c r="L284" s="131"/>
      <c r="M284" s="136"/>
      <c r="T284" s="137"/>
      <c r="AT284" s="132" t="s">
        <v>141</v>
      </c>
      <c r="AU284" s="132" t="s">
        <v>86</v>
      </c>
      <c r="AV284" s="10" t="s">
        <v>86</v>
      </c>
      <c r="AW284" s="10" t="s">
        <v>37</v>
      </c>
      <c r="AX284" s="10" t="s">
        <v>84</v>
      </c>
      <c r="AY284" s="132" t="s">
        <v>137</v>
      </c>
    </row>
    <row r="285" spans="2:65" s="1" customFormat="1" ht="16.5" customHeight="1">
      <c r="B285" s="33"/>
      <c r="C285" s="108" t="s">
        <v>594</v>
      </c>
      <c r="D285" s="108" t="s">
        <v>132</v>
      </c>
      <c r="E285" s="109" t="s">
        <v>595</v>
      </c>
      <c r="F285" s="110" t="s">
        <v>596</v>
      </c>
      <c r="G285" s="111" t="s">
        <v>303</v>
      </c>
      <c r="H285" s="112">
        <v>4.2270000000000003</v>
      </c>
      <c r="I285" s="113"/>
      <c r="J285" s="114">
        <f>ROUND(I285*H285,2)</f>
        <v>0</v>
      </c>
      <c r="K285" s="110" t="s">
        <v>376</v>
      </c>
      <c r="L285" s="33"/>
      <c r="M285" s="115" t="s">
        <v>19</v>
      </c>
      <c r="N285" s="116" t="s">
        <v>47</v>
      </c>
      <c r="P285" s="117">
        <f>O285*H285</f>
        <v>0</v>
      </c>
      <c r="Q285" s="117">
        <v>0</v>
      </c>
      <c r="R285" s="117">
        <f>Q285*H285</f>
        <v>0</v>
      </c>
      <c r="S285" s="117">
        <v>0</v>
      </c>
      <c r="T285" s="118">
        <f>S285*H285</f>
        <v>0</v>
      </c>
      <c r="AR285" s="119" t="s">
        <v>153</v>
      </c>
      <c r="AT285" s="119" t="s">
        <v>132</v>
      </c>
      <c r="AU285" s="119" t="s">
        <v>86</v>
      </c>
      <c r="AY285" s="18" t="s">
        <v>137</v>
      </c>
      <c r="BE285" s="120">
        <f>IF(N285="základní",J285,0)</f>
        <v>0</v>
      </c>
      <c r="BF285" s="120">
        <f>IF(N285="snížená",J285,0)</f>
        <v>0</v>
      </c>
      <c r="BG285" s="120">
        <f>IF(N285="zákl. přenesená",J285,0)</f>
        <v>0</v>
      </c>
      <c r="BH285" s="120">
        <f>IF(N285="sníž. přenesená",J285,0)</f>
        <v>0</v>
      </c>
      <c r="BI285" s="120">
        <f>IF(N285="nulová",J285,0)</f>
        <v>0</v>
      </c>
      <c r="BJ285" s="18" t="s">
        <v>84</v>
      </c>
      <c r="BK285" s="120">
        <f>ROUND(I285*H285,2)</f>
        <v>0</v>
      </c>
      <c r="BL285" s="18" t="s">
        <v>153</v>
      </c>
      <c r="BM285" s="119" t="s">
        <v>597</v>
      </c>
    </row>
    <row r="286" spans="2:65" s="1" customFormat="1" ht="11.25">
      <c r="B286" s="33"/>
      <c r="D286" s="121" t="s">
        <v>139</v>
      </c>
      <c r="F286" s="122" t="s">
        <v>598</v>
      </c>
      <c r="I286" s="123"/>
      <c r="L286" s="33"/>
      <c r="M286" s="124"/>
      <c r="T286" s="54"/>
      <c r="AT286" s="18" t="s">
        <v>139</v>
      </c>
      <c r="AU286" s="18" t="s">
        <v>86</v>
      </c>
    </row>
    <row r="287" spans="2:65" s="1" customFormat="1" ht="11.25">
      <c r="B287" s="33"/>
      <c r="D287" s="164" t="s">
        <v>379</v>
      </c>
      <c r="F287" s="165" t="s">
        <v>599</v>
      </c>
      <c r="I287" s="123"/>
      <c r="L287" s="33"/>
      <c r="M287" s="124"/>
      <c r="T287" s="54"/>
      <c r="AT287" s="18" t="s">
        <v>379</v>
      </c>
      <c r="AU287" s="18" t="s">
        <v>86</v>
      </c>
    </row>
    <row r="288" spans="2:65" s="10" customFormat="1" ht="11.25">
      <c r="B288" s="131"/>
      <c r="D288" s="121" t="s">
        <v>141</v>
      </c>
      <c r="E288" s="132" t="s">
        <v>19</v>
      </c>
      <c r="F288" s="133" t="s">
        <v>322</v>
      </c>
      <c r="H288" s="134">
        <v>2.6989999999999998</v>
      </c>
      <c r="I288" s="135"/>
      <c r="L288" s="131"/>
      <c r="M288" s="136"/>
      <c r="T288" s="137"/>
      <c r="AT288" s="132" t="s">
        <v>141</v>
      </c>
      <c r="AU288" s="132" t="s">
        <v>86</v>
      </c>
      <c r="AV288" s="10" t="s">
        <v>86</v>
      </c>
      <c r="AW288" s="10" t="s">
        <v>37</v>
      </c>
      <c r="AX288" s="10" t="s">
        <v>76</v>
      </c>
      <c r="AY288" s="132" t="s">
        <v>137</v>
      </c>
    </row>
    <row r="289" spans="2:65" s="10" customFormat="1" ht="11.25">
      <c r="B289" s="131"/>
      <c r="D289" s="121" t="s">
        <v>141</v>
      </c>
      <c r="E289" s="132" t="s">
        <v>19</v>
      </c>
      <c r="F289" s="133" t="s">
        <v>316</v>
      </c>
      <c r="H289" s="134">
        <v>1.528</v>
      </c>
      <c r="I289" s="135"/>
      <c r="L289" s="131"/>
      <c r="M289" s="136"/>
      <c r="T289" s="137"/>
      <c r="AT289" s="132" t="s">
        <v>141</v>
      </c>
      <c r="AU289" s="132" t="s">
        <v>86</v>
      </c>
      <c r="AV289" s="10" t="s">
        <v>86</v>
      </c>
      <c r="AW289" s="10" t="s">
        <v>37</v>
      </c>
      <c r="AX289" s="10" t="s">
        <v>76</v>
      </c>
      <c r="AY289" s="132" t="s">
        <v>137</v>
      </c>
    </row>
    <row r="290" spans="2:65" s="14" customFormat="1" ht="11.25">
      <c r="B290" s="166"/>
      <c r="D290" s="121" t="s">
        <v>141</v>
      </c>
      <c r="E290" s="167" t="s">
        <v>19</v>
      </c>
      <c r="F290" s="168" t="s">
        <v>391</v>
      </c>
      <c r="H290" s="169">
        <v>4.2270000000000003</v>
      </c>
      <c r="I290" s="170"/>
      <c r="L290" s="166"/>
      <c r="M290" s="171"/>
      <c r="T290" s="172"/>
      <c r="AT290" s="167" t="s">
        <v>141</v>
      </c>
      <c r="AU290" s="167" t="s">
        <v>86</v>
      </c>
      <c r="AV290" s="14" t="s">
        <v>153</v>
      </c>
      <c r="AW290" s="14" t="s">
        <v>37</v>
      </c>
      <c r="AX290" s="14" t="s">
        <v>84</v>
      </c>
      <c r="AY290" s="167" t="s">
        <v>137</v>
      </c>
    </row>
    <row r="291" spans="2:65" s="13" customFormat="1" ht="22.9" customHeight="1">
      <c r="B291" s="152"/>
      <c r="D291" s="153" t="s">
        <v>75</v>
      </c>
      <c r="E291" s="162" t="s">
        <v>148</v>
      </c>
      <c r="F291" s="162" t="s">
        <v>600</v>
      </c>
      <c r="I291" s="155"/>
      <c r="J291" s="163">
        <f>BK291</f>
        <v>0</v>
      </c>
      <c r="L291" s="152"/>
      <c r="M291" s="157"/>
      <c r="P291" s="158">
        <f>SUM(P292:P340)</f>
        <v>0</v>
      </c>
      <c r="R291" s="158">
        <f>SUM(R292:R340)</f>
        <v>28.16357013</v>
      </c>
      <c r="T291" s="159">
        <f>SUM(T292:T340)</f>
        <v>0</v>
      </c>
      <c r="AR291" s="153" t="s">
        <v>84</v>
      </c>
      <c r="AT291" s="160" t="s">
        <v>75</v>
      </c>
      <c r="AU291" s="160" t="s">
        <v>84</v>
      </c>
      <c r="AY291" s="153" t="s">
        <v>137</v>
      </c>
      <c r="BK291" s="161">
        <f>SUM(BK292:BK340)</f>
        <v>0</v>
      </c>
    </row>
    <row r="292" spans="2:65" s="1" customFormat="1" ht="21.75" customHeight="1">
      <c r="B292" s="33"/>
      <c r="C292" s="108" t="s">
        <v>601</v>
      </c>
      <c r="D292" s="108" t="s">
        <v>132</v>
      </c>
      <c r="E292" s="109" t="s">
        <v>602</v>
      </c>
      <c r="F292" s="110" t="s">
        <v>603</v>
      </c>
      <c r="G292" s="111" t="s">
        <v>414</v>
      </c>
      <c r="H292" s="112">
        <v>112</v>
      </c>
      <c r="I292" s="113"/>
      <c r="J292" s="114">
        <f>ROUND(I292*H292,2)</f>
        <v>0</v>
      </c>
      <c r="K292" s="110" t="s">
        <v>19</v>
      </c>
      <c r="L292" s="33"/>
      <c r="M292" s="115" t="s">
        <v>19</v>
      </c>
      <c r="N292" s="116" t="s">
        <v>47</v>
      </c>
      <c r="P292" s="117">
        <f>O292*H292</f>
        <v>0</v>
      </c>
      <c r="Q292" s="117">
        <v>4.0000000000000002E-4</v>
      </c>
      <c r="R292" s="117">
        <f>Q292*H292</f>
        <v>4.48E-2</v>
      </c>
      <c r="S292" s="117">
        <v>0</v>
      </c>
      <c r="T292" s="118">
        <f>S292*H292</f>
        <v>0</v>
      </c>
      <c r="AR292" s="119" t="s">
        <v>153</v>
      </c>
      <c r="AT292" s="119" t="s">
        <v>132</v>
      </c>
      <c r="AU292" s="119" t="s">
        <v>86</v>
      </c>
      <c r="AY292" s="18" t="s">
        <v>137</v>
      </c>
      <c r="BE292" s="120">
        <f>IF(N292="základní",J292,0)</f>
        <v>0</v>
      </c>
      <c r="BF292" s="120">
        <f>IF(N292="snížená",J292,0)</f>
        <v>0</v>
      </c>
      <c r="BG292" s="120">
        <f>IF(N292="zákl. přenesená",J292,0)</f>
        <v>0</v>
      </c>
      <c r="BH292" s="120">
        <f>IF(N292="sníž. přenesená",J292,0)</f>
        <v>0</v>
      </c>
      <c r="BI292" s="120">
        <f>IF(N292="nulová",J292,0)</f>
        <v>0</v>
      </c>
      <c r="BJ292" s="18" t="s">
        <v>84</v>
      </c>
      <c r="BK292" s="120">
        <f>ROUND(I292*H292,2)</f>
        <v>0</v>
      </c>
      <c r="BL292" s="18" t="s">
        <v>153</v>
      </c>
      <c r="BM292" s="119" t="s">
        <v>604</v>
      </c>
    </row>
    <row r="293" spans="2:65" s="1" customFormat="1" ht="19.5">
      <c r="B293" s="33"/>
      <c r="D293" s="121" t="s">
        <v>139</v>
      </c>
      <c r="F293" s="122" t="s">
        <v>605</v>
      </c>
      <c r="I293" s="123"/>
      <c r="L293" s="33"/>
      <c r="M293" s="124"/>
      <c r="T293" s="54"/>
      <c r="AT293" s="18" t="s">
        <v>139</v>
      </c>
      <c r="AU293" s="18" t="s">
        <v>86</v>
      </c>
    </row>
    <row r="294" spans="2:65" s="9" customFormat="1" ht="11.25">
      <c r="B294" s="125"/>
      <c r="D294" s="121" t="s">
        <v>141</v>
      </c>
      <c r="E294" s="126" t="s">
        <v>19</v>
      </c>
      <c r="F294" s="127" t="s">
        <v>606</v>
      </c>
      <c r="H294" s="126" t="s">
        <v>19</v>
      </c>
      <c r="I294" s="128"/>
      <c r="L294" s="125"/>
      <c r="M294" s="129"/>
      <c r="T294" s="130"/>
      <c r="AT294" s="126" t="s">
        <v>141</v>
      </c>
      <c r="AU294" s="126" t="s">
        <v>86</v>
      </c>
      <c r="AV294" s="9" t="s">
        <v>84</v>
      </c>
      <c r="AW294" s="9" t="s">
        <v>37</v>
      </c>
      <c r="AX294" s="9" t="s">
        <v>76</v>
      </c>
      <c r="AY294" s="126" t="s">
        <v>137</v>
      </c>
    </row>
    <row r="295" spans="2:65" s="10" customFormat="1" ht="11.25">
      <c r="B295" s="131"/>
      <c r="D295" s="121" t="s">
        <v>141</v>
      </c>
      <c r="E295" s="132" t="s">
        <v>19</v>
      </c>
      <c r="F295" s="133" t="s">
        <v>607</v>
      </c>
      <c r="H295" s="134">
        <v>112</v>
      </c>
      <c r="I295" s="135"/>
      <c r="L295" s="131"/>
      <c r="M295" s="136"/>
      <c r="T295" s="137"/>
      <c r="AT295" s="132" t="s">
        <v>141</v>
      </c>
      <c r="AU295" s="132" t="s">
        <v>86</v>
      </c>
      <c r="AV295" s="10" t="s">
        <v>86</v>
      </c>
      <c r="AW295" s="10" t="s">
        <v>37</v>
      </c>
      <c r="AX295" s="10" t="s">
        <v>84</v>
      </c>
      <c r="AY295" s="132" t="s">
        <v>137</v>
      </c>
    </row>
    <row r="296" spans="2:65" s="1" customFormat="1" ht="16.5" customHeight="1">
      <c r="B296" s="33"/>
      <c r="C296" s="108" t="s">
        <v>608</v>
      </c>
      <c r="D296" s="108" t="s">
        <v>132</v>
      </c>
      <c r="E296" s="109" t="s">
        <v>609</v>
      </c>
      <c r="F296" s="110" t="s">
        <v>610</v>
      </c>
      <c r="G296" s="111" t="s">
        <v>287</v>
      </c>
      <c r="H296" s="112">
        <v>262.77199999999999</v>
      </c>
      <c r="I296" s="113"/>
      <c r="J296" s="114">
        <f>ROUND(I296*H296,2)</f>
        <v>0</v>
      </c>
      <c r="K296" s="110" t="s">
        <v>19</v>
      </c>
      <c r="L296" s="33"/>
      <c r="M296" s="115" t="s">
        <v>19</v>
      </c>
      <c r="N296" s="116" t="s">
        <v>47</v>
      </c>
      <c r="P296" s="117">
        <f>O296*H296</f>
        <v>0</v>
      </c>
      <c r="Q296" s="117">
        <v>0</v>
      </c>
      <c r="R296" s="117">
        <f>Q296*H296</f>
        <v>0</v>
      </c>
      <c r="S296" s="117">
        <v>0</v>
      </c>
      <c r="T296" s="118">
        <f>S296*H296</f>
        <v>0</v>
      </c>
      <c r="AR296" s="119" t="s">
        <v>153</v>
      </c>
      <c r="AT296" s="119" t="s">
        <v>132</v>
      </c>
      <c r="AU296" s="119" t="s">
        <v>86</v>
      </c>
      <c r="AY296" s="18" t="s">
        <v>137</v>
      </c>
      <c r="BE296" s="120">
        <f>IF(N296="základní",J296,0)</f>
        <v>0</v>
      </c>
      <c r="BF296" s="120">
        <f>IF(N296="snížená",J296,0)</f>
        <v>0</v>
      </c>
      <c r="BG296" s="120">
        <f>IF(N296="zákl. přenesená",J296,0)</f>
        <v>0</v>
      </c>
      <c r="BH296" s="120">
        <f>IF(N296="sníž. přenesená",J296,0)</f>
        <v>0</v>
      </c>
      <c r="BI296" s="120">
        <f>IF(N296="nulová",J296,0)</f>
        <v>0</v>
      </c>
      <c r="BJ296" s="18" t="s">
        <v>84</v>
      </c>
      <c r="BK296" s="120">
        <f>ROUND(I296*H296,2)</f>
        <v>0</v>
      </c>
      <c r="BL296" s="18" t="s">
        <v>153</v>
      </c>
      <c r="BM296" s="119" t="s">
        <v>611</v>
      </c>
    </row>
    <row r="297" spans="2:65" s="1" customFormat="1" ht="29.25">
      <c r="B297" s="33"/>
      <c r="D297" s="121" t="s">
        <v>139</v>
      </c>
      <c r="F297" s="122" t="s">
        <v>612</v>
      </c>
      <c r="I297" s="123"/>
      <c r="L297" s="33"/>
      <c r="M297" s="124"/>
      <c r="T297" s="54"/>
      <c r="AT297" s="18" t="s">
        <v>139</v>
      </c>
      <c r="AU297" s="18" t="s">
        <v>86</v>
      </c>
    </row>
    <row r="298" spans="2:65" s="9" customFormat="1" ht="11.25">
      <c r="B298" s="125"/>
      <c r="D298" s="121" t="s">
        <v>141</v>
      </c>
      <c r="E298" s="126" t="s">
        <v>19</v>
      </c>
      <c r="F298" s="127" t="s">
        <v>613</v>
      </c>
      <c r="H298" s="126" t="s">
        <v>19</v>
      </c>
      <c r="I298" s="128"/>
      <c r="L298" s="125"/>
      <c r="M298" s="129"/>
      <c r="T298" s="130"/>
      <c r="AT298" s="126" t="s">
        <v>141</v>
      </c>
      <c r="AU298" s="126" t="s">
        <v>86</v>
      </c>
      <c r="AV298" s="9" t="s">
        <v>84</v>
      </c>
      <c r="AW298" s="9" t="s">
        <v>37</v>
      </c>
      <c r="AX298" s="9" t="s">
        <v>76</v>
      </c>
      <c r="AY298" s="126" t="s">
        <v>137</v>
      </c>
    </row>
    <row r="299" spans="2:65" s="10" customFormat="1" ht="11.25">
      <c r="B299" s="131"/>
      <c r="D299" s="121" t="s">
        <v>141</v>
      </c>
      <c r="E299" s="132" t="s">
        <v>19</v>
      </c>
      <c r="F299" s="133" t="s">
        <v>614</v>
      </c>
      <c r="H299" s="134">
        <v>262.79000000000002</v>
      </c>
      <c r="I299" s="135"/>
      <c r="L299" s="131"/>
      <c r="M299" s="136"/>
      <c r="T299" s="137"/>
      <c r="AT299" s="132" t="s">
        <v>141</v>
      </c>
      <c r="AU299" s="132" t="s">
        <v>86</v>
      </c>
      <c r="AV299" s="10" t="s">
        <v>86</v>
      </c>
      <c r="AW299" s="10" t="s">
        <v>37</v>
      </c>
      <c r="AX299" s="10" t="s">
        <v>76</v>
      </c>
      <c r="AY299" s="132" t="s">
        <v>137</v>
      </c>
    </row>
    <row r="300" spans="2:65" s="10" customFormat="1" ht="11.25">
      <c r="B300" s="131"/>
      <c r="D300" s="121" t="s">
        <v>141</v>
      </c>
      <c r="E300" s="132" t="s">
        <v>19</v>
      </c>
      <c r="F300" s="133" t="s">
        <v>615</v>
      </c>
      <c r="H300" s="134">
        <v>-1.7999999999999999E-2</v>
      </c>
      <c r="I300" s="135"/>
      <c r="L300" s="131"/>
      <c r="M300" s="136"/>
      <c r="T300" s="137"/>
      <c r="AT300" s="132" t="s">
        <v>141</v>
      </c>
      <c r="AU300" s="132" t="s">
        <v>86</v>
      </c>
      <c r="AV300" s="10" t="s">
        <v>86</v>
      </c>
      <c r="AW300" s="10" t="s">
        <v>37</v>
      </c>
      <c r="AX300" s="10" t="s">
        <v>76</v>
      </c>
      <c r="AY300" s="132" t="s">
        <v>137</v>
      </c>
    </row>
    <row r="301" spans="2:65" s="14" customFormat="1" ht="11.25">
      <c r="B301" s="166"/>
      <c r="D301" s="121" t="s">
        <v>141</v>
      </c>
      <c r="E301" s="167" t="s">
        <v>306</v>
      </c>
      <c r="F301" s="168" t="s">
        <v>391</v>
      </c>
      <c r="H301" s="169">
        <v>262.77199999999999</v>
      </c>
      <c r="I301" s="170"/>
      <c r="L301" s="166"/>
      <c r="M301" s="171"/>
      <c r="T301" s="172"/>
      <c r="AT301" s="167" t="s">
        <v>141</v>
      </c>
      <c r="AU301" s="167" t="s">
        <v>86</v>
      </c>
      <c r="AV301" s="14" t="s">
        <v>153</v>
      </c>
      <c r="AW301" s="14" t="s">
        <v>37</v>
      </c>
      <c r="AX301" s="14" t="s">
        <v>84</v>
      </c>
      <c r="AY301" s="167" t="s">
        <v>137</v>
      </c>
    </row>
    <row r="302" spans="2:65" s="1" customFormat="1" ht="16.5" customHeight="1">
      <c r="B302" s="33"/>
      <c r="C302" s="108" t="s">
        <v>616</v>
      </c>
      <c r="D302" s="108" t="s">
        <v>132</v>
      </c>
      <c r="E302" s="109" t="s">
        <v>617</v>
      </c>
      <c r="F302" s="110" t="s">
        <v>618</v>
      </c>
      <c r="G302" s="111" t="s">
        <v>209</v>
      </c>
      <c r="H302" s="112">
        <v>359.791</v>
      </c>
      <c r="I302" s="113"/>
      <c r="J302" s="114">
        <f>ROUND(I302*H302,2)</f>
        <v>0</v>
      </c>
      <c r="K302" s="110" t="s">
        <v>376</v>
      </c>
      <c r="L302" s="33"/>
      <c r="M302" s="115" t="s">
        <v>19</v>
      </c>
      <c r="N302" s="116" t="s">
        <v>47</v>
      </c>
      <c r="P302" s="117">
        <f>O302*H302</f>
        <v>0</v>
      </c>
      <c r="Q302" s="117">
        <v>7.26E-3</v>
      </c>
      <c r="R302" s="117">
        <f>Q302*H302</f>
        <v>2.61208266</v>
      </c>
      <c r="S302" s="117">
        <v>0</v>
      </c>
      <c r="T302" s="118">
        <f>S302*H302</f>
        <v>0</v>
      </c>
      <c r="AR302" s="119" t="s">
        <v>153</v>
      </c>
      <c r="AT302" s="119" t="s">
        <v>132</v>
      </c>
      <c r="AU302" s="119" t="s">
        <v>86</v>
      </c>
      <c r="AY302" s="18" t="s">
        <v>137</v>
      </c>
      <c r="BE302" s="120">
        <f>IF(N302="základní",J302,0)</f>
        <v>0</v>
      </c>
      <c r="BF302" s="120">
        <f>IF(N302="snížená",J302,0)</f>
        <v>0</v>
      </c>
      <c r="BG302" s="120">
        <f>IF(N302="zákl. přenesená",J302,0)</f>
        <v>0</v>
      </c>
      <c r="BH302" s="120">
        <f>IF(N302="sníž. přenesená",J302,0)</f>
        <v>0</v>
      </c>
      <c r="BI302" s="120">
        <f>IF(N302="nulová",J302,0)</f>
        <v>0</v>
      </c>
      <c r="BJ302" s="18" t="s">
        <v>84</v>
      </c>
      <c r="BK302" s="120">
        <f>ROUND(I302*H302,2)</f>
        <v>0</v>
      </c>
      <c r="BL302" s="18" t="s">
        <v>153</v>
      </c>
      <c r="BM302" s="119" t="s">
        <v>619</v>
      </c>
    </row>
    <row r="303" spans="2:65" s="1" customFormat="1" ht="29.25">
      <c r="B303" s="33"/>
      <c r="D303" s="121" t="s">
        <v>139</v>
      </c>
      <c r="F303" s="122" t="s">
        <v>620</v>
      </c>
      <c r="I303" s="123"/>
      <c r="L303" s="33"/>
      <c r="M303" s="124"/>
      <c r="T303" s="54"/>
      <c r="AT303" s="18" t="s">
        <v>139</v>
      </c>
      <c r="AU303" s="18" t="s">
        <v>86</v>
      </c>
    </row>
    <row r="304" spans="2:65" s="1" customFormat="1" ht="11.25">
      <c r="B304" s="33"/>
      <c r="D304" s="164" t="s">
        <v>379</v>
      </c>
      <c r="F304" s="165" t="s">
        <v>621</v>
      </c>
      <c r="I304" s="123"/>
      <c r="L304" s="33"/>
      <c r="M304" s="124"/>
      <c r="T304" s="54"/>
      <c r="AT304" s="18" t="s">
        <v>379</v>
      </c>
      <c r="AU304" s="18" t="s">
        <v>86</v>
      </c>
    </row>
    <row r="305" spans="2:65" s="1" customFormat="1" ht="19.5">
      <c r="B305" s="33"/>
      <c r="D305" s="121" t="s">
        <v>252</v>
      </c>
      <c r="F305" s="141" t="s">
        <v>622</v>
      </c>
      <c r="I305" s="123"/>
      <c r="L305" s="33"/>
      <c r="M305" s="124"/>
      <c r="T305" s="54"/>
      <c r="AT305" s="18" t="s">
        <v>252</v>
      </c>
      <c r="AU305" s="18" t="s">
        <v>86</v>
      </c>
    </row>
    <row r="306" spans="2:65" s="9" customFormat="1" ht="11.25">
      <c r="B306" s="125"/>
      <c r="D306" s="121" t="s">
        <v>141</v>
      </c>
      <c r="E306" s="126" t="s">
        <v>19</v>
      </c>
      <c r="F306" s="127" t="s">
        <v>613</v>
      </c>
      <c r="H306" s="126" t="s">
        <v>19</v>
      </c>
      <c r="I306" s="128"/>
      <c r="L306" s="125"/>
      <c r="M306" s="129"/>
      <c r="T306" s="130"/>
      <c r="AT306" s="126" t="s">
        <v>141</v>
      </c>
      <c r="AU306" s="126" t="s">
        <v>86</v>
      </c>
      <c r="AV306" s="9" t="s">
        <v>84</v>
      </c>
      <c r="AW306" s="9" t="s">
        <v>37</v>
      </c>
      <c r="AX306" s="9" t="s">
        <v>76</v>
      </c>
      <c r="AY306" s="126" t="s">
        <v>137</v>
      </c>
    </row>
    <row r="307" spans="2:65" s="10" customFormat="1" ht="11.25">
      <c r="B307" s="131"/>
      <c r="D307" s="121" t="s">
        <v>141</v>
      </c>
      <c r="E307" s="132" t="s">
        <v>19</v>
      </c>
      <c r="F307" s="133" t="s">
        <v>623</v>
      </c>
      <c r="H307" s="134">
        <v>359.55099999999999</v>
      </c>
      <c r="I307" s="135"/>
      <c r="L307" s="131"/>
      <c r="M307" s="136"/>
      <c r="T307" s="137"/>
      <c r="AT307" s="132" t="s">
        <v>141</v>
      </c>
      <c r="AU307" s="132" t="s">
        <v>86</v>
      </c>
      <c r="AV307" s="10" t="s">
        <v>86</v>
      </c>
      <c r="AW307" s="10" t="s">
        <v>37</v>
      </c>
      <c r="AX307" s="10" t="s">
        <v>76</v>
      </c>
      <c r="AY307" s="132" t="s">
        <v>137</v>
      </c>
    </row>
    <row r="308" spans="2:65" s="10" customFormat="1" ht="11.25">
      <c r="B308" s="131"/>
      <c r="D308" s="121" t="s">
        <v>141</v>
      </c>
      <c r="E308" s="132" t="s">
        <v>19</v>
      </c>
      <c r="F308" s="133" t="s">
        <v>624</v>
      </c>
      <c r="H308" s="134">
        <v>0.24</v>
      </c>
      <c r="I308" s="135"/>
      <c r="L308" s="131"/>
      <c r="M308" s="136"/>
      <c r="T308" s="137"/>
      <c r="AT308" s="132" t="s">
        <v>141</v>
      </c>
      <c r="AU308" s="132" t="s">
        <v>86</v>
      </c>
      <c r="AV308" s="10" t="s">
        <v>86</v>
      </c>
      <c r="AW308" s="10" t="s">
        <v>37</v>
      </c>
      <c r="AX308" s="10" t="s">
        <v>76</v>
      </c>
      <c r="AY308" s="132" t="s">
        <v>137</v>
      </c>
    </row>
    <row r="309" spans="2:65" s="14" customFormat="1" ht="11.25">
      <c r="B309" s="166"/>
      <c r="D309" s="121" t="s">
        <v>141</v>
      </c>
      <c r="E309" s="167" t="s">
        <v>289</v>
      </c>
      <c r="F309" s="168" t="s">
        <v>391</v>
      </c>
      <c r="H309" s="169">
        <v>359.791</v>
      </c>
      <c r="I309" s="170"/>
      <c r="L309" s="166"/>
      <c r="M309" s="171"/>
      <c r="T309" s="172"/>
      <c r="AT309" s="167" t="s">
        <v>141</v>
      </c>
      <c r="AU309" s="167" t="s">
        <v>86</v>
      </c>
      <c r="AV309" s="14" t="s">
        <v>153</v>
      </c>
      <c r="AW309" s="14" t="s">
        <v>37</v>
      </c>
      <c r="AX309" s="14" t="s">
        <v>84</v>
      </c>
      <c r="AY309" s="167" t="s">
        <v>137</v>
      </c>
    </row>
    <row r="310" spans="2:65" s="1" customFormat="1" ht="16.5" customHeight="1">
      <c r="B310" s="33"/>
      <c r="C310" s="108" t="s">
        <v>625</v>
      </c>
      <c r="D310" s="108" t="s">
        <v>132</v>
      </c>
      <c r="E310" s="109" t="s">
        <v>626</v>
      </c>
      <c r="F310" s="110" t="s">
        <v>627</v>
      </c>
      <c r="G310" s="111" t="s">
        <v>209</v>
      </c>
      <c r="H310" s="112">
        <v>359.791</v>
      </c>
      <c r="I310" s="113"/>
      <c r="J310" s="114">
        <f>ROUND(I310*H310,2)</f>
        <v>0</v>
      </c>
      <c r="K310" s="110" t="s">
        <v>376</v>
      </c>
      <c r="L310" s="33"/>
      <c r="M310" s="115" t="s">
        <v>19</v>
      </c>
      <c r="N310" s="116" t="s">
        <v>47</v>
      </c>
      <c r="P310" s="117">
        <f>O310*H310</f>
        <v>0</v>
      </c>
      <c r="Q310" s="117">
        <v>8.5999999999999998E-4</v>
      </c>
      <c r="R310" s="117">
        <f>Q310*H310</f>
        <v>0.30942026</v>
      </c>
      <c r="S310" s="117">
        <v>0</v>
      </c>
      <c r="T310" s="118">
        <f>S310*H310</f>
        <v>0</v>
      </c>
      <c r="AR310" s="119" t="s">
        <v>153</v>
      </c>
      <c r="AT310" s="119" t="s">
        <v>132</v>
      </c>
      <c r="AU310" s="119" t="s">
        <v>86</v>
      </c>
      <c r="AY310" s="18" t="s">
        <v>137</v>
      </c>
      <c r="BE310" s="120">
        <f>IF(N310="základní",J310,0)</f>
        <v>0</v>
      </c>
      <c r="BF310" s="120">
        <f>IF(N310="snížená",J310,0)</f>
        <v>0</v>
      </c>
      <c r="BG310" s="120">
        <f>IF(N310="zákl. přenesená",J310,0)</f>
        <v>0</v>
      </c>
      <c r="BH310" s="120">
        <f>IF(N310="sníž. přenesená",J310,0)</f>
        <v>0</v>
      </c>
      <c r="BI310" s="120">
        <f>IF(N310="nulová",J310,0)</f>
        <v>0</v>
      </c>
      <c r="BJ310" s="18" t="s">
        <v>84</v>
      </c>
      <c r="BK310" s="120">
        <f>ROUND(I310*H310,2)</f>
        <v>0</v>
      </c>
      <c r="BL310" s="18" t="s">
        <v>153</v>
      </c>
      <c r="BM310" s="119" t="s">
        <v>628</v>
      </c>
    </row>
    <row r="311" spans="2:65" s="1" customFormat="1" ht="29.25">
      <c r="B311" s="33"/>
      <c r="D311" s="121" t="s">
        <v>139</v>
      </c>
      <c r="F311" s="122" t="s">
        <v>629</v>
      </c>
      <c r="I311" s="123"/>
      <c r="L311" s="33"/>
      <c r="M311" s="124"/>
      <c r="T311" s="54"/>
      <c r="AT311" s="18" t="s">
        <v>139</v>
      </c>
      <c r="AU311" s="18" t="s">
        <v>86</v>
      </c>
    </row>
    <row r="312" spans="2:65" s="1" customFormat="1" ht="11.25">
      <c r="B312" s="33"/>
      <c r="D312" s="164" t="s">
        <v>379</v>
      </c>
      <c r="F312" s="165" t="s">
        <v>630</v>
      </c>
      <c r="I312" s="123"/>
      <c r="L312" s="33"/>
      <c r="M312" s="124"/>
      <c r="T312" s="54"/>
      <c r="AT312" s="18" t="s">
        <v>379</v>
      </c>
      <c r="AU312" s="18" t="s">
        <v>86</v>
      </c>
    </row>
    <row r="313" spans="2:65" s="10" customFormat="1" ht="11.25">
      <c r="B313" s="131"/>
      <c r="D313" s="121" t="s">
        <v>141</v>
      </c>
      <c r="E313" s="132" t="s">
        <v>19</v>
      </c>
      <c r="F313" s="133" t="s">
        <v>289</v>
      </c>
      <c r="H313" s="134">
        <v>359.791</v>
      </c>
      <c r="I313" s="135"/>
      <c r="L313" s="131"/>
      <c r="M313" s="136"/>
      <c r="T313" s="137"/>
      <c r="AT313" s="132" t="s">
        <v>141</v>
      </c>
      <c r="AU313" s="132" t="s">
        <v>86</v>
      </c>
      <c r="AV313" s="10" t="s">
        <v>86</v>
      </c>
      <c r="AW313" s="10" t="s">
        <v>37</v>
      </c>
      <c r="AX313" s="10" t="s">
        <v>84</v>
      </c>
      <c r="AY313" s="132" t="s">
        <v>137</v>
      </c>
    </row>
    <row r="314" spans="2:65" s="1" customFormat="1" ht="16.5" customHeight="1">
      <c r="B314" s="33"/>
      <c r="C314" s="108" t="s">
        <v>631</v>
      </c>
      <c r="D314" s="108" t="s">
        <v>132</v>
      </c>
      <c r="E314" s="109" t="s">
        <v>632</v>
      </c>
      <c r="F314" s="110" t="s">
        <v>633</v>
      </c>
      <c r="G314" s="111" t="s">
        <v>303</v>
      </c>
      <c r="H314" s="112">
        <v>23.387</v>
      </c>
      <c r="I314" s="113"/>
      <c r="J314" s="114">
        <f>ROUND(I314*H314,2)</f>
        <v>0</v>
      </c>
      <c r="K314" s="110" t="s">
        <v>376</v>
      </c>
      <c r="L314" s="33"/>
      <c r="M314" s="115" t="s">
        <v>19</v>
      </c>
      <c r="N314" s="116" t="s">
        <v>47</v>
      </c>
      <c r="P314" s="117">
        <f>O314*H314</f>
        <v>0</v>
      </c>
      <c r="Q314" s="117">
        <v>1.0556000000000001</v>
      </c>
      <c r="R314" s="117">
        <f>Q314*H314</f>
        <v>24.687317200000003</v>
      </c>
      <c r="S314" s="117">
        <v>0</v>
      </c>
      <c r="T314" s="118">
        <f>S314*H314</f>
        <v>0</v>
      </c>
      <c r="AR314" s="119" t="s">
        <v>153</v>
      </c>
      <c r="AT314" s="119" t="s">
        <v>132</v>
      </c>
      <c r="AU314" s="119" t="s">
        <v>86</v>
      </c>
      <c r="AY314" s="18" t="s">
        <v>137</v>
      </c>
      <c r="BE314" s="120">
        <f>IF(N314="základní",J314,0)</f>
        <v>0</v>
      </c>
      <c r="BF314" s="120">
        <f>IF(N314="snížená",J314,0)</f>
        <v>0</v>
      </c>
      <c r="BG314" s="120">
        <f>IF(N314="zákl. přenesená",J314,0)</f>
        <v>0</v>
      </c>
      <c r="BH314" s="120">
        <f>IF(N314="sníž. přenesená",J314,0)</f>
        <v>0</v>
      </c>
      <c r="BI314" s="120">
        <f>IF(N314="nulová",J314,0)</f>
        <v>0</v>
      </c>
      <c r="BJ314" s="18" t="s">
        <v>84</v>
      </c>
      <c r="BK314" s="120">
        <f>ROUND(I314*H314,2)</f>
        <v>0</v>
      </c>
      <c r="BL314" s="18" t="s">
        <v>153</v>
      </c>
      <c r="BM314" s="119" t="s">
        <v>634</v>
      </c>
    </row>
    <row r="315" spans="2:65" s="1" customFormat="1" ht="29.25">
      <c r="B315" s="33"/>
      <c r="D315" s="121" t="s">
        <v>139</v>
      </c>
      <c r="F315" s="122" t="s">
        <v>635</v>
      </c>
      <c r="I315" s="123"/>
      <c r="L315" s="33"/>
      <c r="M315" s="124"/>
      <c r="T315" s="54"/>
      <c r="AT315" s="18" t="s">
        <v>139</v>
      </c>
      <c r="AU315" s="18" t="s">
        <v>86</v>
      </c>
    </row>
    <row r="316" spans="2:65" s="1" customFormat="1" ht="11.25">
      <c r="B316" s="33"/>
      <c r="D316" s="164" t="s">
        <v>379</v>
      </c>
      <c r="F316" s="165" t="s">
        <v>636</v>
      </c>
      <c r="I316" s="123"/>
      <c r="L316" s="33"/>
      <c r="M316" s="124"/>
      <c r="T316" s="54"/>
      <c r="AT316" s="18" t="s">
        <v>379</v>
      </c>
      <c r="AU316" s="18" t="s">
        <v>86</v>
      </c>
    </row>
    <row r="317" spans="2:65" s="9" customFormat="1" ht="11.25">
      <c r="B317" s="125"/>
      <c r="D317" s="121" t="s">
        <v>141</v>
      </c>
      <c r="E317" s="126" t="s">
        <v>19</v>
      </c>
      <c r="F317" s="127" t="s">
        <v>637</v>
      </c>
      <c r="H317" s="126" t="s">
        <v>19</v>
      </c>
      <c r="I317" s="128"/>
      <c r="L317" s="125"/>
      <c r="M317" s="129"/>
      <c r="T317" s="130"/>
      <c r="AT317" s="126" t="s">
        <v>141</v>
      </c>
      <c r="AU317" s="126" t="s">
        <v>86</v>
      </c>
      <c r="AV317" s="9" t="s">
        <v>84</v>
      </c>
      <c r="AW317" s="9" t="s">
        <v>37</v>
      </c>
      <c r="AX317" s="9" t="s">
        <v>76</v>
      </c>
      <c r="AY317" s="126" t="s">
        <v>137</v>
      </c>
    </row>
    <row r="318" spans="2:65" s="10" customFormat="1" ht="11.25">
      <c r="B318" s="131"/>
      <c r="D318" s="121" t="s">
        <v>141</v>
      </c>
      <c r="E318" s="132" t="s">
        <v>19</v>
      </c>
      <c r="F318" s="133" t="s">
        <v>638</v>
      </c>
      <c r="H318" s="134">
        <v>23.387</v>
      </c>
      <c r="I318" s="135"/>
      <c r="L318" s="131"/>
      <c r="M318" s="136"/>
      <c r="T318" s="137"/>
      <c r="AT318" s="132" t="s">
        <v>141</v>
      </c>
      <c r="AU318" s="132" t="s">
        <v>86</v>
      </c>
      <c r="AV318" s="10" t="s">
        <v>86</v>
      </c>
      <c r="AW318" s="10" t="s">
        <v>37</v>
      </c>
      <c r="AX318" s="10" t="s">
        <v>84</v>
      </c>
      <c r="AY318" s="132" t="s">
        <v>137</v>
      </c>
    </row>
    <row r="319" spans="2:65" s="1" customFormat="1" ht="16.5" customHeight="1">
      <c r="B319" s="33"/>
      <c r="C319" s="108" t="s">
        <v>639</v>
      </c>
      <c r="D319" s="108" t="s">
        <v>132</v>
      </c>
      <c r="E319" s="109" t="s">
        <v>640</v>
      </c>
      <c r="F319" s="110" t="s">
        <v>641</v>
      </c>
      <c r="G319" s="111" t="s">
        <v>287</v>
      </c>
      <c r="H319" s="112">
        <v>4.673</v>
      </c>
      <c r="I319" s="113"/>
      <c r="J319" s="114">
        <f>ROUND(I319*H319,2)</f>
        <v>0</v>
      </c>
      <c r="K319" s="110" t="s">
        <v>376</v>
      </c>
      <c r="L319" s="33"/>
      <c r="M319" s="115" t="s">
        <v>19</v>
      </c>
      <c r="N319" s="116" t="s">
        <v>47</v>
      </c>
      <c r="P319" s="117">
        <f>O319*H319</f>
        <v>0</v>
      </c>
      <c r="Q319" s="117">
        <v>0</v>
      </c>
      <c r="R319" s="117">
        <f>Q319*H319</f>
        <v>0</v>
      </c>
      <c r="S319" s="117">
        <v>0</v>
      </c>
      <c r="T319" s="118">
        <f>S319*H319</f>
        <v>0</v>
      </c>
      <c r="AR319" s="119" t="s">
        <v>153</v>
      </c>
      <c r="AT319" s="119" t="s">
        <v>132</v>
      </c>
      <c r="AU319" s="119" t="s">
        <v>86</v>
      </c>
      <c r="AY319" s="18" t="s">
        <v>137</v>
      </c>
      <c r="BE319" s="120">
        <f>IF(N319="základní",J319,0)</f>
        <v>0</v>
      </c>
      <c r="BF319" s="120">
        <f>IF(N319="snížená",J319,0)</f>
        <v>0</v>
      </c>
      <c r="BG319" s="120">
        <f>IF(N319="zákl. přenesená",J319,0)</f>
        <v>0</v>
      </c>
      <c r="BH319" s="120">
        <f>IF(N319="sníž. přenesená",J319,0)</f>
        <v>0</v>
      </c>
      <c r="BI319" s="120">
        <f>IF(N319="nulová",J319,0)</f>
        <v>0</v>
      </c>
      <c r="BJ319" s="18" t="s">
        <v>84</v>
      </c>
      <c r="BK319" s="120">
        <f>ROUND(I319*H319,2)</f>
        <v>0</v>
      </c>
      <c r="BL319" s="18" t="s">
        <v>153</v>
      </c>
      <c r="BM319" s="119" t="s">
        <v>642</v>
      </c>
    </row>
    <row r="320" spans="2:65" s="1" customFormat="1" ht="11.25">
      <c r="B320" s="33"/>
      <c r="D320" s="121" t="s">
        <v>139</v>
      </c>
      <c r="F320" s="122" t="s">
        <v>643</v>
      </c>
      <c r="I320" s="123"/>
      <c r="L320" s="33"/>
      <c r="M320" s="124"/>
      <c r="T320" s="54"/>
      <c r="AT320" s="18" t="s">
        <v>139</v>
      </c>
      <c r="AU320" s="18" t="s">
        <v>86</v>
      </c>
    </row>
    <row r="321" spans="2:65" s="1" customFormat="1" ht="11.25">
      <c r="B321" s="33"/>
      <c r="D321" s="164" t="s">
        <v>379</v>
      </c>
      <c r="F321" s="165" t="s">
        <v>644</v>
      </c>
      <c r="I321" s="123"/>
      <c r="L321" s="33"/>
      <c r="M321" s="124"/>
      <c r="T321" s="54"/>
      <c r="AT321" s="18" t="s">
        <v>379</v>
      </c>
      <c r="AU321" s="18" t="s">
        <v>86</v>
      </c>
    </row>
    <row r="322" spans="2:65" s="9" customFormat="1" ht="11.25">
      <c r="B322" s="125"/>
      <c r="D322" s="121" t="s">
        <v>141</v>
      </c>
      <c r="E322" s="126" t="s">
        <v>19</v>
      </c>
      <c r="F322" s="127" t="s">
        <v>645</v>
      </c>
      <c r="H322" s="126" t="s">
        <v>19</v>
      </c>
      <c r="I322" s="128"/>
      <c r="L322" s="125"/>
      <c r="M322" s="129"/>
      <c r="T322" s="130"/>
      <c r="AT322" s="126" t="s">
        <v>141</v>
      </c>
      <c r="AU322" s="126" t="s">
        <v>86</v>
      </c>
      <c r="AV322" s="9" t="s">
        <v>84</v>
      </c>
      <c r="AW322" s="9" t="s">
        <v>37</v>
      </c>
      <c r="AX322" s="9" t="s">
        <v>76</v>
      </c>
      <c r="AY322" s="126" t="s">
        <v>137</v>
      </c>
    </row>
    <row r="323" spans="2:65" s="10" customFormat="1" ht="11.25">
      <c r="B323" s="131"/>
      <c r="D323" s="121" t="s">
        <v>141</v>
      </c>
      <c r="E323" s="132" t="s">
        <v>19</v>
      </c>
      <c r="F323" s="133" t="s">
        <v>646</v>
      </c>
      <c r="H323" s="134">
        <v>4.673</v>
      </c>
      <c r="I323" s="135"/>
      <c r="L323" s="131"/>
      <c r="M323" s="136"/>
      <c r="T323" s="137"/>
      <c r="AT323" s="132" t="s">
        <v>141</v>
      </c>
      <c r="AU323" s="132" t="s">
        <v>86</v>
      </c>
      <c r="AV323" s="10" t="s">
        <v>86</v>
      </c>
      <c r="AW323" s="10" t="s">
        <v>37</v>
      </c>
      <c r="AX323" s="10" t="s">
        <v>76</v>
      </c>
      <c r="AY323" s="132" t="s">
        <v>137</v>
      </c>
    </row>
    <row r="324" spans="2:65" s="14" customFormat="1" ht="11.25">
      <c r="B324" s="166"/>
      <c r="D324" s="121" t="s">
        <v>141</v>
      </c>
      <c r="E324" s="167" t="s">
        <v>298</v>
      </c>
      <c r="F324" s="168" t="s">
        <v>391</v>
      </c>
      <c r="H324" s="169">
        <v>4.673</v>
      </c>
      <c r="I324" s="170"/>
      <c r="L324" s="166"/>
      <c r="M324" s="171"/>
      <c r="T324" s="172"/>
      <c r="AT324" s="167" t="s">
        <v>141</v>
      </c>
      <c r="AU324" s="167" t="s">
        <v>86</v>
      </c>
      <c r="AV324" s="14" t="s">
        <v>153</v>
      </c>
      <c r="AW324" s="14" t="s">
        <v>37</v>
      </c>
      <c r="AX324" s="14" t="s">
        <v>84</v>
      </c>
      <c r="AY324" s="167" t="s">
        <v>137</v>
      </c>
    </row>
    <row r="325" spans="2:65" s="1" customFormat="1" ht="16.5" customHeight="1">
      <c r="B325" s="33"/>
      <c r="C325" s="108" t="s">
        <v>647</v>
      </c>
      <c r="D325" s="108" t="s">
        <v>132</v>
      </c>
      <c r="E325" s="109" t="s">
        <v>648</v>
      </c>
      <c r="F325" s="110" t="s">
        <v>649</v>
      </c>
      <c r="G325" s="111" t="s">
        <v>209</v>
      </c>
      <c r="H325" s="112">
        <v>17.733000000000001</v>
      </c>
      <c r="I325" s="113"/>
      <c r="J325" s="114">
        <f>ROUND(I325*H325,2)</f>
        <v>0</v>
      </c>
      <c r="K325" s="110" t="s">
        <v>376</v>
      </c>
      <c r="L325" s="33"/>
      <c r="M325" s="115" t="s">
        <v>19</v>
      </c>
      <c r="N325" s="116" t="s">
        <v>47</v>
      </c>
      <c r="P325" s="117">
        <f>O325*H325</f>
        <v>0</v>
      </c>
      <c r="Q325" s="117">
        <v>4.1700000000000001E-3</v>
      </c>
      <c r="R325" s="117">
        <f>Q325*H325</f>
        <v>7.394661000000001E-2</v>
      </c>
      <c r="S325" s="117">
        <v>0</v>
      </c>
      <c r="T325" s="118">
        <f>S325*H325</f>
        <v>0</v>
      </c>
      <c r="AR325" s="119" t="s">
        <v>153</v>
      </c>
      <c r="AT325" s="119" t="s">
        <v>132</v>
      </c>
      <c r="AU325" s="119" t="s">
        <v>86</v>
      </c>
      <c r="AY325" s="18" t="s">
        <v>137</v>
      </c>
      <c r="BE325" s="120">
        <f>IF(N325="základní",J325,0)</f>
        <v>0</v>
      </c>
      <c r="BF325" s="120">
        <f>IF(N325="snížená",J325,0)</f>
        <v>0</v>
      </c>
      <c r="BG325" s="120">
        <f>IF(N325="zákl. přenesená",J325,0)</f>
        <v>0</v>
      </c>
      <c r="BH325" s="120">
        <f>IF(N325="sníž. přenesená",J325,0)</f>
        <v>0</v>
      </c>
      <c r="BI325" s="120">
        <f>IF(N325="nulová",J325,0)</f>
        <v>0</v>
      </c>
      <c r="BJ325" s="18" t="s">
        <v>84</v>
      </c>
      <c r="BK325" s="120">
        <f>ROUND(I325*H325,2)</f>
        <v>0</v>
      </c>
      <c r="BL325" s="18" t="s">
        <v>153</v>
      </c>
      <c r="BM325" s="119" t="s">
        <v>650</v>
      </c>
    </row>
    <row r="326" spans="2:65" s="1" customFormat="1" ht="11.25">
      <c r="B326" s="33"/>
      <c r="D326" s="121" t="s">
        <v>139</v>
      </c>
      <c r="F326" s="122" t="s">
        <v>651</v>
      </c>
      <c r="I326" s="123"/>
      <c r="L326" s="33"/>
      <c r="M326" s="124"/>
      <c r="T326" s="54"/>
      <c r="AT326" s="18" t="s">
        <v>139</v>
      </c>
      <c r="AU326" s="18" t="s">
        <v>86</v>
      </c>
    </row>
    <row r="327" spans="2:65" s="1" customFormat="1" ht="11.25">
      <c r="B327" s="33"/>
      <c r="D327" s="164" t="s">
        <v>379</v>
      </c>
      <c r="F327" s="165" t="s">
        <v>652</v>
      </c>
      <c r="I327" s="123"/>
      <c r="L327" s="33"/>
      <c r="M327" s="124"/>
      <c r="T327" s="54"/>
      <c r="AT327" s="18" t="s">
        <v>379</v>
      </c>
      <c r="AU327" s="18" t="s">
        <v>86</v>
      </c>
    </row>
    <row r="328" spans="2:65" s="1" customFormat="1" ht="19.5">
      <c r="B328" s="33"/>
      <c r="D328" s="121" t="s">
        <v>252</v>
      </c>
      <c r="F328" s="141" t="s">
        <v>653</v>
      </c>
      <c r="I328" s="123"/>
      <c r="L328" s="33"/>
      <c r="M328" s="124"/>
      <c r="T328" s="54"/>
      <c r="AT328" s="18" t="s">
        <v>252</v>
      </c>
      <c r="AU328" s="18" t="s">
        <v>86</v>
      </c>
    </row>
    <row r="329" spans="2:65" s="9" customFormat="1" ht="11.25">
      <c r="B329" s="125"/>
      <c r="D329" s="121" t="s">
        <v>141</v>
      </c>
      <c r="E329" s="126" t="s">
        <v>19</v>
      </c>
      <c r="F329" s="127" t="s">
        <v>645</v>
      </c>
      <c r="H329" s="126" t="s">
        <v>19</v>
      </c>
      <c r="I329" s="128"/>
      <c r="L329" s="125"/>
      <c r="M329" s="129"/>
      <c r="T329" s="130"/>
      <c r="AT329" s="126" t="s">
        <v>141</v>
      </c>
      <c r="AU329" s="126" t="s">
        <v>86</v>
      </c>
      <c r="AV329" s="9" t="s">
        <v>84</v>
      </c>
      <c r="AW329" s="9" t="s">
        <v>37</v>
      </c>
      <c r="AX329" s="9" t="s">
        <v>76</v>
      </c>
      <c r="AY329" s="126" t="s">
        <v>137</v>
      </c>
    </row>
    <row r="330" spans="2:65" s="10" customFormat="1" ht="11.25">
      <c r="B330" s="131"/>
      <c r="D330" s="121" t="s">
        <v>141</v>
      </c>
      <c r="E330" s="132" t="s">
        <v>19</v>
      </c>
      <c r="F330" s="133" t="s">
        <v>654</v>
      </c>
      <c r="H330" s="134">
        <v>17.733000000000001</v>
      </c>
      <c r="I330" s="135"/>
      <c r="L330" s="131"/>
      <c r="M330" s="136"/>
      <c r="T330" s="137"/>
      <c r="AT330" s="132" t="s">
        <v>141</v>
      </c>
      <c r="AU330" s="132" t="s">
        <v>86</v>
      </c>
      <c r="AV330" s="10" t="s">
        <v>86</v>
      </c>
      <c r="AW330" s="10" t="s">
        <v>37</v>
      </c>
      <c r="AX330" s="10" t="s">
        <v>76</v>
      </c>
      <c r="AY330" s="132" t="s">
        <v>137</v>
      </c>
    </row>
    <row r="331" spans="2:65" s="14" customFormat="1" ht="11.25">
      <c r="B331" s="166"/>
      <c r="D331" s="121" t="s">
        <v>141</v>
      </c>
      <c r="E331" s="167" t="s">
        <v>292</v>
      </c>
      <c r="F331" s="168" t="s">
        <v>391</v>
      </c>
      <c r="H331" s="169">
        <v>17.733000000000001</v>
      </c>
      <c r="I331" s="170"/>
      <c r="L331" s="166"/>
      <c r="M331" s="171"/>
      <c r="T331" s="172"/>
      <c r="AT331" s="167" t="s">
        <v>141</v>
      </c>
      <c r="AU331" s="167" t="s">
        <v>86</v>
      </c>
      <c r="AV331" s="14" t="s">
        <v>153</v>
      </c>
      <c r="AW331" s="14" t="s">
        <v>37</v>
      </c>
      <c r="AX331" s="14" t="s">
        <v>84</v>
      </c>
      <c r="AY331" s="167" t="s">
        <v>137</v>
      </c>
    </row>
    <row r="332" spans="2:65" s="1" customFormat="1" ht="16.5" customHeight="1">
      <c r="B332" s="33"/>
      <c r="C332" s="108" t="s">
        <v>655</v>
      </c>
      <c r="D332" s="108" t="s">
        <v>132</v>
      </c>
      <c r="E332" s="109" t="s">
        <v>656</v>
      </c>
      <c r="F332" s="110" t="s">
        <v>657</v>
      </c>
      <c r="G332" s="111" t="s">
        <v>209</v>
      </c>
      <c r="H332" s="112">
        <v>17.733000000000001</v>
      </c>
      <c r="I332" s="113"/>
      <c r="J332" s="114">
        <f>ROUND(I332*H332,2)</f>
        <v>0</v>
      </c>
      <c r="K332" s="110" t="s">
        <v>376</v>
      </c>
      <c r="L332" s="33"/>
      <c r="M332" s="115" t="s">
        <v>19</v>
      </c>
      <c r="N332" s="116" t="s">
        <v>47</v>
      </c>
      <c r="P332" s="117">
        <f>O332*H332</f>
        <v>0</v>
      </c>
      <c r="Q332" s="117">
        <v>4.0000000000000003E-5</v>
      </c>
      <c r="R332" s="117">
        <f>Q332*H332</f>
        <v>7.0932000000000005E-4</v>
      </c>
      <c r="S332" s="117">
        <v>0</v>
      </c>
      <c r="T332" s="118">
        <f>S332*H332</f>
        <v>0</v>
      </c>
      <c r="AR332" s="119" t="s">
        <v>153</v>
      </c>
      <c r="AT332" s="119" t="s">
        <v>132</v>
      </c>
      <c r="AU332" s="119" t="s">
        <v>86</v>
      </c>
      <c r="AY332" s="18" t="s">
        <v>137</v>
      </c>
      <c r="BE332" s="120">
        <f>IF(N332="základní",J332,0)</f>
        <v>0</v>
      </c>
      <c r="BF332" s="120">
        <f>IF(N332="snížená",J332,0)</f>
        <v>0</v>
      </c>
      <c r="BG332" s="120">
        <f>IF(N332="zákl. přenesená",J332,0)</f>
        <v>0</v>
      </c>
      <c r="BH332" s="120">
        <f>IF(N332="sníž. přenesená",J332,0)</f>
        <v>0</v>
      </c>
      <c r="BI332" s="120">
        <f>IF(N332="nulová",J332,0)</f>
        <v>0</v>
      </c>
      <c r="BJ332" s="18" t="s">
        <v>84</v>
      </c>
      <c r="BK332" s="120">
        <f>ROUND(I332*H332,2)</f>
        <v>0</v>
      </c>
      <c r="BL332" s="18" t="s">
        <v>153</v>
      </c>
      <c r="BM332" s="119" t="s">
        <v>658</v>
      </c>
    </row>
    <row r="333" spans="2:65" s="1" customFormat="1" ht="11.25">
      <c r="B333" s="33"/>
      <c r="D333" s="121" t="s">
        <v>139</v>
      </c>
      <c r="F333" s="122" t="s">
        <v>659</v>
      </c>
      <c r="I333" s="123"/>
      <c r="L333" s="33"/>
      <c r="M333" s="124"/>
      <c r="T333" s="54"/>
      <c r="AT333" s="18" t="s">
        <v>139</v>
      </c>
      <c r="AU333" s="18" t="s">
        <v>86</v>
      </c>
    </row>
    <row r="334" spans="2:65" s="1" customFormat="1" ht="11.25">
      <c r="B334" s="33"/>
      <c r="D334" s="164" t="s">
        <v>379</v>
      </c>
      <c r="F334" s="165" t="s">
        <v>660</v>
      </c>
      <c r="I334" s="123"/>
      <c r="L334" s="33"/>
      <c r="M334" s="124"/>
      <c r="T334" s="54"/>
      <c r="AT334" s="18" t="s">
        <v>379</v>
      </c>
      <c r="AU334" s="18" t="s">
        <v>86</v>
      </c>
    </row>
    <row r="335" spans="2:65" s="10" customFormat="1" ht="11.25">
      <c r="B335" s="131"/>
      <c r="D335" s="121" t="s">
        <v>141</v>
      </c>
      <c r="E335" s="132" t="s">
        <v>19</v>
      </c>
      <c r="F335" s="133" t="s">
        <v>292</v>
      </c>
      <c r="H335" s="134">
        <v>17.733000000000001</v>
      </c>
      <c r="I335" s="135"/>
      <c r="L335" s="131"/>
      <c r="M335" s="136"/>
      <c r="T335" s="137"/>
      <c r="AT335" s="132" t="s">
        <v>141</v>
      </c>
      <c r="AU335" s="132" t="s">
        <v>86</v>
      </c>
      <c r="AV335" s="10" t="s">
        <v>86</v>
      </c>
      <c r="AW335" s="10" t="s">
        <v>37</v>
      </c>
      <c r="AX335" s="10" t="s">
        <v>84</v>
      </c>
      <c r="AY335" s="132" t="s">
        <v>137</v>
      </c>
    </row>
    <row r="336" spans="2:65" s="1" customFormat="1" ht="16.5" customHeight="1">
      <c r="B336" s="33"/>
      <c r="C336" s="108" t="s">
        <v>661</v>
      </c>
      <c r="D336" s="108" t="s">
        <v>132</v>
      </c>
      <c r="E336" s="109" t="s">
        <v>662</v>
      </c>
      <c r="F336" s="110" t="s">
        <v>663</v>
      </c>
      <c r="G336" s="111" t="s">
        <v>303</v>
      </c>
      <c r="H336" s="112">
        <v>0.41599999999999998</v>
      </c>
      <c r="I336" s="113"/>
      <c r="J336" s="114">
        <f>ROUND(I336*H336,2)</f>
        <v>0</v>
      </c>
      <c r="K336" s="110" t="s">
        <v>376</v>
      </c>
      <c r="L336" s="33"/>
      <c r="M336" s="115" t="s">
        <v>19</v>
      </c>
      <c r="N336" s="116" t="s">
        <v>47</v>
      </c>
      <c r="P336" s="117">
        <f>O336*H336</f>
        <v>0</v>
      </c>
      <c r="Q336" s="117">
        <v>1.0463800000000001</v>
      </c>
      <c r="R336" s="117">
        <f>Q336*H336</f>
        <v>0.43529408000000003</v>
      </c>
      <c r="S336" s="117">
        <v>0</v>
      </c>
      <c r="T336" s="118">
        <f>S336*H336</f>
        <v>0</v>
      </c>
      <c r="AR336" s="119" t="s">
        <v>153</v>
      </c>
      <c r="AT336" s="119" t="s">
        <v>132</v>
      </c>
      <c r="AU336" s="119" t="s">
        <v>86</v>
      </c>
      <c r="AY336" s="18" t="s">
        <v>137</v>
      </c>
      <c r="BE336" s="120">
        <f>IF(N336="základní",J336,0)</f>
        <v>0</v>
      </c>
      <c r="BF336" s="120">
        <f>IF(N336="snížená",J336,0)</f>
        <v>0</v>
      </c>
      <c r="BG336" s="120">
        <f>IF(N336="zákl. přenesená",J336,0)</f>
        <v>0</v>
      </c>
      <c r="BH336" s="120">
        <f>IF(N336="sníž. přenesená",J336,0)</f>
        <v>0</v>
      </c>
      <c r="BI336" s="120">
        <f>IF(N336="nulová",J336,0)</f>
        <v>0</v>
      </c>
      <c r="BJ336" s="18" t="s">
        <v>84</v>
      </c>
      <c r="BK336" s="120">
        <f>ROUND(I336*H336,2)</f>
        <v>0</v>
      </c>
      <c r="BL336" s="18" t="s">
        <v>153</v>
      </c>
      <c r="BM336" s="119" t="s">
        <v>664</v>
      </c>
    </row>
    <row r="337" spans="2:65" s="1" customFormat="1" ht="11.25">
      <c r="B337" s="33"/>
      <c r="D337" s="121" t="s">
        <v>139</v>
      </c>
      <c r="F337" s="122" t="s">
        <v>665</v>
      </c>
      <c r="I337" s="123"/>
      <c r="L337" s="33"/>
      <c r="M337" s="124"/>
      <c r="T337" s="54"/>
      <c r="AT337" s="18" t="s">
        <v>139</v>
      </c>
      <c r="AU337" s="18" t="s">
        <v>86</v>
      </c>
    </row>
    <row r="338" spans="2:65" s="1" customFormat="1" ht="11.25">
      <c r="B338" s="33"/>
      <c r="D338" s="164" t="s">
        <v>379</v>
      </c>
      <c r="F338" s="165" t="s">
        <v>666</v>
      </c>
      <c r="I338" s="123"/>
      <c r="L338" s="33"/>
      <c r="M338" s="124"/>
      <c r="T338" s="54"/>
      <c r="AT338" s="18" t="s">
        <v>379</v>
      </c>
      <c r="AU338" s="18" t="s">
        <v>86</v>
      </c>
    </row>
    <row r="339" spans="2:65" s="9" customFormat="1" ht="11.25">
      <c r="B339" s="125"/>
      <c r="D339" s="121" t="s">
        <v>141</v>
      </c>
      <c r="E339" s="126" t="s">
        <v>19</v>
      </c>
      <c r="F339" s="127" t="s">
        <v>637</v>
      </c>
      <c r="H339" s="126" t="s">
        <v>19</v>
      </c>
      <c r="I339" s="128"/>
      <c r="L339" s="125"/>
      <c r="M339" s="129"/>
      <c r="T339" s="130"/>
      <c r="AT339" s="126" t="s">
        <v>141</v>
      </c>
      <c r="AU339" s="126" t="s">
        <v>86</v>
      </c>
      <c r="AV339" s="9" t="s">
        <v>84</v>
      </c>
      <c r="AW339" s="9" t="s">
        <v>37</v>
      </c>
      <c r="AX339" s="9" t="s">
        <v>76</v>
      </c>
      <c r="AY339" s="126" t="s">
        <v>137</v>
      </c>
    </row>
    <row r="340" spans="2:65" s="10" customFormat="1" ht="11.25">
      <c r="B340" s="131"/>
      <c r="D340" s="121" t="s">
        <v>141</v>
      </c>
      <c r="E340" s="132" t="s">
        <v>19</v>
      </c>
      <c r="F340" s="133" t="s">
        <v>667</v>
      </c>
      <c r="H340" s="134">
        <v>0.41599999999999998</v>
      </c>
      <c r="I340" s="135"/>
      <c r="L340" s="131"/>
      <c r="M340" s="136"/>
      <c r="T340" s="137"/>
      <c r="AT340" s="132" t="s">
        <v>141</v>
      </c>
      <c r="AU340" s="132" t="s">
        <v>86</v>
      </c>
      <c r="AV340" s="10" t="s">
        <v>86</v>
      </c>
      <c r="AW340" s="10" t="s">
        <v>37</v>
      </c>
      <c r="AX340" s="10" t="s">
        <v>84</v>
      </c>
      <c r="AY340" s="132" t="s">
        <v>137</v>
      </c>
    </row>
    <row r="341" spans="2:65" s="13" customFormat="1" ht="22.9" customHeight="1">
      <c r="B341" s="152"/>
      <c r="D341" s="153" t="s">
        <v>75</v>
      </c>
      <c r="E341" s="162" t="s">
        <v>153</v>
      </c>
      <c r="F341" s="162" t="s">
        <v>668</v>
      </c>
      <c r="I341" s="155"/>
      <c r="J341" s="163">
        <f>BK341</f>
        <v>0</v>
      </c>
      <c r="L341" s="152"/>
      <c r="M341" s="157"/>
      <c r="P341" s="158">
        <f>SUM(P342:P360)</f>
        <v>0</v>
      </c>
      <c r="R341" s="158">
        <f>SUM(R342:R360)</f>
        <v>354.06213600000007</v>
      </c>
      <c r="T341" s="159">
        <f>SUM(T342:T360)</f>
        <v>0</v>
      </c>
      <c r="AR341" s="153" t="s">
        <v>84</v>
      </c>
      <c r="AT341" s="160" t="s">
        <v>75</v>
      </c>
      <c r="AU341" s="160" t="s">
        <v>84</v>
      </c>
      <c r="AY341" s="153" t="s">
        <v>137</v>
      </c>
      <c r="BK341" s="161">
        <f>SUM(BK342:BK360)</f>
        <v>0</v>
      </c>
    </row>
    <row r="342" spans="2:65" s="1" customFormat="1" ht="16.5" customHeight="1">
      <c r="B342" s="33"/>
      <c r="C342" s="108" t="s">
        <v>669</v>
      </c>
      <c r="D342" s="108" t="s">
        <v>132</v>
      </c>
      <c r="E342" s="109" t="s">
        <v>670</v>
      </c>
      <c r="F342" s="110" t="s">
        <v>671</v>
      </c>
      <c r="G342" s="111" t="s">
        <v>209</v>
      </c>
      <c r="H342" s="112">
        <v>68.25</v>
      </c>
      <c r="I342" s="113"/>
      <c r="J342" s="114">
        <f>ROUND(I342*H342,2)</f>
        <v>0</v>
      </c>
      <c r="K342" s="110" t="s">
        <v>376</v>
      </c>
      <c r="L342" s="33"/>
      <c r="M342" s="115" t="s">
        <v>19</v>
      </c>
      <c r="N342" s="116" t="s">
        <v>47</v>
      </c>
      <c r="P342" s="117">
        <f>O342*H342</f>
        <v>0</v>
      </c>
      <c r="Q342" s="117">
        <v>0</v>
      </c>
      <c r="R342" s="117">
        <f>Q342*H342</f>
        <v>0</v>
      </c>
      <c r="S342" s="117">
        <v>0</v>
      </c>
      <c r="T342" s="118">
        <f>S342*H342</f>
        <v>0</v>
      </c>
      <c r="AR342" s="119" t="s">
        <v>153</v>
      </c>
      <c r="AT342" s="119" t="s">
        <v>132</v>
      </c>
      <c r="AU342" s="119" t="s">
        <v>86</v>
      </c>
      <c r="AY342" s="18" t="s">
        <v>137</v>
      </c>
      <c r="BE342" s="120">
        <f>IF(N342="základní",J342,0)</f>
        <v>0</v>
      </c>
      <c r="BF342" s="120">
        <f>IF(N342="snížená",J342,0)</f>
        <v>0</v>
      </c>
      <c r="BG342" s="120">
        <f>IF(N342="zákl. přenesená",J342,0)</f>
        <v>0</v>
      </c>
      <c r="BH342" s="120">
        <f>IF(N342="sníž. přenesená",J342,0)</f>
        <v>0</v>
      </c>
      <c r="BI342" s="120">
        <f>IF(N342="nulová",J342,0)</f>
        <v>0</v>
      </c>
      <c r="BJ342" s="18" t="s">
        <v>84</v>
      </c>
      <c r="BK342" s="120">
        <f>ROUND(I342*H342,2)</f>
        <v>0</v>
      </c>
      <c r="BL342" s="18" t="s">
        <v>153</v>
      </c>
      <c r="BM342" s="119" t="s">
        <v>672</v>
      </c>
    </row>
    <row r="343" spans="2:65" s="1" customFormat="1" ht="11.25">
      <c r="B343" s="33"/>
      <c r="D343" s="121" t="s">
        <v>139</v>
      </c>
      <c r="F343" s="122" t="s">
        <v>673</v>
      </c>
      <c r="I343" s="123"/>
      <c r="L343" s="33"/>
      <c r="M343" s="124"/>
      <c r="T343" s="54"/>
      <c r="AT343" s="18" t="s">
        <v>139</v>
      </c>
      <c r="AU343" s="18" t="s">
        <v>86</v>
      </c>
    </row>
    <row r="344" spans="2:65" s="1" customFormat="1" ht="11.25">
      <c r="B344" s="33"/>
      <c r="D344" s="164" t="s">
        <v>379</v>
      </c>
      <c r="F344" s="165" t="s">
        <v>674</v>
      </c>
      <c r="I344" s="123"/>
      <c r="L344" s="33"/>
      <c r="M344" s="124"/>
      <c r="T344" s="54"/>
      <c r="AT344" s="18" t="s">
        <v>379</v>
      </c>
      <c r="AU344" s="18" t="s">
        <v>86</v>
      </c>
    </row>
    <row r="345" spans="2:65" s="1" customFormat="1" ht="19.5">
      <c r="B345" s="33"/>
      <c r="D345" s="121" t="s">
        <v>252</v>
      </c>
      <c r="F345" s="141" t="s">
        <v>675</v>
      </c>
      <c r="I345" s="123"/>
      <c r="L345" s="33"/>
      <c r="M345" s="124"/>
      <c r="T345" s="54"/>
      <c r="AT345" s="18" t="s">
        <v>252</v>
      </c>
      <c r="AU345" s="18" t="s">
        <v>86</v>
      </c>
    </row>
    <row r="346" spans="2:65" s="9" customFormat="1" ht="11.25">
      <c r="B346" s="125"/>
      <c r="D346" s="121" t="s">
        <v>141</v>
      </c>
      <c r="E346" s="126" t="s">
        <v>19</v>
      </c>
      <c r="F346" s="127" t="s">
        <v>645</v>
      </c>
      <c r="H346" s="126" t="s">
        <v>19</v>
      </c>
      <c r="I346" s="128"/>
      <c r="L346" s="125"/>
      <c r="M346" s="129"/>
      <c r="T346" s="130"/>
      <c r="AT346" s="126" t="s">
        <v>141</v>
      </c>
      <c r="AU346" s="126" t="s">
        <v>86</v>
      </c>
      <c r="AV346" s="9" t="s">
        <v>84</v>
      </c>
      <c r="AW346" s="9" t="s">
        <v>37</v>
      </c>
      <c r="AX346" s="9" t="s">
        <v>76</v>
      </c>
      <c r="AY346" s="126" t="s">
        <v>137</v>
      </c>
    </row>
    <row r="347" spans="2:65" s="10" customFormat="1" ht="11.25">
      <c r="B347" s="131"/>
      <c r="D347" s="121" t="s">
        <v>141</v>
      </c>
      <c r="E347" s="132" t="s">
        <v>19</v>
      </c>
      <c r="F347" s="133" t="s">
        <v>676</v>
      </c>
      <c r="H347" s="134">
        <v>68.25</v>
      </c>
      <c r="I347" s="135"/>
      <c r="L347" s="131"/>
      <c r="M347" s="136"/>
      <c r="T347" s="137"/>
      <c r="AT347" s="132" t="s">
        <v>141</v>
      </c>
      <c r="AU347" s="132" t="s">
        <v>86</v>
      </c>
      <c r="AV347" s="10" t="s">
        <v>86</v>
      </c>
      <c r="AW347" s="10" t="s">
        <v>37</v>
      </c>
      <c r="AX347" s="10" t="s">
        <v>84</v>
      </c>
      <c r="AY347" s="132" t="s">
        <v>137</v>
      </c>
    </row>
    <row r="348" spans="2:65" s="1" customFormat="1" ht="16.5" customHeight="1">
      <c r="B348" s="33"/>
      <c r="C348" s="108" t="s">
        <v>677</v>
      </c>
      <c r="D348" s="108" t="s">
        <v>132</v>
      </c>
      <c r="E348" s="109" t="s">
        <v>678</v>
      </c>
      <c r="F348" s="110" t="s">
        <v>679</v>
      </c>
      <c r="G348" s="111" t="s">
        <v>287</v>
      </c>
      <c r="H348" s="112">
        <v>146.21</v>
      </c>
      <c r="I348" s="113"/>
      <c r="J348" s="114">
        <f>ROUND(I348*H348,2)</f>
        <v>0</v>
      </c>
      <c r="K348" s="110" t="s">
        <v>376</v>
      </c>
      <c r="L348" s="33"/>
      <c r="M348" s="115" t="s">
        <v>19</v>
      </c>
      <c r="N348" s="116" t="s">
        <v>47</v>
      </c>
      <c r="P348" s="117">
        <f>O348*H348</f>
        <v>0</v>
      </c>
      <c r="Q348" s="117">
        <v>2.4216000000000002</v>
      </c>
      <c r="R348" s="117">
        <f>Q348*H348</f>
        <v>354.06213600000007</v>
      </c>
      <c r="S348" s="117">
        <v>0</v>
      </c>
      <c r="T348" s="118">
        <f>S348*H348</f>
        <v>0</v>
      </c>
      <c r="AR348" s="119" t="s">
        <v>153</v>
      </c>
      <c r="AT348" s="119" t="s">
        <v>132</v>
      </c>
      <c r="AU348" s="119" t="s">
        <v>86</v>
      </c>
      <c r="AY348" s="18" t="s">
        <v>137</v>
      </c>
      <c r="BE348" s="120">
        <f>IF(N348="základní",J348,0)</f>
        <v>0</v>
      </c>
      <c r="BF348" s="120">
        <f>IF(N348="snížená",J348,0)</f>
        <v>0</v>
      </c>
      <c r="BG348" s="120">
        <f>IF(N348="zákl. přenesená",J348,0)</f>
        <v>0</v>
      </c>
      <c r="BH348" s="120">
        <f>IF(N348="sníž. přenesená",J348,0)</f>
        <v>0</v>
      </c>
      <c r="BI348" s="120">
        <f>IF(N348="nulová",J348,0)</f>
        <v>0</v>
      </c>
      <c r="BJ348" s="18" t="s">
        <v>84</v>
      </c>
      <c r="BK348" s="120">
        <f>ROUND(I348*H348,2)</f>
        <v>0</v>
      </c>
      <c r="BL348" s="18" t="s">
        <v>153</v>
      </c>
      <c r="BM348" s="119" t="s">
        <v>680</v>
      </c>
    </row>
    <row r="349" spans="2:65" s="1" customFormat="1" ht="11.25">
      <c r="B349" s="33"/>
      <c r="D349" s="121" t="s">
        <v>139</v>
      </c>
      <c r="F349" s="122" t="s">
        <v>681</v>
      </c>
      <c r="I349" s="123"/>
      <c r="L349" s="33"/>
      <c r="M349" s="124"/>
      <c r="T349" s="54"/>
      <c r="AT349" s="18" t="s">
        <v>139</v>
      </c>
      <c r="AU349" s="18" t="s">
        <v>86</v>
      </c>
    </row>
    <row r="350" spans="2:65" s="1" customFormat="1" ht="11.25">
      <c r="B350" s="33"/>
      <c r="D350" s="164" t="s">
        <v>379</v>
      </c>
      <c r="F350" s="165" t="s">
        <v>682</v>
      </c>
      <c r="I350" s="123"/>
      <c r="L350" s="33"/>
      <c r="M350" s="124"/>
      <c r="T350" s="54"/>
      <c r="AT350" s="18" t="s">
        <v>379</v>
      </c>
      <c r="AU350" s="18" t="s">
        <v>86</v>
      </c>
    </row>
    <row r="351" spans="2:65" s="9" customFormat="1" ht="11.25">
      <c r="B351" s="125"/>
      <c r="D351" s="121" t="s">
        <v>141</v>
      </c>
      <c r="E351" s="126" t="s">
        <v>19</v>
      </c>
      <c r="F351" s="127" t="s">
        <v>683</v>
      </c>
      <c r="H351" s="126" t="s">
        <v>19</v>
      </c>
      <c r="I351" s="128"/>
      <c r="L351" s="125"/>
      <c r="M351" s="129"/>
      <c r="T351" s="130"/>
      <c r="AT351" s="126" t="s">
        <v>141</v>
      </c>
      <c r="AU351" s="126" t="s">
        <v>86</v>
      </c>
      <c r="AV351" s="9" t="s">
        <v>84</v>
      </c>
      <c r="AW351" s="9" t="s">
        <v>37</v>
      </c>
      <c r="AX351" s="9" t="s">
        <v>76</v>
      </c>
      <c r="AY351" s="126" t="s">
        <v>137</v>
      </c>
    </row>
    <row r="352" spans="2:65" s="9" customFormat="1" ht="11.25">
      <c r="B352" s="125"/>
      <c r="D352" s="121" t="s">
        <v>141</v>
      </c>
      <c r="E352" s="126" t="s">
        <v>19</v>
      </c>
      <c r="F352" s="127" t="s">
        <v>684</v>
      </c>
      <c r="H352" s="126" t="s">
        <v>19</v>
      </c>
      <c r="I352" s="128"/>
      <c r="L352" s="125"/>
      <c r="M352" s="129"/>
      <c r="T352" s="130"/>
      <c r="AT352" s="126" t="s">
        <v>141</v>
      </c>
      <c r="AU352" s="126" t="s">
        <v>86</v>
      </c>
      <c r="AV352" s="9" t="s">
        <v>84</v>
      </c>
      <c r="AW352" s="9" t="s">
        <v>37</v>
      </c>
      <c r="AX352" s="9" t="s">
        <v>76</v>
      </c>
      <c r="AY352" s="126" t="s">
        <v>137</v>
      </c>
    </row>
    <row r="353" spans="2:65" s="10" customFormat="1" ht="11.25">
      <c r="B353" s="131"/>
      <c r="D353" s="121" t="s">
        <v>141</v>
      </c>
      <c r="E353" s="132" t="s">
        <v>19</v>
      </c>
      <c r="F353" s="133" t="s">
        <v>685</v>
      </c>
      <c r="H353" s="134">
        <v>22.033999999999999</v>
      </c>
      <c r="I353" s="135"/>
      <c r="L353" s="131"/>
      <c r="M353" s="136"/>
      <c r="T353" s="137"/>
      <c r="AT353" s="132" t="s">
        <v>141</v>
      </c>
      <c r="AU353" s="132" t="s">
        <v>86</v>
      </c>
      <c r="AV353" s="10" t="s">
        <v>86</v>
      </c>
      <c r="AW353" s="10" t="s">
        <v>37</v>
      </c>
      <c r="AX353" s="10" t="s">
        <v>76</v>
      </c>
      <c r="AY353" s="132" t="s">
        <v>137</v>
      </c>
    </row>
    <row r="354" spans="2:65" s="10" customFormat="1" ht="11.25">
      <c r="B354" s="131"/>
      <c r="D354" s="121" t="s">
        <v>141</v>
      </c>
      <c r="E354" s="132" t="s">
        <v>19</v>
      </c>
      <c r="F354" s="133" t="s">
        <v>686</v>
      </c>
      <c r="H354" s="134">
        <v>11.135</v>
      </c>
      <c r="I354" s="135"/>
      <c r="L354" s="131"/>
      <c r="M354" s="136"/>
      <c r="T354" s="137"/>
      <c r="AT354" s="132" t="s">
        <v>141</v>
      </c>
      <c r="AU354" s="132" t="s">
        <v>86</v>
      </c>
      <c r="AV354" s="10" t="s">
        <v>86</v>
      </c>
      <c r="AW354" s="10" t="s">
        <v>37</v>
      </c>
      <c r="AX354" s="10" t="s">
        <v>76</v>
      </c>
      <c r="AY354" s="132" t="s">
        <v>137</v>
      </c>
    </row>
    <row r="355" spans="2:65" s="9" customFormat="1" ht="11.25">
      <c r="B355" s="125"/>
      <c r="D355" s="121" t="s">
        <v>141</v>
      </c>
      <c r="E355" s="126" t="s">
        <v>19</v>
      </c>
      <c r="F355" s="127" t="s">
        <v>687</v>
      </c>
      <c r="H355" s="126" t="s">
        <v>19</v>
      </c>
      <c r="I355" s="128"/>
      <c r="L355" s="125"/>
      <c r="M355" s="129"/>
      <c r="T355" s="130"/>
      <c r="AT355" s="126" t="s">
        <v>141</v>
      </c>
      <c r="AU355" s="126" t="s">
        <v>86</v>
      </c>
      <c r="AV355" s="9" t="s">
        <v>84</v>
      </c>
      <c r="AW355" s="9" t="s">
        <v>37</v>
      </c>
      <c r="AX355" s="9" t="s">
        <v>76</v>
      </c>
      <c r="AY355" s="126" t="s">
        <v>137</v>
      </c>
    </row>
    <row r="356" spans="2:65" s="10" customFormat="1" ht="11.25">
      <c r="B356" s="131"/>
      <c r="D356" s="121" t="s">
        <v>141</v>
      </c>
      <c r="E356" s="132" t="s">
        <v>19</v>
      </c>
      <c r="F356" s="133" t="s">
        <v>688</v>
      </c>
      <c r="H356" s="134">
        <v>18.239000000000001</v>
      </c>
      <c r="I356" s="135"/>
      <c r="L356" s="131"/>
      <c r="M356" s="136"/>
      <c r="T356" s="137"/>
      <c r="AT356" s="132" t="s">
        <v>141</v>
      </c>
      <c r="AU356" s="132" t="s">
        <v>86</v>
      </c>
      <c r="AV356" s="10" t="s">
        <v>86</v>
      </c>
      <c r="AW356" s="10" t="s">
        <v>37</v>
      </c>
      <c r="AX356" s="10" t="s">
        <v>76</v>
      </c>
      <c r="AY356" s="132" t="s">
        <v>137</v>
      </c>
    </row>
    <row r="357" spans="2:65" s="10" customFormat="1" ht="11.25">
      <c r="B357" s="131"/>
      <c r="D357" s="121" t="s">
        <v>141</v>
      </c>
      <c r="E357" s="132" t="s">
        <v>19</v>
      </c>
      <c r="F357" s="133" t="s">
        <v>689</v>
      </c>
      <c r="H357" s="134">
        <v>44.578000000000003</v>
      </c>
      <c r="I357" s="135"/>
      <c r="L357" s="131"/>
      <c r="M357" s="136"/>
      <c r="T357" s="137"/>
      <c r="AT357" s="132" t="s">
        <v>141</v>
      </c>
      <c r="AU357" s="132" t="s">
        <v>86</v>
      </c>
      <c r="AV357" s="10" t="s">
        <v>86</v>
      </c>
      <c r="AW357" s="10" t="s">
        <v>37</v>
      </c>
      <c r="AX357" s="10" t="s">
        <v>76</v>
      </c>
      <c r="AY357" s="132" t="s">
        <v>137</v>
      </c>
    </row>
    <row r="358" spans="2:65" s="10" customFormat="1" ht="11.25">
      <c r="B358" s="131"/>
      <c r="D358" s="121" t="s">
        <v>141</v>
      </c>
      <c r="E358" s="132" t="s">
        <v>19</v>
      </c>
      <c r="F358" s="133" t="s">
        <v>690</v>
      </c>
      <c r="H358" s="134">
        <v>23.201000000000001</v>
      </c>
      <c r="I358" s="135"/>
      <c r="L358" s="131"/>
      <c r="M358" s="136"/>
      <c r="T358" s="137"/>
      <c r="AT358" s="132" t="s">
        <v>141</v>
      </c>
      <c r="AU358" s="132" t="s">
        <v>86</v>
      </c>
      <c r="AV358" s="10" t="s">
        <v>86</v>
      </c>
      <c r="AW358" s="10" t="s">
        <v>37</v>
      </c>
      <c r="AX358" s="10" t="s">
        <v>76</v>
      </c>
      <c r="AY358" s="132" t="s">
        <v>137</v>
      </c>
    </row>
    <row r="359" spans="2:65" s="10" customFormat="1" ht="11.25">
      <c r="B359" s="131"/>
      <c r="D359" s="121" t="s">
        <v>141</v>
      </c>
      <c r="E359" s="132" t="s">
        <v>19</v>
      </c>
      <c r="F359" s="133" t="s">
        <v>691</v>
      </c>
      <c r="H359" s="134">
        <v>27.023</v>
      </c>
      <c r="I359" s="135"/>
      <c r="L359" s="131"/>
      <c r="M359" s="136"/>
      <c r="T359" s="137"/>
      <c r="AT359" s="132" t="s">
        <v>141</v>
      </c>
      <c r="AU359" s="132" t="s">
        <v>86</v>
      </c>
      <c r="AV359" s="10" t="s">
        <v>86</v>
      </c>
      <c r="AW359" s="10" t="s">
        <v>37</v>
      </c>
      <c r="AX359" s="10" t="s">
        <v>76</v>
      </c>
      <c r="AY359" s="132" t="s">
        <v>137</v>
      </c>
    </row>
    <row r="360" spans="2:65" s="14" customFormat="1" ht="11.25">
      <c r="B360" s="166"/>
      <c r="D360" s="121" t="s">
        <v>141</v>
      </c>
      <c r="E360" s="167" t="s">
        <v>285</v>
      </c>
      <c r="F360" s="168" t="s">
        <v>391</v>
      </c>
      <c r="H360" s="169">
        <v>146.21</v>
      </c>
      <c r="I360" s="170"/>
      <c r="L360" s="166"/>
      <c r="M360" s="171"/>
      <c r="T360" s="172"/>
      <c r="AT360" s="167" t="s">
        <v>141</v>
      </c>
      <c r="AU360" s="167" t="s">
        <v>86</v>
      </c>
      <c r="AV360" s="14" t="s">
        <v>153</v>
      </c>
      <c r="AW360" s="14" t="s">
        <v>37</v>
      </c>
      <c r="AX360" s="14" t="s">
        <v>84</v>
      </c>
      <c r="AY360" s="167" t="s">
        <v>137</v>
      </c>
    </row>
    <row r="361" spans="2:65" s="13" customFormat="1" ht="22.9" customHeight="1">
      <c r="B361" s="152"/>
      <c r="D361" s="153" t="s">
        <v>75</v>
      </c>
      <c r="E361" s="162" t="s">
        <v>181</v>
      </c>
      <c r="F361" s="162" t="s">
        <v>692</v>
      </c>
      <c r="I361" s="155"/>
      <c r="J361" s="163">
        <f>BK361</f>
        <v>0</v>
      </c>
      <c r="L361" s="152"/>
      <c r="M361" s="157"/>
      <c r="P361" s="158">
        <f>SUM(P362:P428)</f>
        <v>0</v>
      </c>
      <c r="R361" s="158">
        <f>SUM(R362:R428)</f>
        <v>1.2417994011500002</v>
      </c>
      <c r="T361" s="159">
        <f>SUM(T362:T428)</f>
        <v>764.04840000000002</v>
      </c>
      <c r="AR361" s="153" t="s">
        <v>84</v>
      </c>
      <c r="AT361" s="160" t="s">
        <v>75</v>
      </c>
      <c r="AU361" s="160" t="s">
        <v>84</v>
      </c>
      <c r="AY361" s="153" t="s">
        <v>137</v>
      </c>
      <c r="BK361" s="161">
        <f>SUM(BK362:BK428)</f>
        <v>0</v>
      </c>
    </row>
    <row r="362" spans="2:65" s="1" customFormat="1" ht="16.5" customHeight="1">
      <c r="B362" s="33"/>
      <c r="C362" s="108" t="s">
        <v>693</v>
      </c>
      <c r="D362" s="108" t="s">
        <v>132</v>
      </c>
      <c r="E362" s="109" t="s">
        <v>694</v>
      </c>
      <c r="F362" s="110" t="s">
        <v>695</v>
      </c>
      <c r="G362" s="111" t="s">
        <v>333</v>
      </c>
      <c r="H362" s="112">
        <v>30</v>
      </c>
      <c r="I362" s="113"/>
      <c r="J362" s="114">
        <f>ROUND(I362*H362,2)</f>
        <v>0</v>
      </c>
      <c r="K362" s="110" t="s">
        <v>376</v>
      </c>
      <c r="L362" s="33"/>
      <c r="M362" s="115" t="s">
        <v>19</v>
      </c>
      <c r="N362" s="116" t="s">
        <v>47</v>
      </c>
      <c r="P362" s="117">
        <f>O362*H362</f>
        <v>0</v>
      </c>
      <c r="Q362" s="117">
        <v>1.7000000000000001E-4</v>
      </c>
      <c r="R362" s="117">
        <f>Q362*H362</f>
        <v>5.1000000000000004E-3</v>
      </c>
      <c r="S362" s="117">
        <v>0</v>
      </c>
      <c r="T362" s="118">
        <f>S362*H362</f>
        <v>0</v>
      </c>
      <c r="AR362" s="119" t="s">
        <v>153</v>
      </c>
      <c r="AT362" s="119" t="s">
        <v>132</v>
      </c>
      <c r="AU362" s="119" t="s">
        <v>86</v>
      </c>
      <c r="AY362" s="18" t="s">
        <v>137</v>
      </c>
      <c r="BE362" s="120">
        <f>IF(N362="základní",J362,0)</f>
        <v>0</v>
      </c>
      <c r="BF362" s="120">
        <f>IF(N362="snížená",J362,0)</f>
        <v>0</v>
      </c>
      <c r="BG362" s="120">
        <f>IF(N362="zákl. přenesená",J362,0)</f>
        <v>0</v>
      </c>
      <c r="BH362" s="120">
        <f>IF(N362="sníž. přenesená",J362,0)</f>
        <v>0</v>
      </c>
      <c r="BI362" s="120">
        <f>IF(N362="nulová",J362,0)</f>
        <v>0</v>
      </c>
      <c r="BJ362" s="18" t="s">
        <v>84</v>
      </c>
      <c r="BK362" s="120">
        <f>ROUND(I362*H362,2)</f>
        <v>0</v>
      </c>
      <c r="BL362" s="18" t="s">
        <v>153</v>
      </c>
      <c r="BM362" s="119" t="s">
        <v>696</v>
      </c>
    </row>
    <row r="363" spans="2:65" s="1" customFormat="1" ht="11.25">
      <c r="B363" s="33"/>
      <c r="D363" s="121" t="s">
        <v>139</v>
      </c>
      <c r="F363" s="122" t="s">
        <v>697</v>
      </c>
      <c r="I363" s="123"/>
      <c r="L363" s="33"/>
      <c r="M363" s="124"/>
      <c r="T363" s="54"/>
      <c r="AT363" s="18" t="s">
        <v>139</v>
      </c>
      <c r="AU363" s="18" t="s">
        <v>86</v>
      </c>
    </row>
    <row r="364" spans="2:65" s="1" customFormat="1" ht="11.25">
      <c r="B364" s="33"/>
      <c r="D364" s="164" t="s">
        <v>379</v>
      </c>
      <c r="F364" s="165" t="s">
        <v>698</v>
      </c>
      <c r="I364" s="123"/>
      <c r="L364" s="33"/>
      <c r="M364" s="124"/>
      <c r="T364" s="54"/>
      <c r="AT364" s="18" t="s">
        <v>379</v>
      </c>
      <c r="AU364" s="18" t="s">
        <v>86</v>
      </c>
    </row>
    <row r="365" spans="2:65" s="1" customFormat="1" ht="204.75">
      <c r="B365" s="33"/>
      <c r="D365" s="121" t="s">
        <v>425</v>
      </c>
      <c r="F365" s="141" t="s">
        <v>699</v>
      </c>
      <c r="I365" s="123"/>
      <c r="L365" s="33"/>
      <c r="M365" s="124"/>
      <c r="T365" s="54"/>
      <c r="AT365" s="18" t="s">
        <v>425</v>
      </c>
      <c r="AU365" s="18" t="s">
        <v>86</v>
      </c>
    </row>
    <row r="366" spans="2:65" s="9" customFormat="1" ht="11.25">
      <c r="B366" s="125"/>
      <c r="D366" s="121" t="s">
        <v>141</v>
      </c>
      <c r="E366" s="126" t="s">
        <v>19</v>
      </c>
      <c r="F366" s="127" t="s">
        <v>700</v>
      </c>
      <c r="H366" s="126" t="s">
        <v>19</v>
      </c>
      <c r="I366" s="128"/>
      <c r="L366" s="125"/>
      <c r="M366" s="129"/>
      <c r="T366" s="130"/>
      <c r="AT366" s="126" t="s">
        <v>141</v>
      </c>
      <c r="AU366" s="126" t="s">
        <v>86</v>
      </c>
      <c r="AV366" s="9" t="s">
        <v>84</v>
      </c>
      <c r="AW366" s="9" t="s">
        <v>37</v>
      </c>
      <c r="AX366" s="9" t="s">
        <v>76</v>
      </c>
      <c r="AY366" s="126" t="s">
        <v>137</v>
      </c>
    </row>
    <row r="367" spans="2:65" s="10" customFormat="1" ht="11.25">
      <c r="B367" s="131"/>
      <c r="D367" s="121" t="s">
        <v>141</v>
      </c>
      <c r="E367" s="132" t="s">
        <v>19</v>
      </c>
      <c r="F367" s="133" t="s">
        <v>701</v>
      </c>
      <c r="H367" s="134">
        <v>30</v>
      </c>
      <c r="I367" s="135"/>
      <c r="L367" s="131"/>
      <c r="M367" s="136"/>
      <c r="T367" s="137"/>
      <c r="AT367" s="132" t="s">
        <v>141</v>
      </c>
      <c r="AU367" s="132" t="s">
        <v>86</v>
      </c>
      <c r="AV367" s="10" t="s">
        <v>86</v>
      </c>
      <c r="AW367" s="10" t="s">
        <v>37</v>
      </c>
      <c r="AX367" s="10" t="s">
        <v>76</v>
      </c>
      <c r="AY367" s="132" t="s">
        <v>137</v>
      </c>
    </row>
    <row r="368" spans="2:65" s="14" customFormat="1" ht="11.25">
      <c r="B368" s="166"/>
      <c r="D368" s="121" t="s">
        <v>141</v>
      </c>
      <c r="E368" s="167" t="s">
        <v>331</v>
      </c>
      <c r="F368" s="168" t="s">
        <v>391</v>
      </c>
      <c r="H368" s="169">
        <v>30</v>
      </c>
      <c r="I368" s="170"/>
      <c r="L368" s="166"/>
      <c r="M368" s="171"/>
      <c r="T368" s="172"/>
      <c r="AT368" s="167" t="s">
        <v>141</v>
      </c>
      <c r="AU368" s="167" t="s">
        <v>86</v>
      </c>
      <c r="AV368" s="14" t="s">
        <v>153</v>
      </c>
      <c r="AW368" s="14" t="s">
        <v>37</v>
      </c>
      <c r="AX368" s="14" t="s">
        <v>84</v>
      </c>
      <c r="AY368" s="167" t="s">
        <v>137</v>
      </c>
    </row>
    <row r="369" spans="2:65" s="1" customFormat="1" ht="16.5" customHeight="1">
      <c r="B369" s="33"/>
      <c r="C369" s="108" t="s">
        <v>702</v>
      </c>
      <c r="D369" s="108" t="s">
        <v>132</v>
      </c>
      <c r="E369" s="109" t="s">
        <v>703</v>
      </c>
      <c r="F369" s="110" t="s">
        <v>704</v>
      </c>
      <c r="G369" s="111" t="s">
        <v>333</v>
      </c>
      <c r="H369" s="112">
        <v>30</v>
      </c>
      <c r="I369" s="113"/>
      <c r="J369" s="114">
        <f>ROUND(I369*H369,2)</f>
        <v>0</v>
      </c>
      <c r="K369" s="110" t="s">
        <v>376</v>
      </c>
      <c r="L369" s="33"/>
      <c r="M369" s="115" t="s">
        <v>19</v>
      </c>
      <c r="N369" s="116" t="s">
        <v>47</v>
      </c>
      <c r="P369" s="117">
        <f>O369*H369</f>
        <v>0</v>
      </c>
      <c r="Q369" s="117">
        <v>1.0000000000000001E-5</v>
      </c>
      <c r="R369" s="117">
        <f>Q369*H369</f>
        <v>3.0000000000000003E-4</v>
      </c>
      <c r="S369" s="117">
        <v>0</v>
      </c>
      <c r="T369" s="118">
        <f>S369*H369</f>
        <v>0</v>
      </c>
      <c r="AR369" s="119" t="s">
        <v>153</v>
      </c>
      <c r="AT369" s="119" t="s">
        <v>132</v>
      </c>
      <c r="AU369" s="119" t="s">
        <v>86</v>
      </c>
      <c r="AY369" s="18" t="s">
        <v>137</v>
      </c>
      <c r="BE369" s="120">
        <f>IF(N369="základní",J369,0)</f>
        <v>0</v>
      </c>
      <c r="BF369" s="120">
        <f>IF(N369="snížená",J369,0)</f>
        <v>0</v>
      </c>
      <c r="BG369" s="120">
        <f>IF(N369="zákl. přenesená",J369,0)</f>
        <v>0</v>
      </c>
      <c r="BH369" s="120">
        <f>IF(N369="sníž. přenesená",J369,0)</f>
        <v>0</v>
      </c>
      <c r="BI369" s="120">
        <f>IF(N369="nulová",J369,0)</f>
        <v>0</v>
      </c>
      <c r="BJ369" s="18" t="s">
        <v>84</v>
      </c>
      <c r="BK369" s="120">
        <f>ROUND(I369*H369,2)</f>
        <v>0</v>
      </c>
      <c r="BL369" s="18" t="s">
        <v>153</v>
      </c>
      <c r="BM369" s="119" t="s">
        <v>705</v>
      </c>
    </row>
    <row r="370" spans="2:65" s="1" customFormat="1" ht="11.25">
      <c r="B370" s="33"/>
      <c r="D370" s="121" t="s">
        <v>139</v>
      </c>
      <c r="F370" s="122" t="s">
        <v>706</v>
      </c>
      <c r="I370" s="123"/>
      <c r="L370" s="33"/>
      <c r="M370" s="124"/>
      <c r="T370" s="54"/>
      <c r="AT370" s="18" t="s">
        <v>139</v>
      </c>
      <c r="AU370" s="18" t="s">
        <v>86</v>
      </c>
    </row>
    <row r="371" spans="2:65" s="1" customFormat="1" ht="11.25">
      <c r="B371" s="33"/>
      <c r="D371" s="164" t="s">
        <v>379</v>
      </c>
      <c r="F371" s="165" t="s">
        <v>707</v>
      </c>
      <c r="I371" s="123"/>
      <c r="L371" s="33"/>
      <c r="M371" s="124"/>
      <c r="T371" s="54"/>
      <c r="AT371" s="18" t="s">
        <v>379</v>
      </c>
      <c r="AU371" s="18" t="s">
        <v>86</v>
      </c>
    </row>
    <row r="372" spans="2:65" s="1" customFormat="1" ht="204.75">
      <c r="B372" s="33"/>
      <c r="D372" s="121" t="s">
        <v>425</v>
      </c>
      <c r="F372" s="141" t="s">
        <v>699</v>
      </c>
      <c r="I372" s="123"/>
      <c r="L372" s="33"/>
      <c r="M372" s="124"/>
      <c r="T372" s="54"/>
      <c r="AT372" s="18" t="s">
        <v>425</v>
      </c>
      <c r="AU372" s="18" t="s">
        <v>86</v>
      </c>
    </row>
    <row r="373" spans="2:65" s="10" customFormat="1" ht="11.25">
      <c r="B373" s="131"/>
      <c r="D373" s="121" t="s">
        <v>141</v>
      </c>
      <c r="E373" s="132" t="s">
        <v>19</v>
      </c>
      <c r="F373" s="133" t="s">
        <v>331</v>
      </c>
      <c r="H373" s="134">
        <v>30</v>
      </c>
      <c r="I373" s="135"/>
      <c r="L373" s="131"/>
      <c r="M373" s="136"/>
      <c r="T373" s="137"/>
      <c r="AT373" s="132" t="s">
        <v>141</v>
      </c>
      <c r="AU373" s="132" t="s">
        <v>86</v>
      </c>
      <c r="AV373" s="10" t="s">
        <v>86</v>
      </c>
      <c r="AW373" s="10" t="s">
        <v>37</v>
      </c>
      <c r="AX373" s="10" t="s">
        <v>84</v>
      </c>
      <c r="AY373" s="132" t="s">
        <v>137</v>
      </c>
    </row>
    <row r="374" spans="2:65" s="1" customFormat="1" ht="16.5" customHeight="1">
      <c r="B374" s="33"/>
      <c r="C374" s="108" t="s">
        <v>708</v>
      </c>
      <c r="D374" s="108" t="s">
        <v>132</v>
      </c>
      <c r="E374" s="109" t="s">
        <v>709</v>
      </c>
      <c r="F374" s="110" t="s">
        <v>710</v>
      </c>
      <c r="G374" s="111" t="s">
        <v>333</v>
      </c>
      <c r="H374" s="112">
        <v>4.5</v>
      </c>
      <c r="I374" s="113"/>
      <c r="J374" s="114">
        <f>ROUND(I374*H374,2)</f>
        <v>0</v>
      </c>
      <c r="K374" s="110" t="s">
        <v>19</v>
      </c>
      <c r="L374" s="33"/>
      <c r="M374" s="115" t="s">
        <v>19</v>
      </c>
      <c r="N374" s="116" t="s">
        <v>47</v>
      </c>
      <c r="P374" s="117">
        <f>O374*H374</f>
        <v>0</v>
      </c>
      <c r="Q374" s="117">
        <v>9.6545644700000002E-2</v>
      </c>
      <c r="R374" s="117">
        <f>Q374*H374</f>
        <v>0.43445540115000003</v>
      </c>
      <c r="S374" s="117">
        <v>0</v>
      </c>
      <c r="T374" s="118">
        <f>S374*H374</f>
        <v>0</v>
      </c>
      <c r="AR374" s="119" t="s">
        <v>153</v>
      </c>
      <c r="AT374" s="119" t="s">
        <v>132</v>
      </c>
      <c r="AU374" s="119" t="s">
        <v>86</v>
      </c>
      <c r="AY374" s="18" t="s">
        <v>137</v>
      </c>
      <c r="BE374" s="120">
        <f>IF(N374="základní",J374,0)</f>
        <v>0</v>
      </c>
      <c r="BF374" s="120">
        <f>IF(N374="snížená",J374,0)</f>
        <v>0</v>
      </c>
      <c r="BG374" s="120">
        <f>IF(N374="zákl. přenesená",J374,0)</f>
        <v>0</v>
      </c>
      <c r="BH374" s="120">
        <f>IF(N374="sníž. přenesená",J374,0)</f>
        <v>0</v>
      </c>
      <c r="BI374" s="120">
        <f>IF(N374="nulová",J374,0)</f>
        <v>0</v>
      </c>
      <c r="BJ374" s="18" t="s">
        <v>84</v>
      </c>
      <c r="BK374" s="120">
        <f>ROUND(I374*H374,2)</f>
        <v>0</v>
      </c>
      <c r="BL374" s="18" t="s">
        <v>153</v>
      </c>
      <c r="BM374" s="119" t="s">
        <v>711</v>
      </c>
    </row>
    <row r="375" spans="2:65" s="1" customFormat="1" ht="29.25">
      <c r="B375" s="33"/>
      <c r="D375" s="121" t="s">
        <v>139</v>
      </c>
      <c r="F375" s="122" t="s">
        <v>712</v>
      </c>
      <c r="I375" s="123"/>
      <c r="L375" s="33"/>
      <c r="M375" s="124"/>
      <c r="T375" s="54"/>
      <c r="AT375" s="18" t="s">
        <v>139</v>
      </c>
      <c r="AU375" s="18" t="s">
        <v>86</v>
      </c>
    </row>
    <row r="376" spans="2:65" s="9" customFormat="1" ht="11.25">
      <c r="B376" s="125"/>
      <c r="D376" s="121" t="s">
        <v>141</v>
      </c>
      <c r="E376" s="126" t="s">
        <v>19</v>
      </c>
      <c r="F376" s="127" t="s">
        <v>713</v>
      </c>
      <c r="H376" s="126" t="s">
        <v>19</v>
      </c>
      <c r="I376" s="128"/>
      <c r="L376" s="125"/>
      <c r="M376" s="129"/>
      <c r="T376" s="130"/>
      <c r="AT376" s="126" t="s">
        <v>141</v>
      </c>
      <c r="AU376" s="126" t="s">
        <v>86</v>
      </c>
      <c r="AV376" s="9" t="s">
        <v>84</v>
      </c>
      <c r="AW376" s="9" t="s">
        <v>37</v>
      </c>
      <c r="AX376" s="9" t="s">
        <v>76</v>
      </c>
      <c r="AY376" s="126" t="s">
        <v>137</v>
      </c>
    </row>
    <row r="377" spans="2:65" s="10" customFormat="1" ht="11.25">
      <c r="B377" s="131"/>
      <c r="D377" s="121" t="s">
        <v>141</v>
      </c>
      <c r="E377" s="132" t="s">
        <v>19</v>
      </c>
      <c r="F377" s="133" t="s">
        <v>714</v>
      </c>
      <c r="H377" s="134">
        <v>4.5</v>
      </c>
      <c r="I377" s="135"/>
      <c r="L377" s="131"/>
      <c r="M377" s="136"/>
      <c r="T377" s="137"/>
      <c r="AT377" s="132" t="s">
        <v>141</v>
      </c>
      <c r="AU377" s="132" t="s">
        <v>86</v>
      </c>
      <c r="AV377" s="10" t="s">
        <v>86</v>
      </c>
      <c r="AW377" s="10" t="s">
        <v>37</v>
      </c>
      <c r="AX377" s="10" t="s">
        <v>84</v>
      </c>
      <c r="AY377" s="132" t="s">
        <v>137</v>
      </c>
    </row>
    <row r="378" spans="2:65" s="1" customFormat="1" ht="16.5" customHeight="1">
      <c r="B378" s="33"/>
      <c r="C378" s="108" t="s">
        <v>715</v>
      </c>
      <c r="D378" s="108" t="s">
        <v>132</v>
      </c>
      <c r="E378" s="109" t="s">
        <v>716</v>
      </c>
      <c r="F378" s="110" t="s">
        <v>717</v>
      </c>
      <c r="G378" s="111" t="s">
        <v>414</v>
      </c>
      <c r="H378" s="112">
        <v>15</v>
      </c>
      <c r="I378" s="113"/>
      <c r="J378" s="114">
        <f>ROUND(I378*H378,2)</f>
        <v>0</v>
      </c>
      <c r="K378" s="110" t="s">
        <v>376</v>
      </c>
      <c r="L378" s="33"/>
      <c r="M378" s="115" t="s">
        <v>19</v>
      </c>
      <c r="N378" s="116" t="s">
        <v>47</v>
      </c>
      <c r="P378" s="117">
        <f>O378*H378</f>
        <v>0</v>
      </c>
      <c r="Q378" s="117">
        <v>0</v>
      </c>
      <c r="R378" s="117">
        <f>Q378*H378</f>
        <v>0</v>
      </c>
      <c r="S378" s="117">
        <v>0</v>
      </c>
      <c r="T378" s="118">
        <f>S378*H378</f>
        <v>0</v>
      </c>
      <c r="AR378" s="119" t="s">
        <v>153</v>
      </c>
      <c r="AT378" s="119" t="s">
        <v>132</v>
      </c>
      <c r="AU378" s="119" t="s">
        <v>86</v>
      </c>
      <c r="AY378" s="18" t="s">
        <v>137</v>
      </c>
      <c r="BE378" s="120">
        <f>IF(N378="základní",J378,0)</f>
        <v>0</v>
      </c>
      <c r="BF378" s="120">
        <f>IF(N378="snížená",J378,0)</f>
        <v>0</v>
      </c>
      <c r="BG378" s="120">
        <f>IF(N378="zákl. přenesená",J378,0)</f>
        <v>0</v>
      </c>
      <c r="BH378" s="120">
        <f>IF(N378="sníž. přenesená",J378,0)</f>
        <v>0</v>
      </c>
      <c r="BI378" s="120">
        <f>IF(N378="nulová",J378,0)</f>
        <v>0</v>
      </c>
      <c r="BJ378" s="18" t="s">
        <v>84</v>
      </c>
      <c r="BK378" s="120">
        <f>ROUND(I378*H378,2)</f>
        <v>0</v>
      </c>
      <c r="BL378" s="18" t="s">
        <v>153</v>
      </c>
      <c r="BM378" s="119" t="s">
        <v>718</v>
      </c>
    </row>
    <row r="379" spans="2:65" s="1" customFormat="1" ht="19.5">
      <c r="B379" s="33"/>
      <c r="D379" s="121" t="s">
        <v>139</v>
      </c>
      <c r="F379" s="122" t="s">
        <v>719</v>
      </c>
      <c r="I379" s="123"/>
      <c r="L379" s="33"/>
      <c r="M379" s="124"/>
      <c r="T379" s="54"/>
      <c r="AT379" s="18" t="s">
        <v>139</v>
      </c>
      <c r="AU379" s="18" t="s">
        <v>86</v>
      </c>
    </row>
    <row r="380" spans="2:65" s="1" customFormat="1" ht="11.25">
      <c r="B380" s="33"/>
      <c r="D380" s="164" t="s">
        <v>379</v>
      </c>
      <c r="F380" s="165" t="s">
        <v>720</v>
      </c>
      <c r="I380" s="123"/>
      <c r="L380" s="33"/>
      <c r="M380" s="124"/>
      <c r="T380" s="54"/>
      <c r="AT380" s="18" t="s">
        <v>379</v>
      </c>
      <c r="AU380" s="18" t="s">
        <v>86</v>
      </c>
    </row>
    <row r="381" spans="2:65" s="9" customFormat="1" ht="11.25">
      <c r="B381" s="125"/>
      <c r="D381" s="121" t="s">
        <v>141</v>
      </c>
      <c r="E381" s="126" t="s">
        <v>19</v>
      </c>
      <c r="F381" s="127" t="s">
        <v>573</v>
      </c>
      <c r="H381" s="126" t="s">
        <v>19</v>
      </c>
      <c r="I381" s="128"/>
      <c r="L381" s="125"/>
      <c r="M381" s="129"/>
      <c r="T381" s="130"/>
      <c r="AT381" s="126" t="s">
        <v>141</v>
      </c>
      <c r="AU381" s="126" t="s">
        <v>86</v>
      </c>
      <c r="AV381" s="9" t="s">
        <v>84</v>
      </c>
      <c r="AW381" s="9" t="s">
        <v>37</v>
      </c>
      <c r="AX381" s="9" t="s">
        <v>76</v>
      </c>
      <c r="AY381" s="126" t="s">
        <v>137</v>
      </c>
    </row>
    <row r="382" spans="2:65" s="10" customFormat="1" ht="11.25">
      <c r="B382" s="131"/>
      <c r="D382" s="121" t="s">
        <v>141</v>
      </c>
      <c r="E382" s="132" t="s">
        <v>19</v>
      </c>
      <c r="F382" s="133" t="s">
        <v>721</v>
      </c>
      <c r="H382" s="134">
        <v>15</v>
      </c>
      <c r="I382" s="135"/>
      <c r="L382" s="131"/>
      <c r="M382" s="136"/>
      <c r="T382" s="137"/>
      <c r="AT382" s="132" t="s">
        <v>141</v>
      </c>
      <c r="AU382" s="132" t="s">
        <v>86</v>
      </c>
      <c r="AV382" s="10" t="s">
        <v>86</v>
      </c>
      <c r="AW382" s="10" t="s">
        <v>37</v>
      </c>
      <c r="AX382" s="10" t="s">
        <v>84</v>
      </c>
      <c r="AY382" s="132" t="s">
        <v>137</v>
      </c>
    </row>
    <row r="383" spans="2:65" s="1" customFormat="1" ht="16.5" customHeight="1">
      <c r="B383" s="33"/>
      <c r="C383" s="180" t="s">
        <v>722</v>
      </c>
      <c r="D383" s="180" t="s">
        <v>454</v>
      </c>
      <c r="E383" s="181" t="s">
        <v>723</v>
      </c>
      <c r="F383" s="182" t="s">
        <v>724</v>
      </c>
      <c r="G383" s="183" t="s">
        <v>414</v>
      </c>
      <c r="H383" s="184">
        <v>15</v>
      </c>
      <c r="I383" s="185"/>
      <c r="J383" s="186">
        <f>ROUND(I383*H383,2)</f>
        <v>0</v>
      </c>
      <c r="K383" s="182" t="s">
        <v>376</v>
      </c>
      <c r="L383" s="187"/>
      <c r="M383" s="188" t="s">
        <v>19</v>
      </c>
      <c r="N383" s="189" t="s">
        <v>47</v>
      </c>
      <c r="P383" s="117">
        <f>O383*H383</f>
        <v>0</v>
      </c>
      <c r="Q383" s="117">
        <v>7.6000000000000004E-4</v>
      </c>
      <c r="R383" s="117">
        <f>Q383*H383</f>
        <v>1.14E-2</v>
      </c>
      <c r="S383" s="117">
        <v>0</v>
      </c>
      <c r="T383" s="118">
        <f>S383*H383</f>
        <v>0</v>
      </c>
      <c r="AR383" s="119" t="s">
        <v>176</v>
      </c>
      <c r="AT383" s="119" t="s">
        <v>454</v>
      </c>
      <c r="AU383" s="119" t="s">
        <v>86</v>
      </c>
      <c r="AY383" s="18" t="s">
        <v>137</v>
      </c>
      <c r="BE383" s="120">
        <f>IF(N383="základní",J383,0)</f>
        <v>0</v>
      </c>
      <c r="BF383" s="120">
        <f>IF(N383="snížená",J383,0)</f>
        <v>0</v>
      </c>
      <c r="BG383" s="120">
        <f>IF(N383="zákl. přenesená",J383,0)</f>
        <v>0</v>
      </c>
      <c r="BH383" s="120">
        <f>IF(N383="sníž. přenesená",J383,0)</f>
        <v>0</v>
      </c>
      <c r="BI383" s="120">
        <f>IF(N383="nulová",J383,0)</f>
        <v>0</v>
      </c>
      <c r="BJ383" s="18" t="s">
        <v>84</v>
      </c>
      <c r="BK383" s="120">
        <f>ROUND(I383*H383,2)</f>
        <v>0</v>
      </c>
      <c r="BL383" s="18" t="s">
        <v>153</v>
      </c>
      <c r="BM383" s="119" t="s">
        <v>725</v>
      </c>
    </row>
    <row r="384" spans="2:65" s="1" customFormat="1" ht="11.25">
      <c r="B384" s="33"/>
      <c r="D384" s="121" t="s">
        <v>139</v>
      </c>
      <c r="F384" s="122" t="s">
        <v>724</v>
      </c>
      <c r="I384" s="123"/>
      <c r="L384" s="33"/>
      <c r="M384" s="124"/>
      <c r="T384" s="54"/>
      <c r="AT384" s="18" t="s">
        <v>139</v>
      </c>
      <c r="AU384" s="18" t="s">
        <v>86</v>
      </c>
    </row>
    <row r="385" spans="2:65" s="9" customFormat="1" ht="11.25">
      <c r="B385" s="125"/>
      <c r="D385" s="121" t="s">
        <v>141</v>
      </c>
      <c r="E385" s="126" t="s">
        <v>19</v>
      </c>
      <c r="F385" s="127" t="s">
        <v>573</v>
      </c>
      <c r="H385" s="126" t="s">
        <v>19</v>
      </c>
      <c r="I385" s="128"/>
      <c r="L385" s="125"/>
      <c r="M385" s="129"/>
      <c r="T385" s="130"/>
      <c r="AT385" s="126" t="s">
        <v>141</v>
      </c>
      <c r="AU385" s="126" t="s">
        <v>86</v>
      </c>
      <c r="AV385" s="9" t="s">
        <v>84</v>
      </c>
      <c r="AW385" s="9" t="s">
        <v>37</v>
      </c>
      <c r="AX385" s="9" t="s">
        <v>76</v>
      </c>
      <c r="AY385" s="126" t="s">
        <v>137</v>
      </c>
    </row>
    <row r="386" spans="2:65" s="10" customFormat="1" ht="11.25">
      <c r="B386" s="131"/>
      <c r="D386" s="121" t="s">
        <v>141</v>
      </c>
      <c r="E386" s="132" t="s">
        <v>19</v>
      </c>
      <c r="F386" s="133" t="s">
        <v>721</v>
      </c>
      <c r="H386" s="134">
        <v>15</v>
      </c>
      <c r="I386" s="135"/>
      <c r="L386" s="131"/>
      <c r="M386" s="136"/>
      <c r="T386" s="137"/>
      <c r="AT386" s="132" t="s">
        <v>141</v>
      </c>
      <c r="AU386" s="132" t="s">
        <v>86</v>
      </c>
      <c r="AV386" s="10" t="s">
        <v>86</v>
      </c>
      <c r="AW386" s="10" t="s">
        <v>37</v>
      </c>
      <c r="AX386" s="10" t="s">
        <v>84</v>
      </c>
      <c r="AY386" s="132" t="s">
        <v>137</v>
      </c>
    </row>
    <row r="387" spans="2:65" s="1" customFormat="1" ht="16.5" customHeight="1">
      <c r="B387" s="33"/>
      <c r="C387" s="108" t="s">
        <v>726</v>
      </c>
      <c r="D387" s="108" t="s">
        <v>132</v>
      </c>
      <c r="E387" s="109" t="s">
        <v>727</v>
      </c>
      <c r="F387" s="110" t="s">
        <v>728</v>
      </c>
      <c r="G387" s="111" t="s">
        <v>209</v>
      </c>
      <c r="H387" s="112">
        <v>25.2</v>
      </c>
      <c r="I387" s="113"/>
      <c r="J387" s="114">
        <f>ROUND(I387*H387,2)</f>
        <v>0</v>
      </c>
      <c r="K387" s="110" t="s">
        <v>376</v>
      </c>
      <c r="L387" s="33"/>
      <c r="M387" s="115" t="s">
        <v>19</v>
      </c>
      <c r="N387" s="116" t="s">
        <v>47</v>
      </c>
      <c r="P387" s="117">
        <f>O387*H387</f>
        <v>0</v>
      </c>
      <c r="Q387" s="117">
        <v>6.3000000000000003E-4</v>
      </c>
      <c r="R387" s="117">
        <f>Q387*H387</f>
        <v>1.5876000000000001E-2</v>
      </c>
      <c r="S387" s="117">
        <v>0</v>
      </c>
      <c r="T387" s="118">
        <f>S387*H387</f>
        <v>0</v>
      </c>
      <c r="AR387" s="119" t="s">
        <v>153</v>
      </c>
      <c r="AT387" s="119" t="s">
        <v>132</v>
      </c>
      <c r="AU387" s="119" t="s">
        <v>86</v>
      </c>
      <c r="AY387" s="18" t="s">
        <v>137</v>
      </c>
      <c r="BE387" s="120">
        <f>IF(N387="základní",J387,0)</f>
        <v>0</v>
      </c>
      <c r="BF387" s="120">
        <f>IF(N387="snížená",J387,0)</f>
        <v>0</v>
      </c>
      <c r="BG387" s="120">
        <f>IF(N387="zákl. přenesená",J387,0)</f>
        <v>0</v>
      </c>
      <c r="BH387" s="120">
        <f>IF(N387="sníž. přenesená",J387,0)</f>
        <v>0</v>
      </c>
      <c r="BI387" s="120">
        <f>IF(N387="nulová",J387,0)</f>
        <v>0</v>
      </c>
      <c r="BJ387" s="18" t="s">
        <v>84</v>
      </c>
      <c r="BK387" s="120">
        <f>ROUND(I387*H387,2)</f>
        <v>0</v>
      </c>
      <c r="BL387" s="18" t="s">
        <v>153</v>
      </c>
      <c r="BM387" s="119" t="s">
        <v>729</v>
      </c>
    </row>
    <row r="388" spans="2:65" s="1" customFormat="1" ht="19.5">
      <c r="B388" s="33"/>
      <c r="D388" s="121" t="s">
        <v>139</v>
      </c>
      <c r="F388" s="122" t="s">
        <v>730</v>
      </c>
      <c r="I388" s="123"/>
      <c r="L388" s="33"/>
      <c r="M388" s="124"/>
      <c r="T388" s="54"/>
      <c r="AT388" s="18" t="s">
        <v>139</v>
      </c>
      <c r="AU388" s="18" t="s">
        <v>86</v>
      </c>
    </row>
    <row r="389" spans="2:65" s="1" customFormat="1" ht="11.25">
      <c r="B389" s="33"/>
      <c r="D389" s="164" t="s">
        <v>379</v>
      </c>
      <c r="F389" s="165" t="s">
        <v>731</v>
      </c>
      <c r="I389" s="123"/>
      <c r="L389" s="33"/>
      <c r="M389" s="124"/>
      <c r="T389" s="54"/>
      <c r="AT389" s="18" t="s">
        <v>379</v>
      </c>
      <c r="AU389" s="18" t="s">
        <v>86</v>
      </c>
    </row>
    <row r="390" spans="2:65" s="9" customFormat="1" ht="11.25">
      <c r="B390" s="125"/>
      <c r="D390" s="121" t="s">
        <v>141</v>
      </c>
      <c r="E390" s="126" t="s">
        <v>19</v>
      </c>
      <c r="F390" s="127" t="s">
        <v>645</v>
      </c>
      <c r="H390" s="126" t="s">
        <v>19</v>
      </c>
      <c r="I390" s="128"/>
      <c r="L390" s="125"/>
      <c r="M390" s="129"/>
      <c r="T390" s="130"/>
      <c r="AT390" s="126" t="s">
        <v>141</v>
      </c>
      <c r="AU390" s="126" t="s">
        <v>86</v>
      </c>
      <c r="AV390" s="9" t="s">
        <v>84</v>
      </c>
      <c r="AW390" s="9" t="s">
        <v>37</v>
      </c>
      <c r="AX390" s="9" t="s">
        <v>76</v>
      </c>
      <c r="AY390" s="126" t="s">
        <v>137</v>
      </c>
    </row>
    <row r="391" spans="2:65" s="10" customFormat="1" ht="11.25">
      <c r="B391" s="131"/>
      <c r="D391" s="121" t="s">
        <v>141</v>
      </c>
      <c r="E391" s="132" t="s">
        <v>19</v>
      </c>
      <c r="F391" s="133" t="s">
        <v>732</v>
      </c>
      <c r="H391" s="134">
        <v>25.2</v>
      </c>
      <c r="I391" s="135"/>
      <c r="L391" s="131"/>
      <c r="M391" s="136"/>
      <c r="T391" s="137"/>
      <c r="AT391" s="132" t="s">
        <v>141</v>
      </c>
      <c r="AU391" s="132" t="s">
        <v>86</v>
      </c>
      <c r="AV391" s="10" t="s">
        <v>86</v>
      </c>
      <c r="AW391" s="10" t="s">
        <v>37</v>
      </c>
      <c r="AX391" s="10" t="s">
        <v>84</v>
      </c>
      <c r="AY391" s="132" t="s">
        <v>137</v>
      </c>
    </row>
    <row r="392" spans="2:65" s="1" customFormat="1" ht="16.5" customHeight="1">
      <c r="B392" s="33"/>
      <c r="C392" s="108" t="s">
        <v>733</v>
      </c>
      <c r="D392" s="108" t="s">
        <v>132</v>
      </c>
      <c r="E392" s="109" t="s">
        <v>734</v>
      </c>
      <c r="F392" s="110" t="s">
        <v>735</v>
      </c>
      <c r="G392" s="111" t="s">
        <v>333</v>
      </c>
      <c r="H392" s="112">
        <v>18.899999999999999</v>
      </c>
      <c r="I392" s="113"/>
      <c r="J392" s="114">
        <f>ROUND(I392*H392,2)</f>
        <v>0</v>
      </c>
      <c r="K392" s="110" t="s">
        <v>376</v>
      </c>
      <c r="L392" s="33"/>
      <c r="M392" s="115" t="s">
        <v>19</v>
      </c>
      <c r="N392" s="116" t="s">
        <v>47</v>
      </c>
      <c r="P392" s="117">
        <f>O392*H392</f>
        <v>0</v>
      </c>
      <c r="Q392" s="117">
        <v>2E-3</v>
      </c>
      <c r="R392" s="117">
        <f>Q392*H392</f>
        <v>3.78E-2</v>
      </c>
      <c r="S392" s="117">
        <v>0</v>
      </c>
      <c r="T392" s="118">
        <f>S392*H392</f>
        <v>0</v>
      </c>
      <c r="AR392" s="119" t="s">
        <v>153</v>
      </c>
      <c r="AT392" s="119" t="s">
        <v>132</v>
      </c>
      <c r="AU392" s="119" t="s">
        <v>86</v>
      </c>
      <c r="AY392" s="18" t="s">
        <v>137</v>
      </c>
      <c r="BE392" s="120">
        <f>IF(N392="základní",J392,0)</f>
        <v>0</v>
      </c>
      <c r="BF392" s="120">
        <f>IF(N392="snížená",J392,0)</f>
        <v>0</v>
      </c>
      <c r="BG392" s="120">
        <f>IF(N392="zákl. přenesená",J392,0)</f>
        <v>0</v>
      </c>
      <c r="BH392" s="120">
        <f>IF(N392="sníž. přenesená",J392,0)</f>
        <v>0</v>
      </c>
      <c r="BI392" s="120">
        <f>IF(N392="nulová",J392,0)</f>
        <v>0</v>
      </c>
      <c r="BJ392" s="18" t="s">
        <v>84</v>
      </c>
      <c r="BK392" s="120">
        <f>ROUND(I392*H392,2)</f>
        <v>0</v>
      </c>
      <c r="BL392" s="18" t="s">
        <v>153</v>
      </c>
      <c r="BM392" s="119" t="s">
        <v>736</v>
      </c>
    </row>
    <row r="393" spans="2:65" s="1" customFormat="1" ht="11.25">
      <c r="B393" s="33"/>
      <c r="D393" s="121" t="s">
        <v>139</v>
      </c>
      <c r="F393" s="122" t="s">
        <v>737</v>
      </c>
      <c r="I393" s="123"/>
      <c r="L393" s="33"/>
      <c r="M393" s="124"/>
      <c r="T393" s="54"/>
      <c r="AT393" s="18" t="s">
        <v>139</v>
      </c>
      <c r="AU393" s="18" t="s">
        <v>86</v>
      </c>
    </row>
    <row r="394" spans="2:65" s="1" customFormat="1" ht="11.25">
      <c r="B394" s="33"/>
      <c r="D394" s="164" t="s">
        <v>379</v>
      </c>
      <c r="F394" s="165" t="s">
        <v>738</v>
      </c>
      <c r="I394" s="123"/>
      <c r="L394" s="33"/>
      <c r="M394" s="124"/>
      <c r="T394" s="54"/>
      <c r="AT394" s="18" t="s">
        <v>379</v>
      </c>
      <c r="AU394" s="18" t="s">
        <v>86</v>
      </c>
    </row>
    <row r="395" spans="2:65" s="9" customFormat="1" ht="11.25">
      <c r="B395" s="125"/>
      <c r="D395" s="121" t="s">
        <v>141</v>
      </c>
      <c r="E395" s="126" t="s">
        <v>19</v>
      </c>
      <c r="F395" s="127" t="s">
        <v>388</v>
      </c>
      <c r="H395" s="126" t="s">
        <v>19</v>
      </c>
      <c r="I395" s="128"/>
      <c r="L395" s="125"/>
      <c r="M395" s="129"/>
      <c r="T395" s="130"/>
      <c r="AT395" s="126" t="s">
        <v>141</v>
      </c>
      <c r="AU395" s="126" t="s">
        <v>86</v>
      </c>
      <c r="AV395" s="9" t="s">
        <v>84</v>
      </c>
      <c r="AW395" s="9" t="s">
        <v>37</v>
      </c>
      <c r="AX395" s="9" t="s">
        <v>76</v>
      </c>
      <c r="AY395" s="126" t="s">
        <v>137</v>
      </c>
    </row>
    <row r="396" spans="2:65" s="10" customFormat="1" ht="11.25">
      <c r="B396" s="131"/>
      <c r="D396" s="121" t="s">
        <v>141</v>
      </c>
      <c r="E396" s="132" t="s">
        <v>19</v>
      </c>
      <c r="F396" s="133" t="s">
        <v>739</v>
      </c>
      <c r="H396" s="134">
        <v>18.899999999999999</v>
      </c>
      <c r="I396" s="135"/>
      <c r="L396" s="131"/>
      <c r="M396" s="136"/>
      <c r="T396" s="137"/>
      <c r="AT396" s="132" t="s">
        <v>141</v>
      </c>
      <c r="AU396" s="132" t="s">
        <v>86</v>
      </c>
      <c r="AV396" s="10" t="s">
        <v>86</v>
      </c>
      <c r="AW396" s="10" t="s">
        <v>37</v>
      </c>
      <c r="AX396" s="10" t="s">
        <v>84</v>
      </c>
      <c r="AY396" s="132" t="s">
        <v>137</v>
      </c>
    </row>
    <row r="397" spans="2:65" s="1" customFormat="1" ht="16.5" customHeight="1">
      <c r="B397" s="33"/>
      <c r="C397" s="108" t="s">
        <v>740</v>
      </c>
      <c r="D397" s="108" t="s">
        <v>132</v>
      </c>
      <c r="E397" s="109" t="s">
        <v>741</v>
      </c>
      <c r="F397" s="110" t="s">
        <v>742</v>
      </c>
      <c r="G397" s="111" t="s">
        <v>333</v>
      </c>
      <c r="H397" s="112">
        <v>6.3</v>
      </c>
      <c r="I397" s="113"/>
      <c r="J397" s="114">
        <f>ROUND(I397*H397,2)</f>
        <v>0</v>
      </c>
      <c r="K397" s="110" t="s">
        <v>376</v>
      </c>
      <c r="L397" s="33"/>
      <c r="M397" s="115" t="s">
        <v>19</v>
      </c>
      <c r="N397" s="116" t="s">
        <v>47</v>
      </c>
      <c r="P397" s="117">
        <f>O397*H397</f>
        <v>0</v>
      </c>
      <c r="Q397" s="117">
        <v>8.1799999999999998E-3</v>
      </c>
      <c r="R397" s="117">
        <f>Q397*H397</f>
        <v>5.1533999999999996E-2</v>
      </c>
      <c r="S397" s="117">
        <v>0</v>
      </c>
      <c r="T397" s="118">
        <f>S397*H397</f>
        <v>0</v>
      </c>
      <c r="AR397" s="119" t="s">
        <v>153</v>
      </c>
      <c r="AT397" s="119" t="s">
        <v>132</v>
      </c>
      <c r="AU397" s="119" t="s">
        <v>86</v>
      </c>
      <c r="AY397" s="18" t="s">
        <v>137</v>
      </c>
      <c r="BE397" s="120">
        <f>IF(N397="základní",J397,0)</f>
        <v>0</v>
      </c>
      <c r="BF397" s="120">
        <f>IF(N397="snížená",J397,0)</f>
        <v>0</v>
      </c>
      <c r="BG397" s="120">
        <f>IF(N397="zákl. přenesená",J397,0)</f>
        <v>0</v>
      </c>
      <c r="BH397" s="120">
        <f>IF(N397="sníž. přenesená",J397,0)</f>
        <v>0</v>
      </c>
      <c r="BI397" s="120">
        <f>IF(N397="nulová",J397,0)</f>
        <v>0</v>
      </c>
      <c r="BJ397" s="18" t="s">
        <v>84</v>
      </c>
      <c r="BK397" s="120">
        <f>ROUND(I397*H397,2)</f>
        <v>0</v>
      </c>
      <c r="BL397" s="18" t="s">
        <v>153</v>
      </c>
      <c r="BM397" s="119" t="s">
        <v>743</v>
      </c>
    </row>
    <row r="398" spans="2:65" s="1" customFormat="1" ht="19.5">
      <c r="B398" s="33"/>
      <c r="D398" s="121" t="s">
        <v>139</v>
      </c>
      <c r="F398" s="122" t="s">
        <v>744</v>
      </c>
      <c r="I398" s="123"/>
      <c r="L398" s="33"/>
      <c r="M398" s="124"/>
      <c r="T398" s="54"/>
      <c r="AT398" s="18" t="s">
        <v>139</v>
      </c>
      <c r="AU398" s="18" t="s">
        <v>86</v>
      </c>
    </row>
    <row r="399" spans="2:65" s="1" customFormat="1" ht="11.25">
      <c r="B399" s="33"/>
      <c r="D399" s="164" t="s">
        <v>379</v>
      </c>
      <c r="F399" s="165" t="s">
        <v>745</v>
      </c>
      <c r="I399" s="123"/>
      <c r="L399" s="33"/>
      <c r="M399" s="124"/>
      <c r="T399" s="54"/>
      <c r="AT399" s="18" t="s">
        <v>379</v>
      </c>
      <c r="AU399" s="18" t="s">
        <v>86</v>
      </c>
    </row>
    <row r="400" spans="2:65" s="9" customFormat="1" ht="11.25">
      <c r="B400" s="125"/>
      <c r="D400" s="121" t="s">
        <v>141</v>
      </c>
      <c r="E400" s="126" t="s">
        <v>19</v>
      </c>
      <c r="F400" s="127" t="s">
        <v>388</v>
      </c>
      <c r="H400" s="126" t="s">
        <v>19</v>
      </c>
      <c r="I400" s="128"/>
      <c r="L400" s="125"/>
      <c r="M400" s="129"/>
      <c r="T400" s="130"/>
      <c r="AT400" s="126" t="s">
        <v>141</v>
      </c>
      <c r="AU400" s="126" t="s">
        <v>86</v>
      </c>
      <c r="AV400" s="9" t="s">
        <v>84</v>
      </c>
      <c r="AW400" s="9" t="s">
        <v>37</v>
      </c>
      <c r="AX400" s="9" t="s">
        <v>76</v>
      </c>
      <c r="AY400" s="126" t="s">
        <v>137</v>
      </c>
    </row>
    <row r="401" spans="2:65" s="10" customFormat="1" ht="11.25">
      <c r="B401" s="131"/>
      <c r="D401" s="121" t="s">
        <v>141</v>
      </c>
      <c r="E401" s="132" t="s">
        <v>19</v>
      </c>
      <c r="F401" s="133" t="s">
        <v>746</v>
      </c>
      <c r="H401" s="134">
        <v>6.3</v>
      </c>
      <c r="I401" s="135"/>
      <c r="L401" s="131"/>
      <c r="M401" s="136"/>
      <c r="T401" s="137"/>
      <c r="AT401" s="132" t="s">
        <v>141</v>
      </c>
      <c r="AU401" s="132" t="s">
        <v>86</v>
      </c>
      <c r="AV401" s="10" t="s">
        <v>86</v>
      </c>
      <c r="AW401" s="10" t="s">
        <v>37</v>
      </c>
      <c r="AX401" s="10" t="s">
        <v>84</v>
      </c>
      <c r="AY401" s="132" t="s">
        <v>137</v>
      </c>
    </row>
    <row r="402" spans="2:65" s="1" customFormat="1" ht="21.75" customHeight="1">
      <c r="B402" s="33"/>
      <c r="C402" s="108" t="s">
        <v>747</v>
      </c>
      <c r="D402" s="108" t="s">
        <v>132</v>
      </c>
      <c r="E402" s="109" t="s">
        <v>748</v>
      </c>
      <c r="F402" s="110" t="s">
        <v>749</v>
      </c>
      <c r="G402" s="111" t="s">
        <v>333</v>
      </c>
      <c r="H402" s="112">
        <v>62.1</v>
      </c>
      <c r="I402" s="113"/>
      <c r="J402" s="114">
        <f>ROUND(I402*H402,2)</f>
        <v>0</v>
      </c>
      <c r="K402" s="110" t="s">
        <v>376</v>
      </c>
      <c r="L402" s="33"/>
      <c r="M402" s="115" t="s">
        <v>19</v>
      </c>
      <c r="N402" s="116" t="s">
        <v>47</v>
      </c>
      <c r="P402" s="117">
        <f>O402*H402</f>
        <v>0</v>
      </c>
      <c r="Q402" s="117">
        <v>2.0400000000000001E-3</v>
      </c>
      <c r="R402" s="117">
        <f>Q402*H402</f>
        <v>0.12668400000000002</v>
      </c>
      <c r="S402" s="117">
        <v>0</v>
      </c>
      <c r="T402" s="118">
        <f>S402*H402</f>
        <v>0</v>
      </c>
      <c r="AR402" s="119" t="s">
        <v>153</v>
      </c>
      <c r="AT402" s="119" t="s">
        <v>132</v>
      </c>
      <c r="AU402" s="119" t="s">
        <v>86</v>
      </c>
      <c r="AY402" s="18" t="s">
        <v>137</v>
      </c>
      <c r="BE402" s="120">
        <f>IF(N402="základní",J402,0)</f>
        <v>0</v>
      </c>
      <c r="BF402" s="120">
        <f>IF(N402="snížená",J402,0)</f>
        <v>0</v>
      </c>
      <c r="BG402" s="120">
        <f>IF(N402="zákl. přenesená",J402,0)</f>
        <v>0</v>
      </c>
      <c r="BH402" s="120">
        <f>IF(N402="sníž. přenesená",J402,0)</f>
        <v>0</v>
      </c>
      <c r="BI402" s="120">
        <f>IF(N402="nulová",J402,0)</f>
        <v>0</v>
      </c>
      <c r="BJ402" s="18" t="s">
        <v>84</v>
      </c>
      <c r="BK402" s="120">
        <f>ROUND(I402*H402,2)</f>
        <v>0</v>
      </c>
      <c r="BL402" s="18" t="s">
        <v>153</v>
      </c>
      <c r="BM402" s="119" t="s">
        <v>750</v>
      </c>
    </row>
    <row r="403" spans="2:65" s="1" customFormat="1" ht="11.25">
      <c r="B403" s="33"/>
      <c r="D403" s="121" t="s">
        <v>139</v>
      </c>
      <c r="F403" s="122" t="s">
        <v>751</v>
      </c>
      <c r="I403" s="123"/>
      <c r="L403" s="33"/>
      <c r="M403" s="124"/>
      <c r="T403" s="54"/>
      <c r="AT403" s="18" t="s">
        <v>139</v>
      </c>
      <c r="AU403" s="18" t="s">
        <v>86</v>
      </c>
    </row>
    <row r="404" spans="2:65" s="1" customFormat="1" ht="11.25">
      <c r="B404" s="33"/>
      <c r="D404" s="164" t="s">
        <v>379</v>
      </c>
      <c r="F404" s="165" t="s">
        <v>752</v>
      </c>
      <c r="I404" s="123"/>
      <c r="L404" s="33"/>
      <c r="M404" s="124"/>
      <c r="T404" s="54"/>
      <c r="AT404" s="18" t="s">
        <v>379</v>
      </c>
      <c r="AU404" s="18" t="s">
        <v>86</v>
      </c>
    </row>
    <row r="405" spans="2:65" s="9" customFormat="1" ht="11.25">
      <c r="B405" s="125"/>
      <c r="D405" s="121" t="s">
        <v>141</v>
      </c>
      <c r="E405" s="126" t="s">
        <v>19</v>
      </c>
      <c r="F405" s="127" t="s">
        <v>388</v>
      </c>
      <c r="H405" s="126" t="s">
        <v>19</v>
      </c>
      <c r="I405" s="128"/>
      <c r="L405" s="125"/>
      <c r="M405" s="129"/>
      <c r="T405" s="130"/>
      <c r="AT405" s="126" t="s">
        <v>141</v>
      </c>
      <c r="AU405" s="126" t="s">
        <v>86</v>
      </c>
      <c r="AV405" s="9" t="s">
        <v>84</v>
      </c>
      <c r="AW405" s="9" t="s">
        <v>37</v>
      </c>
      <c r="AX405" s="9" t="s">
        <v>76</v>
      </c>
      <c r="AY405" s="126" t="s">
        <v>137</v>
      </c>
    </row>
    <row r="406" spans="2:65" s="10" customFormat="1" ht="11.25">
      <c r="B406" s="131"/>
      <c r="D406" s="121" t="s">
        <v>141</v>
      </c>
      <c r="E406" s="132" t="s">
        <v>19</v>
      </c>
      <c r="F406" s="133" t="s">
        <v>753</v>
      </c>
      <c r="H406" s="134">
        <v>62.1</v>
      </c>
      <c r="I406" s="135"/>
      <c r="L406" s="131"/>
      <c r="M406" s="136"/>
      <c r="T406" s="137"/>
      <c r="AT406" s="132" t="s">
        <v>141</v>
      </c>
      <c r="AU406" s="132" t="s">
        <v>86</v>
      </c>
      <c r="AV406" s="10" t="s">
        <v>86</v>
      </c>
      <c r="AW406" s="10" t="s">
        <v>37</v>
      </c>
      <c r="AX406" s="10" t="s">
        <v>84</v>
      </c>
      <c r="AY406" s="132" t="s">
        <v>137</v>
      </c>
    </row>
    <row r="407" spans="2:65" s="1" customFormat="1" ht="16.5" customHeight="1">
      <c r="B407" s="33"/>
      <c r="C407" s="108" t="s">
        <v>754</v>
      </c>
      <c r="D407" s="108" t="s">
        <v>132</v>
      </c>
      <c r="E407" s="109" t="s">
        <v>755</v>
      </c>
      <c r="F407" s="110" t="s">
        <v>756</v>
      </c>
      <c r="G407" s="111" t="s">
        <v>414</v>
      </c>
      <c r="H407" s="112">
        <v>60</v>
      </c>
      <c r="I407" s="113"/>
      <c r="J407" s="114">
        <f>ROUND(I407*H407,2)</f>
        <v>0</v>
      </c>
      <c r="K407" s="110" t="s">
        <v>19</v>
      </c>
      <c r="L407" s="33"/>
      <c r="M407" s="115" t="s">
        <v>19</v>
      </c>
      <c r="N407" s="116" t="s">
        <v>47</v>
      </c>
      <c r="P407" s="117">
        <f>O407*H407</f>
        <v>0</v>
      </c>
      <c r="Q407" s="117">
        <v>2.0000000000000002E-5</v>
      </c>
      <c r="R407" s="117">
        <f>Q407*H407</f>
        <v>1.2000000000000001E-3</v>
      </c>
      <c r="S407" s="117">
        <v>0</v>
      </c>
      <c r="T407" s="118">
        <f>S407*H407</f>
        <v>0</v>
      </c>
      <c r="AR407" s="119" t="s">
        <v>153</v>
      </c>
      <c r="AT407" s="119" t="s">
        <v>132</v>
      </c>
      <c r="AU407" s="119" t="s">
        <v>86</v>
      </c>
      <c r="AY407" s="18" t="s">
        <v>137</v>
      </c>
      <c r="BE407" s="120">
        <f>IF(N407="základní",J407,0)</f>
        <v>0</v>
      </c>
      <c r="BF407" s="120">
        <f>IF(N407="snížená",J407,0)</f>
        <v>0</v>
      </c>
      <c r="BG407" s="120">
        <f>IF(N407="zákl. přenesená",J407,0)</f>
        <v>0</v>
      </c>
      <c r="BH407" s="120">
        <f>IF(N407="sníž. přenesená",J407,0)</f>
        <v>0</v>
      </c>
      <c r="BI407" s="120">
        <f>IF(N407="nulová",J407,0)</f>
        <v>0</v>
      </c>
      <c r="BJ407" s="18" t="s">
        <v>84</v>
      </c>
      <c r="BK407" s="120">
        <f>ROUND(I407*H407,2)</f>
        <v>0</v>
      </c>
      <c r="BL407" s="18" t="s">
        <v>153</v>
      </c>
      <c r="BM407" s="119" t="s">
        <v>757</v>
      </c>
    </row>
    <row r="408" spans="2:65" s="1" customFormat="1" ht="11.25">
      <c r="B408" s="33"/>
      <c r="D408" s="121" t="s">
        <v>139</v>
      </c>
      <c r="F408" s="122" t="s">
        <v>758</v>
      </c>
      <c r="I408" s="123"/>
      <c r="L408" s="33"/>
      <c r="M408" s="124"/>
      <c r="T408" s="54"/>
      <c r="AT408" s="18" t="s">
        <v>139</v>
      </c>
      <c r="AU408" s="18" t="s">
        <v>86</v>
      </c>
    </row>
    <row r="409" spans="2:65" s="9" customFormat="1" ht="11.25">
      <c r="B409" s="125"/>
      <c r="D409" s="121" t="s">
        <v>141</v>
      </c>
      <c r="E409" s="126" t="s">
        <v>19</v>
      </c>
      <c r="F409" s="127" t="s">
        <v>759</v>
      </c>
      <c r="H409" s="126" t="s">
        <v>19</v>
      </c>
      <c r="I409" s="128"/>
      <c r="L409" s="125"/>
      <c r="M409" s="129"/>
      <c r="T409" s="130"/>
      <c r="AT409" s="126" t="s">
        <v>141</v>
      </c>
      <c r="AU409" s="126" t="s">
        <v>86</v>
      </c>
      <c r="AV409" s="9" t="s">
        <v>84</v>
      </c>
      <c r="AW409" s="9" t="s">
        <v>37</v>
      </c>
      <c r="AX409" s="9" t="s">
        <v>76</v>
      </c>
      <c r="AY409" s="126" t="s">
        <v>137</v>
      </c>
    </row>
    <row r="410" spans="2:65" s="10" customFormat="1" ht="11.25">
      <c r="B410" s="131"/>
      <c r="D410" s="121" t="s">
        <v>141</v>
      </c>
      <c r="E410" s="132" t="s">
        <v>309</v>
      </c>
      <c r="F410" s="133" t="s">
        <v>760</v>
      </c>
      <c r="H410" s="134">
        <v>60</v>
      </c>
      <c r="I410" s="135"/>
      <c r="L410" s="131"/>
      <c r="M410" s="136"/>
      <c r="T410" s="137"/>
      <c r="AT410" s="132" t="s">
        <v>141</v>
      </c>
      <c r="AU410" s="132" t="s">
        <v>86</v>
      </c>
      <c r="AV410" s="10" t="s">
        <v>86</v>
      </c>
      <c r="AW410" s="10" t="s">
        <v>37</v>
      </c>
      <c r="AX410" s="10" t="s">
        <v>84</v>
      </c>
      <c r="AY410" s="132" t="s">
        <v>137</v>
      </c>
    </row>
    <row r="411" spans="2:65" s="1" customFormat="1" ht="16.5" customHeight="1">
      <c r="B411" s="33"/>
      <c r="C411" s="108" t="s">
        <v>761</v>
      </c>
      <c r="D411" s="108" t="s">
        <v>132</v>
      </c>
      <c r="E411" s="109" t="s">
        <v>762</v>
      </c>
      <c r="F411" s="110" t="s">
        <v>763</v>
      </c>
      <c r="G411" s="111" t="s">
        <v>414</v>
      </c>
      <c r="H411" s="112">
        <v>60</v>
      </c>
      <c r="I411" s="113"/>
      <c r="J411" s="114">
        <f>ROUND(I411*H411,2)</f>
        <v>0</v>
      </c>
      <c r="K411" s="110" t="s">
        <v>19</v>
      </c>
      <c r="L411" s="33"/>
      <c r="M411" s="115" t="s">
        <v>19</v>
      </c>
      <c r="N411" s="116" t="s">
        <v>47</v>
      </c>
      <c r="P411" s="117">
        <f>O411*H411</f>
        <v>0</v>
      </c>
      <c r="Q411" s="117">
        <v>2.7999999999999998E-4</v>
      </c>
      <c r="R411" s="117">
        <f>Q411*H411</f>
        <v>1.6799999999999999E-2</v>
      </c>
      <c r="S411" s="117">
        <v>0</v>
      </c>
      <c r="T411" s="118">
        <f>S411*H411</f>
        <v>0</v>
      </c>
      <c r="AR411" s="119" t="s">
        <v>153</v>
      </c>
      <c r="AT411" s="119" t="s">
        <v>132</v>
      </c>
      <c r="AU411" s="119" t="s">
        <v>86</v>
      </c>
      <c r="AY411" s="18" t="s">
        <v>137</v>
      </c>
      <c r="BE411" s="120">
        <f>IF(N411="základní",J411,0)</f>
        <v>0</v>
      </c>
      <c r="BF411" s="120">
        <f>IF(N411="snížená",J411,0)</f>
        <v>0</v>
      </c>
      <c r="BG411" s="120">
        <f>IF(N411="zákl. přenesená",J411,0)</f>
        <v>0</v>
      </c>
      <c r="BH411" s="120">
        <f>IF(N411="sníž. přenesená",J411,0)</f>
        <v>0</v>
      </c>
      <c r="BI411" s="120">
        <f>IF(N411="nulová",J411,0)</f>
        <v>0</v>
      </c>
      <c r="BJ411" s="18" t="s">
        <v>84</v>
      </c>
      <c r="BK411" s="120">
        <f>ROUND(I411*H411,2)</f>
        <v>0</v>
      </c>
      <c r="BL411" s="18" t="s">
        <v>153</v>
      </c>
      <c r="BM411" s="119" t="s">
        <v>764</v>
      </c>
    </row>
    <row r="412" spans="2:65" s="1" customFormat="1" ht="11.25">
      <c r="B412" s="33"/>
      <c r="D412" s="121" t="s">
        <v>139</v>
      </c>
      <c r="F412" s="122" t="s">
        <v>765</v>
      </c>
      <c r="I412" s="123"/>
      <c r="L412" s="33"/>
      <c r="M412" s="124"/>
      <c r="T412" s="54"/>
      <c r="AT412" s="18" t="s">
        <v>139</v>
      </c>
      <c r="AU412" s="18" t="s">
        <v>86</v>
      </c>
    </row>
    <row r="413" spans="2:65" s="10" customFormat="1" ht="11.25">
      <c r="B413" s="131"/>
      <c r="D413" s="121" t="s">
        <v>141</v>
      </c>
      <c r="E413" s="132" t="s">
        <v>19</v>
      </c>
      <c r="F413" s="133" t="s">
        <v>309</v>
      </c>
      <c r="H413" s="134">
        <v>60</v>
      </c>
      <c r="I413" s="135"/>
      <c r="L413" s="131"/>
      <c r="M413" s="136"/>
      <c r="T413" s="137"/>
      <c r="AT413" s="132" t="s">
        <v>141</v>
      </c>
      <c r="AU413" s="132" t="s">
        <v>86</v>
      </c>
      <c r="AV413" s="10" t="s">
        <v>86</v>
      </c>
      <c r="AW413" s="10" t="s">
        <v>37</v>
      </c>
      <c r="AX413" s="10" t="s">
        <v>84</v>
      </c>
      <c r="AY413" s="132" t="s">
        <v>137</v>
      </c>
    </row>
    <row r="414" spans="2:65" s="1" customFormat="1" ht="16.5" customHeight="1">
      <c r="B414" s="33"/>
      <c r="C414" s="108" t="s">
        <v>766</v>
      </c>
      <c r="D414" s="108" t="s">
        <v>132</v>
      </c>
      <c r="E414" s="109" t="s">
        <v>767</v>
      </c>
      <c r="F414" s="110" t="s">
        <v>768</v>
      </c>
      <c r="G414" s="111" t="s">
        <v>287</v>
      </c>
      <c r="H414" s="112">
        <v>268.048</v>
      </c>
      <c r="I414" s="113"/>
      <c r="J414" s="114">
        <f>ROUND(I414*H414,2)</f>
        <v>0</v>
      </c>
      <c r="K414" s="110" t="s">
        <v>19</v>
      </c>
      <c r="L414" s="33"/>
      <c r="M414" s="115" t="s">
        <v>19</v>
      </c>
      <c r="N414" s="116" t="s">
        <v>47</v>
      </c>
      <c r="P414" s="117">
        <f>O414*H414</f>
        <v>0</v>
      </c>
      <c r="Q414" s="117">
        <v>0</v>
      </c>
      <c r="R414" s="117">
        <f>Q414*H414</f>
        <v>0</v>
      </c>
      <c r="S414" s="117">
        <v>2.85</v>
      </c>
      <c r="T414" s="118">
        <f>S414*H414</f>
        <v>763.93680000000006</v>
      </c>
      <c r="AR414" s="119" t="s">
        <v>153</v>
      </c>
      <c r="AT414" s="119" t="s">
        <v>132</v>
      </c>
      <c r="AU414" s="119" t="s">
        <v>86</v>
      </c>
      <c r="AY414" s="18" t="s">
        <v>137</v>
      </c>
      <c r="BE414" s="120">
        <f>IF(N414="základní",J414,0)</f>
        <v>0</v>
      </c>
      <c r="BF414" s="120">
        <f>IF(N414="snížená",J414,0)</f>
        <v>0</v>
      </c>
      <c r="BG414" s="120">
        <f>IF(N414="zákl. přenesená",J414,0)</f>
        <v>0</v>
      </c>
      <c r="BH414" s="120">
        <f>IF(N414="sníž. přenesená",J414,0)</f>
        <v>0</v>
      </c>
      <c r="BI414" s="120">
        <f>IF(N414="nulová",J414,0)</f>
        <v>0</v>
      </c>
      <c r="BJ414" s="18" t="s">
        <v>84</v>
      </c>
      <c r="BK414" s="120">
        <f>ROUND(I414*H414,2)</f>
        <v>0</v>
      </c>
      <c r="BL414" s="18" t="s">
        <v>153</v>
      </c>
      <c r="BM414" s="119" t="s">
        <v>769</v>
      </c>
    </row>
    <row r="415" spans="2:65" s="1" customFormat="1" ht="19.5">
      <c r="B415" s="33"/>
      <c r="D415" s="121" t="s">
        <v>139</v>
      </c>
      <c r="F415" s="122" t="s">
        <v>770</v>
      </c>
      <c r="I415" s="123"/>
      <c r="L415" s="33"/>
      <c r="M415" s="124"/>
      <c r="T415" s="54"/>
      <c r="AT415" s="18" t="s">
        <v>139</v>
      </c>
      <c r="AU415" s="18" t="s">
        <v>86</v>
      </c>
    </row>
    <row r="416" spans="2:65" s="9" customFormat="1" ht="11.25">
      <c r="B416" s="125"/>
      <c r="D416" s="121" t="s">
        <v>141</v>
      </c>
      <c r="E416" s="126" t="s">
        <v>19</v>
      </c>
      <c r="F416" s="127" t="s">
        <v>771</v>
      </c>
      <c r="H416" s="126" t="s">
        <v>19</v>
      </c>
      <c r="I416" s="128"/>
      <c r="L416" s="125"/>
      <c r="M416" s="129"/>
      <c r="T416" s="130"/>
      <c r="AT416" s="126" t="s">
        <v>141</v>
      </c>
      <c r="AU416" s="126" t="s">
        <v>86</v>
      </c>
      <c r="AV416" s="9" t="s">
        <v>84</v>
      </c>
      <c r="AW416" s="9" t="s">
        <v>37</v>
      </c>
      <c r="AX416" s="9" t="s">
        <v>76</v>
      </c>
      <c r="AY416" s="126" t="s">
        <v>137</v>
      </c>
    </row>
    <row r="417" spans="2:65" s="10" customFormat="1" ht="11.25">
      <c r="B417" s="131"/>
      <c r="D417" s="121" t="s">
        <v>141</v>
      </c>
      <c r="E417" s="132" t="s">
        <v>19</v>
      </c>
      <c r="F417" s="133" t="s">
        <v>772</v>
      </c>
      <c r="H417" s="134">
        <v>268.048</v>
      </c>
      <c r="I417" s="135"/>
      <c r="L417" s="131"/>
      <c r="M417" s="136"/>
      <c r="T417" s="137"/>
      <c r="AT417" s="132" t="s">
        <v>141</v>
      </c>
      <c r="AU417" s="132" t="s">
        <v>86</v>
      </c>
      <c r="AV417" s="10" t="s">
        <v>86</v>
      </c>
      <c r="AW417" s="10" t="s">
        <v>37</v>
      </c>
      <c r="AX417" s="10" t="s">
        <v>76</v>
      </c>
      <c r="AY417" s="132" t="s">
        <v>137</v>
      </c>
    </row>
    <row r="418" spans="2:65" s="14" customFormat="1" ht="11.25">
      <c r="B418" s="166"/>
      <c r="D418" s="121" t="s">
        <v>141</v>
      </c>
      <c r="E418" s="167" t="s">
        <v>295</v>
      </c>
      <c r="F418" s="168" t="s">
        <v>391</v>
      </c>
      <c r="H418" s="169">
        <v>268.048</v>
      </c>
      <c r="I418" s="170"/>
      <c r="L418" s="166"/>
      <c r="M418" s="171"/>
      <c r="T418" s="172"/>
      <c r="AT418" s="167" t="s">
        <v>141</v>
      </c>
      <c r="AU418" s="167" t="s">
        <v>86</v>
      </c>
      <c r="AV418" s="14" t="s">
        <v>153</v>
      </c>
      <c r="AW418" s="14" t="s">
        <v>37</v>
      </c>
      <c r="AX418" s="14" t="s">
        <v>84</v>
      </c>
      <c r="AY418" s="167" t="s">
        <v>137</v>
      </c>
    </row>
    <row r="419" spans="2:65" s="1" customFormat="1" ht="21.75" customHeight="1">
      <c r="B419" s="33"/>
      <c r="C419" s="108" t="s">
        <v>773</v>
      </c>
      <c r="D419" s="108" t="s">
        <v>132</v>
      </c>
      <c r="E419" s="109" t="s">
        <v>774</v>
      </c>
      <c r="F419" s="110" t="s">
        <v>775</v>
      </c>
      <c r="G419" s="111" t="s">
        <v>333</v>
      </c>
      <c r="H419" s="112">
        <v>55.8</v>
      </c>
      <c r="I419" s="113"/>
      <c r="J419" s="114">
        <f>ROUND(I419*H419,2)</f>
        <v>0</v>
      </c>
      <c r="K419" s="110" t="s">
        <v>19</v>
      </c>
      <c r="L419" s="33"/>
      <c r="M419" s="115" t="s">
        <v>19</v>
      </c>
      <c r="N419" s="116" t="s">
        <v>47</v>
      </c>
      <c r="P419" s="117">
        <f>O419*H419</f>
        <v>0</v>
      </c>
      <c r="Q419" s="117">
        <v>1.75E-3</v>
      </c>
      <c r="R419" s="117">
        <f>Q419*H419</f>
        <v>9.7650000000000001E-2</v>
      </c>
      <c r="S419" s="117">
        <v>2E-3</v>
      </c>
      <c r="T419" s="118">
        <f>S419*H419</f>
        <v>0.11159999999999999</v>
      </c>
      <c r="AR419" s="119" t="s">
        <v>153</v>
      </c>
      <c r="AT419" s="119" t="s">
        <v>132</v>
      </c>
      <c r="AU419" s="119" t="s">
        <v>86</v>
      </c>
      <c r="AY419" s="18" t="s">
        <v>137</v>
      </c>
      <c r="BE419" s="120">
        <f>IF(N419="základní",J419,0)</f>
        <v>0</v>
      </c>
      <c r="BF419" s="120">
        <f>IF(N419="snížená",J419,0)</f>
        <v>0</v>
      </c>
      <c r="BG419" s="120">
        <f>IF(N419="zákl. přenesená",J419,0)</f>
        <v>0</v>
      </c>
      <c r="BH419" s="120">
        <f>IF(N419="sníž. přenesená",J419,0)</f>
        <v>0</v>
      </c>
      <c r="BI419" s="120">
        <f>IF(N419="nulová",J419,0)</f>
        <v>0</v>
      </c>
      <c r="BJ419" s="18" t="s">
        <v>84</v>
      </c>
      <c r="BK419" s="120">
        <f>ROUND(I419*H419,2)</f>
        <v>0</v>
      </c>
      <c r="BL419" s="18" t="s">
        <v>153</v>
      </c>
      <c r="BM419" s="119" t="s">
        <v>776</v>
      </c>
    </row>
    <row r="420" spans="2:65" s="1" customFormat="1" ht="29.25">
      <c r="B420" s="33"/>
      <c r="D420" s="121" t="s">
        <v>139</v>
      </c>
      <c r="F420" s="122" t="s">
        <v>777</v>
      </c>
      <c r="I420" s="123"/>
      <c r="L420" s="33"/>
      <c r="M420" s="124"/>
      <c r="T420" s="54"/>
      <c r="AT420" s="18" t="s">
        <v>139</v>
      </c>
      <c r="AU420" s="18" t="s">
        <v>86</v>
      </c>
    </row>
    <row r="421" spans="2:65" s="9" customFormat="1" ht="11.25">
      <c r="B421" s="125"/>
      <c r="D421" s="121" t="s">
        <v>141</v>
      </c>
      <c r="E421" s="126" t="s">
        <v>19</v>
      </c>
      <c r="F421" s="127" t="s">
        <v>778</v>
      </c>
      <c r="H421" s="126" t="s">
        <v>19</v>
      </c>
      <c r="I421" s="128"/>
      <c r="L421" s="125"/>
      <c r="M421" s="129"/>
      <c r="T421" s="130"/>
      <c r="AT421" s="126" t="s">
        <v>141</v>
      </c>
      <c r="AU421" s="126" t="s">
        <v>86</v>
      </c>
      <c r="AV421" s="9" t="s">
        <v>84</v>
      </c>
      <c r="AW421" s="9" t="s">
        <v>37</v>
      </c>
      <c r="AX421" s="9" t="s">
        <v>76</v>
      </c>
      <c r="AY421" s="126" t="s">
        <v>137</v>
      </c>
    </row>
    <row r="422" spans="2:65" s="10" customFormat="1" ht="11.25">
      <c r="B422" s="131"/>
      <c r="D422" s="121" t="s">
        <v>141</v>
      </c>
      <c r="E422" s="132" t="s">
        <v>19</v>
      </c>
      <c r="F422" s="133" t="s">
        <v>779</v>
      </c>
      <c r="H422" s="134">
        <v>55.8</v>
      </c>
      <c r="I422" s="135"/>
      <c r="L422" s="131"/>
      <c r="M422" s="136"/>
      <c r="T422" s="137"/>
      <c r="AT422" s="132" t="s">
        <v>141</v>
      </c>
      <c r="AU422" s="132" t="s">
        <v>86</v>
      </c>
      <c r="AV422" s="10" t="s">
        <v>86</v>
      </c>
      <c r="AW422" s="10" t="s">
        <v>37</v>
      </c>
      <c r="AX422" s="10" t="s">
        <v>84</v>
      </c>
      <c r="AY422" s="132" t="s">
        <v>137</v>
      </c>
    </row>
    <row r="423" spans="2:65" s="1" customFormat="1" ht="16.5" customHeight="1">
      <c r="B423" s="33"/>
      <c r="C423" s="180" t="s">
        <v>780</v>
      </c>
      <c r="D423" s="180" t="s">
        <v>454</v>
      </c>
      <c r="E423" s="181" t="s">
        <v>781</v>
      </c>
      <c r="F423" s="182" t="s">
        <v>782</v>
      </c>
      <c r="G423" s="183" t="s">
        <v>303</v>
      </c>
      <c r="H423" s="184">
        <v>0.443</v>
      </c>
      <c r="I423" s="185"/>
      <c r="J423" s="186">
        <f>ROUND(I423*H423,2)</f>
        <v>0</v>
      </c>
      <c r="K423" s="182" t="s">
        <v>376</v>
      </c>
      <c r="L423" s="187"/>
      <c r="M423" s="188" t="s">
        <v>19</v>
      </c>
      <c r="N423" s="189" t="s">
        <v>47</v>
      </c>
      <c r="P423" s="117">
        <f>O423*H423</f>
        <v>0</v>
      </c>
      <c r="Q423" s="117">
        <v>1</v>
      </c>
      <c r="R423" s="117">
        <f>Q423*H423</f>
        <v>0.443</v>
      </c>
      <c r="S423" s="117">
        <v>0</v>
      </c>
      <c r="T423" s="118">
        <f>S423*H423</f>
        <v>0</v>
      </c>
      <c r="AR423" s="119" t="s">
        <v>176</v>
      </c>
      <c r="AT423" s="119" t="s">
        <v>454</v>
      </c>
      <c r="AU423" s="119" t="s">
        <v>86</v>
      </c>
      <c r="AY423" s="18" t="s">
        <v>137</v>
      </c>
      <c r="BE423" s="120">
        <f>IF(N423="základní",J423,0)</f>
        <v>0</v>
      </c>
      <c r="BF423" s="120">
        <f>IF(N423="snížená",J423,0)</f>
        <v>0</v>
      </c>
      <c r="BG423" s="120">
        <f>IF(N423="zákl. přenesená",J423,0)</f>
        <v>0</v>
      </c>
      <c r="BH423" s="120">
        <f>IF(N423="sníž. přenesená",J423,0)</f>
        <v>0</v>
      </c>
      <c r="BI423" s="120">
        <f>IF(N423="nulová",J423,0)</f>
        <v>0</v>
      </c>
      <c r="BJ423" s="18" t="s">
        <v>84</v>
      </c>
      <c r="BK423" s="120">
        <f>ROUND(I423*H423,2)</f>
        <v>0</v>
      </c>
      <c r="BL423" s="18" t="s">
        <v>153</v>
      </c>
      <c r="BM423" s="119" t="s">
        <v>783</v>
      </c>
    </row>
    <row r="424" spans="2:65" s="1" customFormat="1" ht="11.25">
      <c r="B424" s="33"/>
      <c r="D424" s="121" t="s">
        <v>139</v>
      </c>
      <c r="F424" s="122" t="s">
        <v>782</v>
      </c>
      <c r="I424" s="123"/>
      <c r="L424" s="33"/>
      <c r="M424" s="124"/>
      <c r="T424" s="54"/>
      <c r="AT424" s="18" t="s">
        <v>139</v>
      </c>
      <c r="AU424" s="18" t="s">
        <v>86</v>
      </c>
    </row>
    <row r="425" spans="2:65" s="9" customFormat="1" ht="11.25">
      <c r="B425" s="125"/>
      <c r="D425" s="121" t="s">
        <v>141</v>
      </c>
      <c r="E425" s="126" t="s">
        <v>19</v>
      </c>
      <c r="F425" s="127" t="s">
        <v>778</v>
      </c>
      <c r="H425" s="126" t="s">
        <v>19</v>
      </c>
      <c r="I425" s="128"/>
      <c r="L425" s="125"/>
      <c r="M425" s="129"/>
      <c r="T425" s="130"/>
      <c r="AT425" s="126" t="s">
        <v>141</v>
      </c>
      <c r="AU425" s="126" t="s">
        <v>86</v>
      </c>
      <c r="AV425" s="9" t="s">
        <v>84</v>
      </c>
      <c r="AW425" s="9" t="s">
        <v>37</v>
      </c>
      <c r="AX425" s="9" t="s">
        <v>76</v>
      </c>
      <c r="AY425" s="126" t="s">
        <v>137</v>
      </c>
    </row>
    <row r="426" spans="2:65" s="10" customFormat="1" ht="11.25">
      <c r="B426" s="131"/>
      <c r="D426" s="121" t="s">
        <v>141</v>
      </c>
      <c r="E426" s="132" t="s">
        <v>19</v>
      </c>
      <c r="F426" s="133" t="s">
        <v>784</v>
      </c>
      <c r="H426" s="134">
        <v>111.6</v>
      </c>
      <c r="I426" s="135"/>
      <c r="L426" s="131"/>
      <c r="M426" s="136"/>
      <c r="T426" s="137"/>
      <c r="AT426" s="132" t="s">
        <v>141</v>
      </c>
      <c r="AU426" s="132" t="s">
        <v>86</v>
      </c>
      <c r="AV426" s="10" t="s">
        <v>86</v>
      </c>
      <c r="AW426" s="10" t="s">
        <v>37</v>
      </c>
      <c r="AX426" s="10" t="s">
        <v>84</v>
      </c>
      <c r="AY426" s="132" t="s">
        <v>137</v>
      </c>
    </row>
    <row r="427" spans="2:65" s="10" customFormat="1" ht="11.25">
      <c r="B427" s="131"/>
      <c r="D427" s="121" t="s">
        <v>141</v>
      </c>
      <c r="F427" s="133" t="s">
        <v>785</v>
      </c>
      <c r="H427" s="134">
        <v>0.443</v>
      </c>
      <c r="I427" s="135"/>
      <c r="L427" s="131"/>
      <c r="M427" s="136"/>
      <c r="T427" s="137"/>
      <c r="AT427" s="132" t="s">
        <v>141</v>
      </c>
      <c r="AU427" s="132" t="s">
        <v>86</v>
      </c>
      <c r="AV427" s="10" t="s">
        <v>86</v>
      </c>
      <c r="AW427" s="10" t="s">
        <v>4</v>
      </c>
      <c r="AX427" s="10" t="s">
        <v>84</v>
      </c>
      <c r="AY427" s="132" t="s">
        <v>137</v>
      </c>
    </row>
    <row r="428" spans="2:65" s="13" customFormat="1" ht="20.85" customHeight="1">
      <c r="B428" s="152"/>
      <c r="D428" s="153" t="s">
        <v>75</v>
      </c>
      <c r="E428" s="162" t="s">
        <v>786</v>
      </c>
      <c r="F428" s="162" t="s">
        <v>787</v>
      </c>
      <c r="I428" s="155"/>
      <c r="J428" s="163">
        <f>BK428</f>
        <v>0</v>
      </c>
      <c r="L428" s="152"/>
      <c r="M428" s="157"/>
      <c r="P428" s="158">
        <v>0</v>
      </c>
      <c r="R428" s="158">
        <v>0</v>
      </c>
      <c r="T428" s="159">
        <v>0</v>
      </c>
      <c r="AR428" s="153" t="s">
        <v>84</v>
      </c>
      <c r="AT428" s="160" t="s">
        <v>75</v>
      </c>
      <c r="AU428" s="160" t="s">
        <v>86</v>
      </c>
      <c r="AY428" s="153" t="s">
        <v>137</v>
      </c>
      <c r="BK428" s="161">
        <v>0</v>
      </c>
    </row>
    <row r="429" spans="2:65" s="13" customFormat="1" ht="22.9" customHeight="1">
      <c r="B429" s="152"/>
      <c r="D429" s="153" t="s">
        <v>75</v>
      </c>
      <c r="E429" s="162" t="s">
        <v>788</v>
      </c>
      <c r="F429" s="162" t="s">
        <v>789</v>
      </c>
      <c r="I429" s="155"/>
      <c r="J429" s="163">
        <f>BK429</f>
        <v>0</v>
      </c>
      <c r="L429" s="152"/>
      <c r="M429" s="157"/>
      <c r="P429" s="158">
        <f>SUM(P430:P455)</f>
        <v>0</v>
      </c>
      <c r="R429" s="158">
        <f>SUM(R430:R455)</f>
        <v>0</v>
      </c>
      <c r="T429" s="159">
        <f>SUM(T430:T455)</f>
        <v>0</v>
      </c>
      <c r="AR429" s="153" t="s">
        <v>84</v>
      </c>
      <c r="AT429" s="160" t="s">
        <v>75</v>
      </c>
      <c r="AU429" s="160" t="s">
        <v>84</v>
      </c>
      <c r="AY429" s="153" t="s">
        <v>137</v>
      </c>
      <c r="BK429" s="161">
        <f>SUM(BK430:BK455)</f>
        <v>0</v>
      </c>
    </row>
    <row r="430" spans="2:65" s="1" customFormat="1" ht="16.5" customHeight="1">
      <c r="B430" s="33"/>
      <c r="C430" s="108" t="s">
        <v>790</v>
      </c>
      <c r="D430" s="108" t="s">
        <v>132</v>
      </c>
      <c r="E430" s="109" t="s">
        <v>791</v>
      </c>
      <c r="F430" s="110" t="s">
        <v>792</v>
      </c>
      <c r="G430" s="111" t="s">
        <v>135</v>
      </c>
      <c r="H430" s="112">
        <v>1278</v>
      </c>
      <c r="I430" s="113"/>
      <c r="J430" s="114">
        <f>ROUND(I430*H430,2)</f>
        <v>0</v>
      </c>
      <c r="K430" s="110" t="s">
        <v>19</v>
      </c>
      <c r="L430" s="33"/>
      <c r="M430" s="115" t="s">
        <v>19</v>
      </c>
      <c r="N430" s="116" t="s">
        <v>47</v>
      </c>
      <c r="P430" s="117">
        <f>O430*H430</f>
        <v>0</v>
      </c>
      <c r="Q430" s="117">
        <v>0</v>
      </c>
      <c r="R430" s="117">
        <f>Q430*H430</f>
        <v>0</v>
      </c>
      <c r="S430" s="117">
        <v>0</v>
      </c>
      <c r="T430" s="118">
        <f>S430*H430</f>
        <v>0</v>
      </c>
      <c r="AR430" s="119" t="s">
        <v>153</v>
      </c>
      <c r="AT430" s="119" t="s">
        <v>132</v>
      </c>
      <c r="AU430" s="119" t="s">
        <v>86</v>
      </c>
      <c r="AY430" s="18" t="s">
        <v>137</v>
      </c>
      <c r="BE430" s="120">
        <f>IF(N430="základní",J430,0)</f>
        <v>0</v>
      </c>
      <c r="BF430" s="120">
        <f>IF(N430="snížená",J430,0)</f>
        <v>0</v>
      </c>
      <c r="BG430" s="120">
        <f>IF(N430="zákl. přenesená",J430,0)</f>
        <v>0</v>
      </c>
      <c r="BH430" s="120">
        <f>IF(N430="sníž. přenesená",J430,0)</f>
        <v>0</v>
      </c>
      <c r="BI430" s="120">
        <f>IF(N430="nulová",J430,0)</f>
        <v>0</v>
      </c>
      <c r="BJ430" s="18" t="s">
        <v>84</v>
      </c>
      <c r="BK430" s="120">
        <f>ROUND(I430*H430,2)</f>
        <v>0</v>
      </c>
      <c r="BL430" s="18" t="s">
        <v>153</v>
      </c>
      <c r="BM430" s="119" t="s">
        <v>793</v>
      </c>
    </row>
    <row r="431" spans="2:65" s="1" customFormat="1" ht="11.25">
      <c r="B431" s="33"/>
      <c r="D431" s="121" t="s">
        <v>139</v>
      </c>
      <c r="F431" s="122" t="s">
        <v>792</v>
      </c>
      <c r="I431" s="123"/>
      <c r="L431" s="33"/>
      <c r="M431" s="124"/>
      <c r="T431" s="54"/>
      <c r="AT431" s="18" t="s">
        <v>139</v>
      </c>
      <c r="AU431" s="18" t="s">
        <v>86</v>
      </c>
    </row>
    <row r="432" spans="2:65" s="10" customFormat="1" ht="11.25">
      <c r="B432" s="131"/>
      <c r="D432" s="121" t="s">
        <v>141</v>
      </c>
      <c r="E432" s="132" t="s">
        <v>19</v>
      </c>
      <c r="F432" s="133" t="s">
        <v>794</v>
      </c>
      <c r="H432" s="134">
        <v>1278</v>
      </c>
      <c r="I432" s="135"/>
      <c r="L432" s="131"/>
      <c r="M432" s="136"/>
      <c r="T432" s="137"/>
      <c r="AT432" s="132" t="s">
        <v>141</v>
      </c>
      <c r="AU432" s="132" t="s">
        <v>86</v>
      </c>
      <c r="AV432" s="10" t="s">
        <v>86</v>
      </c>
      <c r="AW432" s="10" t="s">
        <v>37</v>
      </c>
      <c r="AX432" s="10" t="s">
        <v>84</v>
      </c>
      <c r="AY432" s="132" t="s">
        <v>137</v>
      </c>
    </row>
    <row r="433" spans="2:65" s="1" customFormat="1" ht="16.5" customHeight="1">
      <c r="B433" s="33"/>
      <c r="C433" s="108" t="s">
        <v>795</v>
      </c>
      <c r="D433" s="108" t="s">
        <v>132</v>
      </c>
      <c r="E433" s="109" t="s">
        <v>796</v>
      </c>
      <c r="F433" s="110" t="s">
        <v>797</v>
      </c>
      <c r="G433" s="111" t="s">
        <v>303</v>
      </c>
      <c r="H433" s="112">
        <v>1.278</v>
      </c>
      <c r="I433" s="113"/>
      <c r="J433" s="114">
        <f>ROUND(I433*H433,2)</f>
        <v>0</v>
      </c>
      <c r="K433" s="110" t="s">
        <v>19</v>
      </c>
      <c r="L433" s="33"/>
      <c r="M433" s="115" t="s">
        <v>19</v>
      </c>
      <c r="N433" s="116" t="s">
        <v>47</v>
      </c>
      <c r="P433" s="117">
        <f>O433*H433</f>
        <v>0</v>
      </c>
      <c r="Q433" s="117">
        <v>0</v>
      </c>
      <c r="R433" s="117">
        <f>Q433*H433</f>
        <v>0</v>
      </c>
      <c r="S433" s="117">
        <v>0</v>
      </c>
      <c r="T433" s="118">
        <f>S433*H433</f>
        <v>0</v>
      </c>
      <c r="AR433" s="119" t="s">
        <v>153</v>
      </c>
      <c r="AT433" s="119" t="s">
        <v>132</v>
      </c>
      <c r="AU433" s="119" t="s">
        <v>86</v>
      </c>
      <c r="AY433" s="18" t="s">
        <v>137</v>
      </c>
      <c r="BE433" s="120">
        <f>IF(N433="základní",J433,0)</f>
        <v>0</v>
      </c>
      <c r="BF433" s="120">
        <f>IF(N433="snížená",J433,0)</f>
        <v>0</v>
      </c>
      <c r="BG433" s="120">
        <f>IF(N433="zákl. přenesená",J433,0)</f>
        <v>0</v>
      </c>
      <c r="BH433" s="120">
        <f>IF(N433="sníž. přenesená",J433,0)</f>
        <v>0</v>
      </c>
      <c r="BI433" s="120">
        <f>IF(N433="nulová",J433,0)</f>
        <v>0</v>
      </c>
      <c r="BJ433" s="18" t="s">
        <v>84</v>
      </c>
      <c r="BK433" s="120">
        <f>ROUND(I433*H433,2)</f>
        <v>0</v>
      </c>
      <c r="BL433" s="18" t="s">
        <v>153</v>
      </c>
      <c r="BM433" s="119" t="s">
        <v>798</v>
      </c>
    </row>
    <row r="434" spans="2:65" s="1" customFormat="1" ht="11.25">
      <c r="B434" s="33"/>
      <c r="D434" s="121" t="s">
        <v>139</v>
      </c>
      <c r="F434" s="122" t="s">
        <v>797</v>
      </c>
      <c r="I434" s="123"/>
      <c r="L434" s="33"/>
      <c r="M434" s="124"/>
      <c r="T434" s="54"/>
      <c r="AT434" s="18" t="s">
        <v>139</v>
      </c>
      <c r="AU434" s="18" t="s">
        <v>86</v>
      </c>
    </row>
    <row r="435" spans="2:65" s="10" customFormat="1" ht="11.25">
      <c r="B435" s="131"/>
      <c r="D435" s="121" t="s">
        <v>141</v>
      </c>
      <c r="E435" s="132" t="s">
        <v>19</v>
      </c>
      <c r="F435" s="133" t="s">
        <v>313</v>
      </c>
      <c r="H435" s="134">
        <v>1.278</v>
      </c>
      <c r="I435" s="135"/>
      <c r="L435" s="131"/>
      <c r="M435" s="136"/>
      <c r="T435" s="137"/>
      <c r="AT435" s="132" t="s">
        <v>141</v>
      </c>
      <c r="AU435" s="132" t="s">
        <v>86</v>
      </c>
      <c r="AV435" s="10" t="s">
        <v>86</v>
      </c>
      <c r="AW435" s="10" t="s">
        <v>37</v>
      </c>
      <c r="AX435" s="10" t="s">
        <v>84</v>
      </c>
      <c r="AY435" s="132" t="s">
        <v>137</v>
      </c>
    </row>
    <row r="436" spans="2:65" s="1" customFormat="1" ht="16.5" customHeight="1">
      <c r="B436" s="33"/>
      <c r="C436" s="108" t="s">
        <v>310</v>
      </c>
      <c r="D436" s="108" t="s">
        <v>132</v>
      </c>
      <c r="E436" s="109" t="s">
        <v>799</v>
      </c>
      <c r="F436" s="110" t="s">
        <v>800</v>
      </c>
      <c r="G436" s="111" t="s">
        <v>303</v>
      </c>
      <c r="H436" s="112">
        <v>1.278</v>
      </c>
      <c r="I436" s="113"/>
      <c r="J436" s="114">
        <f>ROUND(I436*H436,2)</f>
        <v>0</v>
      </c>
      <c r="K436" s="110" t="s">
        <v>376</v>
      </c>
      <c r="L436" s="33"/>
      <c r="M436" s="115" t="s">
        <v>19</v>
      </c>
      <c r="N436" s="116" t="s">
        <v>47</v>
      </c>
      <c r="P436" s="117">
        <f>O436*H436</f>
        <v>0</v>
      </c>
      <c r="Q436" s="117">
        <v>0</v>
      </c>
      <c r="R436" s="117">
        <f>Q436*H436</f>
        <v>0</v>
      </c>
      <c r="S436" s="117">
        <v>0</v>
      </c>
      <c r="T436" s="118">
        <f>S436*H436</f>
        <v>0</v>
      </c>
      <c r="AR436" s="119" t="s">
        <v>153</v>
      </c>
      <c r="AT436" s="119" t="s">
        <v>132</v>
      </c>
      <c r="AU436" s="119" t="s">
        <v>86</v>
      </c>
      <c r="AY436" s="18" t="s">
        <v>137</v>
      </c>
      <c r="BE436" s="120">
        <f>IF(N436="základní",J436,0)</f>
        <v>0</v>
      </c>
      <c r="BF436" s="120">
        <f>IF(N436="snížená",J436,0)</f>
        <v>0</v>
      </c>
      <c r="BG436" s="120">
        <f>IF(N436="zákl. přenesená",J436,0)</f>
        <v>0</v>
      </c>
      <c r="BH436" s="120">
        <f>IF(N436="sníž. přenesená",J436,0)</f>
        <v>0</v>
      </c>
      <c r="BI436" s="120">
        <f>IF(N436="nulová",J436,0)</f>
        <v>0</v>
      </c>
      <c r="BJ436" s="18" t="s">
        <v>84</v>
      </c>
      <c r="BK436" s="120">
        <f>ROUND(I436*H436,2)</f>
        <v>0</v>
      </c>
      <c r="BL436" s="18" t="s">
        <v>153</v>
      </c>
      <c r="BM436" s="119" t="s">
        <v>801</v>
      </c>
    </row>
    <row r="437" spans="2:65" s="1" customFormat="1" ht="11.25">
      <c r="B437" s="33"/>
      <c r="D437" s="121" t="s">
        <v>139</v>
      </c>
      <c r="F437" s="122" t="s">
        <v>802</v>
      </c>
      <c r="I437" s="123"/>
      <c r="L437" s="33"/>
      <c r="M437" s="124"/>
      <c r="T437" s="54"/>
      <c r="AT437" s="18" t="s">
        <v>139</v>
      </c>
      <c r="AU437" s="18" t="s">
        <v>86</v>
      </c>
    </row>
    <row r="438" spans="2:65" s="1" customFormat="1" ht="11.25">
      <c r="B438" s="33"/>
      <c r="D438" s="164" t="s">
        <v>379</v>
      </c>
      <c r="F438" s="165" t="s">
        <v>803</v>
      </c>
      <c r="I438" s="123"/>
      <c r="L438" s="33"/>
      <c r="M438" s="124"/>
      <c r="T438" s="54"/>
      <c r="AT438" s="18" t="s">
        <v>379</v>
      </c>
      <c r="AU438" s="18" t="s">
        <v>86</v>
      </c>
    </row>
    <row r="439" spans="2:65" s="9" customFormat="1" ht="11.25">
      <c r="B439" s="125"/>
      <c r="D439" s="121" t="s">
        <v>141</v>
      </c>
      <c r="E439" s="126" t="s">
        <v>19</v>
      </c>
      <c r="F439" s="127" t="s">
        <v>804</v>
      </c>
      <c r="H439" s="126" t="s">
        <v>19</v>
      </c>
      <c r="I439" s="128"/>
      <c r="L439" s="125"/>
      <c r="M439" s="129"/>
      <c r="T439" s="130"/>
      <c r="AT439" s="126" t="s">
        <v>141</v>
      </c>
      <c r="AU439" s="126" t="s">
        <v>86</v>
      </c>
      <c r="AV439" s="9" t="s">
        <v>84</v>
      </c>
      <c r="AW439" s="9" t="s">
        <v>37</v>
      </c>
      <c r="AX439" s="9" t="s">
        <v>76</v>
      </c>
      <c r="AY439" s="126" t="s">
        <v>137</v>
      </c>
    </row>
    <row r="440" spans="2:65" s="10" customFormat="1" ht="11.25">
      <c r="B440" s="131"/>
      <c r="D440" s="121" t="s">
        <v>141</v>
      </c>
      <c r="E440" s="132" t="s">
        <v>19</v>
      </c>
      <c r="F440" s="133" t="s">
        <v>805</v>
      </c>
      <c r="H440" s="134">
        <v>1.278</v>
      </c>
      <c r="I440" s="135"/>
      <c r="L440" s="131"/>
      <c r="M440" s="136"/>
      <c r="T440" s="137"/>
      <c r="AT440" s="132" t="s">
        <v>141</v>
      </c>
      <c r="AU440" s="132" t="s">
        <v>86</v>
      </c>
      <c r="AV440" s="10" t="s">
        <v>86</v>
      </c>
      <c r="AW440" s="10" t="s">
        <v>37</v>
      </c>
      <c r="AX440" s="10" t="s">
        <v>76</v>
      </c>
      <c r="AY440" s="132" t="s">
        <v>137</v>
      </c>
    </row>
    <row r="441" spans="2:65" s="14" customFormat="1" ht="11.25">
      <c r="B441" s="166"/>
      <c r="D441" s="121" t="s">
        <v>141</v>
      </c>
      <c r="E441" s="167" t="s">
        <v>313</v>
      </c>
      <c r="F441" s="168" t="s">
        <v>391</v>
      </c>
      <c r="H441" s="169">
        <v>1.278</v>
      </c>
      <c r="I441" s="170"/>
      <c r="L441" s="166"/>
      <c r="M441" s="171"/>
      <c r="T441" s="172"/>
      <c r="AT441" s="167" t="s">
        <v>141</v>
      </c>
      <c r="AU441" s="167" t="s">
        <v>86</v>
      </c>
      <c r="AV441" s="14" t="s">
        <v>153</v>
      </c>
      <c r="AW441" s="14" t="s">
        <v>37</v>
      </c>
      <c r="AX441" s="14" t="s">
        <v>84</v>
      </c>
      <c r="AY441" s="167" t="s">
        <v>137</v>
      </c>
    </row>
    <row r="442" spans="2:65" s="1" customFormat="1" ht="16.5" customHeight="1">
      <c r="B442" s="33"/>
      <c r="C442" s="108" t="s">
        <v>806</v>
      </c>
      <c r="D442" s="108" t="s">
        <v>132</v>
      </c>
      <c r="E442" s="109" t="s">
        <v>807</v>
      </c>
      <c r="F442" s="110" t="s">
        <v>808</v>
      </c>
      <c r="G442" s="111" t="s">
        <v>303</v>
      </c>
      <c r="H442" s="112">
        <v>763.93700000000001</v>
      </c>
      <c r="I442" s="113"/>
      <c r="J442" s="114">
        <f>ROUND(I442*H442,2)</f>
        <v>0</v>
      </c>
      <c r="K442" s="110" t="s">
        <v>376</v>
      </c>
      <c r="L442" s="33"/>
      <c r="M442" s="115" t="s">
        <v>19</v>
      </c>
      <c r="N442" s="116" t="s">
        <v>47</v>
      </c>
      <c r="P442" s="117">
        <f>O442*H442</f>
        <v>0</v>
      </c>
      <c r="Q442" s="117">
        <v>0</v>
      </c>
      <c r="R442" s="117">
        <f>Q442*H442</f>
        <v>0</v>
      </c>
      <c r="S442" s="117">
        <v>0</v>
      </c>
      <c r="T442" s="118">
        <f>S442*H442</f>
        <v>0</v>
      </c>
      <c r="AR442" s="119" t="s">
        <v>153</v>
      </c>
      <c r="AT442" s="119" t="s">
        <v>132</v>
      </c>
      <c r="AU442" s="119" t="s">
        <v>86</v>
      </c>
      <c r="AY442" s="18" t="s">
        <v>137</v>
      </c>
      <c r="BE442" s="120">
        <f>IF(N442="základní",J442,0)</f>
        <v>0</v>
      </c>
      <c r="BF442" s="120">
        <f>IF(N442="snížená",J442,0)</f>
        <v>0</v>
      </c>
      <c r="BG442" s="120">
        <f>IF(N442="zákl. přenesená",J442,0)</f>
        <v>0</v>
      </c>
      <c r="BH442" s="120">
        <f>IF(N442="sníž. přenesená",J442,0)</f>
        <v>0</v>
      </c>
      <c r="BI442" s="120">
        <f>IF(N442="nulová",J442,0)</f>
        <v>0</v>
      </c>
      <c r="BJ442" s="18" t="s">
        <v>84</v>
      </c>
      <c r="BK442" s="120">
        <f>ROUND(I442*H442,2)</f>
        <v>0</v>
      </c>
      <c r="BL442" s="18" t="s">
        <v>153</v>
      </c>
      <c r="BM442" s="119" t="s">
        <v>809</v>
      </c>
    </row>
    <row r="443" spans="2:65" s="1" customFormat="1" ht="11.25">
      <c r="B443" s="33"/>
      <c r="D443" s="121" t="s">
        <v>139</v>
      </c>
      <c r="F443" s="122" t="s">
        <v>810</v>
      </c>
      <c r="I443" s="123"/>
      <c r="L443" s="33"/>
      <c r="M443" s="124"/>
      <c r="T443" s="54"/>
      <c r="AT443" s="18" t="s">
        <v>139</v>
      </c>
      <c r="AU443" s="18" t="s">
        <v>86</v>
      </c>
    </row>
    <row r="444" spans="2:65" s="1" customFormat="1" ht="11.25">
      <c r="B444" s="33"/>
      <c r="D444" s="164" t="s">
        <v>379</v>
      </c>
      <c r="F444" s="165" t="s">
        <v>811</v>
      </c>
      <c r="I444" s="123"/>
      <c r="L444" s="33"/>
      <c r="M444" s="124"/>
      <c r="T444" s="54"/>
      <c r="AT444" s="18" t="s">
        <v>379</v>
      </c>
      <c r="AU444" s="18" t="s">
        <v>86</v>
      </c>
    </row>
    <row r="445" spans="2:65" s="10" customFormat="1" ht="11.25">
      <c r="B445" s="131"/>
      <c r="D445" s="121" t="s">
        <v>141</v>
      </c>
      <c r="E445" s="132" t="s">
        <v>19</v>
      </c>
      <c r="F445" s="133" t="s">
        <v>301</v>
      </c>
      <c r="H445" s="134">
        <v>763.93700000000001</v>
      </c>
      <c r="I445" s="135"/>
      <c r="L445" s="131"/>
      <c r="M445" s="136"/>
      <c r="T445" s="137"/>
      <c r="AT445" s="132" t="s">
        <v>141</v>
      </c>
      <c r="AU445" s="132" t="s">
        <v>86</v>
      </c>
      <c r="AV445" s="10" t="s">
        <v>86</v>
      </c>
      <c r="AW445" s="10" t="s">
        <v>37</v>
      </c>
      <c r="AX445" s="10" t="s">
        <v>76</v>
      </c>
      <c r="AY445" s="132" t="s">
        <v>137</v>
      </c>
    </row>
    <row r="446" spans="2:65" s="14" customFormat="1" ht="11.25">
      <c r="B446" s="166"/>
      <c r="D446" s="121" t="s">
        <v>141</v>
      </c>
      <c r="E446" s="167" t="s">
        <v>19</v>
      </c>
      <c r="F446" s="168" t="s">
        <v>391</v>
      </c>
      <c r="H446" s="169">
        <v>763.93700000000001</v>
      </c>
      <c r="I446" s="170"/>
      <c r="L446" s="166"/>
      <c r="M446" s="171"/>
      <c r="T446" s="172"/>
      <c r="AT446" s="167" t="s">
        <v>141</v>
      </c>
      <c r="AU446" s="167" t="s">
        <v>86</v>
      </c>
      <c r="AV446" s="14" t="s">
        <v>153</v>
      </c>
      <c r="AW446" s="14" t="s">
        <v>37</v>
      </c>
      <c r="AX446" s="14" t="s">
        <v>84</v>
      </c>
      <c r="AY446" s="167" t="s">
        <v>137</v>
      </c>
    </row>
    <row r="447" spans="2:65" s="1" customFormat="1" ht="16.5" customHeight="1">
      <c r="B447" s="33"/>
      <c r="C447" s="108" t="s">
        <v>812</v>
      </c>
      <c r="D447" s="108" t="s">
        <v>132</v>
      </c>
      <c r="E447" s="109" t="s">
        <v>813</v>
      </c>
      <c r="F447" s="110" t="s">
        <v>814</v>
      </c>
      <c r="G447" s="111" t="s">
        <v>303</v>
      </c>
      <c r="H447" s="112">
        <v>14514.803</v>
      </c>
      <c r="I447" s="113"/>
      <c r="J447" s="114">
        <f>ROUND(I447*H447,2)</f>
        <v>0</v>
      </c>
      <c r="K447" s="110" t="s">
        <v>376</v>
      </c>
      <c r="L447" s="33"/>
      <c r="M447" s="115" t="s">
        <v>19</v>
      </c>
      <c r="N447" s="116" t="s">
        <v>47</v>
      </c>
      <c r="P447" s="117">
        <f>O447*H447</f>
        <v>0</v>
      </c>
      <c r="Q447" s="117">
        <v>0</v>
      </c>
      <c r="R447" s="117">
        <f>Q447*H447</f>
        <v>0</v>
      </c>
      <c r="S447" s="117">
        <v>0</v>
      </c>
      <c r="T447" s="118">
        <f>S447*H447</f>
        <v>0</v>
      </c>
      <c r="AR447" s="119" t="s">
        <v>153</v>
      </c>
      <c r="AT447" s="119" t="s">
        <v>132</v>
      </c>
      <c r="AU447" s="119" t="s">
        <v>86</v>
      </c>
      <c r="AY447" s="18" t="s">
        <v>137</v>
      </c>
      <c r="BE447" s="120">
        <f>IF(N447="základní",J447,0)</f>
        <v>0</v>
      </c>
      <c r="BF447" s="120">
        <f>IF(N447="snížená",J447,0)</f>
        <v>0</v>
      </c>
      <c r="BG447" s="120">
        <f>IF(N447="zákl. přenesená",J447,0)</f>
        <v>0</v>
      </c>
      <c r="BH447" s="120">
        <f>IF(N447="sníž. přenesená",J447,0)</f>
        <v>0</v>
      </c>
      <c r="BI447" s="120">
        <f>IF(N447="nulová",J447,0)</f>
        <v>0</v>
      </c>
      <c r="BJ447" s="18" t="s">
        <v>84</v>
      </c>
      <c r="BK447" s="120">
        <f>ROUND(I447*H447,2)</f>
        <v>0</v>
      </c>
      <c r="BL447" s="18" t="s">
        <v>153</v>
      </c>
      <c r="BM447" s="119" t="s">
        <v>815</v>
      </c>
    </row>
    <row r="448" spans="2:65" s="1" customFormat="1" ht="19.5">
      <c r="B448" s="33"/>
      <c r="D448" s="121" t="s">
        <v>139</v>
      </c>
      <c r="F448" s="122" t="s">
        <v>816</v>
      </c>
      <c r="I448" s="123"/>
      <c r="L448" s="33"/>
      <c r="M448" s="124"/>
      <c r="T448" s="54"/>
      <c r="AT448" s="18" t="s">
        <v>139</v>
      </c>
      <c r="AU448" s="18" t="s">
        <v>86</v>
      </c>
    </row>
    <row r="449" spans="2:65" s="1" customFormat="1" ht="11.25">
      <c r="B449" s="33"/>
      <c r="D449" s="164" t="s">
        <v>379</v>
      </c>
      <c r="F449" s="165" t="s">
        <v>817</v>
      </c>
      <c r="I449" s="123"/>
      <c r="L449" s="33"/>
      <c r="M449" s="124"/>
      <c r="T449" s="54"/>
      <c r="AT449" s="18" t="s">
        <v>379</v>
      </c>
      <c r="AU449" s="18" t="s">
        <v>86</v>
      </c>
    </row>
    <row r="450" spans="2:65" s="10" customFormat="1" ht="11.25">
      <c r="B450" s="131"/>
      <c r="D450" s="121" t="s">
        <v>141</v>
      </c>
      <c r="E450" s="132" t="s">
        <v>19</v>
      </c>
      <c r="F450" s="133" t="s">
        <v>818</v>
      </c>
      <c r="H450" s="134">
        <v>14514.803</v>
      </c>
      <c r="I450" s="135"/>
      <c r="L450" s="131"/>
      <c r="M450" s="136"/>
      <c r="T450" s="137"/>
      <c r="AT450" s="132" t="s">
        <v>141</v>
      </c>
      <c r="AU450" s="132" t="s">
        <v>86</v>
      </c>
      <c r="AV450" s="10" t="s">
        <v>86</v>
      </c>
      <c r="AW450" s="10" t="s">
        <v>37</v>
      </c>
      <c r="AX450" s="10" t="s">
        <v>84</v>
      </c>
      <c r="AY450" s="132" t="s">
        <v>137</v>
      </c>
    </row>
    <row r="451" spans="2:65" s="1" customFormat="1" ht="24.2" customHeight="1">
      <c r="B451" s="33"/>
      <c r="C451" s="108" t="s">
        <v>819</v>
      </c>
      <c r="D451" s="108" t="s">
        <v>132</v>
      </c>
      <c r="E451" s="109" t="s">
        <v>820</v>
      </c>
      <c r="F451" s="110" t="s">
        <v>821</v>
      </c>
      <c r="G451" s="111" t="s">
        <v>303</v>
      </c>
      <c r="H451" s="112">
        <v>763.93700000000001</v>
      </c>
      <c r="I451" s="113"/>
      <c r="J451" s="114">
        <f>ROUND(I451*H451,2)</f>
        <v>0</v>
      </c>
      <c r="K451" s="110" t="s">
        <v>376</v>
      </c>
      <c r="L451" s="33"/>
      <c r="M451" s="115" t="s">
        <v>19</v>
      </c>
      <c r="N451" s="116" t="s">
        <v>47</v>
      </c>
      <c r="P451" s="117">
        <f>O451*H451</f>
        <v>0</v>
      </c>
      <c r="Q451" s="117">
        <v>0</v>
      </c>
      <c r="R451" s="117">
        <f>Q451*H451</f>
        <v>0</v>
      </c>
      <c r="S451" s="117">
        <v>0</v>
      </c>
      <c r="T451" s="118">
        <f>S451*H451</f>
        <v>0</v>
      </c>
      <c r="AR451" s="119" t="s">
        <v>153</v>
      </c>
      <c r="AT451" s="119" t="s">
        <v>132</v>
      </c>
      <c r="AU451" s="119" t="s">
        <v>86</v>
      </c>
      <c r="AY451" s="18" t="s">
        <v>137</v>
      </c>
      <c r="BE451" s="120">
        <f>IF(N451="základní",J451,0)</f>
        <v>0</v>
      </c>
      <c r="BF451" s="120">
        <f>IF(N451="snížená",J451,0)</f>
        <v>0</v>
      </c>
      <c r="BG451" s="120">
        <f>IF(N451="zákl. přenesená",J451,0)</f>
        <v>0</v>
      </c>
      <c r="BH451" s="120">
        <f>IF(N451="sníž. přenesená",J451,0)</f>
        <v>0</v>
      </c>
      <c r="BI451" s="120">
        <f>IF(N451="nulová",J451,0)</f>
        <v>0</v>
      </c>
      <c r="BJ451" s="18" t="s">
        <v>84</v>
      </c>
      <c r="BK451" s="120">
        <f>ROUND(I451*H451,2)</f>
        <v>0</v>
      </c>
      <c r="BL451" s="18" t="s">
        <v>153</v>
      </c>
      <c r="BM451" s="119" t="s">
        <v>822</v>
      </c>
    </row>
    <row r="452" spans="2:65" s="1" customFormat="1" ht="19.5">
      <c r="B452" s="33"/>
      <c r="D452" s="121" t="s">
        <v>139</v>
      </c>
      <c r="F452" s="122" t="s">
        <v>823</v>
      </c>
      <c r="I452" s="123"/>
      <c r="L452" s="33"/>
      <c r="M452" s="124"/>
      <c r="T452" s="54"/>
      <c r="AT452" s="18" t="s">
        <v>139</v>
      </c>
      <c r="AU452" s="18" t="s">
        <v>86</v>
      </c>
    </row>
    <row r="453" spans="2:65" s="1" customFormat="1" ht="11.25">
      <c r="B453" s="33"/>
      <c r="D453" s="164" t="s">
        <v>379</v>
      </c>
      <c r="F453" s="165" t="s">
        <v>824</v>
      </c>
      <c r="I453" s="123"/>
      <c r="L453" s="33"/>
      <c r="M453" s="124"/>
      <c r="T453" s="54"/>
      <c r="AT453" s="18" t="s">
        <v>379</v>
      </c>
      <c r="AU453" s="18" t="s">
        <v>86</v>
      </c>
    </row>
    <row r="454" spans="2:65" s="10" customFormat="1" ht="11.25">
      <c r="B454" s="131"/>
      <c r="D454" s="121" t="s">
        <v>141</v>
      </c>
      <c r="E454" s="132" t="s">
        <v>19</v>
      </c>
      <c r="F454" s="133" t="s">
        <v>825</v>
      </c>
      <c r="H454" s="134">
        <v>763.93700000000001</v>
      </c>
      <c r="I454" s="135"/>
      <c r="L454" s="131"/>
      <c r="M454" s="136"/>
      <c r="T454" s="137"/>
      <c r="AT454" s="132" t="s">
        <v>141</v>
      </c>
      <c r="AU454" s="132" t="s">
        <v>86</v>
      </c>
      <c r="AV454" s="10" t="s">
        <v>86</v>
      </c>
      <c r="AW454" s="10" t="s">
        <v>37</v>
      </c>
      <c r="AX454" s="10" t="s">
        <v>76</v>
      </c>
      <c r="AY454" s="132" t="s">
        <v>137</v>
      </c>
    </row>
    <row r="455" spans="2:65" s="14" customFormat="1" ht="11.25">
      <c r="B455" s="166"/>
      <c r="D455" s="121" t="s">
        <v>141</v>
      </c>
      <c r="E455" s="167" t="s">
        <v>301</v>
      </c>
      <c r="F455" s="168" t="s">
        <v>391</v>
      </c>
      <c r="H455" s="169">
        <v>763.93700000000001</v>
      </c>
      <c r="I455" s="170"/>
      <c r="L455" s="166"/>
      <c r="M455" s="171"/>
      <c r="T455" s="172"/>
      <c r="AT455" s="167" t="s">
        <v>141</v>
      </c>
      <c r="AU455" s="167" t="s">
        <v>86</v>
      </c>
      <c r="AV455" s="14" t="s">
        <v>153</v>
      </c>
      <c r="AW455" s="14" t="s">
        <v>37</v>
      </c>
      <c r="AX455" s="14" t="s">
        <v>84</v>
      </c>
      <c r="AY455" s="167" t="s">
        <v>137</v>
      </c>
    </row>
    <row r="456" spans="2:65" s="13" customFormat="1" ht="22.9" customHeight="1">
      <c r="B456" s="152"/>
      <c r="D456" s="153" t="s">
        <v>75</v>
      </c>
      <c r="E456" s="162" t="s">
        <v>826</v>
      </c>
      <c r="F456" s="162" t="s">
        <v>827</v>
      </c>
      <c r="I456" s="155"/>
      <c r="J456" s="163">
        <f>BK456</f>
        <v>0</v>
      </c>
      <c r="L456" s="152"/>
      <c r="M456" s="157"/>
      <c r="P456" s="158">
        <f>SUM(P457:P459)</f>
        <v>0</v>
      </c>
      <c r="R456" s="158">
        <f>SUM(R457:R459)</f>
        <v>0</v>
      </c>
      <c r="T456" s="159">
        <f>SUM(T457:T459)</f>
        <v>0</v>
      </c>
      <c r="AR456" s="153" t="s">
        <v>84</v>
      </c>
      <c r="AT456" s="160" t="s">
        <v>75</v>
      </c>
      <c r="AU456" s="160" t="s">
        <v>84</v>
      </c>
      <c r="AY456" s="153" t="s">
        <v>137</v>
      </c>
      <c r="BK456" s="161">
        <f>SUM(BK457:BK459)</f>
        <v>0</v>
      </c>
    </row>
    <row r="457" spans="2:65" s="1" customFormat="1" ht="16.5" customHeight="1">
      <c r="B457" s="33"/>
      <c r="C457" s="108" t="s">
        <v>828</v>
      </c>
      <c r="D457" s="108" t="s">
        <v>132</v>
      </c>
      <c r="E457" s="109" t="s">
        <v>829</v>
      </c>
      <c r="F457" s="110" t="s">
        <v>830</v>
      </c>
      <c r="G457" s="111" t="s">
        <v>303</v>
      </c>
      <c r="H457" s="112">
        <v>550.50699999999995</v>
      </c>
      <c r="I457" s="113"/>
      <c r="J457" s="114">
        <f>ROUND(I457*H457,2)</f>
        <v>0</v>
      </c>
      <c r="K457" s="110" t="s">
        <v>376</v>
      </c>
      <c r="L457" s="33"/>
      <c r="M457" s="115" t="s">
        <v>19</v>
      </c>
      <c r="N457" s="116" t="s">
        <v>47</v>
      </c>
      <c r="P457" s="117">
        <f>O457*H457</f>
        <v>0</v>
      </c>
      <c r="Q457" s="117">
        <v>0</v>
      </c>
      <c r="R457" s="117">
        <f>Q457*H457</f>
        <v>0</v>
      </c>
      <c r="S457" s="117">
        <v>0</v>
      </c>
      <c r="T457" s="118">
        <f>S457*H457</f>
        <v>0</v>
      </c>
      <c r="AR457" s="119" t="s">
        <v>153</v>
      </c>
      <c r="AT457" s="119" t="s">
        <v>132</v>
      </c>
      <c r="AU457" s="119" t="s">
        <v>86</v>
      </c>
      <c r="AY457" s="18" t="s">
        <v>137</v>
      </c>
      <c r="BE457" s="120">
        <f>IF(N457="základní",J457,0)</f>
        <v>0</v>
      </c>
      <c r="BF457" s="120">
        <f>IF(N457="snížená",J457,0)</f>
        <v>0</v>
      </c>
      <c r="BG457" s="120">
        <f>IF(N457="zákl. přenesená",J457,0)</f>
        <v>0</v>
      </c>
      <c r="BH457" s="120">
        <f>IF(N457="sníž. přenesená",J457,0)</f>
        <v>0</v>
      </c>
      <c r="BI457" s="120">
        <f>IF(N457="nulová",J457,0)</f>
        <v>0</v>
      </c>
      <c r="BJ457" s="18" t="s">
        <v>84</v>
      </c>
      <c r="BK457" s="120">
        <f>ROUND(I457*H457,2)</f>
        <v>0</v>
      </c>
      <c r="BL457" s="18" t="s">
        <v>153</v>
      </c>
      <c r="BM457" s="119" t="s">
        <v>831</v>
      </c>
    </row>
    <row r="458" spans="2:65" s="1" customFormat="1" ht="11.25">
      <c r="B458" s="33"/>
      <c r="D458" s="121" t="s">
        <v>139</v>
      </c>
      <c r="F458" s="122" t="s">
        <v>832</v>
      </c>
      <c r="I458" s="123"/>
      <c r="L458" s="33"/>
      <c r="M458" s="124"/>
      <c r="T458" s="54"/>
      <c r="AT458" s="18" t="s">
        <v>139</v>
      </c>
      <c r="AU458" s="18" t="s">
        <v>86</v>
      </c>
    </row>
    <row r="459" spans="2:65" s="1" customFormat="1" ht="11.25">
      <c r="B459" s="33"/>
      <c r="D459" s="164" t="s">
        <v>379</v>
      </c>
      <c r="F459" s="165" t="s">
        <v>833</v>
      </c>
      <c r="I459" s="123"/>
      <c r="L459" s="33"/>
      <c r="M459" s="124"/>
      <c r="T459" s="54"/>
      <c r="AT459" s="18" t="s">
        <v>379</v>
      </c>
      <c r="AU459" s="18" t="s">
        <v>86</v>
      </c>
    </row>
    <row r="460" spans="2:65" s="13" customFormat="1" ht="25.9" customHeight="1">
      <c r="B460" s="152"/>
      <c r="D460" s="153" t="s">
        <v>75</v>
      </c>
      <c r="E460" s="154" t="s">
        <v>834</v>
      </c>
      <c r="F460" s="154" t="s">
        <v>835</v>
      </c>
      <c r="I460" s="155"/>
      <c r="J460" s="156">
        <f>BK460</f>
        <v>0</v>
      </c>
      <c r="L460" s="152"/>
      <c r="M460" s="157"/>
      <c r="P460" s="158">
        <f>P461+P499+P513</f>
        <v>0</v>
      </c>
      <c r="R460" s="158">
        <f>R461+R499+R513</f>
        <v>0.2154895</v>
      </c>
      <c r="T460" s="159">
        <f>T461+T499+T513</f>
        <v>0</v>
      </c>
      <c r="AR460" s="153" t="s">
        <v>86</v>
      </c>
      <c r="AT460" s="160" t="s">
        <v>75</v>
      </c>
      <c r="AU460" s="160" t="s">
        <v>76</v>
      </c>
      <c r="AY460" s="153" t="s">
        <v>137</v>
      </c>
      <c r="BK460" s="161">
        <f>BK461+BK499+BK513</f>
        <v>0</v>
      </c>
    </row>
    <row r="461" spans="2:65" s="13" customFormat="1" ht="22.9" customHeight="1">
      <c r="B461" s="152"/>
      <c r="D461" s="153" t="s">
        <v>75</v>
      </c>
      <c r="E461" s="162" t="s">
        <v>836</v>
      </c>
      <c r="F461" s="162" t="s">
        <v>837</v>
      </c>
      <c r="I461" s="155"/>
      <c r="J461" s="163">
        <f>BK461</f>
        <v>0</v>
      </c>
      <c r="L461" s="152"/>
      <c r="M461" s="157"/>
      <c r="P461" s="158">
        <f>SUM(P462:P498)</f>
        <v>0</v>
      </c>
      <c r="R461" s="158">
        <f>SUM(R462:R498)</f>
        <v>0.15400000000000003</v>
      </c>
      <c r="T461" s="159">
        <f>SUM(T462:T498)</f>
        <v>0</v>
      </c>
      <c r="AR461" s="153" t="s">
        <v>86</v>
      </c>
      <c r="AT461" s="160" t="s">
        <v>75</v>
      </c>
      <c r="AU461" s="160" t="s">
        <v>84</v>
      </c>
      <c r="AY461" s="153" t="s">
        <v>137</v>
      </c>
      <c r="BK461" s="161">
        <f>SUM(BK462:BK498)</f>
        <v>0</v>
      </c>
    </row>
    <row r="462" spans="2:65" s="1" customFormat="1" ht="16.5" customHeight="1">
      <c r="B462" s="33"/>
      <c r="C462" s="108" t="s">
        <v>838</v>
      </c>
      <c r="D462" s="108" t="s">
        <v>132</v>
      </c>
      <c r="E462" s="109" t="s">
        <v>839</v>
      </c>
      <c r="F462" s="110" t="s">
        <v>840</v>
      </c>
      <c r="G462" s="111" t="s">
        <v>209</v>
      </c>
      <c r="H462" s="112">
        <v>41.116</v>
      </c>
      <c r="I462" s="113"/>
      <c r="J462" s="114">
        <f>ROUND(I462*H462,2)</f>
        <v>0</v>
      </c>
      <c r="K462" s="110" t="s">
        <v>376</v>
      </c>
      <c r="L462" s="33"/>
      <c r="M462" s="115" t="s">
        <v>19</v>
      </c>
      <c r="N462" s="116" t="s">
        <v>47</v>
      </c>
      <c r="P462" s="117">
        <f>O462*H462</f>
        <v>0</v>
      </c>
      <c r="Q462" s="117">
        <v>0</v>
      </c>
      <c r="R462" s="117">
        <f>Q462*H462</f>
        <v>0</v>
      </c>
      <c r="S462" s="117">
        <v>0</v>
      </c>
      <c r="T462" s="118">
        <f>S462*H462</f>
        <v>0</v>
      </c>
      <c r="AR462" s="119" t="s">
        <v>212</v>
      </c>
      <c r="AT462" s="119" t="s">
        <v>132</v>
      </c>
      <c r="AU462" s="119" t="s">
        <v>86</v>
      </c>
      <c r="AY462" s="18" t="s">
        <v>137</v>
      </c>
      <c r="BE462" s="120">
        <f>IF(N462="základní",J462,0)</f>
        <v>0</v>
      </c>
      <c r="BF462" s="120">
        <f>IF(N462="snížená",J462,0)</f>
        <v>0</v>
      </c>
      <c r="BG462" s="120">
        <f>IF(N462="zákl. přenesená",J462,0)</f>
        <v>0</v>
      </c>
      <c r="BH462" s="120">
        <f>IF(N462="sníž. přenesená",J462,0)</f>
        <v>0</v>
      </c>
      <c r="BI462" s="120">
        <f>IF(N462="nulová",J462,0)</f>
        <v>0</v>
      </c>
      <c r="BJ462" s="18" t="s">
        <v>84</v>
      </c>
      <c r="BK462" s="120">
        <f>ROUND(I462*H462,2)</f>
        <v>0</v>
      </c>
      <c r="BL462" s="18" t="s">
        <v>212</v>
      </c>
      <c r="BM462" s="119" t="s">
        <v>841</v>
      </c>
    </row>
    <row r="463" spans="2:65" s="1" customFormat="1" ht="11.25">
      <c r="B463" s="33"/>
      <c r="D463" s="121" t="s">
        <v>139</v>
      </c>
      <c r="F463" s="122" t="s">
        <v>842</v>
      </c>
      <c r="I463" s="123"/>
      <c r="L463" s="33"/>
      <c r="M463" s="124"/>
      <c r="T463" s="54"/>
      <c r="AT463" s="18" t="s">
        <v>139</v>
      </c>
      <c r="AU463" s="18" t="s">
        <v>86</v>
      </c>
    </row>
    <row r="464" spans="2:65" s="1" customFormat="1" ht="11.25">
      <c r="B464" s="33"/>
      <c r="D464" s="164" t="s">
        <v>379</v>
      </c>
      <c r="F464" s="165" t="s">
        <v>843</v>
      </c>
      <c r="I464" s="123"/>
      <c r="L464" s="33"/>
      <c r="M464" s="124"/>
      <c r="T464" s="54"/>
      <c r="AT464" s="18" t="s">
        <v>379</v>
      </c>
      <c r="AU464" s="18" t="s">
        <v>86</v>
      </c>
    </row>
    <row r="465" spans="2:65" s="9" customFormat="1" ht="11.25">
      <c r="B465" s="125"/>
      <c r="D465" s="121" t="s">
        <v>141</v>
      </c>
      <c r="E465" s="126" t="s">
        <v>19</v>
      </c>
      <c r="F465" s="127" t="s">
        <v>613</v>
      </c>
      <c r="H465" s="126" t="s">
        <v>19</v>
      </c>
      <c r="I465" s="128"/>
      <c r="L465" s="125"/>
      <c r="M465" s="129"/>
      <c r="T465" s="130"/>
      <c r="AT465" s="126" t="s">
        <v>141</v>
      </c>
      <c r="AU465" s="126" t="s">
        <v>86</v>
      </c>
      <c r="AV465" s="9" t="s">
        <v>84</v>
      </c>
      <c r="AW465" s="9" t="s">
        <v>37</v>
      </c>
      <c r="AX465" s="9" t="s">
        <v>76</v>
      </c>
      <c r="AY465" s="126" t="s">
        <v>137</v>
      </c>
    </row>
    <row r="466" spans="2:65" s="10" customFormat="1" ht="11.25">
      <c r="B466" s="131"/>
      <c r="D466" s="121" t="s">
        <v>141</v>
      </c>
      <c r="E466" s="132" t="s">
        <v>347</v>
      </c>
      <c r="F466" s="133" t="s">
        <v>844</v>
      </c>
      <c r="H466" s="134">
        <v>41.116</v>
      </c>
      <c r="I466" s="135"/>
      <c r="L466" s="131"/>
      <c r="M466" s="136"/>
      <c r="T466" s="137"/>
      <c r="AT466" s="132" t="s">
        <v>141</v>
      </c>
      <c r="AU466" s="132" t="s">
        <v>86</v>
      </c>
      <c r="AV466" s="10" t="s">
        <v>86</v>
      </c>
      <c r="AW466" s="10" t="s">
        <v>37</v>
      </c>
      <c r="AX466" s="10" t="s">
        <v>84</v>
      </c>
      <c r="AY466" s="132" t="s">
        <v>137</v>
      </c>
    </row>
    <row r="467" spans="2:65" s="1" customFormat="1" ht="16.5" customHeight="1">
      <c r="B467" s="33"/>
      <c r="C467" s="180" t="s">
        <v>845</v>
      </c>
      <c r="D467" s="180" t="s">
        <v>454</v>
      </c>
      <c r="E467" s="181" t="s">
        <v>846</v>
      </c>
      <c r="F467" s="182" t="s">
        <v>847</v>
      </c>
      <c r="G467" s="183" t="s">
        <v>303</v>
      </c>
      <c r="H467" s="184">
        <v>1.2E-2</v>
      </c>
      <c r="I467" s="185"/>
      <c r="J467" s="186">
        <f>ROUND(I467*H467,2)</f>
        <v>0</v>
      </c>
      <c r="K467" s="182" t="s">
        <v>376</v>
      </c>
      <c r="L467" s="187"/>
      <c r="M467" s="188" t="s">
        <v>19</v>
      </c>
      <c r="N467" s="189" t="s">
        <v>47</v>
      </c>
      <c r="P467" s="117">
        <f>O467*H467</f>
        <v>0</v>
      </c>
      <c r="Q467" s="117">
        <v>1</v>
      </c>
      <c r="R467" s="117">
        <f>Q467*H467</f>
        <v>1.2E-2</v>
      </c>
      <c r="S467" s="117">
        <v>0</v>
      </c>
      <c r="T467" s="118">
        <f>S467*H467</f>
        <v>0</v>
      </c>
      <c r="AR467" s="119" t="s">
        <v>594</v>
      </c>
      <c r="AT467" s="119" t="s">
        <v>454</v>
      </c>
      <c r="AU467" s="119" t="s">
        <v>86</v>
      </c>
      <c r="AY467" s="18" t="s">
        <v>137</v>
      </c>
      <c r="BE467" s="120">
        <f>IF(N467="základní",J467,0)</f>
        <v>0</v>
      </c>
      <c r="BF467" s="120">
        <f>IF(N467="snížená",J467,0)</f>
        <v>0</v>
      </c>
      <c r="BG467" s="120">
        <f>IF(N467="zákl. přenesená",J467,0)</f>
        <v>0</v>
      </c>
      <c r="BH467" s="120">
        <f>IF(N467="sníž. přenesená",J467,0)</f>
        <v>0</v>
      </c>
      <c r="BI467" s="120">
        <f>IF(N467="nulová",J467,0)</f>
        <v>0</v>
      </c>
      <c r="BJ467" s="18" t="s">
        <v>84</v>
      </c>
      <c r="BK467" s="120">
        <f>ROUND(I467*H467,2)</f>
        <v>0</v>
      </c>
      <c r="BL467" s="18" t="s">
        <v>212</v>
      </c>
      <c r="BM467" s="119" t="s">
        <v>848</v>
      </c>
    </row>
    <row r="468" spans="2:65" s="1" customFormat="1" ht="11.25">
      <c r="B468" s="33"/>
      <c r="D468" s="121" t="s">
        <v>139</v>
      </c>
      <c r="F468" s="122" t="s">
        <v>847</v>
      </c>
      <c r="I468" s="123"/>
      <c r="L468" s="33"/>
      <c r="M468" s="124"/>
      <c r="T468" s="54"/>
      <c r="AT468" s="18" t="s">
        <v>139</v>
      </c>
      <c r="AU468" s="18" t="s">
        <v>86</v>
      </c>
    </row>
    <row r="469" spans="2:65" s="10" customFormat="1" ht="11.25">
      <c r="B469" s="131"/>
      <c r="D469" s="121" t="s">
        <v>141</v>
      </c>
      <c r="E469" s="132" t="s">
        <v>19</v>
      </c>
      <c r="F469" s="133" t="s">
        <v>347</v>
      </c>
      <c r="H469" s="134">
        <v>41.116</v>
      </c>
      <c r="I469" s="135"/>
      <c r="L469" s="131"/>
      <c r="M469" s="136"/>
      <c r="T469" s="137"/>
      <c r="AT469" s="132" t="s">
        <v>141</v>
      </c>
      <c r="AU469" s="132" t="s">
        <v>86</v>
      </c>
      <c r="AV469" s="10" t="s">
        <v>86</v>
      </c>
      <c r="AW469" s="10" t="s">
        <v>37</v>
      </c>
      <c r="AX469" s="10" t="s">
        <v>84</v>
      </c>
      <c r="AY469" s="132" t="s">
        <v>137</v>
      </c>
    </row>
    <row r="470" spans="2:65" s="10" customFormat="1" ht="11.25">
      <c r="B470" s="131"/>
      <c r="D470" s="121" t="s">
        <v>141</v>
      </c>
      <c r="F470" s="133" t="s">
        <v>849</v>
      </c>
      <c r="H470" s="134">
        <v>1.2E-2</v>
      </c>
      <c r="I470" s="135"/>
      <c r="L470" s="131"/>
      <c r="M470" s="136"/>
      <c r="T470" s="137"/>
      <c r="AT470" s="132" t="s">
        <v>141</v>
      </c>
      <c r="AU470" s="132" t="s">
        <v>86</v>
      </c>
      <c r="AV470" s="10" t="s">
        <v>86</v>
      </c>
      <c r="AW470" s="10" t="s">
        <v>4</v>
      </c>
      <c r="AX470" s="10" t="s">
        <v>84</v>
      </c>
      <c r="AY470" s="132" t="s">
        <v>137</v>
      </c>
    </row>
    <row r="471" spans="2:65" s="1" customFormat="1" ht="16.5" customHeight="1">
      <c r="B471" s="33"/>
      <c r="C471" s="108" t="s">
        <v>850</v>
      </c>
      <c r="D471" s="108" t="s">
        <v>132</v>
      </c>
      <c r="E471" s="109" t="s">
        <v>851</v>
      </c>
      <c r="F471" s="110" t="s">
        <v>852</v>
      </c>
      <c r="G471" s="111" t="s">
        <v>209</v>
      </c>
      <c r="H471" s="112">
        <v>41.116</v>
      </c>
      <c r="I471" s="113"/>
      <c r="J471" s="114">
        <f>ROUND(I471*H471,2)</f>
        <v>0</v>
      </c>
      <c r="K471" s="110" t="s">
        <v>376</v>
      </c>
      <c r="L471" s="33"/>
      <c r="M471" s="115" t="s">
        <v>19</v>
      </c>
      <c r="N471" s="116" t="s">
        <v>47</v>
      </c>
      <c r="P471" s="117">
        <f>O471*H471</f>
        <v>0</v>
      </c>
      <c r="Q471" s="117">
        <v>0</v>
      </c>
      <c r="R471" s="117">
        <f>Q471*H471</f>
        <v>0</v>
      </c>
      <c r="S471" s="117">
        <v>0</v>
      </c>
      <c r="T471" s="118">
        <f>S471*H471</f>
        <v>0</v>
      </c>
      <c r="AR471" s="119" t="s">
        <v>212</v>
      </c>
      <c r="AT471" s="119" t="s">
        <v>132</v>
      </c>
      <c r="AU471" s="119" t="s">
        <v>86</v>
      </c>
      <c r="AY471" s="18" t="s">
        <v>137</v>
      </c>
      <c r="BE471" s="120">
        <f>IF(N471="základní",J471,0)</f>
        <v>0</v>
      </c>
      <c r="BF471" s="120">
        <f>IF(N471="snížená",J471,0)</f>
        <v>0</v>
      </c>
      <c r="BG471" s="120">
        <f>IF(N471="zákl. přenesená",J471,0)</f>
        <v>0</v>
      </c>
      <c r="BH471" s="120">
        <f>IF(N471="sníž. přenesená",J471,0)</f>
        <v>0</v>
      </c>
      <c r="BI471" s="120">
        <f>IF(N471="nulová",J471,0)</f>
        <v>0</v>
      </c>
      <c r="BJ471" s="18" t="s">
        <v>84</v>
      </c>
      <c r="BK471" s="120">
        <f>ROUND(I471*H471,2)</f>
        <v>0</v>
      </c>
      <c r="BL471" s="18" t="s">
        <v>212</v>
      </c>
      <c r="BM471" s="119" t="s">
        <v>853</v>
      </c>
    </row>
    <row r="472" spans="2:65" s="1" customFormat="1" ht="11.25">
      <c r="B472" s="33"/>
      <c r="D472" s="121" t="s">
        <v>139</v>
      </c>
      <c r="F472" s="122" t="s">
        <v>854</v>
      </c>
      <c r="I472" s="123"/>
      <c r="L472" s="33"/>
      <c r="M472" s="124"/>
      <c r="T472" s="54"/>
      <c r="AT472" s="18" t="s">
        <v>139</v>
      </c>
      <c r="AU472" s="18" t="s">
        <v>86</v>
      </c>
    </row>
    <row r="473" spans="2:65" s="1" customFormat="1" ht="11.25">
      <c r="B473" s="33"/>
      <c r="D473" s="164" t="s">
        <v>379</v>
      </c>
      <c r="F473" s="165" t="s">
        <v>855</v>
      </c>
      <c r="I473" s="123"/>
      <c r="L473" s="33"/>
      <c r="M473" s="124"/>
      <c r="T473" s="54"/>
      <c r="AT473" s="18" t="s">
        <v>379</v>
      </c>
      <c r="AU473" s="18" t="s">
        <v>86</v>
      </c>
    </row>
    <row r="474" spans="2:65" s="10" customFormat="1" ht="11.25">
      <c r="B474" s="131"/>
      <c r="D474" s="121" t="s">
        <v>141</v>
      </c>
      <c r="E474" s="132" t="s">
        <v>19</v>
      </c>
      <c r="F474" s="133" t="s">
        <v>347</v>
      </c>
      <c r="H474" s="134">
        <v>41.116</v>
      </c>
      <c r="I474" s="135"/>
      <c r="L474" s="131"/>
      <c r="M474" s="136"/>
      <c r="T474" s="137"/>
      <c r="AT474" s="132" t="s">
        <v>141</v>
      </c>
      <c r="AU474" s="132" t="s">
        <v>86</v>
      </c>
      <c r="AV474" s="10" t="s">
        <v>86</v>
      </c>
      <c r="AW474" s="10" t="s">
        <v>37</v>
      </c>
      <c r="AX474" s="10" t="s">
        <v>84</v>
      </c>
      <c r="AY474" s="132" t="s">
        <v>137</v>
      </c>
    </row>
    <row r="475" spans="2:65" s="1" customFormat="1" ht="16.5" customHeight="1">
      <c r="B475" s="33"/>
      <c r="C475" s="180" t="s">
        <v>856</v>
      </c>
      <c r="D475" s="180" t="s">
        <v>454</v>
      </c>
      <c r="E475" s="181" t="s">
        <v>857</v>
      </c>
      <c r="F475" s="182" t="s">
        <v>858</v>
      </c>
      <c r="G475" s="183" t="s">
        <v>303</v>
      </c>
      <c r="H475" s="184">
        <v>1.6E-2</v>
      </c>
      <c r="I475" s="185"/>
      <c r="J475" s="186">
        <f>ROUND(I475*H475,2)</f>
        <v>0</v>
      </c>
      <c r="K475" s="182" t="s">
        <v>376</v>
      </c>
      <c r="L475" s="187"/>
      <c r="M475" s="188" t="s">
        <v>19</v>
      </c>
      <c r="N475" s="189" t="s">
        <v>47</v>
      </c>
      <c r="P475" s="117">
        <f>O475*H475</f>
        <v>0</v>
      </c>
      <c r="Q475" s="117">
        <v>1</v>
      </c>
      <c r="R475" s="117">
        <f>Q475*H475</f>
        <v>1.6E-2</v>
      </c>
      <c r="S475" s="117">
        <v>0</v>
      </c>
      <c r="T475" s="118">
        <f>S475*H475</f>
        <v>0</v>
      </c>
      <c r="AR475" s="119" t="s">
        <v>594</v>
      </c>
      <c r="AT475" s="119" t="s">
        <v>454</v>
      </c>
      <c r="AU475" s="119" t="s">
        <v>86</v>
      </c>
      <c r="AY475" s="18" t="s">
        <v>137</v>
      </c>
      <c r="BE475" s="120">
        <f>IF(N475="základní",J475,0)</f>
        <v>0</v>
      </c>
      <c r="BF475" s="120">
        <f>IF(N475="snížená",J475,0)</f>
        <v>0</v>
      </c>
      <c r="BG475" s="120">
        <f>IF(N475="zákl. přenesená",J475,0)</f>
        <v>0</v>
      </c>
      <c r="BH475" s="120">
        <f>IF(N475="sníž. přenesená",J475,0)</f>
        <v>0</v>
      </c>
      <c r="BI475" s="120">
        <f>IF(N475="nulová",J475,0)</f>
        <v>0</v>
      </c>
      <c r="BJ475" s="18" t="s">
        <v>84</v>
      </c>
      <c r="BK475" s="120">
        <f>ROUND(I475*H475,2)</f>
        <v>0</v>
      </c>
      <c r="BL475" s="18" t="s">
        <v>212</v>
      </c>
      <c r="BM475" s="119" t="s">
        <v>859</v>
      </c>
    </row>
    <row r="476" spans="2:65" s="1" customFormat="1" ht="11.25">
      <c r="B476" s="33"/>
      <c r="D476" s="121" t="s">
        <v>139</v>
      </c>
      <c r="F476" s="122" t="s">
        <v>858</v>
      </c>
      <c r="I476" s="123"/>
      <c r="L476" s="33"/>
      <c r="M476" s="124"/>
      <c r="T476" s="54"/>
      <c r="AT476" s="18" t="s">
        <v>139</v>
      </c>
      <c r="AU476" s="18" t="s">
        <v>86</v>
      </c>
    </row>
    <row r="477" spans="2:65" s="10" customFormat="1" ht="11.25">
      <c r="B477" s="131"/>
      <c r="D477" s="121" t="s">
        <v>141</v>
      </c>
      <c r="E477" s="132" t="s">
        <v>19</v>
      </c>
      <c r="F477" s="133" t="s">
        <v>347</v>
      </c>
      <c r="H477" s="134">
        <v>41.116</v>
      </c>
      <c r="I477" s="135"/>
      <c r="L477" s="131"/>
      <c r="M477" s="136"/>
      <c r="T477" s="137"/>
      <c r="AT477" s="132" t="s">
        <v>141</v>
      </c>
      <c r="AU477" s="132" t="s">
        <v>86</v>
      </c>
      <c r="AV477" s="10" t="s">
        <v>86</v>
      </c>
      <c r="AW477" s="10" t="s">
        <v>37</v>
      </c>
      <c r="AX477" s="10" t="s">
        <v>84</v>
      </c>
      <c r="AY477" s="132" t="s">
        <v>137</v>
      </c>
    </row>
    <row r="478" spans="2:65" s="10" customFormat="1" ht="11.25">
      <c r="B478" s="131"/>
      <c r="D478" s="121" t="s">
        <v>141</v>
      </c>
      <c r="F478" s="133" t="s">
        <v>860</v>
      </c>
      <c r="H478" s="134">
        <v>1.6E-2</v>
      </c>
      <c r="I478" s="135"/>
      <c r="L478" s="131"/>
      <c r="M478" s="136"/>
      <c r="T478" s="137"/>
      <c r="AT478" s="132" t="s">
        <v>141</v>
      </c>
      <c r="AU478" s="132" t="s">
        <v>86</v>
      </c>
      <c r="AV478" s="10" t="s">
        <v>86</v>
      </c>
      <c r="AW478" s="10" t="s">
        <v>4</v>
      </c>
      <c r="AX478" s="10" t="s">
        <v>84</v>
      </c>
      <c r="AY478" s="132" t="s">
        <v>137</v>
      </c>
    </row>
    <row r="479" spans="2:65" s="1" customFormat="1" ht="16.5" customHeight="1">
      <c r="B479" s="33"/>
      <c r="C479" s="108" t="s">
        <v>861</v>
      </c>
      <c r="D479" s="108" t="s">
        <v>132</v>
      </c>
      <c r="E479" s="109" t="s">
        <v>862</v>
      </c>
      <c r="F479" s="110" t="s">
        <v>863</v>
      </c>
      <c r="G479" s="111" t="s">
        <v>209</v>
      </c>
      <c r="H479" s="112">
        <v>168.57499999999999</v>
      </c>
      <c r="I479" s="113"/>
      <c r="J479" s="114">
        <f>ROUND(I479*H479,2)</f>
        <v>0</v>
      </c>
      <c r="K479" s="110" t="s">
        <v>376</v>
      </c>
      <c r="L479" s="33"/>
      <c r="M479" s="115" t="s">
        <v>19</v>
      </c>
      <c r="N479" s="116" t="s">
        <v>47</v>
      </c>
      <c r="P479" s="117">
        <f>O479*H479</f>
        <v>0</v>
      </c>
      <c r="Q479" s="117">
        <v>0</v>
      </c>
      <c r="R479" s="117">
        <f>Q479*H479</f>
        <v>0</v>
      </c>
      <c r="S479" s="117">
        <v>0</v>
      </c>
      <c r="T479" s="118">
        <f>S479*H479</f>
        <v>0</v>
      </c>
      <c r="AR479" s="119" t="s">
        <v>212</v>
      </c>
      <c r="AT479" s="119" t="s">
        <v>132</v>
      </c>
      <c r="AU479" s="119" t="s">
        <v>86</v>
      </c>
      <c r="AY479" s="18" t="s">
        <v>137</v>
      </c>
      <c r="BE479" s="120">
        <f>IF(N479="základní",J479,0)</f>
        <v>0</v>
      </c>
      <c r="BF479" s="120">
        <f>IF(N479="snížená",J479,0)</f>
        <v>0</v>
      </c>
      <c r="BG479" s="120">
        <f>IF(N479="zákl. přenesená",J479,0)</f>
        <v>0</v>
      </c>
      <c r="BH479" s="120">
        <f>IF(N479="sníž. přenesená",J479,0)</f>
        <v>0</v>
      </c>
      <c r="BI479" s="120">
        <f>IF(N479="nulová",J479,0)</f>
        <v>0</v>
      </c>
      <c r="BJ479" s="18" t="s">
        <v>84</v>
      </c>
      <c r="BK479" s="120">
        <f>ROUND(I479*H479,2)</f>
        <v>0</v>
      </c>
      <c r="BL479" s="18" t="s">
        <v>212</v>
      </c>
      <c r="BM479" s="119" t="s">
        <v>864</v>
      </c>
    </row>
    <row r="480" spans="2:65" s="1" customFormat="1" ht="11.25">
      <c r="B480" s="33"/>
      <c r="D480" s="121" t="s">
        <v>139</v>
      </c>
      <c r="F480" s="122" t="s">
        <v>865</v>
      </c>
      <c r="I480" s="123"/>
      <c r="L480" s="33"/>
      <c r="M480" s="124"/>
      <c r="T480" s="54"/>
      <c r="AT480" s="18" t="s">
        <v>139</v>
      </c>
      <c r="AU480" s="18" t="s">
        <v>86</v>
      </c>
    </row>
    <row r="481" spans="2:65" s="1" customFormat="1" ht="11.25">
      <c r="B481" s="33"/>
      <c r="D481" s="164" t="s">
        <v>379</v>
      </c>
      <c r="F481" s="165" t="s">
        <v>866</v>
      </c>
      <c r="I481" s="123"/>
      <c r="L481" s="33"/>
      <c r="M481" s="124"/>
      <c r="T481" s="54"/>
      <c r="AT481" s="18" t="s">
        <v>379</v>
      </c>
      <c r="AU481" s="18" t="s">
        <v>86</v>
      </c>
    </row>
    <row r="482" spans="2:65" s="9" customFormat="1" ht="11.25">
      <c r="B482" s="125"/>
      <c r="D482" s="121" t="s">
        <v>141</v>
      </c>
      <c r="E482" s="126" t="s">
        <v>19</v>
      </c>
      <c r="F482" s="127" t="s">
        <v>613</v>
      </c>
      <c r="H482" s="126" t="s">
        <v>19</v>
      </c>
      <c r="I482" s="128"/>
      <c r="L482" s="125"/>
      <c r="M482" s="129"/>
      <c r="T482" s="130"/>
      <c r="AT482" s="126" t="s">
        <v>141</v>
      </c>
      <c r="AU482" s="126" t="s">
        <v>86</v>
      </c>
      <c r="AV482" s="9" t="s">
        <v>84</v>
      </c>
      <c r="AW482" s="9" t="s">
        <v>37</v>
      </c>
      <c r="AX482" s="9" t="s">
        <v>76</v>
      </c>
      <c r="AY482" s="126" t="s">
        <v>137</v>
      </c>
    </row>
    <row r="483" spans="2:65" s="10" customFormat="1" ht="11.25">
      <c r="B483" s="131"/>
      <c r="D483" s="121" t="s">
        <v>141</v>
      </c>
      <c r="E483" s="132" t="s">
        <v>350</v>
      </c>
      <c r="F483" s="133" t="s">
        <v>867</v>
      </c>
      <c r="H483" s="134">
        <v>168.57499999999999</v>
      </c>
      <c r="I483" s="135"/>
      <c r="L483" s="131"/>
      <c r="M483" s="136"/>
      <c r="T483" s="137"/>
      <c r="AT483" s="132" t="s">
        <v>141</v>
      </c>
      <c r="AU483" s="132" t="s">
        <v>86</v>
      </c>
      <c r="AV483" s="10" t="s">
        <v>86</v>
      </c>
      <c r="AW483" s="10" t="s">
        <v>37</v>
      </c>
      <c r="AX483" s="10" t="s">
        <v>84</v>
      </c>
      <c r="AY483" s="132" t="s">
        <v>137</v>
      </c>
    </row>
    <row r="484" spans="2:65" s="1" customFormat="1" ht="16.5" customHeight="1">
      <c r="B484" s="33"/>
      <c r="C484" s="180" t="s">
        <v>868</v>
      </c>
      <c r="D484" s="180" t="s">
        <v>454</v>
      </c>
      <c r="E484" s="181" t="s">
        <v>846</v>
      </c>
      <c r="F484" s="182" t="s">
        <v>847</v>
      </c>
      <c r="G484" s="183" t="s">
        <v>303</v>
      </c>
      <c r="H484" s="184">
        <v>5.7000000000000002E-2</v>
      </c>
      <c r="I484" s="185"/>
      <c r="J484" s="186">
        <f>ROUND(I484*H484,2)</f>
        <v>0</v>
      </c>
      <c r="K484" s="182" t="s">
        <v>376</v>
      </c>
      <c r="L484" s="187"/>
      <c r="M484" s="188" t="s">
        <v>19</v>
      </c>
      <c r="N484" s="189" t="s">
        <v>47</v>
      </c>
      <c r="P484" s="117">
        <f>O484*H484</f>
        <v>0</v>
      </c>
      <c r="Q484" s="117">
        <v>1</v>
      </c>
      <c r="R484" s="117">
        <f>Q484*H484</f>
        <v>5.7000000000000002E-2</v>
      </c>
      <c r="S484" s="117">
        <v>0</v>
      </c>
      <c r="T484" s="118">
        <f>S484*H484</f>
        <v>0</v>
      </c>
      <c r="AR484" s="119" t="s">
        <v>594</v>
      </c>
      <c r="AT484" s="119" t="s">
        <v>454</v>
      </c>
      <c r="AU484" s="119" t="s">
        <v>86</v>
      </c>
      <c r="AY484" s="18" t="s">
        <v>137</v>
      </c>
      <c r="BE484" s="120">
        <f>IF(N484="základní",J484,0)</f>
        <v>0</v>
      </c>
      <c r="BF484" s="120">
        <f>IF(N484="snížená",J484,0)</f>
        <v>0</v>
      </c>
      <c r="BG484" s="120">
        <f>IF(N484="zákl. přenesená",J484,0)</f>
        <v>0</v>
      </c>
      <c r="BH484" s="120">
        <f>IF(N484="sníž. přenesená",J484,0)</f>
        <v>0</v>
      </c>
      <c r="BI484" s="120">
        <f>IF(N484="nulová",J484,0)</f>
        <v>0</v>
      </c>
      <c r="BJ484" s="18" t="s">
        <v>84</v>
      </c>
      <c r="BK484" s="120">
        <f>ROUND(I484*H484,2)</f>
        <v>0</v>
      </c>
      <c r="BL484" s="18" t="s">
        <v>212</v>
      </c>
      <c r="BM484" s="119" t="s">
        <v>869</v>
      </c>
    </row>
    <row r="485" spans="2:65" s="1" customFormat="1" ht="11.25">
      <c r="B485" s="33"/>
      <c r="D485" s="121" t="s">
        <v>139</v>
      </c>
      <c r="F485" s="122" t="s">
        <v>847</v>
      </c>
      <c r="I485" s="123"/>
      <c r="L485" s="33"/>
      <c r="M485" s="124"/>
      <c r="T485" s="54"/>
      <c r="AT485" s="18" t="s">
        <v>139</v>
      </c>
      <c r="AU485" s="18" t="s">
        <v>86</v>
      </c>
    </row>
    <row r="486" spans="2:65" s="10" customFormat="1" ht="11.25">
      <c r="B486" s="131"/>
      <c r="D486" s="121" t="s">
        <v>141</v>
      </c>
      <c r="E486" s="132" t="s">
        <v>19</v>
      </c>
      <c r="F486" s="133" t="s">
        <v>350</v>
      </c>
      <c r="H486" s="134">
        <v>168.57499999999999</v>
      </c>
      <c r="I486" s="135"/>
      <c r="L486" s="131"/>
      <c r="M486" s="136"/>
      <c r="T486" s="137"/>
      <c r="AT486" s="132" t="s">
        <v>141</v>
      </c>
      <c r="AU486" s="132" t="s">
        <v>86</v>
      </c>
      <c r="AV486" s="10" t="s">
        <v>86</v>
      </c>
      <c r="AW486" s="10" t="s">
        <v>37</v>
      </c>
      <c r="AX486" s="10" t="s">
        <v>84</v>
      </c>
      <c r="AY486" s="132" t="s">
        <v>137</v>
      </c>
    </row>
    <row r="487" spans="2:65" s="10" customFormat="1" ht="11.25">
      <c r="B487" s="131"/>
      <c r="D487" s="121" t="s">
        <v>141</v>
      </c>
      <c r="F487" s="133" t="s">
        <v>870</v>
      </c>
      <c r="H487" s="134">
        <v>5.7000000000000002E-2</v>
      </c>
      <c r="I487" s="135"/>
      <c r="L487" s="131"/>
      <c r="M487" s="136"/>
      <c r="T487" s="137"/>
      <c r="AT487" s="132" t="s">
        <v>141</v>
      </c>
      <c r="AU487" s="132" t="s">
        <v>86</v>
      </c>
      <c r="AV487" s="10" t="s">
        <v>86</v>
      </c>
      <c r="AW487" s="10" t="s">
        <v>4</v>
      </c>
      <c r="AX487" s="10" t="s">
        <v>84</v>
      </c>
      <c r="AY487" s="132" t="s">
        <v>137</v>
      </c>
    </row>
    <row r="488" spans="2:65" s="1" customFormat="1" ht="16.5" customHeight="1">
      <c r="B488" s="33"/>
      <c r="C488" s="108" t="s">
        <v>871</v>
      </c>
      <c r="D488" s="108" t="s">
        <v>132</v>
      </c>
      <c r="E488" s="109" t="s">
        <v>872</v>
      </c>
      <c r="F488" s="110" t="s">
        <v>873</v>
      </c>
      <c r="G488" s="111" t="s">
        <v>209</v>
      </c>
      <c r="H488" s="112">
        <v>168.57499999999999</v>
      </c>
      <c r="I488" s="113"/>
      <c r="J488" s="114">
        <f>ROUND(I488*H488,2)</f>
        <v>0</v>
      </c>
      <c r="K488" s="110" t="s">
        <v>376</v>
      </c>
      <c r="L488" s="33"/>
      <c r="M488" s="115" t="s">
        <v>19</v>
      </c>
      <c r="N488" s="116" t="s">
        <v>47</v>
      </c>
      <c r="P488" s="117">
        <f>O488*H488</f>
        <v>0</v>
      </c>
      <c r="Q488" s="117">
        <v>0</v>
      </c>
      <c r="R488" s="117">
        <f>Q488*H488</f>
        <v>0</v>
      </c>
      <c r="S488" s="117">
        <v>0</v>
      </c>
      <c r="T488" s="118">
        <f>S488*H488</f>
        <v>0</v>
      </c>
      <c r="AR488" s="119" t="s">
        <v>212</v>
      </c>
      <c r="AT488" s="119" t="s">
        <v>132</v>
      </c>
      <c r="AU488" s="119" t="s">
        <v>86</v>
      </c>
      <c r="AY488" s="18" t="s">
        <v>137</v>
      </c>
      <c r="BE488" s="120">
        <f>IF(N488="základní",J488,0)</f>
        <v>0</v>
      </c>
      <c r="BF488" s="120">
        <f>IF(N488="snížená",J488,0)</f>
        <v>0</v>
      </c>
      <c r="BG488" s="120">
        <f>IF(N488="zákl. přenesená",J488,0)</f>
        <v>0</v>
      </c>
      <c r="BH488" s="120">
        <f>IF(N488="sníž. přenesená",J488,0)</f>
        <v>0</v>
      </c>
      <c r="BI488" s="120">
        <f>IF(N488="nulová",J488,0)</f>
        <v>0</v>
      </c>
      <c r="BJ488" s="18" t="s">
        <v>84</v>
      </c>
      <c r="BK488" s="120">
        <f>ROUND(I488*H488,2)</f>
        <v>0</v>
      </c>
      <c r="BL488" s="18" t="s">
        <v>212</v>
      </c>
      <c r="BM488" s="119" t="s">
        <v>874</v>
      </c>
    </row>
    <row r="489" spans="2:65" s="1" customFormat="1" ht="11.25">
      <c r="B489" s="33"/>
      <c r="D489" s="121" t="s">
        <v>139</v>
      </c>
      <c r="F489" s="122" t="s">
        <v>875</v>
      </c>
      <c r="I489" s="123"/>
      <c r="L489" s="33"/>
      <c r="M489" s="124"/>
      <c r="T489" s="54"/>
      <c r="AT489" s="18" t="s">
        <v>139</v>
      </c>
      <c r="AU489" s="18" t="s">
        <v>86</v>
      </c>
    </row>
    <row r="490" spans="2:65" s="1" customFormat="1" ht="11.25">
      <c r="B490" s="33"/>
      <c r="D490" s="164" t="s">
        <v>379</v>
      </c>
      <c r="F490" s="165" t="s">
        <v>876</v>
      </c>
      <c r="I490" s="123"/>
      <c r="L490" s="33"/>
      <c r="M490" s="124"/>
      <c r="T490" s="54"/>
      <c r="AT490" s="18" t="s">
        <v>379</v>
      </c>
      <c r="AU490" s="18" t="s">
        <v>86</v>
      </c>
    </row>
    <row r="491" spans="2:65" s="10" customFormat="1" ht="11.25">
      <c r="B491" s="131"/>
      <c r="D491" s="121" t="s">
        <v>141</v>
      </c>
      <c r="E491" s="132" t="s">
        <v>19</v>
      </c>
      <c r="F491" s="133" t="s">
        <v>350</v>
      </c>
      <c r="H491" s="134">
        <v>168.57499999999999</v>
      </c>
      <c r="I491" s="135"/>
      <c r="L491" s="131"/>
      <c r="M491" s="136"/>
      <c r="T491" s="137"/>
      <c r="AT491" s="132" t="s">
        <v>141</v>
      </c>
      <c r="AU491" s="132" t="s">
        <v>86</v>
      </c>
      <c r="AV491" s="10" t="s">
        <v>86</v>
      </c>
      <c r="AW491" s="10" t="s">
        <v>37</v>
      </c>
      <c r="AX491" s="10" t="s">
        <v>84</v>
      </c>
      <c r="AY491" s="132" t="s">
        <v>137</v>
      </c>
    </row>
    <row r="492" spans="2:65" s="1" customFormat="1" ht="16.5" customHeight="1">
      <c r="B492" s="33"/>
      <c r="C492" s="180" t="s">
        <v>877</v>
      </c>
      <c r="D492" s="180" t="s">
        <v>454</v>
      </c>
      <c r="E492" s="181" t="s">
        <v>857</v>
      </c>
      <c r="F492" s="182" t="s">
        <v>858</v>
      </c>
      <c r="G492" s="183" t="s">
        <v>303</v>
      </c>
      <c r="H492" s="184">
        <v>6.9000000000000006E-2</v>
      </c>
      <c r="I492" s="185"/>
      <c r="J492" s="186">
        <f>ROUND(I492*H492,2)</f>
        <v>0</v>
      </c>
      <c r="K492" s="182" t="s">
        <v>376</v>
      </c>
      <c r="L492" s="187"/>
      <c r="M492" s="188" t="s">
        <v>19</v>
      </c>
      <c r="N492" s="189" t="s">
        <v>47</v>
      </c>
      <c r="P492" s="117">
        <f>O492*H492</f>
        <v>0</v>
      </c>
      <c r="Q492" s="117">
        <v>1</v>
      </c>
      <c r="R492" s="117">
        <f>Q492*H492</f>
        <v>6.9000000000000006E-2</v>
      </c>
      <c r="S492" s="117">
        <v>0</v>
      </c>
      <c r="T492" s="118">
        <f>S492*H492</f>
        <v>0</v>
      </c>
      <c r="AR492" s="119" t="s">
        <v>594</v>
      </c>
      <c r="AT492" s="119" t="s">
        <v>454</v>
      </c>
      <c r="AU492" s="119" t="s">
        <v>86</v>
      </c>
      <c r="AY492" s="18" t="s">
        <v>137</v>
      </c>
      <c r="BE492" s="120">
        <f>IF(N492="základní",J492,0)</f>
        <v>0</v>
      </c>
      <c r="BF492" s="120">
        <f>IF(N492="snížená",J492,0)</f>
        <v>0</v>
      </c>
      <c r="BG492" s="120">
        <f>IF(N492="zákl. přenesená",J492,0)</f>
        <v>0</v>
      </c>
      <c r="BH492" s="120">
        <f>IF(N492="sníž. přenesená",J492,0)</f>
        <v>0</v>
      </c>
      <c r="BI492" s="120">
        <f>IF(N492="nulová",J492,0)</f>
        <v>0</v>
      </c>
      <c r="BJ492" s="18" t="s">
        <v>84</v>
      </c>
      <c r="BK492" s="120">
        <f>ROUND(I492*H492,2)</f>
        <v>0</v>
      </c>
      <c r="BL492" s="18" t="s">
        <v>212</v>
      </c>
      <c r="BM492" s="119" t="s">
        <v>878</v>
      </c>
    </row>
    <row r="493" spans="2:65" s="1" customFormat="1" ht="11.25">
      <c r="B493" s="33"/>
      <c r="D493" s="121" t="s">
        <v>139</v>
      </c>
      <c r="F493" s="122" t="s">
        <v>858</v>
      </c>
      <c r="I493" s="123"/>
      <c r="L493" s="33"/>
      <c r="M493" s="124"/>
      <c r="T493" s="54"/>
      <c r="AT493" s="18" t="s">
        <v>139</v>
      </c>
      <c r="AU493" s="18" t="s">
        <v>86</v>
      </c>
    </row>
    <row r="494" spans="2:65" s="10" customFormat="1" ht="11.25">
      <c r="B494" s="131"/>
      <c r="D494" s="121" t="s">
        <v>141</v>
      </c>
      <c r="E494" s="132" t="s">
        <v>19</v>
      </c>
      <c r="F494" s="133" t="s">
        <v>350</v>
      </c>
      <c r="H494" s="134">
        <v>168.57499999999999</v>
      </c>
      <c r="I494" s="135"/>
      <c r="L494" s="131"/>
      <c r="M494" s="136"/>
      <c r="T494" s="137"/>
      <c r="AT494" s="132" t="s">
        <v>141</v>
      </c>
      <c r="AU494" s="132" t="s">
        <v>86</v>
      </c>
      <c r="AV494" s="10" t="s">
        <v>86</v>
      </c>
      <c r="AW494" s="10" t="s">
        <v>37</v>
      </c>
      <c r="AX494" s="10" t="s">
        <v>84</v>
      </c>
      <c r="AY494" s="132" t="s">
        <v>137</v>
      </c>
    </row>
    <row r="495" spans="2:65" s="10" customFormat="1" ht="11.25">
      <c r="B495" s="131"/>
      <c r="D495" s="121" t="s">
        <v>141</v>
      </c>
      <c r="F495" s="133" t="s">
        <v>879</v>
      </c>
      <c r="H495" s="134">
        <v>6.9000000000000006E-2</v>
      </c>
      <c r="I495" s="135"/>
      <c r="L495" s="131"/>
      <c r="M495" s="136"/>
      <c r="T495" s="137"/>
      <c r="AT495" s="132" t="s">
        <v>141</v>
      </c>
      <c r="AU495" s="132" t="s">
        <v>86</v>
      </c>
      <c r="AV495" s="10" t="s">
        <v>86</v>
      </c>
      <c r="AW495" s="10" t="s">
        <v>4</v>
      </c>
      <c r="AX495" s="10" t="s">
        <v>84</v>
      </c>
      <c r="AY495" s="132" t="s">
        <v>137</v>
      </c>
    </row>
    <row r="496" spans="2:65" s="1" customFormat="1" ht="16.5" customHeight="1">
      <c r="B496" s="33"/>
      <c r="C496" s="108" t="s">
        <v>880</v>
      </c>
      <c r="D496" s="108" t="s">
        <v>132</v>
      </c>
      <c r="E496" s="109" t="s">
        <v>881</v>
      </c>
      <c r="F496" s="110" t="s">
        <v>882</v>
      </c>
      <c r="G496" s="111" t="s">
        <v>303</v>
      </c>
      <c r="H496" s="112">
        <v>0.154</v>
      </c>
      <c r="I496" s="113"/>
      <c r="J496" s="114">
        <f>ROUND(I496*H496,2)</f>
        <v>0</v>
      </c>
      <c r="K496" s="110" t="s">
        <v>376</v>
      </c>
      <c r="L496" s="33"/>
      <c r="M496" s="115" t="s">
        <v>19</v>
      </c>
      <c r="N496" s="116" t="s">
        <v>47</v>
      </c>
      <c r="P496" s="117">
        <f>O496*H496</f>
        <v>0</v>
      </c>
      <c r="Q496" s="117">
        <v>0</v>
      </c>
      <c r="R496" s="117">
        <f>Q496*H496</f>
        <v>0</v>
      </c>
      <c r="S496" s="117">
        <v>0</v>
      </c>
      <c r="T496" s="118">
        <f>S496*H496</f>
        <v>0</v>
      </c>
      <c r="AR496" s="119" t="s">
        <v>212</v>
      </c>
      <c r="AT496" s="119" t="s">
        <v>132</v>
      </c>
      <c r="AU496" s="119" t="s">
        <v>86</v>
      </c>
      <c r="AY496" s="18" t="s">
        <v>137</v>
      </c>
      <c r="BE496" s="120">
        <f>IF(N496="základní",J496,0)</f>
        <v>0</v>
      </c>
      <c r="BF496" s="120">
        <f>IF(N496="snížená",J496,0)</f>
        <v>0</v>
      </c>
      <c r="BG496" s="120">
        <f>IF(N496="zákl. přenesená",J496,0)</f>
        <v>0</v>
      </c>
      <c r="BH496" s="120">
        <f>IF(N496="sníž. přenesená",J496,0)</f>
        <v>0</v>
      </c>
      <c r="BI496" s="120">
        <f>IF(N496="nulová",J496,0)</f>
        <v>0</v>
      </c>
      <c r="BJ496" s="18" t="s">
        <v>84</v>
      </c>
      <c r="BK496" s="120">
        <f>ROUND(I496*H496,2)</f>
        <v>0</v>
      </c>
      <c r="BL496" s="18" t="s">
        <v>212</v>
      </c>
      <c r="BM496" s="119" t="s">
        <v>883</v>
      </c>
    </row>
    <row r="497" spans="2:65" s="1" customFormat="1" ht="19.5">
      <c r="B497" s="33"/>
      <c r="D497" s="121" t="s">
        <v>139</v>
      </c>
      <c r="F497" s="122" t="s">
        <v>884</v>
      </c>
      <c r="I497" s="123"/>
      <c r="L497" s="33"/>
      <c r="M497" s="124"/>
      <c r="T497" s="54"/>
      <c r="AT497" s="18" t="s">
        <v>139</v>
      </c>
      <c r="AU497" s="18" t="s">
        <v>86</v>
      </c>
    </row>
    <row r="498" spans="2:65" s="1" customFormat="1" ht="11.25">
      <c r="B498" s="33"/>
      <c r="D498" s="164" t="s">
        <v>379</v>
      </c>
      <c r="F498" s="165" t="s">
        <v>885</v>
      </c>
      <c r="I498" s="123"/>
      <c r="L498" s="33"/>
      <c r="M498" s="124"/>
      <c r="T498" s="54"/>
      <c r="AT498" s="18" t="s">
        <v>379</v>
      </c>
      <c r="AU498" s="18" t="s">
        <v>86</v>
      </c>
    </row>
    <row r="499" spans="2:65" s="13" customFormat="1" ht="22.9" customHeight="1">
      <c r="B499" s="152"/>
      <c r="D499" s="153" t="s">
        <v>75</v>
      </c>
      <c r="E499" s="162" t="s">
        <v>886</v>
      </c>
      <c r="F499" s="162" t="s">
        <v>887</v>
      </c>
      <c r="I499" s="155"/>
      <c r="J499" s="163">
        <f>BK499</f>
        <v>0</v>
      </c>
      <c r="L499" s="152"/>
      <c r="M499" s="157"/>
      <c r="P499" s="158">
        <f>SUM(P500:P512)</f>
        <v>0</v>
      </c>
      <c r="R499" s="158">
        <f>SUM(R500:R512)</f>
        <v>2.3108999999999998E-2</v>
      </c>
      <c r="T499" s="159">
        <f>SUM(T500:T512)</f>
        <v>0</v>
      </c>
      <c r="AR499" s="153" t="s">
        <v>86</v>
      </c>
      <c r="AT499" s="160" t="s">
        <v>75</v>
      </c>
      <c r="AU499" s="160" t="s">
        <v>84</v>
      </c>
      <c r="AY499" s="153" t="s">
        <v>137</v>
      </c>
      <c r="BK499" s="161">
        <f>SUM(BK500:BK512)</f>
        <v>0</v>
      </c>
    </row>
    <row r="500" spans="2:65" s="1" customFormat="1" ht="16.5" customHeight="1">
      <c r="B500" s="33"/>
      <c r="C500" s="108" t="s">
        <v>888</v>
      </c>
      <c r="D500" s="108" t="s">
        <v>132</v>
      </c>
      <c r="E500" s="109" t="s">
        <v>889</v>
      </c>
      <c r="F500" s="110" t="s">
        <v>890</v>
      </c>
      <c r="G500" s="111" t="s">
        <v>333</v>
      </c>
      <c r="H500" s="112">
        <v>4.5</v>
      </c>
      <c r="I500" s="113"/>
      <c r="J500" s="114">
        <f>ROUND(I500*H500,2)</f>
        <v>0</v>
      </c>
      <c r="K500" s="110" t="s">
        <v>376</v>
      </c>
      <c r="L500" s="33"/>
      <c r="M500" s="115" t="s">
        <v>19</v>
      </c>
      <c r="N500" s="116" t="s">
        <v>47</v>
      </c>
      <c r="P500" s="117">
        <f>O500*H500</f>
        <v>0</v>
      </c>
      <c r="Q500" s="117">
        <v>1.6800000000000001E-3</v>
      </c>
      <c r="R500" s="117">
        <f>Q500*H500</f>
        <v>7.5600000000000007E-3</v>
      </c>
      <c r="S500" s="117">
        <v>0</v>
      </c>
      <c r="T500" s="118">
        <f>S500*H500</f>
        <v>0</v>
      </c>
      <c r="AR500" s="119" t="s">
        <v>212</v>
      </c>
      <c r="AT500" s="119" t="s">
        <v>132</v>
      </c>
      <c r="AU500" s="119" t="s">
        <v>86</v>
      </c>
      <c r="AY500" s="18" t="s">
        <v>137</v>
      </c>
      <c r="BE500" s="120">
        <f>IF(N500="základní",J500,0)</f>
        <v>0</v>
      </c>
      <c r="BF500" s="120">
        <f>IF(N500="snížená",J500,0)</f>
        <v>0</v>
      </c>
      <c r="BG500" s="120">
        <f>IF(N500="zákl. přenesená",J500,0)</f>
        <v>0</v>
      </c>
      <c r="BH500" s="120">
        <f>IF(N500="sníž. přenesená",J500,0)</f>
        <v>0</v>
      </c>
      <c r="BI500" s="120">
        <f>IF(N500="nulová",J500,0)</f>
        <v>0</v>
      </c>
      <c r="BJ500" s="18" t="s">
        <v>84</v>
      </c>
      <c r="BK500" s="120">
        <f>ROUND(I500*H500,2)</f>
        <v>0</v>
      </c>
      <c r="BL500" s="18" t="s">
        <v>212</v>
      </c>
      <c r="BM500" s="119" t="s">
        <v>891</v>
      </c>
    </row>
    <row r="501" spans="2:65" s="1" customFormat="1" ht="11.25">
      <c r="B501" s="33"/>
      <c r="D501" s="121" t="s">
        <v>139</v>
      </c>
      <c r="F501" s="122" t="s">
        <v>892</v>
      </c>
      <c r="I501" s="123"/>
      <c r="L501" s="33"/>
      <c r="M501" s="124"/>
      <c r="T501" s="54"/>
      <c r="AT501" s="18" t="s">
        <v>139</v>
      </c>
      <c r="AU501" s="18" t="s">
        <v>86</v>
      </c>
    </row>
    <row r="502" spans="2:65" s="1" customFormat="1" ht="11.25">
      <c r="B502" s="33"/>
      <c r="D502" s="164" t="s">
        <v>379</v>
      </c>
      <c r="F502" s="165" t="s">
        <v>893</v>
      </c>
      <c r="I502" s="123"/>
      <c r="L502" s="33"/>
      <c r="M502" s="124"/>
      <c r="T502" s="54"/>
      <c r="AT502" s="18" t="s">
        <v>379</v>
      </c>
      <c r="AU502" s="18" t="s">
        <v>86</v>
      </c>
    </row>
    <row r="503" spans="2:65" s="9" customFormat="1" ht="11.25">
      <c r="B503" s="125"/>
      <c r="D503" s="121" t="s">
        <v>141</v>
      </c>
      <c r="E503" s="126" t="s">
        <v>19</v>
      </c>
      <c r="F503" s="127" t="s">
        <v>894</v>
      </c>
      <c r="H503" s="126" t="s">
        <v>19</v>
      </c>
      <c r="I503" s="128"/>
      <c r="L503" s="125"/>
      <c r="M503" s="129"/>
      <c r="T503" s="130"/>
      <c r="AT503" s="126" t="s">
        <v>141</v>
      </c>
      <c r="AU503" s="126" t="s">
        <v>86</v>
      </c>
      <c r="AV503" s="9" t="s">
        <v>84</v>
      </c>
      <c r="AW503" s="9" t="s">
        <v>37</v>
      </c>
      <c r="AX503" s="9" t="s">
        <v>76</v>
      </c>
      <c r="AY503" s="126" t="s">
        <v>137</v>
      </c>
    </row>
    <row r="504" spans="2:65" s="10" customFormat="1" ht="11.25">
      <c r="B504" s="131"/>
      <c r="D504" s="121" t="s">
        <v>141</v>
      </c>
      <c r="E504" s="132" t="s">
        <v>19</v>
      </c>
      <c r="F504" s="133" t="s">
        <v>714</v>
      </c>
      <c r="H504" s="134">
        <v>4.5</v>
      </c>
      <c r="I504" s="135"/>
      <c r="L504" s="131"/>
      <c r="M504" s="136"/>
      <c r="T504" s="137"/>
      <c r="AT504" s="132" t="s">
        <v>141</v>
      </c>
      <c r="AU504" s="132" t="s">
        <v>86</v>
      </c>
      <c r="AV504" s="10" t="s">
        <v>86</v>
      </c>
      <c r="AW504" s="10" t="s">
        <v>37</v>
      </c>
      <c r="AX504" s="10" t="s">
        <v>84</v>
      </c>
      <c r="AY504" s="132" t="s">
        <v>137</v>
      </c>
    </row>
    <row r="505" spans="2:65" s="1" customFormat="1" ht="16.5" customHeight="1">
      <c r="B505" s="33"/>
      <c r="C505" s="108" t="s">
        <v>895</v>
      </c>
      <c r="D505" s="108" t="s">
        <v>132</v>
      </c>
      <c r="E505" s="109" t="s">
        <v>896</v>
      </c>
      <c r="F505" s="110" t="s">
        <v>897</v>
      </c>
      <c r="G505" s="111" t="s">
        <v>333</v>
      </c>
      <c r="H505" s="112">
        <v>10.95</v>
      </c>
      <c r="I505" s="113"/>
      <c r="J505" s="114">
        <f>ROUND(I505*H505,2)</f>
        <v>0</v>
      </c>
      <c r="K505" s="110" t="s">
        <v>376</v>
      </c>
      <c r="L505" s="33"/>
      <c r="M505" s="115" t="s">
        <v>19</v>
      </c>
      <c r="N505" s="116" t="s">
        <v>47</v>
      </c>
      <c r="P505" s="117">
        <f>O505*H505</f>
        <v>0</v>
      </c>
      <c r="Q505" s="117">
        <v>1.42E-3</v>
      </c>
      <c r="R505" s="117">
        <f>Q505*H505</f>
        <v>1.5548999999999999E-2</v>
      </c>
      <c r="S505" s="117">
        <v>0</v>
      </c>
      <c r="T505" s="118">
        <f>S505*H505</f>
        <v>0</v>
      </c>
      <c r="AR505" s="119" t="s">
        <v>212</v>
      </c>
      <c r="AT505" s="119" t="s">
        <v>132</v>
      </c>
      <c r="AU505" s="119" t="s">
        <v>86</v>
      </c>
      <c r="AY505" s="18" t="s">
        <v>137</v>
      </c>
      <c r="BE505" s="120">
        <f>IF(N505="základní",J505,0)</f>
        <v>0</v>
      </c>
      <c r="BF505" s="120">
        <f>IF(N505="snížená",J505,0)</f>
        <v>0</v>
      </c>
      <c r="BG505" s="120">
        <f>IF(N505="zákl. přenesená",J505,0)</f>
        <v>0</v>
      </c>
      <c r="BH505" s="120">
        <f>IF(N505="sníž. přenesená",J505,0)</f>
        <v>0</v>
      </c>
      <c r="BI505" s="120">
        <f>IF(N505="nulová",J505,0)</f>
        <v>0</v>
      </c>
      <c r="BJ505" s="18" t="s">
        <v>84</v>
      </c>
      <c r="BK505" s="120">
        <f>ROUND(I505*H505,2)</f>
        <v>0</v>
      </c>
      <c r="BL505" s="18" t="s">
        <v>212</v>
      </c>
      <c r="BM505" s="119" t="s">
        <v>898</v>
      </c>
    </row>
    <row r="506" spans="2:65" s="1" customFormat="1" ht="11.25">
      <c r="B506" s="33"/>
      <c r="D506" s="121" t="s">
        <v>139</v>
      </c>
      <c r="F506" s="122" t="s">
        <v>899</v>
      </c>
      <c r="I506" s="123"/>
      <c r="L506" s="33"/>
      <c r="M506" s="124"/>
      <c r="T506" s="54"/>
      <c r="AT506" s="18" t="s">
        <v>139</v>
      </c>
      <c r="AU506" s="18" t="s">
        <v>86</v>
      </c>
    </row>
    <row r="507" spans="2:65" s="1" customFormat="1" ht="11.25">
      <c r="B507" s="33"/>
      <c r="D507" s="164" t="s">
        <v>379</v>
      </c>
      <c r="F507" s="165" t="s">
        <v>900</v>
      </c>
      <c r="I507" s="123"/>
      <c r="L507" s="33"/>
      <c r="M507" s="124"/>
      <c r="T507" s="54"/>
      <c r="AT507" s="18" t="s">
        <v>379</v>
      </c>
      <c r="AU507" s="18" t="s">
        <v>86</v>
      </c>
    </row>
    <row r="508" spans="2:65" s="9" customFormat="1" ht="11.25">
      <c r="B508" s="125"/>
      <c r="D508" s="121" t="s">
        <v>141</v>
      </c>
      <c r="E508" s="126" t="s">
        <v>19</v>
      </c>
      <c r="F508" s="127" t="s">
        <v>894</v>
      </c>
      <c r="H508" s="126" t="s">
        <v>19</v>
      </c>
      <c r="I508" s="128"/>
      <c r="L508" s="125"/>
      <c r="M508" s="129"/>
      <c r="T508" s="130"/>
      <c r="AT508" s="126" t="s">
        <v>141</v>
      </c>
      <c r="AU508" s="126" t="s">
        <v>86</v>
      </c>
      <c r="AV508" s="9" t="s">
        <v>84</v>
      </c>
      <c r="AW508" s="9" t="s">
        <v>37</v>
      </c>
      <c r="AX508" s="9" t="s">
        <v>76</v>
      </c>
      <c r="AY508" s="126" t="s">
        <v>137</v>
      </c>
    </row>
    <row r="509" spans="2:65" s="10" customFormat="1" ht="11.25">
      <c r="B509" s="131"/>
      <c r="D509" s="121" t="s">
        <v>141</v>
      </c>
      <c r="E509" s="132" t="s">
        <v>19</v>
      </c>
      <c r="F509" s="133" t="s">
        <v>901</v>
      </c>
      <c r="H509" s="134">
        <v>10.95</v>
      </c>
      <c r="I509" s="135"/>
      <c r="L509" s="131"/>
      <c r="M509" s="136"/>
      <c r="T509" s="137"/>
      <c r="AT509" s="132" t="s">
        <v>141</v>
      </c>
      <c r="AU509" s="132" t="s">
        <v>86</v>
      </c>
      <c r="AV509" s="10" t="s">
        <v>86</v>
      </c>
      <c r="AW509" s="10" t="s">
        <v>37</v>
      </c>
      <c r="AX509" s="10" t="s">
        <v>84</v>
      </c>
      <c r="AY509" s="132" t="s">
        <v>137</v>
      </c>
    </row>
    <row r="510" spans="2:65" s="1" customFormat="1" ht="16.5" customHeight="1">
      <c r="B510" s="33"/>
      <c r="C510" s="108" t="s">
        <v>902</v>
      </c>
      <c r="D510" s="108" t="s">
        <v>132</v>
      </c>
      <c r="E510" s="109" t="s">
        <v>903</v>
      </c>
      <c r="F510" s="110" t="s">
        <v>904</v>
      </c>
      <c r="G510" s="111" t="s">
        <v>303</v>
      </c>
      <c r="H510" s="112">
        <v>2.3E-2</v>
      </c>
      <c r="I510" s="113"/>
      <c r="J510" s="114">
        <f>ROUND(I510*H510,2)</f>
        <v>0</v>
      </c>
      <c r="K510" s="110" t="s">
        <v>376</v>
      </c>
      <c r="L510" s="33"/>
      <c r="M510" s="115" t="s">
        <v>19</v>
      </c>
      <c r="N510" s="116" t="s">
        <v>47</v>
      </c>
      <c r="P510" s="117">
        <f>O510*H510</f>
        <v>0</v>
      </c>
      <c r="Q510" s="117">
        <v>0</v>
      </c>
      <c r="R510" s="117">
        <f>Q510*H510</f>
        <v>0</v>
      </c>
      <c r="S510" s="117">
        <v>0</v>
      </c>
      <c r="T510" s="118">
        <f>S510*H510</f>
        <v>0</v>
      </c>
      <c r="AR510" s="119" t="s">
        <v>212</v>
      </c>
      <c r="AT510" s="119" t="s">
        <v>132</v>
      </c>
      <c r="AU510" s="119" t="s">
        <v>86</v>
      </c>
      <c r="AY510" s="18" t="s">
        <v>137</v>
      </c>
      <c r="BE510" s="120">
        <f>IF(N510="základní",J510,0)</f>
        <v>0</v>
      </c>
      <c r="BF510" s="120">
        <f>IF(N510="snížená",J510,0)</f>
        <v>0</v>
      </c>
      <c r="BG510" s="120">
        <f>IF(N510="zákl. přenesená",J510,0)</f>
        <v>0</v>
      </c>
      <c r="BH510" s="120">
        <f>IF(N510="sníž. přenesená",J510,0)</f>
        <v>0</v>
      </c>
      <c r="BI510" s="120">
        <f>IF(N510="nulová",J510,0)</f>
        <v>0</v>
      </c>
      <c r="BJ510" s="18" t="s">
        <v>84</v>
      </c>
      <c r="BK510" s="120">
        <f>ROUND(I510*H510,2)</f>
        <v>0</v>
      </c>
      <c r="BL510" s="18" t="s">
        <v>212</v>
      </c>
      <c r="BM510" s="119" t="s">
        <v>905</v>
      </c>
    </row>
    <row r="511" spans="2:65" s="1" customFormat="1" ht="19.5">
      <c r="B511" s="33"/>
      <c r="D511" s="121" t="s">
        <v>139</v>
      </c>
      <c r="F511" s="122" t="s">
        <v>906</v>
      </c>
      <c r="I511" s="123"/>
      <c r="L511" s="33"/>
      <c r="M511" s="124"/>
      <c r="T511" s="54"/>
      <c r="AT511" s="18" t="s">
        <v>139</v>
      </c>
      <c r="AU511" s="18" t="s">
        <v>86</v>
      </c>
    </row>
    <row r="512" spans="2:65" s="1" customFormat="1" ht="11.25">
      <c r="B512" s="33"/>
      <c r="D512" s="164" t="s">
        <v>379</v>
      </c>
      <c r="F512" s="165" t="s">
        <v>907</v>
      </c>
      <c r="I512" s="123"/>
      <c r="L512" s="33"/>
      <c r="M512" s="124"/>
      <c r="T512" s="54"/>
      <c r="AT512" s="18" t="s">
        <v>379</v>
      </c>
      <c r="AU512" s="18" t="s">
        <v>86</v>
      </c>
    </row>
    <row r="513" spans="2:65" s="13" customFormat="1" ht="22.9" customHeight="1">
      <c r="B513" s="152"/>
      <c r="D513" s="153" t="s">
        <v>75</v>
      </c>
      <c r="E513" s="162" t="s">
        <v>908</v>
      </c>
      <c r="F513" s="162" t="s">
        <v>909</v>
      </c>
      <c r="I513" s="155"/>
      <c r="J513" s="163">
        <f>BK513</f>
        <v>0</v>
      </c>
      <c r="L513" s="152"/>
      <c r="M513" s="157"/>
      <c r="P513" s="158">
        <f>SUM(P514:P532)</f>
        <v>0</v>
      </c>
      <c r="R513" s="158">
        <f>SUM(R514:R532)</f>
        <v>3.8380499999999998E-2</v>
      </c>
      <c r="T513" s="159">
        <f>SUM(T514:T532)</f>
        <v>0</v>
      </c>
      <c r="AR513" s="153" t="s">
        <v>86</v>
      </c>
      <c r="AT513" s="160" t="s">
        <v>75</v>
      </c>
      <c r="AU513" s="160" t="s">
        <v>84</v>
      </c>
      <c r="AY513" s="153" t="s">
        <v>137</v>
      </c>
      <c r="BK513" s="161">
        <f>SUM(BK514:BK532)</f>
        <v>0</v>
      </c>
    </row>
    <row r="514" spans="2:65" s="1" customFormat="1" ht="16.5" customHeight="1">
      <c r="B514" s="33"/>
      <c r="C514" s="108" t="s">
        <v>910</v>
      </c>
      <c r="D514" s="108" t="s">
        <v>132</v>
      </c>
      <c r="E514" s="109" t="s">
        <v>911</v>
      </c>
      <c r="F514" s="110" t="s">
        <v>912</v>
      </c>
      <c r="G514" s="111" t="s">
        <v>135</v>
      </c>
      <c r="H514" s="112">
        <v>8.8000000000000007</v>
      </c>
      <c r="I514" s="113"/>
      <c r="J514" s="114">
        <f>ROUND(I514*H514,2)</f>
        <v>0</v>
      </c>
      <c r="K514" s="110" t="s">
        <v>376</v>
      </c>
      <c r="L514" s="33"/>
      <c r="M514" s="115" t="s">
        <v>19</v>
      </c>
      <c r="N514" s="116" t="s">
        <v>47</v>
      </c>
      <c r="P514" s="117">
        <f>O514*H514</f>
        <v>0</v>
      </c>
      <c r="Q514" s="117">
        <v>6.0000000000000002E-5</v>
      </c>
      <c r="R514" s="117">
        <f>Q514*H514</f>
        <v>5.2800000000000004E-4</v>
      </c>
      <c r="S514" s="117">
        <v>0</v>
      </c>
      <c r="T514" s="118">
        <f>S514*H514</f>
        <v>0</v>
      </c>
      <c r="AR514" s="119" t="s">
        <v>212</v>
      </c>
      <c r="AT514" s="119" t="s">
        <v>132</v>
      </c>
      <c r="AU514" s="119" t="s">
        <v>86</v>
      </c>
      <c r="AY514" s="18" t="s">
        <v>137</v>
      </c>
      <c r="BE514" s="120">
        <f>IF(N514="základní",J514,0)</f>
        <v>0</v>
      </c>
      <c r="BF514" s="120">
        <f>IF(N514="snížená",J514,0)</f>
        <v>0</v>
      </c>
      <c r="BG514" s="120">
        <f>IF(N514="zákl. přenesená",J514,0)</f>
        <v>0</v>
      </c>
      <c r="BH514" s="120">
        <f>IF(N514="sníž. přenesená",J514,0)</f>
        <v>0</v>
      </c>
      <c r="BI514" s="120">
        <f>IF(N514="nulová",J514,0)</f>
        <v>0</v>
      </c>
      <c r="BJ514" s="18" t="s">
        <v>84</v>
      </c>
      <c r="BK514" s="120">
        <f>ROUND(I514*H514,2)</f>
        <v>0</v>
      </c>
      <c r="BL514" s="18" t="s">
        <v>212</v>
      </c>
      <c r="BM514" s="119" t="s">
        <v>913</v>
      </c>
    </row>
    <row r="515" spans="2:65" s="1" customFormat="1" ht="11.25">
      <c r="B515" s="33"/>
      <c r="D515" s="121" t="s">
        <v>139</v>
      </c>
      <c r="F515" s="122" t="s">
        <v>914</v>
      </c>
      <c r="I515" s="123"/>
      <c r="L515" s="33"/>
      <c r="M515" s="124"/>
      <c r="T515" s="54"/>
      <c r="AT515" s="18" t="s">
        <v>139</v>
      </c>
      <c r="AU515" s="18" t="s">
        <v>86</v>
      </c>
    </row>
    <row r="516" spans="2:65" s="1" customFormat="1" ht="11.25">
      <c r="B516" s="33"/>
      <c r="D516" s="164" t="s">
        <v>379</v>
      </c>
      <c r="F516" s="165" t="s">
        <v>915</v>
      </c>
      <c r="I516" s="123"/>
      <c r="L516" s="33"/>
      <c r="M516" s="124"/>
      <c r="T516" s="54"/>
      <c r="AT516" s="18" t="s">
        <v>379</v>
      </c>
      <c r="AU516" s="18" t="s">
        <v>86</v>
      </c>
    </row>
    <row r="517" spans="2:65" s="10" customFormat="1" ht="11.25">
      <c r="B517" s="131"/>
      <c r="D517" s="121" t="s">
        <v>141</v>
      </c>
      <c r="E517" s="132" t="s">
        <v>19</v>
      </c>
      <c r="F517" s="133" t="s">
        <v>353</v>
      </c>
      <c r="H517" s="134">
        <v>8.8000000000000007</v>
      </c>
      <c r="I517" s="135"/>
      <c r="L517" s="131"/>
      <c r="M517" s="136"/>
      <c r="T517" s="137"/>
      <c r="AT517" s="132" t="s">
        <v>141</v>
      </c>
      <c r="AU517" s="132" t="s">
        <v>86</v>
      </c>
      <c r="AV517" s="10" t="s">
        <v>86</v>
      </c>
      <c r="AW517" s="10" t="s">
        <v>37</v>
      </c>
      <c r="AX517" s="10" t="s">
        <v>84</v>
      </c>
      <c r="AY517" s="132" t="s">
        <v>137</v>
      </c>
    </row>
    <row r="518" spans="2:65" s="1" customFormat="1" ht="16.5" customHeight="1">
      <c r="B518" s="33"/>
      <c r="C518" s="180" t="s">
        <v>916</v>
      </c>
      <c r="D518" s="180" t="s">
        <v>454</v>
      </c>
      <c r="E518" s="181" t="s">
        <v>917</v>
      </c>
      <c r="F518" s="182" t="s">
        <v>918</v>
      </c>
      <c r="G518" s="183" t="s">
        <v>135</v>
      </c>
      <c r="H518" s="184">
        <v>8.8000000000000007</v>
      </c>
      <c r="I518" s="185"/>
      <c r="J518" s="186">
        <f>ROUND(I518*H518,2)</f>
        <v>0</v>
      </c>
      <c r="K518" s="182" t="s">
        <v>19</v>
      </c>
      <c r="L518" s="187"/>
      <c r="M518" s="188" t="s">
        <v>19</v>
      </c>
      <c r="N518" s="189" t="s">
        <v>47</v>
      </c>
      <c r="P518" s="117">
        <f>O518*H518</f>
        <v>0</v>
      </c>
      <c r="Q518" s="117">
        <v>0</v>
      </c>
      <c r="R518" s="117">
        <f>Q518*H518</f>
        <v>0</v>
      </c>
      <c r="S518" s="117">
        <v>0</v>
      </c>
      <c r="T518" s="118">
        <f>S518*H518</f>
        <v>0</v>
      </c>
      <c r="AR518" s="119" t="s">
        <v>594</v>
      </c>
      <c r="AT518" s="119" t="s">
        <v>454</v>
      </c>
      <c r="AU518" s="119" t="s">
        <v>86</v>
      </c>
      <c r="AY518" s="18" t="s">
        <v>137</v>
      </c>
      <c r="BE518" s="120">
        <f>IF(N518="základní",J518,0)</f>
        <v>0</v>
      </c>
      <c r="BF518" s="120">
        <f>IF(N518="snížená",J518,0)</f>
        <v>0</v>
      </c>
      <c r="BG518" s="120">
        <f>IF(N518="zákl. přenesená",J518,0)</f>
        <v>0</v>
      </c>
      <c r="BH518" s="120">
        <f>IF(N518="sníž. přenesená",J518,0)</f>
        <v>0</v>
      </c>
      <c r="BI518" s="120">
        <f>IF(N518="nulová",J518,0)</f>
        <v>0</v>
      </c>
      <c r="BJ518" s="18" t="s">
        <v>84</v>
      </c>
      <c r="BK518" s="120">
        <f>ROUND(I518*H518,2)</f>
        <v>0</v>
      </c>
      <c r="BL518" s="18" t="s">
        <v>212</v>
      </c>
      <c r="BM518" s="119" t="s">
        <v>919</v>
      </c>
    </row>
    <row r="519" spans="2:65" s="1" customFormat="1" ht="19.5">
      <c r="B519" s="33"/>
      <c r="D519" s="121" t="s">
        <v>139</v>
      </c>
      <c r="F519" s="122" t="s">
        <v>920</v>
      </c>
      <c r="I519" s="123"/>
      <c r="L519" s="33"/>
      <c r="M519" s="124"/>
      <c r="T519" s="54"/>
      <c r="AT519" s="18" t="s">
        <v>139</v>
      </c>
      <c r="AU519" s="18" t="s">
        <v>86</v>
      </c>
    </row>
    <row r="520" spans="2:65" s="9" customFormat="1" ht="11.25">
      <c r="B520" s="125"/>
      <c r="D520" s="121" t="s">
        <v>141</v>
      </c>
      <c r="E520" s="126" t="s">
        <v>19</v>
      </c>
      <c r="F520" s="127" t="s">
        <v>921</v>
      </c>
      <c r="H520" s="126" t="s">
        <v>19</v>
      </c>
      <c r="I520" s="128"/>
      <c r="L520" s="125"/>
      <c r="M520" s="129"/>
      <c r="T520" s="130"/>
      <c r="AT520" s="126" t="s">
        <v>141</v>
      </c>
      <c r="AU520" s="126" t="s">
        <v>86</v>
      </c>
      <c r="AV520" s="9" t="s">
        <v>84</v>
      </c>
      <c r="AW520" s="9" t="s">
        <v>37</v>
      </c>
      <c r="AX520" s="9" t="s">
        <v>76</v>
      </c>
      <c r="AY520" s="126" t="s">
        <v>137</v>
      </c>
    </row>
    <row r="521" spans="2:65" s="10" customFormat="1" ht="11.25">
      <c r="B521" s="131"/>
      <c r="D521" s="121" t="s">
        <v>141</v>
      </c>
      <c r="E521" s="132" t="s">
        <v>353</v>
      </c>
      <c r="F521" s="133" t="s">
        <v>354</v>
      </c>
      <c r="H521" s="134">
        <v>8.8000000000000007</v>
      </c>
      <c r="I521" s="135"/>
      <c r="L521" s="131"/>
      <c r="M521" s="136"/>
      <c r="T521" s="137"/>
      <c r="AT521" s="132" t="s">
        <v>141</v>
      </c>
      <c r="AU521" s="132" t="s">
        <v>86</v>
      </c>
      <c r="AV521" s="10" t="s">
        <v>86</v>
      </c>
      <c r="AW521" s="10" t="s">
        <v>37</v>
      </c>
      <c r="AX521" s="10" t="s">
        <v>84</v>
      </c>
      <c r="AY521" s="132" t="s">
        <v>137</v>
      </c>
    </row>
    <row r="522" spans="2:65" s="1" customFormat="1" ht="16.5" customHeight="1">
      <c r="B522" s="33"/>
      <c r="C522" s="108" t="s">
        <v>922</v>
      </c>
      <c r="D522" s="108" t="s">
        <v>132</v>
      </c>
      <c r="E522" s="109" t="s">
        <v>923</v>
      </c>
      <c r="F522" s="110" t="s">
        <v>924</v>
      </c>
      <c r="G522" s="111" t="s">
        <v>135</v>
      </c>
      <c r="H522" s="112">
        <v>757.05</v>
      </c>
      <c r="I522" s="113"/>
      <c r="J522" s="114">
        <f>ROUND(I522*H522,2)</f>
        <v>0</v>
      </c>
      <c r="K522" s="110" t="s">
        <v>376</v>
      </c>
      <c r="L522" s="33"/>
      <c r="M522" s="115" t="s">
        <v>19</v>
      </c>
      <c r="N522" s="116" t="s">
        <v>47</v>
      </c>
      <c r="P522" s="117">
        <f>O522*H522</f>
        <v>0</v>
      </c>
      <c r="Q522" s="117">
        <v>5.0000000000000002E-5</v>
      </c>
      <c r="R522" s="117">
        <f>Q522*H522</f>
        <v>3.7852499999999997E-2</v>
      </c>
      <c r="S522" s="117">
        <v>0</v>
      </c>
      <c r="T522" s="118">
        <f>S522*H522</f>
        <v>0</v>
      </c>
      <c r="AR522" s="119" t="s">
        <v>212</v>
      </c>
      <c r="AT522" s="119" t="s">
        <v>132</v>
      </c>
      <c r="AU522" s="119" t="s">
        <v>86</v>
      </c>
      <c r="AY522" s="18" t="s">
        <v>137</v>
      </c>
      <c r="BE522" s="120">
        <f>IF(N522="základní",J522,0)</f>
        <v>0</v>
      </c>
      <c r="BF522" s="120">
        <f>IF(N522="snížená",J522,0)</f>
        <v>0</v>
      </c>
      <c r="BG522" s="120">
        <f>IF(N522="zákl. přenesená",J522,0)</f>
        <v>0</v>
      </c>
      <c r="BH522" s="120">
        <f>IF(N522="sníž. přenesená",J522,0)</f>
        <v>0</v>
      </c>
      <c r="BI522" s="120">
        <f>IF(N522="nulová",J522,0)</f>
        <v>0</v>
      </c>
      <c r="BJ522" s="18" t="s">
        <v>84</v>
      </c>
      <c r="BK522" s="120">
        <f>ROUND(I522*H522,2)</f>
        <v>0</v>
      </c>
      <c r="BL522" s="18" t="s">
        <v>212</v>
      </c>
      <c r="BM522" s="119" t="s">
        <v>925</v>
      </c>
    </row>
    <row r="523" spans="2:65" s="1" customFormat="1" ht="11.25">
      <c r="B523" s="33"/>
      <c r="D523" s="121" t="s">
        <v>139</v>
      </c>
      <c r="F523" s="122" t="s">
        <v>926</v>
      </c>
      <c r="I523" s="123"/>
      <c r="L523" s="33"/>
      <c r="M523" s="124"/>
      <c r="T523" s="54"/>
      <c r="AT523" s="18" t="s">
        <v>139</v>
      </c>
      <c r="AU523" s="18" t="s">
        <v>86</v>
      </c>
    </row>
    <row r="524" spans="2:65" s="1" customFormat="1" ht="11.25">
      <c r="B524" s="33"/>
      <c r="D524" s="164" t="s">
        <v>379</v>
      </c>
      <c r="F524" s="165" t="s">
        <v>927</v>
      </c>
      <c r="I524" s="123"/>
      <c r="L524" s="33"/>
      <c r="M524" s="124"/>
      <c r="T524" s="54"/>
      <c r="AT524" s="18" t="s">
        <v>379</v>
      </c>
      <c r="AU524" s="18" t="s">
        <v>86</v>
      </c>
    </row>
    <row r="525" spans="2:65" s="10" customFormat="1" ht="11.25">
      <c r="B525" s="131"/>
      <c r="D525" s="121" t="s">
        <v>141</v>
      </c>
      <c r="E525" s="132" t="s">
        <v>19</v>
      </c>
      <c r="F525" s="133" t="s">
        <v>283</v>
      </c>
      <c r="H525" s="134">
        <v>757.05</v>
      </c>
      <c r="I525" s="135"/>
      <c r="L525" s="131"/>
      <c r="M525" s="136"/>
      <c r="T525" s="137"/>
      <c r="AT525" s="132" t="s">
        <v>141</v>
      </c>
      <c r="AU525" s="132" t="s">
        <v>86</v>
      </c>
      <c r="AV525" s="10" t="s">
        <v>86</v>
      </c>
      <c r="AW525" s="10" t="s">
        <v>37</v>
      </c>
      <c r="AX525" s="10" t="s">
        <v>84</v>
      </c>
      <c r="AY525" s="132" t="s">
        <v>137</v>
      </c>
    </row>
    <row r="526" spans="2:65" s="1" customFormat="1" ht="16.5" customHeight="1">
      <c r="B526" s="33"/>
      <c r="C526" s="180" t="s">
        <v>928</v>
      </c>
      <c r="D526" s="180" t="s">
        <v>454</v>
      </c>
      <c r="E526" s="181" t="s">
        <v>929</v>
      </c>
      <c r="F526" s="182" t="s">
        <v>930</v>
      </c>
      <c r="G526" s="183" t="s">
        <v>135</v>
      </c>
      <c r="H526" s="184">
        <v>757.05</v>
      </c>
      <c r="I526" s="185"/>
      <c r="J526" s="186">
        <f>ROUND(I526*H526,2)</f>
        <v>0</v>
      </c>
      <c r="K526" s="182" t="s">
        <v>19</v>
      </c>
      <c r="L526" s="187"/>
      <c r="M526" s="188" t="s">
        <v>19</v>
      </c>
      <c r="N526" s="189" t="s">
        <v>47</v>
      </c>
      <c r="P526" s="117">
        <f>O526*H526</f>
        <v>0</v>
      </c>
      <c r="Q526" s="117">
        <v>0</v>
      </c>
      <c r="R526" s="117">
        <f>Q526*H526</f>
        <v>0</v>
      </c>
      <c r="S526" s="117">
        <v>0</v>
      </c>
      <c r="T526" s="118">
        <f>S526*H526</f>
        <v>0</v>
      </c>
      <c r="AR526" s="119" t="s">
        <v>594</v>
      </c>
      <c r="AT526" s="119" t="s">
        <v>454</v>
      </c>
      <c r="AU526" s="119" t="s">
        <v>86</v>
      </c>
      <c r="AY526" s="18" t="s">
        <v>137</v>
      </c>
      <c r="BE526" s="120">
        <f>IF(N526="základní",J526,0)</f>
        <v>0</v>
      </c>
      <c r="BF526" s="120">
        <f>IF(N526="snížená",J526,0)</f>
        <v>0</v>
      </c>
      <c r="BG526" s="120">
        <f>IF(N526="zákl. přenesená",J526,0)</f>
        <v>0</v>
      </c>
      <c r="BH526" s="120">
        <f>IF(N526="sníž. přenesená",J526,0)</f>
        <v>0</v>
      </c>
      <c r="BI526" s="120">
        <f>IF(N526="nulová",J526,0)</f>
        <v>0</v>
      </c>
      <c r="BJ526" s="18" t="s">
        <v>84</v>
      </c>
      <c r="BK526" s="120">
        <f>ROUND(I526*H526,2)</f>
        <v>0</v>
      </c>
      <c r="BL526" s="18" t="s">
        <v>212</v>
      </c>
      <c r="BM526" s="119" t="s">
        <v>931</v>
      </c>
    </row>
    <row r="527" spans="2:65" s="1" customFormat="1" ht="19.5">
      <c r="B527" s="33"/>
      <c r="D527" s="121" t="s">
        <v>139</v>
      </c>
      <c r="F527" s="122" t="s">
        <v>920</v>
      </c>
      <c r="I527" s="123"/>
      <c r="L527" s="33"/>
      <c r="M527" s="124"/>
      <c r="T527" s="54"/>
      <c r="AT527" s="18" t="s">
        <v>139</v>
      </c>
      <c r="AU527" s="18" t="s">
        <v>86</v>
      </c>
    </row>
    <row r="528" spans="2:65" s="9" customFormat="1" ht="11.25">
      <c r="B528" s="125"/>
      <c r="D528" s="121" t="s">
        <v>141</v>
      </c>
      <c r="E528" s="126" t="s">
        <v>19</v>
      </c>
      <c r="F528" s="127" t="s">
        <v>932</v>
      </c>
      <c r="H528" s="126" t="s">
        <v>19</v>
      </c>
      <c r="I528" s="128"/>
      <c r="L528" s="125"/>
      <c r="M528" s="129"/>
      <c r="T528" s="130"/>
      <c r="AT528" s="126" t="s">
        <v>141</v>
      </c>
      <c r="AU528" s="126" t="s">
        <v>86</v>
      </c>
      <c r="AV528" s="9" t="s">
        <v>84</v>
      </c>
      <c r="AW528" s="9" t="s">
        <v>37</v>
      </c>
      <c r="AX528" s="9" t="s">
        <v>76</v>
      </c>
      <c r="AY528" s="126" t="s">
        <v>137</v>
      </c>
    </row>
    <row r="529" spans="2:65" s="10" customFormat="1" ht="11.25">
      <c r="B529" s="131"/>
      <c r="D529" s="121" t="s">
        <v>141</v>
      </c>
      <c r="E529" s="132" t="s">
        <v>283</v>
      </c>
      <c r="F529" s="133" t="s">
        <v>284</v>
      </c>
      <c r="H529" s="134">
        <v>757.05</v>
      </c>
      <c r="I529" s="135"/>
      <c r="L529" s="131"/>
      <c r="M529" s="136"/>
      <c r="T529" s="137"/>
      <c r="AT529" s="132" t="s">
        <v>141</v>
      </c>
      <c r="AU529" s="132" t="s">
        <v>86</v>
      </c>
      <c r="AV529" s="10" t="s">
        <v>86</v>
      </c>
      <c r="AW529" s="10" t="s">
        <v>37</v>
      </c>
      <c r="AX529" s="10" t="s">
        <v>84</v>
      </c>
      <c r="AY529" s="132" t="s">
        <v>137</v>
      </c>
    </row>
    <row r="530" spans="2:65" s="1" customFormat="1" ht="16.5" customHeight="1">
      <c r="B530" s="33"/>
      <c r="C530" s="108" t="s">
        <v>933</v>
      </c>
      <c r="D530" s="108" t="s">
        <v>132</v>
      </c>
      <c r="E530" s="109" t="s">
        <v>934</v>
      </c>
      <c r="F530" s="110" t="s">
        <v>935</v>
      </c>
      <c r="G530" s="111" t="s">
        <v>303</v>
      </c>
      <c r="H530" s="112">
        <v>3.7999999999999999E-2</v>
      </c>
      <c r="I530" s="113"/>
      <c r="J530" s="114">
        <f>ROUND(I530*H530,2)</f>
        <v>0</v>
      </c>
      <c r="K530" s="110" t="s">
        <v>376</v>
      </c>
      <c r="L530" s="33"/>
      <c r="M530" s="115" t="s">
        <v>19</v>
      </c>
      <c r="N530" s="116" t="s">
        <v>47</v>
      </c>
      <c r="P530" s="117">
        <f>O530*H530</f>
        <v>0</v>
      </c>
      <c r="Q530" s="117">
        <v>0</v>
      </c>
      <c r="R530" s="117">
        <f>Q530*H530</f>
        <v>0</v>
      </c>
      <c r="S530" s="117">
        <v>0</v>
      </c>
      <c r="T530" s="118">
        <f>S530*H530</f>
        <v>0</v>
      </c>
      <c r="AR530" s="119" t="s">
        <v>212</v>
      </c>
      <c r="AT530" s="119" t="s">
        <v>132</v>
      </c>
      <c r="AU530" s="119" t="s">
        <v>86</v>
      </c>
      <c r="AY530" s="18" t="s">
        <v>137</v>
      </c>
      <c r="BE530" s="120">
        <f>IF(N530="základní",J530,0)</f>
        <v>0</v>
      </c>
      <c r="BF530" s="120">
        <f>IF(N530="snížená",J530,0)</f>
        <v>0</v>
      </c>
      <c r="BG530" s="120">
        <f>IF(N530="zákl. přenesená",J530,0)</f>
        <v>0</v>
      </c>
      <c r="BH530" s="120">
        <f>IF(N530="sníž. přenesená",J530,0)</f>
        <v>0</v>
      </c>
      <c r="BI530" s="120">
        <f>IF(N530="nulová",J530,0)</f>
        <v>0</v>
      </c>
      <c r="BJ530" s="18" t="s">
        <v>84</v>
      </c>
      <c r="BK530" s="120">
        <f>ROUND(I530*H530,2)</f>
        <v>0</v>
      </c>
      <c r="BL530" s="18" t="s">
        <v>212</v>
      </c>
      <c r="BM530" s="119" t="s">
        <v>936</v>
      </c>
    </row>
    <row r="531" spans="2:65" s="1" customFormat="1" ht="19.5">
      <c r="B531" s="33"/>
      <c r="D531" s="121" t="s">
        <v>139</v>
      </c>
      <c r="F531" s="122" t="s">
        <v>937</v>
      </c>
      <c r="I531" s="123"/>
      <c r="L531" s="33"/>
      <c r="M531" s="124"/>
      <c r="T531" s="54"/>
      <c r="AT531" s="18" t="s">
        <v>139</v>
      </c>
      <c r="AU531" s="18" t="s">
        <v>86</v>
      </c>
    </row>
    <row r="532" spans="2:65" s="1" customFormat="1" ht="11.25">
      <c r="B532" s="33"/>
      <c r="D532" s="164" t="s">
        <v>379</v>
      </c>
      <c r="F532" s="165" t="s">
        <v>938</v>
      </c>
      <c r="I532" s="123"/>
      <c r="L532" s="33"/>
      <c r="M532" s="138"/>
      <c r="N532" s="139"/>
      <c r="O532" s="139"/>
      <c r="P532" s="139"/>
      <c r="Q532" s="139"/>
      <c r="R532" s="139"/>
      <c r="S532" s="139"/>
      <c r="T532" s="140"/>
      <c r="AT532" s="18" t="s">
        <v>379</v>
      </c>
      <c r="AU532" s="18" t="s">
        <v>86</v>
      </c>
    </row>
    <row r="533" spans="2:65" s="1" customFormat="1" ht="6.95" customHeight="1">
      <c r="B533" s="42"/>
      <c r="C533" s="43"/>
      <c r="D533" s="43"/>
      <c r="E533" s="43"/>
      <c r="F533" s="43"/>
      <c r="G533" s="43"/>
      <c r="H533" s="43"/>
      <c r="I533" s="43"/>
      <c r="J533" s="43"/>
      <c r="K533" s="43"/>
      <c r="L533" s="33"/>
    </row>
  </sheetData>
  <sheetProtection algorithmName="SHA-512" hashValue="6ijSUF+etwRXGuoNLr+KEQdW5UcQ58IcuyFyOsJK8xGuJUqQisFHWHdyWAx8DT0hcASu4br/Psec/MokqZ3G5Q==" saltValue="I3v7AoXI8DMc9X9vQbRqF48Qqxllean4ONK9m5dfJdkDuOfkvIPmQY3wcnsU0OkIwgYx1nUDzpx6LHEuzIUV7w==" spinCount="100000" sheet="1" objects="1" scenarios="1" formatColumns="0" formatRows="0" autoFilter="0"/>
  <autoFilter ref="C91:K532" xr:uid="{00000000-0009-0000-0000-000003000000}"/>
  <mergeCells count="9">
    <mergeCell ref="E50:H50"/>
    <mergeCell ref="E82:H82"/>
    <mergeCell ref="E84:H84"/>
    <mergeCell ref="L2:V2"/>
    <mergeCell ref="E7:H7"/>
    <mergeCell ref="E9:H9"/>
    <mergeCell ref="E18:H18"/>
    <mergeCell ref="E27:H27"/>
    <mergeCell ref="E48:H48"/>
  </mergeCells>
  <hyperlinks>
    <hyperlink ref="F97" r:id="rId1" xr:uid="{00000000-0004-0000-0300-000000000000}"/>
    <hyperlink ref="F101" r:id="rId2" xr:uid="{00000000-0004-0000-0300-000001000000}"/>
    <hyperlink ref="F109" r:id="rId3" xr:uid="{00000000-0004-0000-0300-000002000000}"/>
    <hyperlink ref="F122" r:id="rId4" xr:uid="{00000000-0004-0000-0300-000003000000}"/>
    <hyperlink ref="F129" r:id="rId5" xr:uid="{00000000-0004-0000-0300-000004000000}"/>
    <hyperlink ref="F141" r:id="rId6" xr:uid="{00000000-0004-0000-0300-000005000000}"/>
    <hyperlink ref="F148" r:id="rId7" xr:uid="{00000000-0004-0000-0300-000006000000}"/>
    <hyperlink ref="F164" r:id="rId8" xr:uid="{00000000-0004-0000-0300-000007000000}"/>
    <hyperlink ref="F180" r:id="rId9" xr:uid="{00000000-0004-0000-0300-000008000000}"/>
    <hyperlink ref="F184" r:id="rId10" xr:uid="{00000000-0004-0000-0300-000009000000}"/>
    <hyperlink ref="F194" r:id="rId11" xr:uid="{00000000-0004-0000-0300-00000A000000}"/>
    <hyperlink ref="F198" r:id="rId12" xr:uid="{00000000-0004-0000-0300-00000B000000}"/>
    <hyperlink ref="F205" r:id="rId13" xr:uid="{00000000-0004-0000-0300-00000C000000}"/>
    <hyperlink ref="F210" r:id="rId14" xr:uid="{00000000-0004-0000-0300-00000D000000}"/>
    <hyperlink ref="F214" r:id="rId15" xr:uid="{00000000-0004-0000-0300-00000E000000}"/>
    <hyperlink ref="F219" r:id="rId16" xr:uid="{00000000-0004-0000-0300-00000F000000}"/>
    <hyperlink ref="F224" r:id="rId17" xr:uid="{00000000-0004-0000-0300-000010000000}"/>
    <hyperlink ref="F229" r:id="rId18" xr:uid="{00000000-0004-0000-0300-000011000000}"/>
    <hyperlink ref="F238" r:id="rId19" xr:uid="{00000000-0004-0000-0300-000012000000}"/>
    <hyperlink ref="F245" r:id="rId20" xr:uid="{00000000-0004-0000-0300-000013000000}"/>
    <hyperlink ref="F249" r:id="rId21" xr:uid="{00000000-0004-0000-0300-000014000000}"/>
    <hyperlink ref="F266" r:id="rId22" xr:uid="{00000000-0004-0000-0300-000015000000}"/>
    <hyperlink ref="F271" r:id="rId23" xr:uid="{00000000-0004-0000-0300-000016000000}"/>
    <hyperlink ref="F287" r:id="rId24" xr:uid="{00000000-0004-0000-0300-000017000000}"/>
    <hyperlink ref="F304" r:id="rId25" xr:uid="{00000000-0004-0000-0300-000018000000}"/>
    <hyperlink ref="F312" r:id="rId26" xr:uid="{00000000-0004-0000-0300-000019000000}"/>
    <hyperlink ref="F316" r:id="rId27" xr:uid="{00000000-0004-0000-0300-00001A000000}"/>
    <hyperlink ref="F321" r:id="rId28" xr:uid="{00000000-0004-0000-0300-00001B000000}"/>
    <hyperlink ref="F327" r:id="rId29" xr:uid="{00000000-0004-0000-0300-00001C000000}"/>
    <hyperlink ref="F334" r:id="rId30" xr:uid="{00000000-0004-0000-0300-00001D000000}"/>
    <hyperlink ref="F338" r:id="rId31" xr:uid="{00000000-0004-0000-0300-00001E000000}"/>
    <hyperlink ref="F344" r:id="rId32" xr:uid="{00000000-0004-0000-0300-00001F000000}"/>
    <hyperlink ref="F350" r:id="rId33" xr:uid="{00000000-0004-0000-0300-000020000000}"/>
    <hyperlink ref="F364" r:id="rId34" xr:uid="{00000000-0004-0000-0300-000021000000}"/>
    <hyperlink ref="F371" r:id="rId35" xr:uid="{00000000-0004-0000-0300-000022000000}"/>
    <hyperlink ref="F380" r:id="rId36" xr:uid="{00000000-0004-0000-0300-000023000000}"/>
    <hyperlink ref="F389" r:id="rId37" xr:uid="{00000000-0004-0000-0300-000024000000}"/>
    <hyperlink ref="F394" r:id="rId38" xr:uid="{00000000-0004-0000-0300-000025000000}"/>
    <hyperlink ref="F399" r:id="rId39" xr:uid="{00000000-0004-0000-0300-000026000000}"/>
    <hyperlink ref="F404" r:id="rId40" xr:uid="{00000000-0004-0000-0300-000027000000}"/>
    <hyperlink ref="F438" r:id="rId41" xr:uid="{00000000-0004-0000-0300-000028000000}"/>
    <hyperlink ref="F444" r:id="rId42" xr:uid="{00000000-0004-0000-0300-000029000000}"/>
    <hyperlink ref="F449" r:id="rId43" xr:uid="{00000000-0004-0000-0300-00002A000000}"/>
    <hyperlink ref="F453" r:id="rId44" xr:uid="{00000000-0004-0000-0300-00002B000000}"/>
    <hyperlink ref="F459" r:id="rId45" xr:uid="{00000000-0004-0000-0300-00002C000000}"/>
    <hyperlink ref="F464" r:id="rId46" xr:uid="{00000000-0004-0000-0300-00002D000000}"/>
    <hyperlink ref="F473" r:id="rId47" xr:uid="{00000000-0004-0000-0300-00002E000000}"/>
    <hyperlink ref="F481" r:id="rId48" xr:uid="{00000000-0004-0000-0300-00002F000000}"/>
    <hyperlink ref="F490" r:id="rId49" xr:uid="{00000000-0004-0000-0300-000030000000}"/>
    <hyperlink ref="F498" r:id="rId50" xr:uid="{00000000-0004-0000-0300-000031000000}"/>
    <hyperlink ref="F502" r:id="rId51" xr:uid="{00000000-0004-0000-0300-000032000000}"/>
    <hyperlink ref="F507" r:id="rId52" xr:uid="{00000000-0004-0000-0300-000033000000}"/>
    <hyperlink ref="F512" r:id="rId53" xr:uid="{00000000-0004-0000-0300-000034000000}"/>
    <hyperlink ref="F516" r:id="rId54" xr:uid="{00000000-0004-0000-0300-000035000000}"/>
    <hyperlink ref="F524" r:id="rId55" xr:uid="{00000000-0004-0000-0300-000036000000}"/>
    <hyperlink ref="F532" r:id="rId56" xr:uid="{00000000-0004-0000-0300-000037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7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2"/>
      <c r="M2" s="302"/>
      <c r="N2" s="302"/>
      <c r="O2" s="302"/>
      <c r="P2" s="302"/>
      <c r="Q2" s="302"/>
      <c r="R2" s="302"/>
      <c r="S2" s="302"/>
      <c r="T2" s="302"/>
      <c r="U2" s="302"/>
      <c r="V2" s="302"/>
      <c r="AT2" s="18" t="s">
        <v>96</v>
      </c>
      <c r="AZ2" s="142" t="s">
        <v>289</v>
      </c>
      <c r="BA2" s="142" t="s">
        <v>290</v>
      </c>
      <c r="BB2" s="142" t="s">
        <v>209</v>
      </c>
      <c r="BC2" s="142" t="s">
        <v>939</v>
      </c>
      <c r="BD2" s="142" t="s">
        <v>86</v>
      </c>
    </row>
    <row r="3" spans="2:56" ht="6.95" customHeight="1">
      <c r="B3" s="19"/>
      <c r="C3" s="20"/>
      <c r="D3" s="20"/>
      <c r="E3" s="20"/>
      <c r="F3" s="20"/>
      <c r="G3" s="20"/>
      <c r="H3" s="20"/>
      <c r="I3" s="20"/>
      <c r="J3" s="20"/>
      <c r="K3" s="20"/>
      <c r="L3" s="21"/>
      <c r="AT3" s="18" t="s">
        <v>86</v>
      </c>
      <c r="AZ3" s="142" t="s">
        <v>295</v>
      </c>
      <c r="BA3" s="142" t="s">
        <v>296</v>
      </c>
      <c r="BB3" s="142" t="s">
        <v>287</v>
      </c>
      <c r="BC3" s="142" t="s">
        <v>940</v>
      </c>
      <c r="BD3" s="142" t="s">
        <v>86</v>
      </c>
    </row>
    <row r="4" spans="2:56" ht="24.95" customHeight="1">
      <c r="B4" s="21"/>
      <c r="D4" s="22" t="s">
        <v>112</v>
      </c>
      <c r="L4" s="21"/>
      <c r="M4" s="86" t="s">
        <v>10</v>
      </c>
      <c r="AT4" s="18" t="s">
        <v>4</v>
      </c>
      <c r="AZ4" s="142" t="s">
        <v>941</v>
      </c>
      <c r="BA4" s="142" t="s">
        <v>941</v>
      </c>
      <c r="BB4" s="142" t="s">
        <v>287</v>
      </c>
      <c r="BC4" s="142" t="s">
        <v>942</v>
      </c>
      <c r="BD4" s="142" t="s">
        <v>86</v>
      </c>
    </row>
    <row r="5" spans="2:56" ht="6.95" customHeight="1">
      <c r="B5" s="21"/>
      <c r="L5" s="21"/>
      <c r="AZ5" s="142" t="s">
        <v>301</v>
      </c>
      <c r="BA5" s="142" t="s">
        <v>302</v>
      </c>
      <c r="BB5" s="142" t="s">
        <v>303</v>
      </c>
      <c r="BC5" s="142" t="s">
        <v>943</v>
      </c>
      <c r="BD5" s="142" t="s">
        <v>86</v>
      </c>
    </row>
    <row r="6" spans="2:56" ht="12" customHeight="1">
      <c r="B6" s="21"/>
      <c r="D6" s="28" t="s">
        <v>16</v>
      </c>
      <c r="L6" s="21"/>
      <c r="AZ6" s="142" t="s">
        <v>944</v>
      </c>
      <c r="BA6" s="142" t="s">
        <v>945</v>
      </c>
      <c r="BB6" s="142" t="s">
        <v>209</v>
      </c>
      <c r="BC6" s="142" t="s">
        <v>946</v>
      </c>
      <c r="BD6" s="142" t="s">
        <v>86</v>
      </c>
    </row>
    <row r="7" spans="2:56" ht="16.5" customHeight="1">
      <c r="B7" s="21"/>
      <c r="E7" s="317" t="str">
        <f>'Rekapitulace stavby'!K6</f>
        <v>Rekonstrukce levobřežní části jezu Rajhrad</v>
      </c>
      <c r="F7" s="318"/>
      <c r="G7" s="318"/>
      <c r="H7" s="318"/>
      <c r="L7" s="21"/>
      <c r="AZ7" s="142" t="s">
        <v>947</v>
      </c>
      <c r="BA7" s="142" t="s">
        <v>948</v>
      </c>
      <c r="BB7" s="142" t="s">
        <v>333</v>
      </c>
      <c r="BC7" s="142" t="s">
        <v>949</v>
      </c>
      <c r="BD7" s="142" t="s">
        <v>86</v>
      </c>
    </row>
    <row r="8" spans="2:56" s="1" customFormat="1" ht="12" customHeight="1">
      <c r="B8" s="33"/>
      <c r="D8" s="28" t="s">
        <v>113</v>
      </c>
      <c r="L8" s="33"/>
      <c r="AZ8" s="142" t="s">
        <v>950</v>
      </c>
      <c r="BA8" s="142" t="s">
        <v>951</v>
      </c>
      <c r="BB8" s="142" t="s">
        <v>287</v>
      </c>
      <c r="BC8" s="142" t="s">
        <v>952</v>
      </c>
      <c r="BD8" s="142" t="s">
        <v>86</v>
      </c>
    </row>
    <row r="9" spans="2:56" s="1" customFormat="1" ht="16.5" customHeight="1">
      <c r="B9" s="33"/>
      <c r="E9" s="280" t="s">
        <v>953</v>
      </c>
      <c r="F9" s="319"/>
      <c r="G9" s="319"/>
      <c r="H9" s="319"/>
      <c r="L9" s="33"/>
      <c r="AZ9" s="142" t="s">
        <v>954</v>
      </c>
      <c r="BA9" s="142" t="s">
        <v>954</v>
      </c>
      <c r="BB9" s="142" t="s">
        <v>287</v>
      </c>
      <c r="BC9" s="142" t="s">
        <v>955</v>
      </c>
      <c r="BD9" s="142" t="s">
        <v>86</v>
      </c>
    </row>
    <row r="10" spans="2:56" s="1" customFormat="1" ht="11.25">
      <c r="B10" s="33"/>
      <c r="L10" s="33"/>
      <c r="AZ10" s="142" t="s">
        <v>956</v>
      </c>
      <c r="BA10" s="142" t="s">
        <v>956</v>
      </c>
      <c r="BB10" s="142" t="s">
        <v>209</v>
      </c>
      <c r="BC10" s="142" t="s">
        <v>957</v>
      </c>
      <c r="BD10" s="142" t="s">
        <v>86</v>
      </c>
    </row>
    <row r="11" spans="2:56" s="1" customFormat="1" ht="12" customHeight="1">
      <c r="B11" s="33"/>
      <c r="D11" s="28" t="s">
        <v>18</v>
      </c>
      <c r="F11" s="26" t="s">
        <v>19</v>
      </c>
      <c r="I11" s="28" t="s">
        <v>20</v>
      </c>
      <c r="J11" s="26" t="s">
        <v>19</v>
      </c>
      <c r="L11" s="33"/>
      <c r="AZ11" s="142" t="s">
        <v>316</v>
      </c>
      <c r="BA11" s="142" t="s">
        <v>317</v>
      </c>
      <c r="BB11" s="142" t="s">
        <v>303</v>
      </c>
      <c r="BC11" s="142" t="s">
        <v>958</v>
      </c>
      <c r="BD11" s="142" t="s">
        <v>86</v>
      </c>
    </row>
    <row r="12" spans="2:56" s="1" customFormat="1" ht="12" customHeight="1">
      <c r="B12" s="33"/>
      <c r="D12" s="28" t="s">
        <v>21</v>
      </c>
      <c r="F12" s="26" t="s">
        <v>22</v>
      </c>
      <c r="I12" s="28" t="s">
        <v>23</v>
      </c>
      <c r="J12" s="50" t="str">
        <f>'Rekapitulace stavby'!AN8</f>
        <v>11. 12. 2022</v>
      </c>
      <c r="L12" s="33"/>
      <c r="AZ12" s="142" t="s">
        <v>959</v>
      </c>
      <c r="BA12" s="142" t="s">
        <v>959</v>
      </c>
      <c r="BB12" s="142" t="s">
        <v>256</v>
      </c>
      <c r="BC12" s="142" t="s">
        <v>960</v>
      </c>
      <c r="BD12" s="142" t="s">
        <v>86</v>
      </c>
    </row>
    <row r="13" spans="2:56" s="1" customFormat="1" ht="10.9" customHeight="1">
      <c r="B13" s="33"/>
      <c r="L13" s="33"/>
      <c r="AZ13" s="142" t="s">
        <v>319</v>
      </c>
      <c r="BA13" s="142" t="s">
        <v>320</v>
      </c>
      <c r="BB13" s="142" t="s">
        <v>303</v>
      </c>
      <c r="BC13" s="142" t="s">
        <v>961</v>
      </c>
      <c r="BD13" s="142" t="s">
        <v>86</v>
      </c>
    </row>
    <row r="14" spans="2:56" s="1" customFormat="1" ht="12" customHeight="1">
      <c r="B14" s="33"/>
      <c r="D14" s="28" t="s">
        <v>25</v>
      </c>
      <c r="I14" s="28" t="s">
        <v>26</v>
      </c>
      <c r="J14" s="26" t="s">
        <v>27</v>
      </c>
      <c r="L14" s="33"/>
      <c r="AZ14" s="142" t="s">
        <v>962</v>
      </c>
      <c r="BA14" s="142" t="s">
        <v>962</v>
      </c>
      <c r="BB14" s="142" t="s">
        <v>209</v>
      </c>
      <c r="BC14" s="142" t="s">
        <v>963</v>
      </c>
      <c r="BD14" s="142" t="s">
        <v>86</v>
      </c>
    </row>
    <row r="15" spans="2:56" s="1" customFormat="1" ht="18" customHeight="1">
      <c r="B15" s="33"/>
      <c r="E15" s="26" t="s">
        <v>28</v>
      </c>
      <c r="I15" s="28" t="s">
        <v>29</v>
      </c>
      <c r="J15" s="26" t="s">
        <v>30</v>
      </c>
      <c r="L15" s="33"/>
      <c r="AZ15" s="142" t="s">
        <v>322</v>
      </c>
      <c r="BA15" s="142" t="s">
        <v>323</v>
      </c>
      <c r="BB15" s="142" t="s">
        <v>303</v>
      </c>
      <c r="BC15" s="142" t="s">
        <v>964</v>
      </c>
      <c r="BD15" s="142" t="s">
        <v>86</v>
      </c>
    </row>
    <row r="16" spans="2:56" s="1" customFormat="1" ht="6.95" customHeight="1">
      <c r="B16" s="33"/>
      <c r="L16" s="33"/>
      <c r="AZ16" s="142" t="s">
        <v>965</v>
      </c>
      <c r="BA16" s="142" t="s">
        <v>965</v>
      </c>
      <c r="BB16" s="142" t="s">
        <v>209</v>
      </c>
      <c r="BC16" s="142" t="s">
        <v>966</v>
      </c>
      <c r="BD16" s="142" t="s">
        <v>86</v>
      </c>
    </row>
    <row r="17" spans="2:56" s="1" customFormat="1" ht="12" customHeight="1">
      <c r="B17" s="33"/>
      <c r="D17" s="28" t="s">
        <v>31</v>
      </c>
      <c r="I17" s="28" t="s">
        <v>26</v>
      </c>
      <c r="J17" s="29" t="str">
        <f>'Rekapitulace stavby'!AN13</f>
        <v>Vyplň údaj</v>
      </c>
      <c r="L17" s="33"/>
      <c r="AZ17" s="142" t="s">
        <v>967</v>
      </c>
      <c r="BA17" s="142" t="s">
        <v>968</v>
      </c>
      <c r="BB17" s="142" t="s">
        <v>209</v>
      </c>
      <c r="BC17" s="142" t="s">
        <v>969</v>
      </c>
      <c r="BD17" s="142" t="s">
        <v>86</v>
      </c>
    </row>
    <row r="18" spans="2:56" s="1" customFormat="1" ht="18" customHeight="1">
      <c r="B18" s="33"/>
      <c r="E18" s="320" t="str">
        <f>'Rekapitulace stavby'!E14</f>
        <v>Vyplň údaj</v>
      </c>
      <c r="F18" s="301"/>
      <c r="G18" s="301"/>
      <c r="H18" s="301"/>
      <c r="I18" s="28" t="s">
        <v>29</v>
      </c>
      <c r="J18" s="29" t="str">
        <f>'Rekapitulace stavby'!AN14</f>
        <v>Vyplň údaj</v>
      </c>
      <c r="L18" s="33"/>
      <c r="AZ18" s="142" t="s">
        <v>970</v>
      </c>
      <c r="BA18" s="142" t="s">
        <v>970</v>
      </c>
      <c r="BB18" s="142" t="s">
        <v>209</v>
      </c>
      <c r="BC18" s="142" t="s">
        <v>608</v>
      </c>
      <c r="BD18" s="142" t="s">
        <v>86</v>
      </c>
    </row>
    <row r="19" spans="2:56" s="1" customFormat="1" ht="6.95" customHeight="1">
      <c r="B19" s="33"/>
      <c r="L19" s="33"/>
      <c r="AZ19" s="142" t="s">
        <v>971</v>
      </c>
      <c r="BA19" s="142" t="s">
        <v>971</v>
      </c>
      <c r="BB19" s="142" t="s">
        <v>303</v>
      </c>
      <c r="BC19" s="142" t="s">
        <v>972</v>
      </c>
      <c r="BD19" s="142" t="s">
        <v>86</v>
      </c>
    </row>
    <row r="20" spans="2:56" s="1" customFormat="1" ht="12" customHeight="1">
      <c r="B20" s="33"/>
      <c r="D20" s="28" t="s">
        <v>33</v>
      </c>
      <c r="I20" s="28" t="s">
        <v>26</v>
      </c>
      <c r="J20" s="26" t="s">
        <v>34</v>
      </c>
      <c r="L20" s="33"/>
      <c r="AZ20" s="142" t="s">
        <v>328</v>
      </c>
      <c r="BA20" s="142" t="s">
        <v>329</v>
      </c>
      <c r="BB20" s="142" t="s">
        <v>209</v>
      </c>
      <c r="BC20" s="142" t="s">
        <v>973</v>
      </c>
      <c r="BD20" s="142" t="s">
        <v>86</v>
      </c>
    </row>
    <row r="21" spans="2:56" s="1" customFormat="1" ht="18" customHeight="1">
      <c r="B21" s="33"/>
      <c r="E21" s="26" t="s">
        <v>35</v>
      </c>
      <c r="I21" s="28" t="s">
        <v>29</v>
      </c>
      <c r="J21" s="26" t="s">
        <v>36</v>
      </c>
      <c r="L21" s="33"/>
      <c r="AZ21" s="142" t="s">
        <v>974</v>
      </c>
      <c r="BA21" s="142" t="s">
        <v>326</v>
      </c>
      <c r="BB21" s="142" t="s">
        <v>209</v>
      </c>
      <c r="BC21" s="142" t="s">
        <v>975</v>
      </c>
      <c r="BD21" s="142" t="s">
        <v>86</v>
      </c>
    </row>
    <row r="22" spans="2:56" s="1" customFormat="1" ht="6.95" customHeight="1">
      <c r="B22" s="33"/>
      <c r="L22" s="33"/>
      <c r="AZ22" s="142" t="s">
        <v>331</v>
      </c>
      <c r="BA22" s="142" t="s">
        <v>332</v>
      </c>
      <c r="BB22" s="142" t="s">
        <v>333</v>
      </c>
      <c r="BC22" s="142" t="s">
        <v>976</v>
      </c>
      <c r="BD22" s="142" t="s">
        <v>86</v>
      </c>
    </row>
    <row r="23" spans="2:56" s="1" customFormat="1" ht="12" customHeight="1">
      <c r="B23" s="33"/>
      <c r="D23" s="28" t="s">
        <v>38</v>
      </c>
      <c r="I23" s="28" t="s">
        <v>26</v>
      </c>
      <c r="J23" s="26" t="s">
        <v>19</v>
      </c>
      <c r="L23" s="33"/>
      <c r="AZ23" s="142" t="s">
        <v>977</v>
      </c>
      <c r="BA23" s="142" t="s">
        <v>977</v>
      </c>
      <c r="BB23" s="142" t="s">
        <v>333</v>
      </c>
      <c r="BC23" s="142" t="s">
        <v>195</v>
      </c>
      <c r="BD23" s="142" t="s">
        <v>86</v>
      </c>
    </row>
    <row r="24" spans="2:56" s="1" customFormat="1" ht="18" customHeight="1">
      <c r="B24" s="33"/>
      <c r="E24" s="26" t="s">
        <v>39</v>
      </c>
      <c r="I24" s="28" t="s">
        <v>29</v>
      </c>
      <c r="J24" s="26" t="s">
        <v>19</v>
      </c>
      <c r="L24" s="33"/>
      <c r="AZ24" s="142" t="s">
        <v>335</v>
      </c>
      <c r="BA24" s="142" t="s">
        <v>978</v>
      </c>
      <c r="BB24" s="142" t="s">
        <v>287</v>
      </c>
      <c r="BC24" s="142" t="s">
        <v>979</v>
      </c>
      <c r="BD24" s="142" t="s">
        <v>86</v>
      </c>
    </row>
    <row r="25" spans="2:56" s="1" customFormat="1" ht="6.95" customHeight="1">
      <c r="B25" s="33"/>
      <c r="L25" s="33"/>
      <c r="AZ25" s="142" t="s">
        <v>980</v>
      </c>
      <c r="BA25" s="142" t="s">
        <v>981</v>
      </c>
      <c r="BB25" s="142" t="s">
        <v>303</v>
      </c>
      <c r="BC25" s="142" t="s">
        <v>982</v>
      </c>
      <c r="BD25" s="142" t="s">
        <v>86</v>
      </c>
    </row>
    <row r="26" spans="2:56" s="1" customFormat="1" ht="12" customHeight="1">
      <c r="B26" s="33"/>
      <c r="D26" s="28" t="s">
        <v>40</v>
      </c>
      <c r="L26" s="33"/>
      <c r="AZ26" s="142" t="s">
        <v>983</v>
      </c>
      <c r="BA26" s="142" t="s">
        <v>984</v>
      </c>
      <c r="BB26" s="142" t="s">
        <v>209</v>
      </c>
      <c r="BC26" s="142" t="s">
        <v>985</v>
      </c>
      <c r="BD26" s="142" t="s">
        <v>86</v>
      </c>
    </row>
    <row r="27" spans="2:56" s="7" customFormat="1" ht="16.5" customHeight="1">
      <c r="B27" s="87"/>
      <c r="E27" s="306" t="s">
        <v>19</v>
      </c>
      <c r="F27" s="306"/>
      <c r="G27" s="306"/>
      <c r="H27" s="306"/>
      <c r="L27" s="87"/>
      <c r="AZ27" s="143" t="s">
        <v>986</v>
      </c>
      <c r="BA27" s="143" t="s">
        <v>987</v>
      </c>
      <c r="BB27" s="143" t="s">
        <v>256</v>
      </c>
      <c r="BC27" s="143" t="s">
        <v>988</v>
      </c>
      <c r="BD27" s="143" t="s">
        <v>86</v>
      </c>
    </row>
    <row r="28" spans="2:56" s="1" customFormat="1" ht="6.95" customHeight="1">
      <c r="B28" s="33"/>
      <c r="L28" s="33"/>
      <c r="AZ28" s="142" t="s">
        <v>989</v>
      </c>
      <c r="BA28" s="142" t="s">
        <v>989</v>
      </c>
      <c r="BB28" s="142" t="s">
        <v>414</v>
      </c>
      <c r="BC28" s="142" t="s">
        <v>722</v>
      </c>
      <c r="BD28" s="142" t="s">
        <v>86</v>
      </c>
    </row>
    <row r="29" spans="2:56" s="1" customFormat="1" ht="6.95" customHeight="1">
      <c r="B29" s="33"/>
      <c r="D29" s="51"/>
      <c r="E29" s="51"/>
      <c r="F29" s="51"/>
      <c r="G29" s="51"/>
      <c r="H29" s="51"/>
      <c r="I29" s="51"/>
      <c r="J29" s="51"/>
      <c r="K29" s="51"/>
      <c r="L29" s="33"/>
      <c r="AZ29" s="142" t="s">
        <v>990</v>
      </c>
      <c r="BA29" s="142" t="s">
        <v>991</v>
      </c>
      <c r="BB29" s="142" t="s">
        <v>209</v>
      </c>
      <c r="BC29" s="142" t="s">
        <v>992</v>
      </c>
      <c r="BD29" s="142" t="s">
        <v>86</v>
      </c>
    </row>
    <row r="30" spans="2:56" s="1" customFormat="1" ht="25.35" customHeight="1">
      <c r="B30" s="33"/>
      <c r="D30" s="88" t="s">
        <v>42</v>
      </c>
      <c r="J30" s="64">
        <f>ROUND(J88, 2)</f>
        <v>0</v>
      </c>
      <c r="L30" s="33"/>
      <c r="AZ30" s="142" t="s">
        <v>993</v>
      </c>
      <c r="BA30" s="142" t="s">
        <v>994</v>
      </c>
      <c r="BB30" s="142" t="s">
        <v>995</v>
      </c>
      <c r="BC30" s="142" t="s">
        <v>996</v>
      </c>
      <c r="BD30" s="142" t="s">
        <v>86</v>
      </c>
    </row>
    <row r="31" spans="2:56" s="1" customFormat="1" ht="6.95" customHeight="1">
      <c r="B31" s="33"/>
      <c r="D31" s="51"/>
      <c r="E31" s="51"/>
      <c r="F31" s="51"/>
      <c r="G31" s="51"/>
      <c r="H31" s="51"/>
      <c r="I31" s="51"/>
      <c r="J31" s="51"/>
      <c r="K31" s="51"/>
      <c r="L31" s="33"/>
    </row>
    <row r="32" spans="2:56" s="1" customFormat="1" ht="14.45" customHeight="1">
      <c r="B32" s="33"/>
      <c r="F32" s="36" t="s">
        <v>44</v>
      </c>
      <c r="I32" s="36" t="s">
        <v>43</v>
      </c>
      <c r="J32" s="36" t="s">
        <v>45</v>
      </c>
      <c r="L32" s="33"/>
    </row>
    <row r="33" spans="2:12" s="1" customFormat="1" ht="14.45" customHeight="1">
      <c r="B33" s="33"/>
      <c r="D33" s="53" t="s">
        <v>46</v>
      </c>
      <c r="E33" s="28" t="s">
        <v>47</v>
      </c>
      <c r="F33" s="89">
        <f>ROUND((SUM(BE88:BE725)),  2)</f>
        <v>0</v>
      </c>
      <c r="I33" s="90">
        <v>0.21</v>
      </c>
      <c r="J33" s="89">
        <f>ROUND(((SUM(BE88:BE725))*I33),  2)</f>
        <v>0</v>
      </c>
      <c r="L33" s="33"/>
    </row>
    <row r="34" spans="2:12" s="1" customFormat="1" ht="14.45" customHeight="1">
      <c r="B34" s="33"/>
      <c r="E34" s="28" t="s">
        <v>48</v>
      </c>
      <c r="F34" s="89">
        <f>ROUND((SUM(BF88:BF725)),  2)</f>
        <v>0</v>
      </c>
      <c r="I34" s="90">
        <v>0.15</v>
      </c>
      <c r="J34" s="89">
        <f>ROUND(((SUM(BF88:BF725))*I34),  2)</f>
        <v>0</v>
      </c>
      <c r="L34" s="33"/>
    </row>
    <row r="35" spans="2:12" s="1" customFormat="1" ht="14.45" hidden="1" customHeight="1">
      <c r="B35" s="33"/>
      <c r="E35" s="28" t="s">
        <v>49</v>
      </c>
      <c r="F35" s="89">
        <f>ROUND((SUM(BG88:BG725)),  2)</f>
        <v>0</v>
      </c>
      <c r="I35" s="90">
        <v>0.21</v>
      </c>
      <c r="J35" s="89">
        <f>0</f>
        <v>0</v>
      </c>
      <c r="L35" s="33"/>
    </row>
    <row r="36" spans="2:12" s="1" customFormat="1" ht="14.45" hidden="1" customHeight="1">
      <c r="B36" s="33"/>
      <c r="E36" s="28" t="s">
        <v>50</v>
      </c>
      <c r="F36" s="89">
        <f>ROUND((SUM(BH88:BH725)),  2)</f>
        <v>0</v>
      </c>
      <c r="I36" s="90">
        <v>0.15</v>
      </c>
      <c r="J36" s="89">
        <f>0</f>
        <v>0</v>
      </c>
      <c r="L36" s="33"/>
    </row>
    <row r="37" spans="2:12" s="1" customFormat="1" ht="14.45" hidden="1" customHeight="1">
      <c r="B37" s="33"/>
      <c r="E37" s="28" t="s">
        <v>51</v>
      </c>
      <c r="F37" s="89">
        <f>ROUND((SUM(BI88:BI725)),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02 - Rekonstrukce přelivných ploch jezu</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J88</f>
        <v>0</v>
      </c>
      <c r="L59" s="33"/>
      <c r="AU59" s="18" t="s">
        <v>118</v>
      </c>
    </row>
    <row r="60" spans="2:47" s="11" customFormat="1" ht="24.95" customHeight="1">
      <c r="B60" s="144"/>
      <c r="D60" s="145" t="s">
        <v>358</v>
      </c>
      <c r="E60" s="146"/>
      <c r="F60" s="146"/>
      <c r="G60" s="146"/>
      <c r="H60" s="146"/>
      <c r="I60" s="146"/>
      <c r="J60" s="147">
        <f>J89</f>
        <v>0</v>
      </c>
      <c r="L60" s="144"/>
    </row>
    <row r="61" spans="2:47" s="12" customFormat="1" ht="19.899999999999999" customHeight="1">
      <c r="B61" s="148"/>
      <c r="D61" s="149" t="s">
        <v>359</v>
      </c>
      <c r="E61" s="150"/>
      <c r="F61" s="150"/>
      <c r="G61" s="150"/>
      <c r="H61" s="150"/>
      <c r="I61" s="150"/>
      <c r="J61" s="151">
        <f>J90</f>
        <v>0</v>
      </c>
      <c r="L61" s="148"/>
    </row>
    <row r="62" spans="2:47" s="12" customFormat="1" ht="19.899999999999999" customHeight="1">
      <c r="B62" s="148"/>
      <c r="D62" s="149" t="s">
        <v>360</v>
      </c>
      <c r="E62" s="150"/>
      <c r="F62" s="150"/>
      <c r="G62" s="150"/>
      <c r="H62" s="150"/>
      <c r="I62" s="150"/>
      <c r="J62" s="151">
        <f>J228</f>
        <v>0</v>
      </c>
      <c r="L62" s="148"/>
    </row>
    <row r="63" spans="2:47" s="12" customFormat="1" ht="19.899999999999999" customHeight="1">
      <c r="B63" s="148"/>
      <c r="D63" s="149" t="s">
        <v>361</v>
      </c>
      <c r="E63" s="150"/>
      <c r="F63" s="150"/>
      <c r="G63" s="150"/>
      <c r="H63" s="150"/>
      <c r="I63" s="150"/>
      <c r="J63" s="151">
        <f>J285</f>
        <v>0</v>
      </c>
      <c r="L63" s="148"/>
    </row>
    <row r="64" spans="2:47" s="12" customFormat="1" ht="19.899999999999999" customHeight="1">
      <c r="B64" s="148"/>
      <c r="D64" s="149" t="s">
        <v>362</v>
      </c>
      <c r="E64" s="150"/>
      <c r="F64" s="150"/>
      <c r="G64" s="150"/>
      <c r="H64" s="150"/>
      <c r="I64" s="150"/>
      <c r="J64" s="151">
        <f>J389</f>
        <v>0</v>
      </c>
      <c r="L64" s="148"/>
    </row>
    <row r="65" spans="2:12" s="12" customFormat="1" ht="19.899999999999999" customHeight="1">
      <c r="B65" s="148"/>
      <c r="D65" s="149" t="s">
        <v>997</v>
      </c>
      <c r="E65" s="150"/>
      <c r="F65" s="150"/>
      <c r="G65" s="150"/>
      <c r="H65" s="150"/>
      <c r="I65" s="150"/>
      <c r="J65" s="151">
        <f>J410</f>
        <v>0</v>
      </c>
      <c r="L65" s="148"/>
    </row>
    <row r="66" spans="2:12" s="12" customFormat="1" ht="19.899999999999999" customHeight="1">
      <c r="B66" s="148"/>
      <c r="D66" s="149" t="s">
        <v>363</v>
      </c>
      <c r="E66" s="150"/>
      <c r="F66" s="150"/>
      <c r="G66" s="150"/>
      <c r="H66" s="150"/>
      <c r="I66" s="150"/>
      <c r="J66" s="151">
        <f>J418</f>
        <v>0</v>
      </c>
      <c r="L66" s="148"/>
    </row>
    <row r="67" spans="2:12" s="12" customFormat="1" ht="19.899999999999999" customHeight="1">
      <c r="B67" s="148"/>
      <c r="D67" s="149" t="s">
        <v>365</v>
      </c>
      <c r="E67" s="150"/>
      <c r="F67" s="150"/>
      <c r="G67" s="150"/>
      <c r="H67" s="150"/>
      <c r="I67" s="150"/>
      <c r="J67" s="151">
        <f>J700</f>
        <v>0</v>
      </c>
      <c r="L67" s="148"/>
    </row>
    <row r="68" spans="2:12" s="12" customFormat="1" ht="19.899999999999999" customHeight="1">
      <c r="B68" s="148"/>
      <c r="D68" s="149" t="s">
        <v>366</v>
      </c>
      <c r="E68" s="150"/>
      <c r="F68" s="150"/>
      <c r="G68" s="150"/>
      <c r="H68" s="150"/>
      <c r="I68" s="150"/>
      <c r="J68" s="151">
        <f>J722</f>
        <v>0</v>
      </c>
      <c r="L68" s="148"/>
    </row>
    <row r="69" spans="2:12" s="1" customFormat="1" ht="21.75" customHeight="1">
      <c r="B69" s="33"/>
      <c r="L69" s="33"/>
    </row>
    <row r="70" spans="2:12" s="1" customFormat="1" ht="6.95" customHeight="1">
      <c r="B70" s="42"/>
      <c r="C70" s="43"/>
      <c r="D70" s="43"/>
      <c r="E70" s="43"/>
      <c r="F70" s="43"/>
      <c r="G70" s="43"/>
      <c r="H70" s="43"/>
      <c r="I70" s="43"/>
      <c r="J70" s="43"/>
      <c r="K70" s="43"/>
      <c r="L70" s="33"/>
    </row>
    <row r="74" spans="2:12" s="1" customFormat="1" ht="6.95" customHeight="1">
      <c r="B74" s="44"/>
      <c r="C74" s="45"/>
      <c r="D74" s="45"/>
      <c r="E74" s="45"/>
      <c r="F74" s="45"/>
      <c r="G74" s="45"/>
      <c r="H74" s="45"/>
      <c r="I74" s="45"/>
      <c r="J74" s="45"/>
      <c r="K74" s="45"/>
      <c r="L74" s="33"/>
    </row>
    <row r="75" spans="2:12" s="1" customFormat="1" ht="24.95" customHeight="1">
      <c r="B75" s="33"/>
      <c r="C75" s="22" t="s">
        <v>119</v>
      </c>
      <c r="L75" s="33"/>
    </row>
    <row r="76" spans="2:12" s="1" customFormat="1" ht="6.95" customHeight="1">
      <c r="B76" s="33"/>
      <c r="L76" s="33"/>
    </row>
    <row r="77" spans="2:12" s="1" customFormat="1" ht="12" customHeight="1">
      <c r="B77" s="33"/>
      <c r="C77" s="28" t="s">
        <v>16</v>
      </c>
      <c r="L77" s="33"/>
    </row>
    <row r="78" spans="2:12" s="1" customFormat="1" ht="16.5" customHeight="1">
      <c r="B78" s="33"/>
      <c r="E78" s="317" t="str">
        <f>E7</f>
        <v>Rekonstrukce levobřežní části jezu Rajhrad</v>
      </c>
      <c r="F78" s="318"/>
      <c r="G78" s="318"/>
      <c r="H78" s="318"/>
      <c r="L78" s="33"/>
    </row>
    <row r="79" spans="2:12" s="1" customFormat="1" ht="12" customHeight="1">
      <c r="B79" s="33"/>
      <c r="C79" s="28" t="s">
        <v>113</v>
      </c>
      <c r="L79" s="33"/>
    </row>
    <row r="80" spans="2:12" s="1" customFormat="1" ht="16.5" customHeight="1">
      <c r="B80" s="33"/>
      <c r="E80" s="280" t="str">
        <f>E9</f>
        <v>SO 02 - Rekonstrukce přelivných ploch jezu</v>
      </c>
      <c r="F80" s="319"/>
      <c r="G80" s="319"/>
      <c r="H80" s="319"/>
      <c r="L80" s="33"/>
    </row>
    <row r="81" spans="2:65" s="1" customFormat="1" ht="6.95" customHeight="1">
      <c r="B81" s="33"/>
      <c r="L81" s="33"/>
    </row>
    <row r="82" spans="2:65" s="1" customFormat="1" ht="12" customHeight="1">
      <c r="B82" s="33"/>
      <c r="C82" s="28" t="s">
        <v>21</v>
      </c>
      <c r="F82" s="26" t="str">
        <f>F12</f>
        <v xml:space="preserve">Svratka, říční km 29,430 – jez </v>
      </c>
      <c r="I82" s="28" t="s">
        <v>23</v>
      </c>
      <c r="J82" s="50" t="str">
        <f>IF(J12="","",J12)</f>
        <v>11. 12. 2022</v>
      </c>
      <c r="L82" s="33"/>
    </row>
    <row r="83" spans="2:65" s="1" customFormat="1" ht="6.95" customHeight="1">
      <c r="B83" s="33"/>
      <c r="L83" s="33"/>
    </row>
    <row r="84" spans="2:65" s="1" customFormat="1" ht="15.2" customHeight="1">
      <c r="B84" s="33"/>
      <c r="C84" s="28" t="s">
        <v>25</v>
      </c>
      <c r="F84" s="26" t="str">
        <f>E15</f>
        <v>Povodí Moravy, státní podnik</v>
      </c>
      <c r="I84" s="28" t="s">
        <v>33</v>
      </c>
      <c r="J84" s="31" t="str">
        <f>E21</f>
        <v>AQUATIS a. s.</v>
      </c>
      <c r="L84" s="33"/>
    </row>
    <row r="85" spans="2:65" s="1" customFormat="1" ht="15.2" customHeight="1">
      <c r="B85" s="33"/>
      <c r="C85" s="28" t="s">
        <v>31</v>
      </c>
      <c r="F85" s="26" t="str">
        <f>IF(E18="","",E18)</f>
        <v>Vyplň údaj</v>
      </c>
      <c r="I85" s="28" t="s">
        <v>38</v>
      </c>
      <c r="J85" s="31" t="str">
        <f>E24</f>
        <v>Bc. Aneta Patková</v>
      </c>
      <c r="L85" s="33"/>
    </row>
    <row r="86" spans="2:65" s="1" customFormat="1" ht="10.35" customHeight="1">
      <c r="B86" s="33"/>
      <c r="L86" s="33"/>
    </row>
    <row r="87" spans="2:65" s="8" customFormat="1" ht="29.25" customHeight="1">
      <c r="B87" s="100"/>
      <c r="C87" s="101" t="s">
        <v>120</v>
      </c>
      <c r="D87" s="102" t="s">
        <v>61</v>
      </c>
      <c r="E87" s="102" t="s">
        <v>57</v>
      </c>
      <c r="F87" s="102" t="s">
        <v>58</v>
      </c>
      <c r="G87" s="102" t="s">
        <v>121</v>
      </c>
      <c r="H87" s="102" t="s">
        <v>122</v>
      </c>
      <c r="I87" s="102" t="s">
        <v>123</v>
      </c>
      <c r="J87" s="102" t="s">
        <v>117</v>
      </c>
      <c r="K87" s="103" t="s">
        <v>124</v>
      </c>
      <c r="L87" s="100"/>
      <c r="M87" s="57" t="s">
        <v>19</v>
      </c>
      <c r="N87" s="58" t="s">
        <v>46</v>
      </c>
      <c r="O87" s="58" t="s">
        <v>125</v>
      </c>
      <c r="P87" s="58" t="s">
        <v>126</v>
      </c>
      <c r="Q87" s="58" t="s">
        <v>127</v>
      </c>
      <c r="R87" s="58" t="s">
        <v>128</v>
      </c>
      <c r="S87" s="58" t="s">
        <v>129</v>
      </c>
      <c r="T87" s="59" t="s">
        <v>130</v>
      </c>
    </row>
    <row r="88" spans="2:65" s="1" customFormat="1" ht="22.9" customHeight="1">
      <c r="B88" s="33"/>
      <c r="C88" s="62" t="s">
        <v>131</v>
      </c>
      <c r="J88" s="104">
        <f>BK88</f>
        <v>0</v>
      </c>
      <c r="L88" s="33"/>
      <c r="M88" s="60"/>
      <c r="N88" s="51"/>
      <c r="O88" s="51"/>
      <c r="P88" s="105">
        <f>P89</f>
        <v>0</v>
      </c>
      <c r="Q88" s="51"/>
      <c r="R88" s="105">
        <f>R89</f>
        <v>502.29378019999996</v>
      </c>
      <c r="S88" s="51"/>
      <c r="T88" s="106">
        <f>T89</f>
        <v>1141.83862</v>
      </c>
      <c r="AT88" s="18" t="s">
        <v>75</v>
      </c>
      <c r="AU88" s="18" t="s">
        <v>118</v>
      </c>
      <c r="BK88" s="107">
        <f>BK89</f>
        <v>0</v>
      </c>
    </row>
    <row r="89" spans="2:65" s="13" customFormat="1" ht="25.9" customHeight="1">
      <c r="B89" s="152"/>
      <c r="D89" s="153" t="s">
        <v>75</v>
      </c>
      <c r="E89" s="154" t="s">
        <v>371</v>
      </c>
      <c r="F89" s="154" t="s">
        <v>372</v>
      </c>
      <c r="I89" s="155"/>
      <c r="J89" s="156">
        <f>BK89</f>
        <v>0</v>
      </c>
      <c r="L89" s="152"/>
      <c r="M89" s="157"/>
      <c r="P89" s="158">
        <f>P90+P228+P285+P389+P410+P418+P700+P722</f>
        <v>0</v>
      </c>
      <c r="R89" s="158">
        <f>R90+R228+R285+R389+R410+R418+R700+R722</f>
        <v>502.29378019999996</v>
      </c>
      <c r="T89" s="159">
        <f>T90+T228+T285+T389+T410+T418+T700+T722</f>
        <v>1141.83862</v>
      </c>
      <c r="AR89" s="153" t="s">
        <v>84</v>
      </c>
      <c r="AT89" s="160" t="s">
        <v>75</v>
      </c>
      <c r="AU89" s="160" t="s">
        <v>76</v>
      </c>
      <c r="AY89" s="153" t="s">
        <v>137</v>
      </c>
      <c r="BK89" s="161">
        <f>BK90+BK228+BK285+BK389+BK410+BK418+BK700+BK722</f>
        <v>0</v>
      </c>
    </row>
    <row r="90" spans="2:65" s="13" customFormat="1" ht="22.9" customHeight="1">
      <c r="B90" s="152"/>
      <c r="D90" s="153" t="s">
        <v>75</v>
      </c>
      <c r="E90" s="162" t="s">
        <v>84</v>
      </c>
      <c r="F90" s="162" t="s">
        <v>272</v>
      </c>
      <c r="I90" s="155"/>
      <c r="J90" s="163">
        <f>BK90</f>
        <v>0</v>
      </c>
      <c r="L90" s="152"/>
      <c r="M90" s="157"/>
      <c r="P90" s="158">
        <f>SUM(P91:P227)</f>
        <v>0</v>
      </c>
      <c r="R90" s="158">
        <f>SUM(R91:R227)</f>
        <v>131.39333587000002</v>
      </c>
      <c r="T90" s="159">
        <f>SUM(T91:T227)</f>
        <v>334.02</v>
      </c>
      <c r="AR90" s="153" t="s">
        <v>84</v>
      </c>
      <c r="AT90" s="160" t="s">
        <v>75</v>
      </c>
      <c r="AU90" s="160" t="s">
        <v>84</v>
      </c>
      <c r="AY90" s="153" t="s">
        <v>137</v>
      </c>
      <c r="BK90" s="161">
        <f>SUM(BK91:BK227)</f>
        <v>0</v>
      </c>
    </row>
    <row r="91" spans="2:65" s="1" customFormat="1" ht="16.5" customHeight="1">
      <c r="B91" s="33"/>
      <c r="C91" s="108" t="s">
        <v>84</v>
      </c>
      <c r="D91" s="108" t="s">
        <v>132</v>
      </c>
      <c r="E91" s="109" t="s">
        <v>998</v>
      </c>
      <c r="F91" s="110" t="s">
        <v>999</v>
      </c>
      <c r="G91" s="111" t="s">
        <v>209</v>
      </c>
      <c r="H91" s="112">
        <v>570</v>
      </c>
      <c r="I91" s="113"/>
      <c r="J91" s="114">
        <f>ROUND(I91*H91,2)</f>
        <v>0</v>
      </c>
      <c r="K91" s="110" t="s">
        <v>376</v>
      </c>
      <c r="L91" s="33"/>
      <c r="M91" s="115" t="s">
        <v>19</v>
      </c>
      <c r="N91" s="116" t="s">
        <v>47</v>
      </c>
      <c r="P91" s="117">
        <f>O91*H91</f>
        <v>0</v>
      </c>
      <c r="Q91" s="117">
        <v>0</v>
      </c>
      <c r="R91" s="117">
        <f>Q91*H91</f>
        <v>0</v>
      </c>
      <c r="S91" s="117">
        <v>0.58599999999999997</v>
      </c>
      <c r="T91" s="118">
        <f>S91*H91</f>
        <v>334.02</v>
      </c>
      <c r="AR91" s="119" t="s">
        <v>153</v>
      </c>
      <c r="AT91" s="119" t="s">
        <v>132</v>
      </c>
      <c r="AU91" s="119" t="s">
        <v>86</v>
      </c>
      <c r="AY91" s="18" t="s">
        <v>137</v>
      </c>
      <c r="BE91" s="120">
        <f>IF(N91="základní",J91,0)</f>
        <v>0</v>
      </c>
      <c r="BF91" s="120">
        <f>IF(N91="snížená",J91,0)</f>
        <v>0</v>
      </c>
      <c r="BG91" s="120">
        <f>IF(N91="zákl. přenesená",J91,0)</f>
        <v>0</v>
      </c>
      <c r="BH91" s="120">
        <f>IF(N91="sníž. přenesená",J91,0)</f>
        <v>0</v>
      </c>
      <c r="BI91" s="120">
        <f>IF(N91="nulová",J91,0)</f>
        <v>0</v>
      </c>
      <c r="BJ91" s="18" t="s">
        <v>84</v>
      </c>
      <c r="BK91" s="120">
        <f>ROUND(I91*H91,2)</f>
        <v>0</v>
      </c>
      <c r="BL91" s="18" t="s">
        <v>153</v>
      </c>
      <c r="BM91" s="119" t="s">
        <v>1000</v>
      </c>
    </row>
    <row r="92" spans="2:65" s="1" customFormat="1" ht="19.5">
      <c r="B92" s="33"/>
      <c r="D92" s="121" t="s">
        <v>139</v>
      </c>
      <c r="F92" s="122" t="s">
        <v>1001</v>
      </c>
      <c r="I92" s="123"/>
      <c r="L92" s="33"/>
      <c r="M92" s="124"/>
      <c r="T92" s="54"/>
      <c r="AT92" s="18" t="s">
        <v>139</v>
      </c>
      <c r="AU92" s="18" t="s">
        <v>86</v>
      </c>
    </row>
    <row r="93" spans="2:65" s="1" customFormat="1" ht="11.25">
      <c r="B93" s="33"/>
      <c r="D93" s="164" t="s">
        <v>379</v>
      </c>
      <c r="F93" s="165" t="s">
        <v>1002</v>
      </c>
      <c r="I93" s="123"/>
      <c r="L93" s="33"/>
      <c r="M93" s="124"/>
      <c r="T93" s="54"/>
      <c r="AT93" s="18" t="s">
        <v>379</v>
      </c>
      <c r="AU93" s="18" t="s">
        <v>86</v>
      </c>
    </row>
    <row r="94" spans="2:65" s="1" customFormat="1" ht="19.5">
      <c r="B94" s="33"/>
      <c r="D94" s="121" t="s">
        <v>252</v>
      </c>
      <c r="F94" s="141" t="s">
        <v>1003</v>
      </c>
      <c r="I94" s="123"/>
      <c r="L94" s="33"/>
      <c r="M94" s="124"/>
      <c r="T94" s="54"/>
      <c r="AT94" s="18" t="s">
        <v>252</v>
      </c>
      <c r="AU94" s="18" t="s">
        <v>86</v>
      </c>
    </row>
    <row r="95" spans="2:65" s="9" customFormat="1" ht="11.25">
      <c r="B95" s="125"/>
      <c r="D95" s="121" t="s">
        <v>141</v>
      </c>
      <c r="E95" s="126" t="s">
        <v>19</v>
      </c>
      <c r="F95" s="127" t="s">
        <v>1004</v>
      </c>
      <c r="H95" s="126" t="s">
        <v>19</v>
      </c>
      <c r="I95" s="128"/>
      <c r="L95" s="125"/>
      <c r="M95" s="129"/>
      <c r="T95" s="130"/>
      <c r="AT95" s="126" t="s">
        <v>141</v>
      </c>
      <c r="AU95" s="126" t="s">
        <v>86</v>
      </c>
      <c r="AV95" s="9" t="s">
        <v>84</v>
      </c>
      <c r="AW95" s="9" t="s">
        <v>37</v>
      </c>
      <c r="AX95" s="9" t="s">
        <v>76</v>
      </c>
      <c r="AY95" s="126" t="s">
        <v>137</v>
      </c>
    </row>
    <row r="96" spans="2:65" s="10" customFormat="1" ht="11.25">
      <c r="B96" s="131"/>
      <c r="D96" s="121" t="s">
        <v>141</v>
      </c>
      <c r="E96" s="132" t="s">
        <v>19</v>
      </c>
      <c r="F96" s="133" t="s">
        <v>1005</v>
      </c>
      <c r="H96" s="134">
        <v>570</v>
      </c>
      <c r="I96" s="135"/>
      <c r="L96" s="131"/>
      <c r="M96" s="136"/>
      <c r="T96" s="137"/>
      <c r="AT96" s="132" t="s">
        <v>141</v>
      </c>
      <c r="AU96" s="132" t="s">
        <v>86</v>
      </c>
      <c r="AV96" s="10" t="s">
        <v>86</v>
      </c>
      <c r="AW96" s="10" t="s">
        <v>37</v>
      </c>
      <c r="AX96" s="10" t="s">
        <v>76</v>
      </c>
      <c r="AY96" s="132" t="s">
        <v>137</v>
      </c>
    </row>
    <row r="97" spans="2:65" s="14" customFormat="1" ht="11.25">
      <c r="B97" s="166"/>
      <c r="D97" s="121" t="s">
        <v>141</v>
      </c>
      <c r="E97" s="167" t="s">
        <v>962</v>
      </c>
      <c r="F97" s="168" t="s">
        <v>391</v>
      </c>
      <c r="H97" s="169">
        <v>570</v>
      </c>
      <c r="I97" s="170"/>
      <c r="L97" s="166"/>
      <c r="M97" s="171"/>
      <c r="T97" s="172"/>
      <c r="AT97" s="167" t="s">
        <v>141</v>
      </c>
      <c r="AU97" s="167" t="s">
        <v>86</v>
      </c>
      <c r="AV97" s="14" t="s">
        <v>153</v>
      </c>
      <c r="AW97" s="14" t="s">
        <v>37</v>
      </c>
      <c r="AX97" s="14" t="s">
        <v>84</v>
      </c>
      <c r="AY97" s="167" t="s">
        <v>137</v>
      </c>
    </row>
    <row r="98" spans="2:65" s="1" customFormat="1" ht="16.5" customHeight="1">
      <c r="B98" s="33"/>
      <c r="C98" s="108" t="s">
        <v>86</v>
      </c>
      <c r="D98" s="108" t="s">
        <v>132</v>
      </c>
      <c r="E98" s="109" t="s">
        <v>1006</v>
      </c>
      <c r="F98" s="110" t="s">
        <v>1007</v>
      </c>
      <c r="G98" s="111" t="s">
        <v>287</v>
      </c>
      <c r="H98" s="112">
        <v>153.9</v>
      </c>
      <c r="I98" s="113"/>
      <c r="J98" s="114">
        <f>ROUND(I98*H98,2)</f>
        <v>0</v>
      </c>
      <c r="K98" s="110" t="s">
        <v>376</v>
      </c>
      <c r="L98" s="33"/>
      <c r="M98" s="115" t="s">
        <v>19</v>
      </c>
      <c r="N98" s="116" t="s">
        <v>47</v>
      </c>
      <c r="P98" s="117">
        <f>O98*H98</f>
        <v>0</v>
      </c>
      <c r="Q98" s="117">
        <v>0</v>
      </c>
      <c r="R98" s="117">
        <f>Q98*H98</f>
        <v>0</v>
      </c>
      <c r="S98" s="117">
        <v>0</v>
      </c>
      <c r="T98" s="118">
        <f>S98*H98</f>
        <v>0</v>
      </c>
      <c r="AR98" s="119" t="s">
        <v>153</v>
      </c>
      <c r="AT98" s="119" t="s">
        <v>132</v>
      </c>
      <c r="AU98" s="119" t="s">
        <v>86</v>
      </c>
      <c r="AY98" s="18" t="s">
        <v>137</v>
      </c>
      <c r="BE98" s="120">
        <f>IF(N98="základní",J98,0)</f>
        <v>0</v>
      </c>
      <c r="BF98" s="120">
        <f>IF(N98="snížená",J98,0)</f>
        <v>0</v>
      </c>
      <c r="BG98" s="120">
        <f>IF(N98="zákl. přenesená",J98,0)</f>
        <v>0</v>
      </c>
      <c r="BH98" s="120">
        <f>IF(N98="sníž. přenesená",J98,0)</f>
        <v>0</v>
      </c>
      <c r="BI98" s="120">
        <f>IF(N98="nulová",J98,0)</f>
        <v>0</v>
      </c>
      <c r="BJ98" s="18" t="s">
        <v>84</v>
      </c>
      <c r="BK98" s="120">
        <f>ROUND(I98*H98,2)</f>
        <v>0</v>
      </c>
      <c r="BL98" s="18" t="s">
        <v>153</v>
      </c>
      <c r="BM98" s="119" t="s">
        <v>1008</v>
      </c>
    </row>
    <row r="99" spans="2:65" s="1" customFormat="1" ht="19.5">
      <c r="B99" s="33"/>
      <c r="D99" s="121" t="s">
        <v>139</v>
      </c>
      <c r="F99" s="122" t="s">
        <v>1009</v>
      </c>
      <c r="I99" s="123"/>
      <c r="L99" s="33"/>
      <c r="M99" s="124"/>
      <c r="T99" s="54"/>
      <c r="AT99" s="18" t="s">
        <v>139</v>
      </c>
      <c r="AU99" s="18" t="s">
        <v>86</v>
      </c>
    </row>
    <row r="100" spans="2:65" s="1" customFormat="1" ht="11.25">
      <c r="B100" s="33"/>
      <c r="D100" s="164" t="s">
        <v>379</v>
      </c>
      <c r="F100" s="165" t="s">
        <v>1010</v>
      </c>
      <c r="I100" s="123"/>
      <c r="L100" s="33"/>
      <c r="M100" s="124"/>
      <c r="T100" s="54"/>
      <c r="AT100" s="18" t="s">
        <v>379</v>
      </c>
      <c r="AU100" s="18" t="s">
        <v>86</v>
      </c>
    </row>
    <row r="101" spans="2:65" s="10" customFormat="1" ht="11.25">
      <c r="B101" s="131"/>
      <c r="D101" s="121" t="s">
        <v>141</v>
      </c>
      <c r="E101" s="132" t="s">
        <v>19</v>
      </c>
      <c r="F101" s="133" t="s">
        <v>1011</v>
      </c>
      <c r="H101" s="134">
        <v>153.9</v>
      </c>
      <c r="I101" s="135"/>
      <c r="L101" s="131"/>
      <c r="M101" s="136"/>
      <c r="T101" s="137"/>
      <c r="AT101" s="132" t="s">
        <v>141</v>
      </c>
      <c r="AU101" s="132" t="s">
        <v>86</v>
      </c>
      <c r="AV101" s="10" t="s">
        <v>86</v>
      </c>
      <c r="AW101" s="10" t="s">
        <v>37</v>
      </c>
      <c r="AX101" s="10" t="s">
        <v>84</v>
      </c>
      <c r="AY101" s="132" t="s">
        <v>137</v>
      </c>
    </row>
    <row r="102" spans="2:65" s="1" customFormat="1" ht="16.5" customHeight="1">
      <c r="B102" s="33"/>
      <c r="C102" s="108" t="s">
        <v>148</v>
      </c>
      <c r="D102" s="108" t="s">
        <v>132</v>
      </c>
      <c r="E102" s="109" t="s">
        <v>1012</v>
      </c>
      <c r="F102" s="110" t="s">
        <v>1013</v>
      </c>
      <c r="G102" s="111" t="s">
        <v>375</v>
      </c>
      <c r="H102" s="112">
        <v>8640</v>
      </c>
      <c r="I102" s="113"/>
      <c r="J102" s="114">
        <f>ROUND(I102*H102,2)</f>
        <v>0</v>
      </c>
      <c r="K102" s="110" t="s">
        <v>376</v>
      </c>
      <c r="L102" s="33"/>
      <c r="M102" s="115" t="s">
        <v>19</v>
      </c>
      <c r="N102" s="116" t="s">
        <v>47</v>
      </c>
      <c r="P102" s="117">
        <f>O102*H102</f>
        <v>0</v>
      </c>
      <c r="Q102" s="117">
        <v>4.0000000000000003E-5</v>
      </c>
      <c r="R102" s="117">
        <f>Q102*H102</f>
        <v>0.34560000000000002</v>
      </c>
      <c r="S102" s="117">
        <v>0</v>
      </c>
      <c r="T102" s="118">
        <f>S102*H102</f>
        <v>0</v>
      </c>
      <c r="AR102" s="119" t="s">
        <v>153</v>
      </c>
      <c r="AT102" s="119" t="s">
        <v>132</v>
      </c>
      <c r="AU102" s="119" t="s">
        <v>86</v>
      </c>
      <c r="AY102" s="18" t="s">
        <v>137</v>
      </c>
      <c r="BE102" s="120">
        <f>IF(N102="základní",J102,0)</f>
        <v>0</v>
      </c>
      <c r="BF102" s="120">
        <f>IF(N102="snížená",J102,0)</f>
        <v>0</v>
      </c>
      <c r="BG102" s="120">
        <f>IF(N102="zákl. přenesená",J102,0)</f>
        <v>0</v>
      </c>
      <c r="BH102" s="120">
        <f>IF(N102="sníž. přenesená",J102,0)</f>
        <v>0</v>
      </c>
      <c r="BI102" s="120">
        <f>IF(N102="nulová",J102,0)</f>
        <v>0</v>
      </c>
      <c r="BJ102" s="18" t="s">
        <v>84</v>
      </c>
      <c r="BK102" s="120">
        <f>ROUND(I102*H102,2)</f>
        <v>0</v>
      </c>
      <c r="BL102" s="18" t="s">
        <v>153</v>
      </c>
      <c r="BM102" s="119" t="s">
        <v>1014</v>
      </c>
    </row>
    <row r="103" spans="2:65" s="1" customFormat="1" ht="11.25">
      <c r="B103" s="33"/>
      <c r="D103" s="121" t="s">
        <v>139</v>
      </c>
      <c r="F103" s="122" t="s">
        <v>1015</v>
      </c>
      <c r="I103" s="123"/>
      <c r="L103" s="33"/>
      <c r="M103" s="124"/>
      <c r="T103" s="54"/>
      <c r="AT103" s="18" t="s">
        <v>139</v>
      </c>
      <c r="AU103" s="18" t="s">
        <v>86</v>
      </c>
    </row>
    <row r="104" spans="2:65" s="1" customFormat="1" ht="11.25">
      <c r="B104" s="33"/>
      <c r="D104" s="164" t="s">
        <v>379</v>
      </c>
      <c r="F104" s="165" t="s">
        <v>1016</v>
      </c>
      <c r="I104" s="123"/>
      <c r="L104" s="33"/>
      <c r="M104" s="124"/>
      <c r="T104" s="54"/>
      <c r="AT104" s="18" t="s">
        <v>379</v>
      </c>
      <c r="AU104" s="18" t="s">
        <v>86</v>
      </c>
    </row>
    <row r="105" spans="2:65" s="10" customFormat="1" ht="11.25">
      <c r="B105" s="131"/>
      <c r="D105" s="121" t="s">
        <v>141</v>
      </c>
      <c r="E105" s="132" t="s">
        <v>19</v>
      </c>
      <c r="F105" s="133" t="s">
        <v>1017</v>
      </c>
      <c r="H105" s="134">
        <v>8640</v>
      </c>
      <c r="I105" s="135"/>
      <c r="L105" s="131"/>
      <c r="M105" s="136"/>
      <c r="T105" s="137"/>
      <c r="AT105" s="132" t="s">
        <v>141</v>
      </c>
      <c r="AU105" s="132" t="s">
        <v>86</v>
      </c>
      <c r="AV105" s="10" t="s">
        <v>86</v>
      </c>
      <c r="AW105" s="10" t="s">
        <v>37</v>
      </c>
      <c r="AX105" s="10" t="s">
        <v>84</v>
      </c>
      <c r="AY105" s="132" t="s">
        <v>137</v>
      </c>
    </row>
    <row r="106" spans="2:65" s="1" customFormat="1" ht="16.5" customHeight="1">
      <c r="B106" s="33"/>
      <c r="C106" s="108" t="s">
        <v>153</v>
      </c>
      <c r="D106" s="108" t="s">
        <v>132</v>
      </c>
      <c r="E106" s="109" t="s">
        <v>1018</v>
      </c>
      <c r="F106" s="110" t="s">
        <v>1019</v>
      </c>
      <c r="G106" s="111" t="s">
        <v>1020</v>
      </c>
      <c r="H106" s="112">
        <v>360</v>
      </c>
      <c r="I106" s="113"/>
      <c r="J106" s="114">
        <f>ROUND(I106*H106,2)</f>
        <v>0</v>
      </c>
      <c r="K106" s="110" t="s">
        <v>376</v>
      </c>
      <c r="L106" s="33"/>
      <c r="M106" s="115" t="s">
        <v>19</v>
      </c>
      <c r="N106" s="116" t="s">
        <v>47</v>
      </c>
      <c r="P106" s="117">
        <f>O106*H106</f>
        <v>0</v>
      </c>
      <c r="Q106" s="117">
        <v>0</v>
      </c>
      <c r="R106" s="117">
        <f>Q106*H106</f>
        <v>0</v>
      </c>
      <c r="S106" s="117">
        <v>0</v>
      </c>
      <c r="T106" s="118">
        <f>S106*H106</f>
        <v>0</v>
      </c>
      <c r="AR106" s="119" t="s">
        <v>153</v>
      </c>
      <c r="AT106" s="119" t="s">
        <v>132</v>
      </c>
      <c r="AU106" s="119" t="s">
        <v>86</v>
      </c>
      <c r="AY106" s="18" t="s">
        <v>137</v>
      </c>
      <c r="BE106" s="120">
        <f>IF(N106="základní",J106,0)</f>
        <v>0</v>
      </c>
      <c r="BF106" s="120">
        <f>IF(N106="snížená",J106,0)</f>
        <v>0</v>
      </c>
      <c r="BG106" s="120">
        <f>IF(N106="zákl. přenesená",J106,0)</f>
        <v>0</v>
      </c>
      <c r="BH106" s="120">
        <f>IF(N106="sníž. přenesená",J106,0)</f>
        <v>0</v>
      </c>
      <c r="BI106" s="120">
        <f>IF(N106="nulová",J106,0)</f>
        <v>0</v>
      </c>
      <c r="BJ106" s="18" t="s">
        <v>84</v>
      </c>
      <c r="BK106" s="120">
        <f>ROUND(I106*H106,2)</f>
        <v>0</v>
      </c>
      <c r="BL106" s="18" t="s">
        <v>153</v>
      </c>
      <c r="BM106" s="119" t="s">
        <v>1021</v>
      </c>
    </row>
    <row r="107" spans="2:65" s="1" customFormat="1" ht="11.25">
      <c r="B107" s="33"/>
      <c r="D107" s="121" t="s">
        <v>139</v>
      </c>
      <c r="F107" s="122" t="s">
        <v>1022</v>
      </c>
      <c r="I107" s="123"/>
      <c r="L107" s="33"/>
      <c r="M107" s="124"/>
      <c r="T107" s="54"/>
      <c r="AT107" s="18" t="s">
        <v>139</v>
      </c>
      <c r="AU107" s="18" t="s">
        <v>86</v>
      </c>
    </row>
    <row r="108" spans="2:65" s="1" customFormat="1" ht="11.25">
      <c r="B108" s="33"/>
      <c r="D108" s="164" t="s">
        <v>379</v>
      </c>
      <c r="F108" s="165" t="s">
        <v>1023</v>
      </c>
      <c r="I108" s="123"/>
      <c r="L108" s="33"/>
      <c r="M108" s="124"/>
      <c r="T108" s="54"/>
      <c r="AT108" s="18" t="s">
        <v>379</v>
      </c>
      <c r="AU108" s="18" t="s">
        <v>86</v>
      </c>
    </row>
    <row r="109" spans="2:65" s="10" customFormat="1" ht="11.25">
      <c r="B109" s="131"/>
      <c r="D109" s="121" t="s">
        <v>141</v>
      </c>
      <c r="E109" s="132" t="s">
        <v>19</v>
      </c>
      <c r="F109" s="133" t="s">
        <v>1024</v>
      </c>
      <c r="H109" s="134">
        <v>360</v>
      </c>
      <c r="I109" s="135"/>
      <c r="L109" s="131"/>
      <c r="M109" s="136"/>
      <c r="T109" s="137"/>
      <c r="AT109" s="132" t="s">
        <v>141</v>
      </c>
      <c r="AU109" s="132" t="s">
        <v>86</v>
      </c>
      <c r="AV109" s="10" t="s">
        <v>86</v>
      </c>
      <c r="AW109" s="10" t="s">
        <v>37</v>
      </c>
      <c r="AX109" s="10" t="s">
        <v>84</v>
      </c>
      <c r="AY109" s="132" t="s">
        <v>137</v>
      </c>
    </row>
    <row r="110" spans="2:65" s="1" customFormat="1" ht="16.5" customHeight="1">
      <c r="B110" s="33"/>
      <c r="C110" s="108" t="s">
        <v>159</v>
      </c>
      <c r="D110" s="108" t="s">
        <v>132</v>
      </c>
      <c r="E110" s="109" t="s">
        <v>392</v>
      </c>
      <c r="F110" s="110" t="s">
        <v>393</v>
      </c>
      <c r="G110" s="111" t="s">
        <v>287</v>
      </c>
      <c r="H110" s="112">
        <v>57.97</v>
      </c>
      <c r="I110" s="113"/>
      <c r="J110" s="114">
        <f>ROUND(I110*H110,2)</f>
        <v>0</v>
      </c>
      <c r="K110" s="110" t="s">
        <v>376</v>
      </c>
      <c r="L110" s="33"/>
      <c r="M110" s="115" t="s">
        <v>19</v>
      </c>
      <c r="N110" s="116" t="s">
        <v>47</v>
      </c>
      <c r="P110" s="117">
        <f>O110*H110</f>
        <v>0</v>
      </c>
      <c r="Q110" s="117">
        <v>0</v>
      </c>
      <c r="R110" s="117">
        <f>Q110*H110</f>
        <v>0</v>
      </c>
      <c r="S110" s="117">
        <v>0</v>
      </c>
      <c r="T110" s="118">
        <f>S110*H110</f>
        <v>0</v>
      </c>
      <c r="AR110" s="119" t="s">
        <v>153</v>
      </c>
      <c r="AT110" s="119" t="s">
        <v>132</v>
      </c>
      <c r="AU110" s="119" t="s">
        <v>86</v>
      </c>
      <c r="AY110" s="18" t="s">
        <v>137</v>
      </c>
      <c r="BE110" s="120">
        <f>IF(N110="základní",J110,0)</f>
        <v>0</v>
      </c>
      <c r="BF110" s="120">
        <f>IF(N110="snížená",J110,0)</f>
        <v>0</v>
      </c>
      <c r="BG110" s="120">
        <f>IF(N110="zákl. přenesená",J110,0)</f>
        <v>0</v>
      </c>
      <c r="BH110" s="120">
        <f>IF(N110="sníž. přenesená",J110,0)</f>
        <v>0</v>
      </c>
      <c r="BI110" s="120">
        <f>IF(N110="nulová",J110,0)</f>
        <v>0</v>
      </c>
      <c r="BJ110" s="18" t="s">
        <v>84</v>
      </c>
      <c r="BK110" s="120">
        <f>ROUND(I110*H110,2)</f>
        <v>0</v>
      </c>
      <c r="BL110" s="18" t="s">
        <v>153</v>
      </c>
      <c r="BM110" s="119" t="s">
        <v>1025</v>
      </c>
    </row>
    <row r="111" spans="2:65" s="1" customFormat="1" ht="19.5">
      <c r="B111" s="33"/>
      <c r="D111" s="121" t="s">
        <v>139</v>
      </c>
      <c r="F111" s="122" t="s">
        <v>395</v>
      </c>
      <c r="I111" s="123"/>
      <c r="L111" s="33"/>
      <c r="M111" s="124"/>
      <c r="T111" s="54"/>
      <c r="AT111" s="18" t="s">
        <v>139</v>
      </c>
      <c r="AU111" s="18" t="s">
        <v>86</v>
      </c>
    </row>
    <row r="112" spans="2:65" s="1" customFormat="1" ht="11.25">
      <c r="B112" s="33"/>
      <c r="D112" s="164" t="s">
        <v>379</v>
      </c>
      <c r="F112" s="165" t="s">
        <v>396</v>
      </c>
      <c r="I112" s="123"/>
      <c r="L112" s="33"/>
      <c r="M112" s="124"/>
      <c r="T112" s="54"/>
      <c r="AT112" s="18" t="s">
        <v>379</v>
      </c>
      <c r="AU112" s="18" t="s">
        <v>86</v>
      </c>
    </row>
    <row r="113" spans="2:65" s="9" customFormat="1" ht="11.25">
      <c r="B113" s="125"/>
      <c r="D113" s="121" t="s">
        <v>141</v>
      </c>
      <c r="E113" s="126" t="s">
        <v>19</v>
      </c>
      <c r="F113" s="127" t="s">
        <v>1026</v>
      </c>
      <c r="H113" s="126" t="s">
        <v>19</v>
      </c>
      <c r="I113" s="128"/>
      <c r="L113" s="125"/>
      <c r="M113" s="129"/>
      <c r="T113" s="130"/>
      <c r="AT113" s="126" t="s">
        <v>141</v>
      </c>
      <c r="AU113" s="126" t="s">
        <v>86</v>
      </c>
      <c r="AV113" s="9" t="s">
        <v>84</v>
      </c>
      <c r="AW113" s="9" t="s">
        <v>37</v>
      </c>
      <c r="AX113" s="9" t="s">
        <v>76</v>
      </c>
      <c r="AY113" s="126" t="s">
        <v>137</v>
      </c>
    </row>
    <row r="114" spans="2:65" s="10" customFormat="1" ht="11.25">
      <c r="B114" s="131"/>
      <c r="D114" s="121" t="s">
        <v>141</v>
      </c>
      <c r="E114" s="132" t="s">
        <v>19</v>
      </c>
      <c r="F114" s="133" t="s">
        <v>1027</v>
      </c>
      <c r="H114" s="134">
        <v>20.399999999999999</v>
      </c>
      <c r="I114" s="135"/>
      <c r="L114" s="131"/>
      <c r="M114" s="136"/>
      <c r="T114" s="137"/>
      <c r="AT114" s="132" t="s">
        <v>141</v>
      </c>
      <c r="AU114" s="132" t="s">
        <v>86</v>
      </c>
      <c r="AV114" s="10" t="s">
        <v>86</v>
      </c>
      <c r="AW114" s="10" t="s">
        <v>37</v>
      </c>
      <c r="AX114" s="10" t="s">
        <v>76</v>
      </c>
      <c r="AY114" s="132" t="s">
        <v>137</v>
      </c>
    </row>
    <row r="115" spans="2:65" s="10" customFormat="1" ht="11.25">
      <c r="B115" s="131"/>
      <c r="D115" s="121" t="s">
        <v>141</v>
      </c>
      <c r="E115" s="132" t="s">
        <v>19</v>
      </c>
      <c r="F115" s="133" t="s">
        <v>1028</v>
      </c>
      <c r="H115" s="134">
        <v>37.57</v>
      </c>
      <c r="I115" s="135"/>
      <c r="L115" s="131"/>
      <c r="M115" s="136"/>
      <c r="T115" s="137"/>
      <c r="AT115" s="132" t="s">
        <v>141</v>
      </c>
      <c r="AU115" s="132" t="s">
        <v>86</v>
      </c>
      <c r="AV115" s="10" t="s">
        <v>86</v>
      </c>
      <c r="AW115" s="10" t="s">
        <v>37</v>
      </c>
      <c r="AX115" s="10" t="s">
        <v>76</v>
      </c>
      <c r="AY115" s="132" t="s">
        <v>137</v>
      </c>
    </row>
    <row r="116" spans="2:65" s="14" customFormat="1" ht="11.25">
      <c r="B116" s="166"/>
      <c r="D116" s="121" t="s">
        <v>141</v>
      </c>
      <c r="E116" s="167" t="s">
        <v>335</v>
      </c>
      <c r="F116" s="168" t="s">
        <v>391</v>
      </c>
      <c r="H116" s="169">
        <v>57.97</v>
      </c>
      <c r="I116" s="170"/>
      <c r="L116" s="166"/>
      <c r="M116" s="171"/>
      <c r="T116" s="172"/>
      <c r="AT116" s="167" t="s">
        <v>141</v>
      </c>
      <c r="AU116" s="167" t="s">
        <v>86</v>
      </c>
      <c r="AV116" s="14" t="s">
        <v>153</v>
      </c>
      <c r="AW116" s="14" t="s">
        <v>37</v>
      </c>
      <c r="AX116" s="14" t="s">
        <v>84</v>
      </c>
      <c r="AY116" s="167" t="s">
        <v>137</v>
      </c>
    </row>
    <row r="117" spans="2:65" s="1" customFormat="1" ht="16.5" customHeight="1">
      <c r="B117" s="33"/>
      <c r="C117" s="108" t="s">
        <v>164</v>
      </c>
      <c r="D117" s="108" t="s">
        <v>132</v>
      </c>
      <c r="E117" s="109" t="s">
        <v>405</v>
      </c>
      <c r="F117" s="110" t="s">
        <v>406</v>
      </c>
      <c r="G117" s="111" t="s">
        <v>333</v>
      </c>
      <c r="H117" s="112">
        <v>72.7</v>
      </c>
      <c r="I117" s="113"/>
      <c r="J117" s="114">
        <f>ROUND(I117*H117,2)</f>
        <v>0</v>
      </c>
      <c r="K117" s="110" t="s">
        <v>376</v>
      </c>
      <c r="L117" s="33"/>
      <c r="M117" s="115" t="s">
        <v>19</v>
      </c>
      <c r="N117" s="116" t="s">
        <v>47</v>
      </c>
      <c r="P117" s="117">
        <f>O117*H117</f>
        <v>0</v>
      </c>
      <c r="Q117" s="117">
        <v>3.3E-4</v>
      </c>
      <c r="R117" s="117">
        <f>Q117*H117</f>
        <v>2.3991000000000002E-2</v>
      </c>
      <c r="S117" s="117">
        <v>0</v>
      </c>
      <c r="T117" s="118">
        <f>S117*H117</f>
        <v>0</v>
      </c>
      <c r="AR117" s="119" t="s">
        <v>153</v>
      </c>
      <c r="AT117" s="119" t="s">
        <v>132</v>
      </c>
      <c r="AU117" s="119" t="s">
        <v>86</v>
      </c>
      <c r="AY117" s="18" t="s">
        <v>137</v>
      </c>
      <c r="BE117" s="120">
        <f>IF(N117="základní",J117,0)</f>
        <v>0</v>
      </c>
      <c r="BF117" s="120">
        <f>IF(N117="snížená",J117,0)</f>
        <v>0</v>
      </c>
      <c r="BG117" s="120">
        <f>IF(N117="zákl. přenesená",J117,0)</f>
        <v>0</v>
      </c>
      <c r="BH117" s="120">
        <f>IF(N117="sníž. přenesená",J117,0)</f>
        <v>0</v>
      </c>
      <c r="BI117" s="120">
        <f>IF(N117="nulová",J117,0)</f>
        <v>0</v>
      </c>
      <c r="BJ117" s="18" t="s">
        <v>84</v>
      </c>
      <c r="BK117" s="120">
        <f>ROUND(I117*H117,2)</f>
        <v>0</v>
      </c>
      <c r="BL117" s="18" t="s">
        <v>153</v>
      </c>
      <c r="BM117" s="119" t="s">
        <v>1029</v>
      </c>
    </row>
    <row r="118" spans="2:65" s="1" customFormat="1" ht="11.25">
      <c r="B118" s="33"/>
      <c r="D118" s="121" t="s">
        <v>139</v>
      </c>
      <c r="F118" s="122" t="s">
        <v>408</v>
      </c>
      <c r="I118" s="123"/>
      <c r="L118" s="33"/>
      <c r="M118" s="124"/>
      <c r="T118" s="54"/>
      <c r="AT118" s="18" t="s">
        <v>139</v>
      </c>
      <c r="AU118" s="18" t="s">
        <v>86</v>
      </c>
    </row>
    <row r="119" spans="2:65" s="1" customFormat="1" ht="11.25">
      <c r="B119" s="33"/>
      <c r="D119" s="164" t="s">
        <v>379</v>
      </c>
      <c r="F119" s="165" t="s">
        <v>409</v>
      </c>
      <c r="I119" s="123"/>
      <c r="L119" s="33"/>
      <c r="M119" s="124"/>
      <c r="T119" s="54"/>
      <c r="AT119" s="18" t="s">
        <v>379</v>
      </c>
      <c r="AU119" s="18" t="s">
        <v>86</v>
      </c>
    </row>
    <row r="120" spans="2:65" s="9" customFormat="1" ht="11.25">
      <c r="B120" s="125"/>
      <c r="D120" s="121" t="s">
        <v>141</v>
      </c>
      <c r="E120" s="126" t="s">
        <v>19</v>
      </c>
      <c r="F120" s="127" t="s">
        <v>1030</v>
      </c>
      <c r="H120" s="126" t="s">
        <v>19</v>
      </c>
      <c r="I120" s="128"/>
      <c r="L120" s="125"/>
      <c r="M120" s="129"/>
      <c r="T120" s="130"/>
      <c r="AT120" s="126" t="s">
        <v>141</v>
      </c>
      <c r="AU120" s="126" t="s">
        <v>86</v>
      </c>
      <c r="AV120" s="9" t="s">
        <v>84</v>
      </c>
      <c r="AW120" s="9" t="s">
        <v>37</v>
      </c>
      <c r="AX120" s="9" t="s">
        <v>76</v>
      </c>
      <c r="AY120" s="126" t="s">
        <v>137</v>
      </c>
    </row>
    <row r="121" spans="2:65" s="10" customFormat="1" ht="11.25">
      <c r="B121" s="131"/>
      <c r="D121" s="121" t="s">
        <v>141</v>
      </c>
      <c r="E121" s="132" t="s">
        <v>19</v>
      </c>
      <c r="F121" s="133" t="s">
        <v>1031</v>
      </c>
      <c r="H121" s="134">
        <v>72.7</v>
      </c>
      <c r="I121" s="135"/>
      <c r="L121" s="131"/>
      <c r="M121" s="136"/>
      <c r="T121" s="137"/>
      <c r="AT121" s="132" t="s">
        <v>141</v>
      </c>
      <c r="AU121" s="132" t="s">
        <v>86</v>
      </c>
      <c r="AV121" s="10" t="s">
        <v>86</v>
      </c>
      <c r="AW121" s="10" t="s">
        <v>37</v>
      </c>
      <c r="AX121" s="10" t="s">
        <v>76</v>
      </c>
      <c r="AY121" s="132" t="s">
        <v>137</v>
      </c>
    </row>
    <row r="122" spans="2:65" s="14" customFormat="1" ht="11.25">
      <c r="B122" s="166"/>
      <c r="D122" s="121" t="s">
        <v>141</v>
      </c>
      <c r="E122" s="167" t="s">
        <v>19</v>
      </c>
      <c r="F122" s="168" t="s">
        <v>391</v>
      </c>
      <c r="H122" s="169">
        <v>72.7</v>
      </c>
      <c r="I122" s="170"/>
      <c r="L122" s="166"/>
      <c r="M122" s="171"/>
      <c r="T122" s="172"/>
      <c r="AT122" s="167" t="s">
        <v>141</v>
      </c>
      <c r="AU122" s="167" t="s">
        <v>86</v>
      </c>
      <c r="AV122" s="14" t="s">
        <v>153</v>
      </c>
      <c r="AW122" s="14" t="s">
        <v>37</v>
      </c>
      <c r="AX122" s="14" t="s">
        <v>84</v>
      </c>
      <c r="AY122" s="167" t="s">
        <v>137</v>
      </c>
    </row>
    <row r="123" spans="2:65" s="1" customFormat="1" ht="16.5" customHeight="1">
      <c r="B123" s="33"/>
      <c r="C123" s="108" t="s">
        <v>170</v>
      </c>
      <c r="D123" s="108" t="s">
        <v>132</v>
      </c>
      <c r="E123" s="109" t="s">
        <v>428</v>
      </c>
      <c r="F123" s="110" t="s">
        <v>429</v>
      </c>
      <c r="G123" s="111" t="s">
        <v>333</v>
      </c>
      <c r="H123" s="112">
        <v>72.7</v>
      </c>
      <c r="I123" s="113"/>
      <c r="J123" s="114">
        <f>ROUND(I123*H123,2)</f>
        <v>0</v>
      </c>
      <c r="K123" s="110" t="s">
        <v>376</v>
      </c>
      <c r="L123" s="33"/>
      <c r="M123" s="115" t="s">
        <v>19</v>
      </c>
      <c r="N123" s="116" t="s">
        <v>47</v>
      </c>
      <c r="P123" s="117">
        <f>O123*H123</f>
        <v>0</v>
      </c>
      <c r="Q123" s="117">
        <v>1.01E-3</v>
      </c>
      <c r="R123" s="117">
        <f>Q123*H123</f>
        <v>7.3427000000000006E-2</v>
      </c>
      <c r="S123" s="117">
        <v>0</v>
      </c>
      <c r="T123" s="118">
        <f>S123*H123</f>
        <v>0</v>
      </c>
      <c r="AR123" s="119" t="s">
        <v>153</v>
      </c>
      <c r="AT123" s="119" t="s">
        <v>132</v>
      </c>
      <c r="AU123" s="119" t="s">
        <v>86</v>
      </c>
      <c r="AY123" s="18" t="s">
        <v>137</v>
      </c>
      <c r="BE123" s="120">
        <f>IF(N123="základní",J123,0)</f>
        <v>0</v>
      </c>
      <c r="BF123" s="120">
        <f>IF(N123="snížená",J123,0)</f>
        <v>0</v>
      </c>
      <c r="BG123" s="120">
        <f>IF(N123="zákl. přenesená",J123,0)</f>
        <v>0</v>
      </c>
      <c r="BH123" s="120">
        <f>IF(N123="sníž. přenesená",J123,0)</f>
        <v>0</v>
      </c>
      <c r="BI123" s="120">
        <f>IF(N123="nulová",J123,0)</f>
        <v>0</v>
      </c>
      <c r="BJ123" s="18" t="s">
        <v>84</v>
      </c>
      <c r="BK123" s="120">
        <f>ROUND(I123*H123,2)</f>
        <v>0</v>
      </c>
      <c r="BL123" s="18" t="s">
        <v>153</v>
      </c>
      <c r="BM123" s="119" t="s">
        <v>1032</v>
      </c>
    </row>
    <row r="124" spans="2:65" s="1" customFormat="1" ht="11.25">
      <c r="B124" s="33"/>
      <c r="D124" s="121" t="s">
        <v>139</v>
      </c>
      <c r="F124" s="122" t="s">
        <v>431</v>
      </c>
      <c r="I124" s="123"/>
      <c r="L124" s="33"/>
      <c r="M124" s="124"/>
      <c r="T124" s="54"/>
      <c r="AT124" s="18" t="s">
        <v>139</v>
      </c>
      <c r="AU124" s="18" t="s">
        <v>86</v>
      </c>
    </row>
    <row r="125" spans="2:65" s="1" customFormat="1" ht="11.25">
      <c r="B125" s="33"/>
      <c r="D125" s="164" t="s">
        <v>379</v>
      </c>
      <c r="F125" s="165" t="s">
        <v>432</v>
      </c>
      <c r="I125" s="123"/>
      <c r="L125" s="33"/>
      <c r="M125" s="124"/>
      <c r="T125" s="54"/>
      <c r="AT125" s="18" t="s">
        <v>379</v>
      </c>
      <c r="AU125" s="18" t="s">
        <v>86</v>
      </c>
    </row>
    <row r="126" spans="2:65" s="9" customFormat="1" ht="11.25">
      <c r="B126" s="125"/>
      <c r="D126" s="121" t="s">
        <v>141</v>
      </c>
      <c r="E126" s="126" t="s">
        <v>19</v>
      </c>
      <c r="F126" s="127" t="s">
        <v>1030</v>
      </c>
      <c r="H126" s="126" t="s">
        <v>19</v>
      </c>
      <c r="I126" s="128"/>
      <c r="L126" s="125"/>
      <c r="M126" s="129"/>
      <c r="T126" s="130"/>
      <c r="AT126" s="126" t="s">
        <v>141</v>
      </c>
      <c r="AU126" s="126" t="s">
        <v>86</v>
      </c>
      <c r="AV126" s="9" t="s">
        <v>84</v>
      </c>
      <c r="AW126" s="9" t="s">
        <v>37</v>
      </c>
      <c r="AX126" s="9" t="s">
        <v>76</v>
      </c>
      <c r="AY126" s="126" t="s">
        <v>137</v>
      </c>
    </row>
    <row r="127" spans="2:65" s="10" customFormat="1" ht="11.25">
      <c r="B127" s="131"/>
      <c r="D127" s="121" t="s">
        <v>141</v>
      </c>
      <c r="E127" s="132" t="s">
        <v>19</v>
      </c>
      <c r="F127" s="133" t="s">
        <v>1031</v>
      </c>
      <c r="H127" s="134">
        <v>72.7</v>
      </c>
      <c r="I127" s="135"/>
      <c r="L127" s="131"/>
      <c r="M127" s="136"/>
      <c r="T127" s="137"/>
      <c r="AT127" s="132" t="s">
        <v>141</v>
      </c>
      <c r="AU127" s="132" t="s">
        <v>86</v>
      </c>
      <c r="AV127" s="10" t="s">
        <v>86</v>
      </c>
      <c r="AW127" s="10" t="s">
        <v>37</v>
      </c>
      <c r="AX127" s="10" t="s">
        <v>84</v>
      </c>
      <c r="AY127" s="132" t="s">
        <v>137</v>
      </c>
    </row>
    <row r="128" spans="2:65" s="1" customFormat="1" ht="16.5" customHeight="1">
      <c r="B128" s="33"/>
      <c r="C128" s="108" t="s">
        <v>176</v>
      </c>
      <c r="D128" s="108" t="s">
        <v>132</v>
      </c>
      <c r="E128" s="109" t="s">
        <v>421</v>
      </c>
      <c r="F128" s="110" t="s">
        <v>422</v>
      </c>
      <c r="G128" s="111" t="s">
        <v>333</v>
      </c>
      <c r="H128" s="112">
        <v>49</v>
      </c>
      <c r="I128" s="113"/>
      <c r="J128" s="114">
        <f>ROUND(I128*H128,2)</f>
        <v>0</v>
      </c>
      <c r="K128" s="110" t="s">
        <v>19</v>
      </c>
      <c r="L128" s="33"/>
      <c r="M128" s="115" t="s">
        <v>19</v>
      </c>
      <c r="N128" s="116" t="s">
        <v>47</v>
      </c>
      <c r="P128" s="117">
        <f>O128*H128</f>
        <v>0</v>
      </c>
      <c r="Q128" s="117">
        <v>3.3E-4</v>
      </c>
      <c r="R128" s="117">
        <f>Q128*H128</f>
        <v>1.617E-2</v>
      </c>
      <c r="S128" s="117">
        <v>0</v>
      </c>
      <c r="T128" s="118">
        <f>S128*H128</f>
        <v>0</v>
      </c>
      <c r="AR128" s="119" t="s">
        <v>153</v>
      </c>
      <c r="AT128" s="119" t="s">
        <v>132</v>
      </c>
      <c r="AU128" s="119" t="s">
        <v>86</v>
      </c>
      <c r="AY128" s="18" t="s">
        <v>137</v>
      </c>
      <c r="BE128" s="120">
        <f>IF(N128="základní",J128,0)</f>
        <v>0</v>
      </c>
      <c r="BF128" s="120">
        <f>IF(N128="snížená",J128,0)</f>
        <v>0</v>
      </c>
      <c r="BG128" s="120">
        <f>IF(N128="zákl. přenesená",J128,0)</f>
        <v>0</v>
      </c>
      <c r="BH128" s="120">
        <f>IF(N128="sníž. přenesená",J128,0)</f>
        <v>0</v>
      </c>
      <c r="BI128" s="120">
        <f>IF(N128="nulová",J128,0)</f>
        <v>0</v>
      </c>
      <c r="BJ128" s="18" t="s">
        <v>84</v>
      </c>
      <c r="BK128" s="120">
        <f>ROUND(I128*H128,2)</f>
        <v>0</v>
      </c>
      <c r="BL128" s="18" t="s">
        <v>153</v>
      </c>
      <c r="BM128" s="119" t="s">
        <v>1033</v>
      </c>
    </row>
    <row r="129" spans="2:65" s="1" customFormat="1" ht="19.5">
      <c r="B129" s="33"/>
      <c r="D129" s="121" t="s">
        <v>139</v>
      </c>
      <c r="F129" s="122" t="s">
        <v>424</v>
      </c>
      <c r="I129" s="123"/>
      <c r="L129" s="33"/>
      <c r="M129" s="124"/>
      <c r="T129" s="54"/>
      <c r="AT129" s="18" t="s">
        <v>139</v>
      </c>
      <c r="AU129" s="18" t="s">
        <v>86</v>
      </c>
    </row>
    <row r="130" spans="2:65" s="1" customFormat="1" ht="87.75">
      <c r="B130" s="33"/>
      <c r="D130" s="121" t="s">
        <v>425</v>
      </c>
      <c r="F130" s="141" t="s">
        <v>426</v>
      </c>
      <c r="I130" s="123"/>
      <c r="L130" s="33"/>
      <c r="M130" s="124"/>
      <c r="T130" s="54"/>
      <c r="AT130" s="18" t="s">
        <v>425</v>
      </c>
      <c r="AU130" s="18" t="s">
        <v>86</v>
      </c>
    </row>
    <row r="131" spans="2:65" s="1" customFormat="1" ht="19.5">
      <c r="B131" s="33"/>
      <c r="D131" s="121" t="s">
        <v>252</v>
      </c>
      <c r="F131" s="141" t="s">
        <v>418</v>
      </c>
      <c r="I131" s="123"/>
      <c r="L131" s="33"/>
      <c r="M131" s="124"/>
      <c r="T131" s="54"/>
      <c r="AT131" s="18" t="s">
        <v>252</v>
      </c>
      <c r="AU131" s="18" t="s">
        <v>86</v>
      </c>
    </row>
    <row r="132" spans="2:65" s="9" customFormat="1" ht="11.25">
      <c r="B132" s="125"/>
      <c r="D132" s="121" t="s">
        <v>141</v>
      </c>
      <c r="E132" s="126" t="s">
        <v>19</v>
      </c>
      <c r="F132" s="127" t="s">
        <v>1030</v>
      </c>
      <c r="H132" s="126" t="s">
        <v>19</v>
      </c>
      <c r="I132" s="128"/>
      <c r="L132" s="125"/>
      <c r="M132" s="129"/>
      <c r="T132" s="130"/>
      <c r="AT132" s="126" t="s">
        <v>141</v>
      </c>
      <c r="AU132" s="126" t="s">
        <v>86</v>
      </c>
      <c r="AV132" s="9" t="s">
        <v>84</v>
      </c>
      <c r="AW132" s="9" t="s">
        <v>37</v>
      </c>
      <c r="AX132" s="9" t="s">
        <v>76</v>
      </c>
      <c r="AY132" s="126" t="s">
        <v>137</v>
      </c>
    </row>
    <row r="133" spans="2:65" s="10" customFormat="1" ht="11.25">
      <c r="B133" s="131"/>
      <c r="D133" s="121" t="s">
        <v>141</v>
      </c>
      <c r="E133" s="132" t="s">
        <v>19</v>
      </c>
      <c r="F133" s="133" t="s">
        <v>1034</v>
      </c>
      <c r="H133" s="134">
        <v>25.5</v>
      </c>
      <c r="I133" s="135"/>
      <c r="L133" s="131"/>
      <c r="M133" s="136"/>
      <c r="T133" s="137"/>
      <c r="AT133" s="132" t="s">
        <v>141</v>
      </c>
      <c r="AU133" s="132" t="s">
        <v>86</v>
      </c>
      <c r="AV133" s="10" t="s">
        <v>86</v>
      </c>
      <c r="AW133" s="10" t="s">
        <v>37</v>
      </c>
      <c r="AX133" s="10" t="s">
        <v>76</v>
      </c>
      <c r="AY133" s="132" t="s">
        <v>137</v>
      </c>
    </row>
    <row r="134" spans="2:65" s="10" customFormat="1" ht="11.25">
      <c r="B134" s="131"/>
      <c r="D134" s="121" t="s">
        <v>141</v>
      </c>
      <c r="E134" s="132" t="s">
        <v>19</v>
      </c>
      <c r="F134" s="133" t="s">
        <v>1035</v>
      </c>
      <c r="H134" s="134">
        <v>23.5</v>
      </c>
      <c r="I134" s="135"/>
      <c r="L134" s="131"/>
      <c r="M134" s="136"/>
      <c r="T134" s="137"/>
      <c r="AT134" s="132" t="s">
        <v>141</v>
      </c>
      <c r="AU134" s="132" t="s">
        <v>86</v>
      </c>
      <c r="AV134" s="10" t="s">
        <v>86</v>
      </c>
      <c r="AW134" s="10" t="s">
        <v>37</v>
      </c>
      <c r="AX134" s="10" t="s">
        <v>76</v>
      </c>
      <c r="AY134" s="132" t="s">
        <v>137</v>
      </c>
    </row>
    <row r="135" spans="2:65" s="14" customFormat="1" ht="11.25">
      <c r="B135" s="166"/>
      <c r="D135" s="121" t="s">
        <v>141</v>
      </c>
      <c r="E135" s="167" t="s">
        <v>19</v>
      </c>
      <c r="F135" s="168" t="s">
        <v>391</v>
      </c>
      <c r="H135" s="169">
        <v>49</v>
      </c>
      <c r="I135" s="170"/>
      <c r="L135" s="166"/>
      <c r="M135" s="171"/>
      <c r="T135" s="172"/>
      <c r="AT135" s="167" t="s">
        <v>141</v>
      </c>
      <c r="AU135" s="167" t="s">
        <v>86</v>
      </c>
      <c r="AV135" s="14" t="s">
        <v>153</v>
      </c>
      <c r="AW135" s="14" t="s">
        <v>37</v>
      </c>
      <c r="AX135" s="14" t="s">
        <v>84</v>
      </c>
      <c r="AY135" s="167" t="s">
        <v>137</v>
      </c>
    </row>
    <row r="136" spans="2:65" s="1" customFormat="1" ht="16.5" customHeight="1">
      <c r="B136" s="33"/>
      <c r="C136" s="108" t="s">
        <v>181</v>
      </c>
      <c r="D136" s="108" t="s">
        <v>132</v>
      </c>
      <c r="E136" s="109" t="s">
        <v>1036</v>
      </c>
      <c r="F136" s="110" t="s">
        <v>1037</v>
      </c>
      <c r="G136" s="111" t="s">
        <v>209</v>
      </c>
      <c r="H136" s="112">
        <v>210.828</v>
      </c>
      <c r="I136" s="113"/>
      <c r="J136" s="114">
        <f>ROUND(I136*H136,2)</f>
        <v>0</v>
      </c>
      <c r="K136" s="110" t="s">
        <v>376</v>
      </c>
      <c r="L136" s="33"/>
      <c r="M136" s="115" t="s">
        <v>19</v>
      </c>
      <c r="N136" s="116" t="s">
        <v>47</v>
      </c>
      <c r="P136" s="117">
        <f>O136*H136</f>
        <v>0</v>
      </c>
      <c r="Q136" s="117">
        <v>1.4999999999999999E-4</v>
      </c>
      <c r="R136" s="117">
        <f>Q136*H136</f>
        <v>3.1624199999999998E-2</v>
      </c>
      <c r="S136" s="117">
        <v>0</v>
      </c>
      <c r="T136" s="118">
        <f>S136*H136</f>
        <v>0</v>
      </c>
      <c r="AR136" s="119" t="s">
        <v>153</v>
      </c>
      <c r="AT136" s="119" t="s">
        <v>132</v>
      </c>
      <c r="AU136" s="119" t="s">
        <v>86</v>
      </c>
      <c r="AY136" s="18" t="s">
        <v>137</v>
      </c>
      <c r="BE136" s="120">
        <f>IF(N136="základní",J136,0)</f>
        <v>0</v>
      </c>
      <c r="BF136" s="120">
        <f>IF(N136="snížená",J136,0)</f>
        <v>0</v>
      </c>
      <c r="BG136" s="120">
        <f>IF(N136="zákl. přenesená",J136,0)</f>
        <v>0</v>
      </c>
      <c r="BH136" s="120">
        <f>IF(N136="sníž. přenesená",J136,0)</f>
        <v>0</v>
      </c>
      <c r="BI136" s="120">
        <f>IF(N136="nulová",J136,0)</f>
        <v>0</v>
      </c>
      <c r="BJ136" s="18" t="s">
        <v>84</v>
      </c>
      <c r="BK136" s="120">
        <f>ROUND(I136*H136,2)</f>
        <v>0</v>
      </c>
      <c r="BL136" s="18" t="s">
        <v>153</v>
      </c>
      <c r="BM136" s="119" t="s">
        <v>1038</v>
      </c>
    </row>
    <row r="137" spans="2:65" s="1" customFormat="1" ht="11.25">
      <c r="B137" s="33"/>
      <c r="D137" s="121" t="s">
        <v>139</v>
      </c>
      <c r="F137" s="122" t="s">
        <v>1039</v>
      </c>
      <c r="I137" s="123"/>
      <c r="L137" s="33"/>
      <c r="M137" s="124"/>
      <c r="T137" s="54"/>
      <c r="AT137" s="18" t="s">
        <v>139</v>
      </c>
      <c r="AU137" s="18" t="s">
        <v>86</v>
      </c>
    </row>
    <row r="138" spans="2:65" s="1" customFormat="1" ht="11.25">
      <c r="B138" s="33"/>
      <c r="D138" s="164" t="s">
        <v>379</v>
      </c>
      <c r="F138" s="165" t="s">
        <v>1040</v>
      </c>
      <c r="I138" s="123"/>
      <c r="L138" s="33"/>
      <c r="M138" s="124"/>
      <c r="T138" s="54"/>
      <c r="AT138" s="18" t="s">
        <v>379</v>
      </c>
      <c r="AU138" s="18" t="s">
        <v>86</v>
      </c>
    </row>
    <row r="139" spans="2:65" s="9" customFormat="1" ht="11.25">
      <c r="B139" s="125"/>
      <c r="D139" s="121" t="s">
        <v>141</v>
      </c>
      <c r="E139" s="126" t="s">
        <v>19</v>
      </c>
      <c r="F139" s="127" t="s">
        <v>1041</v>
      </c>
      <c r="H139" s="126" t="s">
        <v>19</v>
      </c>
      <c r="I139" s="128"/>
      <c r="L139" s="125"/>
      <c r="M139" s="129"/>
      <c r="T139" s="130"/>
      <c r="AT139" s="126" t="s">
        <v>141</v>
      </c>
      <c r="AU139" s="126" t="s">
        <v>86</v>
      </c>
      <c r="AV139" s="9" t="s">
        <v>84</v>
      </c>
      <c r="AW139" s="9" t="s">
        <v>37</v>
      </c>
      <c r="AX139" s="9" t="s">
        <v>76</v>
      </c>
      <c r="AY139" s="126" t="s">
        <v>137</v>
      </c>
    </row>
    <row r="140" spans="2:65" s="9" customFormat="1" ht="11.25">
      <c r="B140" s="125"/>
      <c r="D140" s="121" t="s">
        <v>141</v>
      </c>
      <c r="E140" s="126" t="s">
        <v>19</v>
      </c>
      <c r="F140" s="127" t="s">
        <v>1042</v>
      </c>
      <c r="H140" s="126" t="s">
        <v>19</v>
      </c>
      <c r="I140" s="128"/>
      <c r="L140" s="125"/>
      <c r="M140" s="129"/>
      <c r="T140" s="130"/>
      <c r="AT140" s="126" t="s">
        <v>141</v>
      </c>
      <c r="AU140" s="126" t="s">
        <v>86</v>
      </c>
      <c r="AV140" s="9" t="s">
        <v>84</v>
      </c>
      <c r="AW140" s="9" t="s">
        <v>37</v>
      </c>
      <c r="AX140" s="9" t="s">
        <v>76</v>
      </c>
      <c r="AY140" s="126" t="s">
        <v>137</v>
      </c>
    </row>
    <row r="141" spans="2:65" s="10" customFormat="1" ht="11.25">
      <c r="B141" s="131"/>
      <c r="D141" s="121" t="s">
        <v>141</v>
      </c>
      <c r="E141" s="132" t="s">
        <v>19</v>
      </c>
      <c r="F141" s="133" t="s">
        <v>1043</v>
      </c>
      <c r="H141" s="134">
        <v>105.825</v>
      </c>
      <c r="I141" s="135"/>
      <c r="L141" s="131"/>
      <c r="M141" s="136"/>
      <c r="T141" s="137"/>
      <c r="AT141" s="132" t="s">
        <v>141</v>
      </c>
      <c r="AU141" s="132" t="s">
        <v>86</v>
      </c>
      <c r="AV141" s="10" t="s">
        <v>86</v>
      </c>
      <c r="AW141" s="10" t="s">
        <v>37</v>
      </c>
      <c r="AX141" s="10" t="s">
        <v>76</v>
      </c>
      <c r="AY141" s="132" t="s">
        <v>137</v>
      </c>
    </row>
    <row r="142" spans="2:65" s="10" customFormat="1" ht="11.25">
      <c r="B142" s="131"/>
      <c r="D142" s="121" t="s">
        <v>141</v>
      </c>
      <c r="E142" s="132" t="s">
        <v>19</v>
      </c>
      <c r="F142" s="133" t="s">
        <v>1044</v>
      </c>
      <c r="H142" s="134">
        <v>97.525000000000006</v>
      </c>
      <c r="I142" s="135"/>
      <c r="L142" s="131"/>
      <c r="M142" s="136"/>
      <c r="T142" s="137"/>
      <c r="AT142" s="132" t="s">
        <v>141</v>
      </c>
      <c r="AU142" s="132" t="s">
        <v>86</v>
      </c>
      <c r="AV142" s="10" t="s">
        <v>86</v>
      </c>
      <c r="AW142" s="10" t="s">
        <v>37</v>
      </c>
      <c r="AX142" s="10" t="s">
        <v>76</v>
      </c>
      <c r="AY142" s="132" t="s">
        <v>137</v>
      </c>
    </row>
    <row r="143" spans="2:65" s="15" customFormat="1" ht="11.25">
      <c r="B143" s="173"/>
      <c r="D143" s="121" t="s">
        <v>141</v>
      </c>
      <c r="E143" s="174" t="s">
        <v>974</v>
      </c>
      <c r="F143" s="175" t="s">
        <v>402</v>
      </c>
      <c r="H143" s="176">
        <v>203.35</v>
      </c>
      <c r="I143" s="177"/>
      <c r="L143" s="173"/>
      <c r="M143" s="178"/>
      <c r="T143" s="179"/>
      <c r="AT143" s="174" t="s">
        <v>141</v>
      </c>
      <c r="AU143" s="174" t="s">
        <v>86</v>
      </c>
      <c r="AV143" s="15" t="s">
        <v>148</v>
      </c>
      <c r="AW143" s="15" t="s">
        <v>37</v>
      </c>
      <c r="AX143" s="15" t="s">
        <v>76</v>
      </c>
      <c r="AY143" s="174" t="s">
        <v>137</v>
      </c>
    </row>
    <row r="144" spans="2:65" s="9" customFormat="1" ht="11.25">
      <c r="B144" s="125"/>
      <c r="D144" s="121" t="s">
        <v>141</v>
      </c>
      <c r="E144" s="126" t="s">
        <v>19</v>
      </c>
      <c r="F144" s="127" t="s">
        <v>1045</v>
      </c>
      <c r="H144" s="126" t="s">
        <v>19</v>
      </c>
      <c r="I144" s="128"/>
      <c r="L144" s="125"/>
      <c r="M144" s="129"/>
      <c r="T144" s="130"/>
      <c r="AT144" s="126" t="s">
        <v>141</v>
      </c>
      <c r="AU144" s="126" t="s">
        <v>86</v>
      </c>
      <c r="AV144" s="9" t="s">
        <v>84</v>
      </c>
      <c r="AW144" s="9" t="s">
        <v>37</v>
      </c>
      <c r="AX144" s="9" t="s">
        <v>76</v>
      </c>
      <c r="AY144" s="126" t="s">
        <v>137</v>
      </c>
    </row>
    <row r="145" spans="2:65" s="10" customFormat="1" ht="11.25">
      <c r="B145" s="131"/>
      <c r="D145" s="121" t="s">
        <v>141</v>
      </c>
      <c r="E145" s="132" t="s">
        <v>19</v>
      </c>
      <c r="F145" s="133" t="s">
        <v>1046</v>
      </c>
      <c r="H145" s="134">
        <v>264.94499999999999</v>
      </c>
      <c r="I145" s="135"/>
      <c r="L145" s="131"/>
      <c r="M145" s="136"/>
      <c r="T145" s="137"/>
      <c r="AT145" s="132" t="s">
        <v>141</v>
      </c>
      <c r="AU145" s="132" t="s">
        <v>86</v>
      </c>
      <c r="AV145" s="10" t="s">
        <v>86</v>
      </c>
      <c r="AW145" s="10" t="s">
        <v>37</v>
      </c>
      <c r="AX145" s="10" t="s">
        <v>76</v>
      </c>
      <c r="AY145" s="132" t="s">
        <v>137</v>
      </c>
    </row>
    <row r="146" spans="2:65" s="10" customFormat="1" ht="11.25">
      <c r="B146" s="131"/>
      <c r="D146" s="121" t="s">
        <v>141</v>
      </c>
      <c r="E146" s="132" t="s">
        <v>19</v>
      </c>
      <c r="F146" s="133" t="s">
        <v>1047</v>
      </c>
      <c r="H146" s="134">
        <v>244.16499999999999</v>
      </c>
      <c r="I146" s="135"/>
      <c r="L146" s="131"/>
      <c r="M146" s="136"/>
      <c r="T146" s="137"/>
      <c r="AT146" s="132" t="s">
        <v>141</v>
      </c>
      <c r="AU146" s="132" t="s">
        <v>86</v>
      </c>
      <c r="AV146" s="10" t="s">
        <v>86</v>
      </c>
      <c r="AW146" s="10" t="s">
        <v>37</v>
      </c>
      <c r="AX146" s="10" t="s">
        <v>76</v>
      </c>
      <c r="AY146" s="132" t="s">
        <v>137</v>
      </c>
    </row>
    <row r="147" spans="2:65" s="15" customFormat="1" ht="11.25">
      <c r="B147" s="173"/>
      <c r="D147" s="121" t="s">
        <v>141</v>
      </c>
      <c r="E147" s="174" t="s">
        <v>328</v>
      </c>
      <c r="F147" s="175" t="s">
        <v>402</v>
      </c>
      <c r="H147" s="176">
        <v>509.11</v>
      </c>
      <c r="I147" s="177"/>
      <c r="L147" s="173"/>
      <c r="M147" s="178"/>
      <c r="T147" s="179"/>
      <c r="AT147" s="174" t="s">
        <v>141</v>
      </c>
      <c r="AU147" s="174" t="s">
        <v>86</v>
      </c>
      <c r="AV147" s="15" t="s">
        <v>148</v>
      </c>
      <c r="AW147" s="15" t="s">
        <v>37</v>
      </c>
      <c r="AX147" s="15" t="s">
        <v>76</v>
      </c>
      <c r="AY147" s="174" t="s">
        <v>137</v>
      </c>
    </row>
    <row r="148" spans="2:65" s="10" customFormat="1" ht="11.25">
      <c r="B148" s="131"/>
      <c r="D148" s="121" t="s">
        <v>141</v>
      </c>
      <c r="E148" s="132" t="s">
        <v>19</v>
      </c>
      <c r="F148" s="133" t="s">
        <v>1048</v>
      </c>
      <c r="H148" s="134">
        <v>-501.63200000000001</v>
      </c>
      <c r="I148" s="135"/>
      <c r="L148" s="131"/>
      <c r="M148" s="136"/>
      <c r="T148" s="137"/>
      <c r="AT148" s="132" t="s">
        <v>141</v>
      </c>
      <c r="AU148" s="132" t="s">
        <v>86</v>
      </c>
      <c r="AV148" s="10" t="s">
        <v>86</v>
      </c>
      <c r="AW148" s="10" t="s">
        <v>37</v>
      </c>
      <c r="AX148" s="10" t="s">
        <v>76</v>
      </c>
      <c r="AY148" s="132" t="s">
        <v>137</v>
      </c>
    </row>
    <row r="149" spans="2:65" s="14" customFormat="1" ht="11.25">
      <c r="B149" s="166"/>
      <c r="D149" s="121" t="s">
        <v>141</v>
      </c>
      <c r="E149" s="167" t="s">
        <v>19</v>
      </c>
      <c r="F149" s="168" t="s">
        <v>391</v>
      </c>
      <c r="H149" s="169">
        <v>210.828</v>
      </c>
      <c r="I149" s="170"/>
      <c r="L149" s="166"/>
      <c r="M149" s="171"/>
      <c r="T149" s="172"/>
      <c r="AT149" s="167" t="s">
        <v>141</v>
      </c>
      <c r="AU149" s="167" t="s">
        <v>86</v>
      </c>
      <c r="AV149" s="14" t="s">
        <v>153</v>
      </c>
      <c r="AW149" s="14" t="s">
        <v>37</v>
      </c>
      <c r="AX149" s="14" t="s">
        <v>84</v>
      </c>
      <c r="AY149" s="167" t="s">
        <v>137</v>
      </c>
    </row>
    <row r="150" spans="2:65" s="1" customFormat="1" ht="16.5" customHeight="1">
      <c r="B150" s="33"/>
      <c r="C150" s="108" t="s">
        <v>186</v>
      </c>
      <c r="D150" s="108" t="s">
        <v>132</v>
      </c>
      <c r="E150" s="109" t="s">
        <v>1049</v>
      </c>
      <c r="F150" s="110" t="s">
        <v>1050</v>
      </c>
      <c r="G150" s="111" t="s">
        <v>209</v>
      </c>
      <c r="H150" s="112">
        <v>152.97399999999999</v>
      </c>
      <c r="I150" s="113"/>
      <c r="J150" s="114">
        <f>ROUND(I150*H150,2)</f>
        <v>0</v>
      </c>
      <c r="K150" s="110" t="s">
        <v>376</v>
      </c>
      <c r="L150" s="33"/>
      <c r="M150" s="115" t="s">
        <v>19</v>
      </c>
      <c r="N150" s="116" t="s">
        <v>47</v>
      </c>
      <c r="P150" s="117">
        <f>O150*H150</f>
        <v>0</v>
      </c>
      <c r="Q150" s="117">
        <v>0</v>
      </c>
      <c r="R150" s="117">
        <f>Q150*H150</f>
        <v>0</v>
      </c>
      <c r="S150" s="117">
        <v>0</v>
      </c>
      <c r="T150" s="118">
        <f>S150*H150</f>
        <v>0</v>
      </c>
      <c r="AR150" s="119" t="s">
        <v>153</v>
      </c>
      <c r="AT150" s="119" t="s">
        <v>132</v>
      </c>
      <c r="AU150" s="119" t="s">
        <v>86</v>
      </c>
      <c r="AY150" s="18" t="s">
        <v>137</v>
      </c>
      <c r="BE150" s="120">
        <f>IF(N150="základní",J150,0)</f>
        <v>0</v>
      </c>
      <c r="BF150" s="120">
        <f>IF(N150="snížená",J150,0)</f>
        <v>0</v>
      </c>
      <c r="BG150" s="120">
        <f>IF(N150="zákl. přenesená",J150,0)</f>
        <v>0</v>
      </c>
      <c r="BH150" s="120">
        <f>IF(N150="sníž. přenesená",J150,0)</f>
        <v>0</v>
      </c>
      <c r="BI150" s="120">
        <f>IF(N150="nulová",J150,0)</f>
        <v>0</v>
      </c>
      <c r="BJ150" s="18" t="s">
        <v>84</v>
      </c>
      <c r="BK150" s="120">
        <f>ROUND(I150*H150,2)</f>
        <v>0</v>
      </c>
      <c r="BL150" s="18" t="s">
        <v>153</v>
      </c>
      <c r="BM150" s="119" t="s">
        <v>1051</v>
      </c>
    </row>
    <row r="151" spans="2:65" s="1" customFormat="1" ht="11.25">
      <c r="B151" s="33"/>
      <c r="D151" s="121" t="s">
        <v>139</v>
      </c>
      <c r="F151" s="122" t="s">
        <v>1052</v>
      </c>
      <c r="I151" s="123"/>
      <c r="L151" s="33"/>
      <c r="M151" s="124"/>
      <c r="T151" s="54"/>
      <c r="AT151" s="18" t="s">
        <v>139</v>
      </c>
      <c r="AU151" s="18" t="s">
        <v>86</v>
      </c>
    </row>
    <row r="152" spans="2:65" s="1" customFormat="1" ht="11.25">
      <c r="B152" s="33"/>
      <c r="D152" s="164" t="s">
        <v>379</v>
      </c>
      <c r="F152" s="165" t="s">
        <v>1053</v>
      </c>
      <c r="I152" s="123"/>
      <c r="L152" s="33"/>
      <c r="M152" s="124"/>
      <c r="T152" s="54"/>
      <c r="AT152" s="18" t="s">
        <v>379</v>
      </c>
      <c r="AU152" s="18" t="s">
        <v>86</v>
      </c>
    </row>
    <row r="153" spans="2:65" s="9" customFormat="1" ht="11.25">
      <c r="B153" s="125"/>
      <c r="D153" s="121" t="s">
        <v>141</v>
      </c>
      <c r="E153" s="126" t="s">
        <v>19</v>
      </c>
      <c r="F153" s="127" t="s">
        <v>1041</v>
      </c>
      <c r="H153" s="126" t="s">
        <v>19</v>
      </c>
      <c r="I153" s="128"/>
      <c r="L153" s="125"/>
      <c r="M153" s="129"/>
      <c r="T153" s="130"/>
      <c r="AT153" s="126" t="s">
        <v>141</v>
      </c>
      <c r="AU153" s="126" t="s">
        <v>86</v>
      </c>
      <c r="AV153" s="9" t="s">
        <v>84</v>
      </c>
      <c r="AW153" s="9" t="s">
        <v>37</v>
      </c>
      <c r="AX153" s="9" t="s">
        <v>76</v>
      </c>
      <c r="AY153" s="126" t="s">
        <v>137</v>
      </c>
    </row>
    <row r="154" spans="2:65" s="10" customFormat="1" ht="11.25">
      <c r="B154" s="131"/>
      <c r="D154" s="121" t="s">
        <v>141</v>
      </c>
      <c r="E154" s="132" t="s">
        <v>19</v>
      </c>
      <c r="F154" s="133" t="s">
        <v>1054</v>
      </c>
      <c r="H154" s="134">
        <v>269.02499999999998</v>
      </c>
      <c r="I154" s="135"/>
      <c r="L154" s="131"/>
      <c r="M154" s="136"/>
      <c r="T154" s="137"/>
      <c r="AT154" s="132" t="s">
        <v>141</v>
      </c>
      <c r="AU154" s="132" t="s">
        <v>86</v>
      </c>
      <c r="AV154" s="10" t="s">
        <v>86</v>
      </c>
      <c r="AW154" s="10" t="s">
        <v>37</v>
      </c>
      <c r="AX154" s="10" t="s">
        <v>76</v>
      </c>
      <c r="AY154" s="132" t="s">
        <v>137</v>
      </c>
    </row>
    <row r="155" spans="2:65" s="10" customFormat="1" ht="11.25">
      <c r="B155" s="131"/>
      <c r="D155" s="121" t="s">
        <v>141</v>
      </c>
      <c r="E155" s="132" t="s">
        <v>19</v>
      </c>
      <c r="F155" s="133" t="s">
        <v>1055</v>
      </c>
      <c r="H155" s="134">
        <v>247.92500000000001</v>
      </c>
      <c r="I155" s="135"/>
      <c r="L155" s="131"/>
      <c r="M155" s="136"/>
      <c r="T155" s="137"/>
      <c r="AT155" s="132" t="s">
        <v>141</v>
      </c>
      <c r="AU155" s="132" t="s">
        <v>86</v>
      </c>
      <c r="AV155" s="10" t="s">
        <v>86</v>
      </c>
      <c r="AW155" s="10" t="s">
        <v>37</v>
      </c>
      <c r="AX155" s="10" t="s">
        <v>76</v>
      </c>
      <c r="AY155" s="132" t="s">
        <v>137</v>
      </c>
    </row>
    <row r="156" spans="2:65" s="10" customFormat="1" ht="11.25">
      <c r="B156" s="131"/>
      <c r="D156" s="121" t="s">
        <v>141</v>
      </c>
      <c r="E156" s="132" t="s">
        <v>19</v>
      </c>
      <c r="F156" s="133" t="s">
        <v>1056</v>
      </c>
      <c r="H156" s="134">
        <v>-363.976</v>
      </c>
      <c r="I156" s="135"/>
      <c r="L156" s="131"/>
      <c r="M156" s="136"/>
      <c r="T156" s="137"/>
      <c r="AT156" s="132" t="s">
        <v>141</v>
      </c>
      <c r="AU156" s="132" t="s">
        <v>86</v>
      </c>
      <c r="AV156" s="10" t="s">
        <v>86</v>
      </c>
      <c r="AW156" s="10" t="s">
        <v>37</v>
      </c>
      <c r="AX156" s="10" t="s">
        <v>76</v>
      </c>
      <c r="AY156" s="132" t="s">
        <v>137</v>
      </c>
    </row>
    <row r="157" spans="2:65" s="14" customFormat="1" ht="11.25">
      <c r="B157" s="166"/>
      <c r="D157" s="121" t="s">
        <v>141</v>
      </c>
      <c r="E157" s="167" t="s">
        <v>19</v>
      </c>
      <c r="F157" s="168" t="s">
        <v>391</v>
      </c>
      <c r="H157" s="169">
        <v>152.97399999999999</v>
      </c>
      <c r="I157" s="170"/>
      <c r="L157" s="166"/>
      <c r="M157" s="171"/>
      <c r="T157" s="172"/>
      <c r="AT157" s="167" t="s">
        <v>141</v>
      </c>
      <c r="AU157" s="167" t="s">
        <v>86</v>
      </c>
      <c r="AV157" s="14" t="s">
        <v>153</v>
      </c>
      <c r="AW157" s="14" t="s">
        <v>37</v>
      </c>
      <c r="AX157" s="14" t="s">
        <v>84</v>
      </c>
      <c r="AY157" s="167" t="s">
        <v>137</v>
      </c>
    </row>
    <row r="158" spans="2:65" s="1" customFormat="1" ht="16.5" customHeight="1">
      <c r="B158" s="33"/>
      <c r="C158" s="108" t="s">
        <v>191</v>
      </c>
      <c r="D158" s="108" t="s">
        <v>132</v>
      </c>
      <c r="E158" s="109" t="s">
        <v>1057</v>
      </c>
      <c r="F158" s="110" t="s">
        <v>1058</v>
      </c>
      <c r="G158" s="111" t="s">
        <v>209</v>
      </c>
      <c r="H158" s="112">
        <v>501.63200000000001</v>
      </c>
      <c r="I158" s="113"/>
      <c r="J158" s="114">
        <f>ROUND(I158*H158,2)</f>
        <v>0</v>
      </c>
      <c r="K158" s="110" t="s">
        <v>376</v>
      </c>
      <c r="L158" s="33"/>
      <c r="M158" s="115" t="s">
        <v>19</v>
      </c>
      <c r="N158" s="116" t="s">
        <v>47</v>
      </c>
      <c r="P158" s="117">
        <f>O158*H158</f>
        <v>0</v>
      </c>
      <c r="Q158" s="117">
        <v>1.4999999999999999E-4</v>
      </c>
      <c r="R158" s="117">
        <f>Q158*H158</f>
        <v>7.5244800000000001E-2</v>
      </c>
      <c r="S158" s="117">
        <v>0</v>
      </c>
      <c r="T158" s="118">
        <f>S158*H158</f>
        <v>0</v>
      </c>
      <c r="AR158" s="119" t="s">
        <v>153</v>
      </c>
      <c r="AT158" s="119" t="s">
        <v>132</v>
      </c>
      <c r="AU158" s="119" t="s">
        <v>86</v>
      </c>
      <c r="AY158" s="18" t="s">
        <v>137</v>
      </c>
      <c r="BE158" s="120">
        <f>IF(N158="základní",J158,0)</f>
        <v>0</v>
      </c>
      <c r="BF158" s="120">
        <f>IF(N158="snížená",J158,0)</f>
        <v>0</v>
      </c>
      <c r="BG158" s="120">
        <f>IF(N158="zákl. přenesená",J158,0)</f>
        <v>0</v>
      </c>
      <c r="BH158" s="120">
        <f>IF(N158="sníž. přenesená",J158,0)</f>
        <v>0</v>
      </c>
      <c r="BI158" s="120">
        <f>IF(N158="nulová",J158,0)</f>
        <v>0</v>
      </c>
      <c r="BJ158" s="18" t="s">
        <v>84</v>
      </c>
      <c r="BK158" s="120">
        <f>ROUND(I158*H158,2)</f>
        <v>0</v>
      </c>
      <c r="BL158" s="18" t="s">
        <v>153</v>
      </c>
      <c r="BM158" s="119" t="s">
        <v>1059</v>
      </c>
    </row>
    <row r="159" spans="2:65" s="1" customFormat="1" ht="11.25">
      <c r="B159" s="33"/>
      <c r="D159" s="121" t="s">
        <v>139</v>
      </c>
      <c r="F159" s="122" t="s">
        <v>1060</v>
      </c>
      <c r="I159" s="123"/>
      <c r="L159" s="33"/>
      <c r="M159" s="124"/>
      <c r="T159" s="54"/>
      <c r="AT159" s="18" t="s">
        <v>139</v>
      </c>
      <c r="AU159" s="18" t="s">
        <v>86</v>
      </c>
    </row>
    <row r="160" spans="2:65" s="1" customFormat="1" ht="11.25">
      <c r="B160" s="33"/>
      <c r="D160" s="164" t="s">
        <v>379</v>
      </c>
      <c r="F160" s="165" t="s">
        <v>1061</v>
      </c>
      <c r="I160" s="123"/>
      <c r="L160" s="33"/>
      <c r="M160" s="124"/>
      <c r="T160" s="54"/>
      <c r="AT160" s="18" t="s">
        <v>379</v>
      </c>
      <c r="AU160" s="18" t="s">
        <v>86</v>
      </c>
    </row>
    <row r="161" spans="2:65" s="9" customFormat="1" ht="11.25">
      <c r="B161" s="125"/>
      <c r="D161" s="121" t="s">
        <v>141</v>
      </c>
      <c r="E161" s="126" t="s">
        <v>19</v>
      </c>
      <c r="F161" s="127" t="s">
        <v>1041</v>
      </c>
      <c r="H161" s="126" t="s">
        <v>19</v>
      </c>
      <c r="I161" s="128"/>
      <c r="L161" s="125"/>
      <c r="M161" s="129"/>
      <c r="T161" s="130"/>
      <c r="AT161" s="126" t="s">
        <v>141</v>
      </c>
      <c r="AU161" s="126" t="s">
        <v>86</v>
      </c>
      <c r="AV161" s="9" t="s">
        <v>84</v>
      </c>
      <c r="AW161" s="9" t="s">
        <v>37</v>
      </c>
      <c r="AX161" s="9" t="s">
        <v>76</v>
      </c>
      <c r="AY161" s="126" t="s">
        <v>137</v>
      </c>
    </row>
    <row r="162" spans="2:65" s="9" customFormat="1" ht="11.25">
      <c r="B162" s="125"/>
      <c r="D162" s="121" t="s">
        <v>141</v>
      </c>
      <c r="E162" s="126" t="s">
        <v>19</v>
      </c>
      <c r="F162" s="127" t="s">
        <v>1042</v>
      </c>
      <c r="H162" s="126" t="s">
        <v>19</v>
      </c>
      <c r="I162" s="128"/>
      <c r="L162" s="125"/>
      <c r="M162" s="129"/>
      <c r="T162" s="130"/>
      <c r="AT162" s="126" t="s">
        <v>141</v>
      </c>
      <c r="AU162" s="126" t="s">
        <v>86</v>
      </c>
      <c r="AV162" s="9" t="s">
        <v>84</v>
      </c>
      <c r="AW162" s="9" t="s">
        <v>37</v>
      </c>
      <c r="AX162" s="9" t="s">
        <v>76</v>
      </c>
      <c r="AY162" s="126" t="s">
        <v>137</v>
      </c>
    </row>
    <row r="163" spans="2:65" s="10" customFormat="1" ht="11.25">
      <c r="B163" s="131"/>
      <c r="D163" s="121" t="s">
        <v>141</v>
      </c>
      <c r="E163" s="132" t="s">
        <v>19</v>
      </c>
      <c r="F163" s="133" t="s">
        <v>1062</v>
      </c>
      <c r="H163" s="134">
        <v>75.738</v>
      </c>
      <c r="I163" s="135"/>
      <c r="L163" s="131"/>
      <c r="M163" s="136"/>
      <c r="T163" s="137"/>
      <c r="AT163" s="132" t="s">
        <v>141</v>
      </c>
      <c r="AU163" s="132" t="s">
        <v>86</v>
      </c>
      <c r="AV163" s="10" t="s">
        <v>86</v>
      </c>
      <c r="AW163" s="10" t="s">
        <v>37</v>
      </c>
      <c r="AX163" s="10" t="s">
        <v>76</v>
      </c>
      <c r="AY163" s="132" t="s">
        <v>137</v>
      </c>
    </row>
    <row r="164" spans="2:65" s="10" customFormat="1" ht="11.25">
      <c r="B164" s="131"/>
      <c r="D164" s="121" t="s">
        <v>141</v>
      </c>
      <c r="E164" s="132" t="s">
        <v>19</v>
      </c>
      <c r="F164" s="133" t="s">
        <v>1063</v>
      </c>
      <c r="H164" s="134">
        <v>67.438000000000002</v>
      </c>
      <c r="I164" s="135"/>
      <c r="L164" s="131"/>
      <c r="M164" s="136"/>
      <c r="T164" s="137"/>
      <c r="AT164" s="132" t="s">
        <v>141</v>
      </c>
      <c r="AU164" s="132" t="s">
        <v>86</v>
      </c>
      <c r="AV164" s="10" t="s">
        <v>86</v>
      </c>
      <c r="AW164" s="10" t="s">
        <v>37</v>
      </c>
      <c r="AX164" s="10" t="s">
        <v>76</v>
      </c>
      <c r="AY164" s="132" t="s">
        <v>137</v>
      </c>
    </row>
    <row r="165" spans="2:65" s="15" customFormat="1" ht="11.25">
      <c r="B165" s="173"/>
      <c r="D165" s="121" t="s">
        <v>141</v>
      </c>
      <c r="E165" s="174" t="s">
        <v>19</v>
      </c>
      <c r="F165" s="175" t="s">
        <v>402</v>
      </c>
      <c r="H165" s="176">
        <v>143.17599999999999</v>
      </c>
      <c r="I165" s="177"/>
      <c r="L165" s="173"/>
      <c r="M165" s="178"/>
      <c r="T165" s="179"/>
      <c r="AT165" s="174" t="s">
        <v>141</v>
      </c>
      <c r="AU165" s="174" t="s">
        <v>86</v>
      </c>
      <c r="AV165" s="15" t="s">
        <v>148</v>
      </c>
      <c r="AW165" s="15" t="s">
        <v>37</v>
      </c>
      <c r="AX165" s="15" t="s">
        <v>76</v>
      </c>
      <c r="AY165" s="174" t="s">
        <v>137</v>
      </c>
    </row>
    <row r="166" spans="2:65" s="9" customFormat="1" ht="11.25">
      <c r="B166" s="125"/>
      <c r="D166" s="121" t="s">
        <v>141</v>
      </c>
      <c r="E166" s="126" t="s">
        <v>19</v>
      </c>
      <c r="F166" s="127" t="s">
        <v>1045</v>
      </c>
      <c r="H166" s="126" t="s">
        <v>19</v>
      </c>
      <c r="I166" s="128"/>
      <c r="L166" s="125"/>
      <c r="M166" s="129"/>
      <c r="T166" s="130"/>
      <c r="AT166" s="126" t="s">
        <v>141</v>
      </c>
      <c r="AU166" s="126" t="s">
        <v>86</v>
      </c>
      <c r="AV166" s="9" t="s">
        <v>84</v>
      </c>
      <c r="AW166" s="9" t="s">
        <v>37</v>
      </c>
      <c r="AX166" s="9" t="s">
        <v>76</v>
      </c>
      <c r="AY166" s="126" t="s">
        <v>137</v>
      </c>
    </row>
    <row r="167" spans="2:65" s="10" customFormat="1" ht="11.25">
      <c r="B167" s="131"/>
      <c r="D167" s="121" t="s">
        <v>141</v>
      </c>
      <c r="E167" s="132" t="s">
        <v>19</v>
      </c>
      <c r="F167" s="133" t="s">
        <v>1064</v>
      </c>
      <c r="H167" s="134">
        <v>189.61799999999999</v>
      </c>
      <c r="I167" s="135"/>
      <c r="L167" s="131"/>
      <c r="M167" s="136"/>
      <c r="T167" s="137"/>
      <c r="AT167" s="132" t="s">
        <v>141</v>
      </c>
      <c r="AU167" s="132" t="s">
        <v>86</v>
      </c>
      <c r="AV167" s="10" t="s">
        <v>86</v>
      </c>
      <c r="AW167" s="10" t="s">
        <v>37</v>
      </c>
      <c r="AX167" s="10" t="s">
        <v>76</v>
      </c>
      <c r="AY167" s="132" t="s">
        <v>137</v>
      </c>
    </row>
    <row r="168" spans="2:65" s="10" customFormat="1" ht="11.25">
      <c r="B168" s="131"/>
      <c r="D168" s="121" t="s">
        <v>141</v>
      </c>
      <c r="E168" s="132" t="s">
        <v>19</v>
      </c>
      <c r="F168" s="133" t="s">
        <v>1065</v>
      </c>
      <c r="H168" s="134">
        <v>168.83799999999999</v>
      </c>
      <c r="I168" s="135"/>
      <c r="L168" s="131"/>
      <c r="M168" s="136"/>
      <c r="T168" s="137"/>
      <c r="AT168" s="132" t="s">
        <v>141</v>
      </c>
      <c r="AU168" s="132" t="s">
        <v>86</v>
      </c>
      <c r="AV168" s="10" t="s">
        <v>86</v>
      </c>
      <c r="AW168" s="10" t="s">
        <v>37</v>
      </c>
      <c r="AX168" s="10" t="s">
        <v>76</v>
      </c>
      <c r="AY168" s="132" t="s">
        <v>137</v>
      </c>
    </row>
    <row r="169" spans="2:65" s="15" customFormat="1" ht="11.25">
      <c r="B169" s="173"/>
      <c r="D169" s="121" t="s">
        <v>141</v>
      </c>
      <c r="E169" s="174" t="s">
        <v>19</v>
      </c>
      <c r="F169" s="175" t="s">
        <v>402</v>
      </c>
      <c r="H169" s="176">
        <v>358.45600000000002</v>
      </c>
      <c r="I169" s="177"/>
      <c r="L169" s="173"/>
      <c r="M169" s="178"/>
      <c r="T169" s="179"/>
      <c r="AT169" s="174" t="s">
        <v>141</v>
      </c>
      <c r="AU169" s="174" t="s">
        <v>86</v>
      </c>
      <c r="AV169" s="15" t="s">
        <v>148</v>
      </c>
      <c r="AW169" s="15" t="s">
        <v>37</v>
      </c>
      <c r="AX169" s="15" t="s">
        <v>76</v>
      </c>
      <c r="AY169" s="174" t="s">
        <v>137</v>
      </c>
    </row>
    <row r="170" spans="2:65" s="14" customFormat="1" ht="11.25">
      <c r="B170" s="166"/>
      <c r="D170" s="121" t="s">
        <v>141</v>
      </c>
      <c r="E170" s="167" t="s">
        <v>990</v>
      </c>
      <c r="F170" s="168" t="s">
        <v>391</v>
      </c>
      <c r="H170" s="169">
        <v>501.63200000000001</v>
      </c>
      <c r="I170" s="170"/>
      <c r="L170" s="166"/>
      <c r="M170" s="171"/>
      <c r="T170" s="172"/>
      <c r="AT170" s="167" t="s">
        <v>141</v>
      </c>
      <c r="AU170" s="167" t="s">
        <v>86</v>
      </c>
      <c r="AV170" s="14" t="s">
        <v>153</v>
      </c>
      <c r="AW170" s="14" t="s">
        <v>37</v>
      </c>
      <c r="AX170" s="14" t="s">
        <v>84</v>
      </c>
      <c r="AY170" s="167" t="s">
        <v>137</v>
      </c>
    </row>
    <row r="171" spans="2:65" s="1" customFormat="1" ht="16.5" customHeight="1">
      <c r="B171" s="33"/>
      <c r="C171" s="108" t="s">
        <v>195</v>
      </c>
      <c r="D171" s="108" t="s">
        <v>132</v>
      </c>
      <c r="E171" s="109" t="s">
        <v>1066</v>
      </c>
      <c r="F171" s="110" t="s">
        <v>1067</v>
      </c>
      <c r="G171" s="111" t="s">
        <v>209</v>
      </c>
      <c r="H171" s="112">
        <v>363.976</v>
      </c>
      <c r="I171" s="113"/>
      <c r="J171" s="114">
        <f>ROUND(I171*H171,2)</f>
        <v>0</v>
      </c>
      <c r="K171" s="110" t="s">
        <v>376</v>
      </c>
      <c r="L171" s="33"/>
      <c r="M171" s="115" t="s">
        <v>19</v>
      </c>
      <c r="N171" s="116" t="s">
        <v>47</v>
      </c>
      <c r="P171" s="117">
        <f>O171*H171</f>
        <v>0</v>
      </c>
      <c r="Q171" s="117">
        <v>0</v>
      </c>
      <c r="R171" s="117">
        <f>Q171*H171</f>
        <v>0</v>
      </c>
      <c r="S171" s="117">
        <v>0</v>
      </c>
      <c r="T171" s="118">
        <f>S171*H171</f>
        <v>0</v>
      </c>
      <c r="AR171" s="119" t="s">
        <v>153</v>
      </c>
      <c r="AT171" s="119" t="s">
        <v>132</v>
      </c>
      <c r="AU171" s="119" t="s">
        <v>86</v>
      </c>
      <c r="AY171" s="18" t="s">
        <v>137</v>
      </c>
      <c r="BE171" s="120">
        <f>IF(N171="základní",J171,0)</f>
        <v>0</v>
      </c>
      <c r="BF171" s="120">
        <f>IF(N171="snížená",J171,0)</f>
        <v>0</v>
      </c>
      <c r="BG171" s="120">
        <f>IF(N171="zákl. přenesená",J171,0)</f>
        <v>0</v>
      </c>
      <c r="BH171" s="120">
        <f>IF(N171="sníž. přenesená",J171,0)</f>
        <v>0</v>
      </c>
      <c r="BI171" s="120">
        <f>IF(N171="nulová",J171,0)</f>
        <v>0</v>
      </c>
      <c r="BJ171" s="18" t="s">
        <v>84</v>
      </c>
      <c r="BK171" s="120">
        <f>ROUND(I171*H171,2)</f>
        <v>0</v>
      </c>
      <c r="BL171" s="18" t="s">
        <v>153</v>
      </c>
      <c r="BM171" s="119" t="s">
        <v>1068</v>
      </c>
    </row>
    <row r="172" spans="2:65" s="1" customFormat="1" ht="11.25">
      <c r="B172" s="33"/>
      <c r="D172" s="121" t="s">
        <v>139</v>
      </c>
      <c r="F172" s="122" t="s">
        <v>1069</v>
      </c>
      <c r="I172" s="123"/>
      <c r="L172" s="33"/>
      <c r="M172" s="124"/>
      <c r="T172" s="54"/>
      <c r="AT172" s="18" t="s">
        <v>139</v>
      </c>
      <c r="AU172" s="18" t="s">
        <v>86</v>
      </c>
    </row>
    <row r="173" spans="2:65" s="1" customFormat="1" ht="11.25">
      <c r="B173" s="33"/>
      <c r="D173" s="164" t="s">
        <v>379</v>
      </c>
      <c r="F173" s="165" t="s">
        <v>1070</v>
      </c>
      <c r="I173" s="123"/>
      <c r="L173" s="33"/>
      <c r="M173" s="124"/>
      <c r="T173" s="54"/>
      <c r="AT173" s="18" t="s">
        <v>379</v>
      </c>
      <c r="AU173" s="18" t="s">
        <v>86</v>
      </c>
    </row>
    <row r="174" spans="2:65" s="9" customFormat="1" ht="11.25">
      <c r="B174" s="125"/>
      <c r="D174" s="121" t="s">
        <v>141</v>
      </c>
      <c r="E174" s="126" t="s">
        <v>19</v>
      </c>
      <c r="F174" s="127" t="s">
        <v>1041</v>
      </c>
      <c r="H174" s="126" t="s">
        <v>19</v>
      </c>
      <c r="I174" s="128"/>
      <c r="L174" s="125"/>
      <c r="M174" s="129"/>
      <c r="T174" s="130"/>
      <c r="AT174" s="126" t="s">
        <v>141</v>
      </c>
      <c r="AU174" s="126" t="s">
        <v>86</v>
      </c>
      <c r="AV174" s="9" t="s">
        <v>84</v>
      </c>
      <c r="AW174" s="9" t="s">
        <v>37</v>
      </c>
      <c r="AX174" s="9" t="s">
        <v>76</v>
      </c>
      <c r="AY174" s="126" t="s">
        <v>137</v>
      </c>
    </row>
    <row r="175" spans="2:65" s="10" customFormat="1" ht="11.25">
      <c r="B175" s="131"/>
      <c r="D175" s="121" t="s">
        <v>141</v>
      </c>
      <c r="E175" s="132" t="s">
        <v>19</v>
      </c>
      <c r="F175" s="133" t="s">
        <v>1071</v>
      </c>
      <c r="H175" s="134">
        <v>192.53800000000001</v>
      </c>
      <c r="I175" s="135"/>
      <c r="L175" s="131"/>
      <c r="M175" s="136"/>
      <c r="T175" s="137"/>
      <c r="AT175" s="132" t="s">
        <v>141</v>
      </c>
      <c r="AU175" s="132" t="s">
        <v>86</v>
      </c>
      <c r="AV175" s="10" t="s">
        <v>86</v>
      </c>
      <c r="AW175" s="10" t="s">
        <v>37</v>
      </c>
      <c r="AX175" s="10" t="s">
        <v>76</v>
      </c>
      <c r="AY175" s="132" t="s">
        <v>137</v>
      </c>
    </row>
    <row r="176" spans="2:65" s="10" customFormat="1" ht="11.25">
      <c r="B176" s="131"/>
      <c r="D176" s="121" t="s">
        <v>141</v>
      </c>
      <c r="E176" s="132" t="s">
        <v>19</v>
      </c>
      <c r="F176" s="133" t="s">
        <v>1072</v>
      </c>
      <c r="H176" s="134">
        <v>171.43799999999999</v>
      </c>
      <c r="I176" s="135"/>
      <c r="L176" s="131"/>
      <c r="M176" s="136"/>
      <c r="T176" s="137"/>
      <c r="AT176" s="132" t="s">
        <v>141</v>
      </c>
      <c r="AU176" s="132" t="s">
        <v>86</v>
      </c>
      <c r="AV176" s="10" t="s">
        <v>86</v>
      </c>
      <c r="AW176" s="10" t="s">
        <v>37</v>
      </c>
      <c r="AX176" s="10" t="s">
        <v>76</v>
      </c>
      <c r="AY176" s="132" t="s">
        <v>137</v>
      </c>
    </row>
    <row r="177" spans="2:65" s="14" customFormat="1" ht="11.25">
      <c r="B177" s="166"/>
      <c r="D177" s="121" t="s">
        <v>141</v>
      </c>
      <c r="E177" s="167" t="s">
        <v>993</v>
      </c>
      <c r="F177" s="168" t="s">
        <v>391</v>
      </c>
      <c r="H177" s="169">
        <v>363.976</v>
      </c>
      <c r="I177" s="170"/>
      <c r="L177" s="166"/>
      <c r="M177" s="171"/>
      <c r="T177" s="172"/>
      <c r="AT177" s="167" t="s">
        <v>141</v>
      </c>
      <c r="AU177" s="167" t="s">
        <v>86</v>
      </c>
      <c r="AV177" s="14" t="s">
        <v>153</v>
      </c>
      <c r="AW177" s="14" t="s">
        <v>37</v>
      </c>
      <c r="AX177" s="14" t="s">
        <v>84</v>
      </c>
      <c r="AY177" s="167" t="s">
        <v>137</v>
      </c>
    </row>
    <row r="178" spans="2:65" s="1" customFormat="1" ht="16.5" customHeight="1">
      <c r="B178" s="33"/>
      <c r="C178" s="180" t="s">
        <v>199</v>
      </c>
      <c r="D178" s="180" t="s">
        <v>454</v>
      </c>
      <c r="E178" s="181" t="s">
        <v>459</v>
      </c>
      <c r="F178" s="182" t="s">
        <v>460</v>
      </c>
      <c r="G178" s="183" t="s">
        <v>303</v>
      </c>
      <c r="H178" s="184">
        <v>25.114000000000001</v>
      </c>
      <c r="I178" s="185"/>
      <c r="J178" s="186">
        <f>ROUND(I178*H178,2)</f>
        <v>0</v>
      </c>
      <c r="K178" s="182" t="s">
        <v>19</v>
      </c>
      <c r="L178" s="187"/>
      <c r="M178" s="188" t="s">
        <v>19</v>
      </c>
      <c r="N178" s="189" t="s">
        <v>47</v>
      </c>
      <c r="P178" s="117">
        <f>O178*H178</f>
        <v>0</v>
      </c>
      <c r="Q178" s="117">
        <v>1</v>
      </c>
      <c r="R178" s="117">
        <f>Q178*H178</f>
        <v>25.114000000000001</v>
      </c>
      <c r="S178" s="117">
        <v>0</v>
      </c>
      <c r="T178" s="118">
        <f>S178*H178</f>
        <v>0</v>
      </c>
      <c r="AR178" s="119" t="s">
        <v>176</v>
      </c>
      <c r="AT178" s="119" t="s">
        <v>454</v>
      </c>
      <c r="AU178" s="119" t="s">
        <v>86</v>
      </c>
      <c r="AY178" s="18" t="s">
        <v>137</v>
      </c>
      <c r="BE178" s="120">
        <f>IF(N178="základní",J178,0)</f>
        <v>0</v>
      </c>
      <c r="BF178" s="120">
        <f>IF(N178="snížená",J178,0)</f>
        <v>0</v>
      </c>
      <c r="BG178" s="120">
        <f>IF(N178="zákl. přenesená",J178,0)</f>
        <v>0</v>
      </c>
      <c r="BH178" s="120">
        <f>IF(N178="sníž. přenesená",J178,0)</f>
        <v>0</v>
      </c>
      <c r="BI178" s="120">
        <f>IF(N178="nulová",J178,0)</f>
        <v>0</v>
      </c>
      <c r="BJ178" s="18" t="s">
        <v>84</v>
      </c>
      <c r="BK178" s="120">
        <f>ROUND(I178*H178,2)</f>
        <v>0</v>
      </c>
      <c r="BL178" s="18" t="s">
        <v>153</v>
      </c>
      <c r="BM178" s="119" t="s">
        <v>1073</v>
      </c>
    </row>
    <row r="179" spans="2:65" s="1" customFormat="1" ht="29.25">
      <c r="B179" s="33"/>
      <c r="D179" s="121" t="s">
        <v>139</v>
      </c>
      <c r="F179" s="122" t="s">
        <v>1074</v>
      </c>
      <c r="I179" s="123"/>
      <c r="L179" s="33"/>
      <c r="M179" s="124"/>
      <c r="T179" s="54"/>
      <c r="AT179" s="18" t="s">
        <v>139</v>
      </c>
      <c r="AU179" s="18" t="s">
        <v>86</v>
      </c>
    </row>
    <row r="180" spans="2:65" s="10" customFormat="1" ht="11.25">
      <c r="B180" s="131"/>
      <c r="D180" s="121" t="s">
        <v>141</v>
      </c>
      <c r="E180" s="132" t="s">
        <v>19</v>
      </c>
      <c r="F180" s="133" t="s">
        <v>1075</v>
      </c>
      <c r="H180" s="134">
        <v>25.114000000000001</v>
      </c>
      <c r="I180" s="135"/>
      <c r="L180" s="131"/>
      <c r="M180" s="136"/>
      <c r="T180" s="137"/>
      <c r="AT180" s="132" t="s">
        <v>141</v>
      </c>
      <c r="AU180" s="132" t="s">
        <v>86</v>
      </c>
      <c r="AV180" s="10" t="s">
        <v>86</v>
      </c>
      <c r="AW180" s="10" t="s">
        <v>37</v>
      </c>
      <c r="AX180" s="10" t="s">
        <v>84</v>
      </c>
      <c r="AY180" s="132" t="s">
        <v>137</v>
      </c>
    </row>
    <row r="181" spans="2:65" s="1" customFormat="1" ht="16.5" customHeight="1">
      <c r="B181" s="33"/>
      <c r="C181" s="180" t="s">
        <v>204</v>
      </c>
      <c r="D181" s="180" t="s">
        <v>454</v>
      </c>
      <c r="E181" s="181" t="s">
        <v>455</v>
      </c>
      <c r="F181" s="182" t="s">
        <v>456</v>
      </c>
      <c r="G181" s="183" t="s">
        <v>303</v>
      </c>
      <c r="H181" s="184">
        <v>62.875</v>
      </c>
      <c r="I181" s="185"/>
      <c r="J181" s="186">
        <f>ROUND(I181*H181,2)</f>
        <v>0</v>
      </c>
      <c r="K181" s="182" t="s">
        <v>19</v>
      </c>
      <c r="L181" s="187"/>
      <c r="M181" s="188" t="s">
        <v>19</v>
      </c>
      <c r="N181" s="189" t="s">
        <v>47</v>
      </c>
      <c r="P181" s="117">
        <f>O181*H181</f>
        <v>0</v>
      </c>
      <c r="Q181" s="117">
        <v>1</v>
      </c>
      <c r="R181" s="117">
        <f>Q181*H181</f>
        <v>62.875</v>
      </c>
      <c r="S181" s="117">
        <v>0</v>
      </c>
      <c r="T181" s="118">
        <f>S181*H181</f>
        <v>0</v>
      </c>
      <c r="AR181" s="119" t="s">
        <v>176</v>
      </c>
      <c r="AT181" s="119" t="s">
        <v>454</v>
      </c>
      <c r="AU181" s="119" t="s">
        <v>86</v>
      </c>
      <c r="AY181" s="18" t="s">
        <v>137</v>
      </c>
      <c r="BE181" s="120">
        <f>IF(N181="základní",J181,0)</f>
        <v>0</v>
      </c>
      <c r="BF181" s="120">
        <f>IF(N181="snížená",J181,0)</f>
        <v>0</v>
      </c>
      <c r="BG181" s="120">
        <f>IF(N181="zákl. přenesená",J181,0)</f>
        <v>0</v>
      </c>
      <c r="BH181" s="120">
        <f>IF(N181="sníž. přenesená",J181,0)</f>
        <v>0</v>
      </c>
      <c r="BI181" s="120">
        <f>IF(N181="nulová",J181,0)</f>
        <v>0</v>
      </c>
      <c r="BJ181" s="18" t="s">
        <v>84</v>
      </c>
      <c r="BK181" s="120">
        <f>ROUND(I181*H181,2)</f>
        <v>0</v>
      </c>
      <c r="BL181" s="18" t="s">
        <v>153</v>
      </c>
      <c r="BM181" s="119" t="s">
        <v>1076</v>
      </c>
    </row>
    <row r="182" spans="2:65" s="1" customFormat="1" ht="11.25">
      <c r="B182" s="33"/>
      <c r="D182" s="121" t="s">
        <v>139</v>
      </c>
      <c r="F182" s="122" t="s">
        <v>456</v>
      </c>
      <c r="I182" s="123"/>
      <c r="L182" s="33"/>
      <c r="M182" s="124"/>
      <c r="T182" s="54"/>
      <c r="AT182" s="18" t="s">
        <v>139</v>
      </c>
      <c r="AU182" s="18" t="s">
        <v>86</v>
      </c>
    </row>
    <row r="183" spans="2:65" s="10" customFormat="1" ht="11.25">
      <c r="B183" s="131"/>
      <c r="D183" s="121" t="s">
        <v>141</v>
      </c>
      <c r="E183" s="132" t="s">
        <v>19</v>
      </c>
      <c r="F183" s="133" t="s">
        <v>458</v>
      </c>
      <c r="H183" s="134">
        <v>62.875</v>
      </c>
      <c r="I183" s="135"/>
      <c r="L183" s="131"/>
      <c r="M183" s="136"/>
      <c r="T183" s="137"/>
      <c r="AT183" s="132" t="s">
        <v>141</v>
      </c>
      <c r="AU183" s="132" t="s">
        <v>86</v>
      </c>
      <c r="AV183" s="10" t="s">
        <v>86</v>
      </c>
      <c r="AW183" s="10" t="s">
        <v>37</v>
      </c>
      <c r="AX183" s="10" t="s">
        <v>84</v>
      </c>
      <c r="AY183" s="132" t="s">
        <v>137</v>
      </c>
    </row>
    <row r="184" spans="2:65" s="1" customFormat="1" ht="16.5" customHeight="1">
      <c r="B184" s="33"/>
      <c r="C184" s="108" t="s">
        <v>8</v>
      </c>
      <c r="D184" s="108" t="s">
        <v>132</v>
      </c>
      <c r="E184" s="109" t="s">
        <v>1077</v>
      </c>
      <c r="F184" s="110" t="s">
        <v>1078</v>
      </c>
      <c r="G184" s="111" t="s">
        <v>209</v>
      </c>
      <c r="H184" s="112">
        <v>232.38800000000001</v>
      </c>
      <c r="I184" s="113"/>
      <c r="J184" s="114">
        <f>ROUND(I184*H184,2)</f>
        <v>0</v>
      </c>
      <c r="K184" s="110" t="s">
        <v>19</v>
      </c>
      <c r="L184" s="33"/>
      <c r="M184" s="115" t="s">
        <v>19</v>
      </c>
      <c r="N184" s="116" t="s">
        <v>47</v>
      </c>
      <c r="P184" s="117">
        <f>O184*H184</f>
        <v>0</v>
      </c>
      <c r="Q184" s="117">
        <v>1.6000000000000001E-4</v>
      </c>
      <c r="R184" s="117">
        <f>Q184*H184</f>
        <v>3.7182080000000006E-2</v>
      </c>
      <c r="S184" s="117">
        <v>0</v>
      </c>
      <c r="T184" s="118">
        <f>S184*H184</f>
        <v>0</v>
      </c>
      <c r="AR184" s="119" t="s">
        <v>153</v>
      </c>
      <c r="AT184" s="119" t="s">
        <v>132</v>
      </c>
      <c r="AU184" s="119" t="s">
        <v>86</v>
      </c>
      <c r="AY184" s="18" t="s">
        <v>137</v>
      </c>
      <c r="BE184" s="120">
        <f>IF(N184="základní",J184,0)</f>
        <v>0</v>
      </c>
      <c r="BF184" s="120">
        <f>IF(N184="snížená",J184,0)</f>
        <v>0</v>
      </c>
      <c r="BG184" s="120">
        <f>IF(N184="zákl. přenesená",J184,0)</f>
        <v>0</v>
      </c>
      <c r="BH184" s="120">
        <f>IF(N184="sníž. přenesená",J184,0)</f>
        <v>0</v>
      </c>
      <c r="BI184" s="120">
        <f>IF(N184="nulová",J184,0)</f>
        <v>0</v>
      </c>
      <c r="BJ184" s="18" t="s">
        <v>84</v>
      </c>
      <c r="BK184" s="120">
        <f>ROUND(I184*H184,2)</f>
        <v>0</v>
      </c>
      <c r="BL184" s="18" t="s">
        <v>153</v>
      </c>
      <c r="BM184" s="119" t="s">
        <v>1079</v>
      </c>
    </row>
    <row r="185" spans="2:65" s="1" customFormat="1" ht="19.5">
      <c r="B185" s="33"/>
      <c r="D185" s="121" t="s">
        <v>139</v>
      </c>
      <c r="F185" s="122" t="s">
        <v>1080</v>
      </c>
      <c r="I185" s="123"/>
      <c r="L185" s="33"/>
      <c r="M185" s="124"/>
      <c r="T185" s="54"/>
      <c r="AT185" s="18" t="s">
        <v>139</v>
      </c>
      <c r="AU185" s="18" t="s">
        <v>86</v>
      </c>
    </row>
    <row r="186" spans="2:65" s="9" customFormat="1" ht="11.25">
      <c r="B186" s="125"/>
      <c r="D186" s="121" t="s">
        <v>141</v>
      </c>
      <c r="E186" s="126" t="s">
        <v>19</v>
      </c>
      <c r="F186" s="127" t="s">
        <v>1081</v>
      </c>
      <c r="H186" s="126" t="s">
        <v>19</v>
      </c>
      <c r="I186" s="128"/>
      <c r="L186" s="125"/>
      <c r="M186" s="129"/>
      <c r="T186" s="130"/>
      <c r="AT186" s="126" t="s">
        <v>141</v>
      </c>
      <c r="AU186" s="126" t="s">
        <v>86</v>
      </c>
      <c r="AV186" s="9" t="s">
        <v>84</v>
      </c>
      <c r="AW186" s="9" t="s">
        <v>37</v>
      </c>
      <c r="AX186" s="9" t="s">
        <v>76</v>
      </c>
      <c r="AY186" s="126" t="s">
        <v>137</v>
      </c>
    </row>
    <row r="187" spans="2:65" s="10" customFormat="1" ht="11.25">
      <c r="B187" s="131"/>
      <c r="D187" s="121" t="s">
        <v>141</v>
      </c>
      <c r="E187" s="132" t="s">
        <v>19</v>
      </c>
      <c r="F187" s="133" t="s">
        <v>1082</v>
      </c>
      <c r="H187" s="134">
        <v>57.948</v>
      </c>
      <c r="I187" s="135"/>
      <c r="L187" s="131"/>
      <c r="M187" s="136"/>
      <c r="T187" s="137"/>
      <c r="AT187" s="132" t="s">
        <v>141</v>
      </c>
      <c r="AU187" s="132" t="s">
        <v>86</v>
      </c>
      <c r="AV187" s="10" t="s">
        <v>86</v>
      </c>
      <c r="AW187" s="10" t="s">
        <v>37</v>
      </c>
      <c r="AX187" s="10" t="s">
        <v>76</v>
      </c>
      <c r="AY187" s="132" t="s">
        <v>137</v>
      </c>
    </row>
    <row r="188" spans="2:65" s="10" customFormat="1" ht="11.25">
      <c r="B188" s="131"/>
      <c r="D188" s="121" t="s">
        <v>141</v>
      </c>
      <c r="E188" s="132" t="s">
        <v>19</v>
      </c>
      <c r="F188" s="133" t="s">
        <v>1083</v>
      </c>
      <c r="H188" s="134">
        <v>174.44</v>
      </c>
      <c r="I188" s="135"/>
      <c r="L188" s="131"/>
      <c r="M188" s="136"/>
      <c r="T188" s="137"/>
      <c r="AT188" s="132" t="s">
        <v>141</v>
      </c>
      <c r="AU188" s="132" t="s">
        <v>86</v>
      </c>
      <c r="AV188" s="10" t="s">
        <v>86</v>
      </c>
      <c r="AW188" s="10" t="s">
        <v>37</v>
      </c>
      <c r="AX188" s="10" t="s">
        <v>76</v>
      </c>
      <c r="AY188" s="132" t="s">
        <v>137</v>
      </c>
    </row>
    <row r="189" spans="2:65" s="14" customFormat="1" ht="11.25">
      <c r="B189" s="166"/>
      <c r="D189" s="121" t="s">
        <v>141</v>
      </c>
      <c r="E189" s="167" t="s">
        <v>967</v>
      </c>
      <c r="F189" s="168" t="s">
        <v>391</v>
      </c>
      <c r="H189" s="169">
        <v>232.38800000000001</v>
      </c>
      <c r="I189" s="170"/>
      <c r="L189" s="166"/>
      <c r="M189" s="171"/>
      <c r="T189" s="172"/>
      <c r="AT189" s="167" t="s">
        <v>141</v>
      </c>
      <c r="AU189" s="167" t="s">
        <v>86</v>
      </c>
      <c r="AV189" s="14" t="s">
        <v>153</v>
      </c>
      <c r="AW189" s="14" t="s">
        <v>37</v>
      </c>
      <c r="AX189" s="14" t="s">
        <v>84</v>
      </c>
      <c r="AY189" s="167" t="s">
        <v>137</v>
      </c>
    </row>
    <row r="190" spans="2:65" s="1" customFormat="1" ht="16.5" customHeight="1">
      <c r="B190" s="33"/>
      <c r="C190" s="180" t="s">
        <v>212</v>
      </c>
      <c r="D190" s="180" t="s">
        <v>454</v>
      </c>
      <c r="E190" s="181" t="s">
        <v>1084</v>
      </c>
      <c r="F190" s="182" t="s">
        <v>1085</v>
      </c>
      <c r="G190" s="183" t="s">
        <v>303</v>
      </c>
      <c r="H190" s="184">
        <v>28.7</v>
      </c>
      <c r="I190" s="185"/>
      <c r="J190" s="186">
        <f>ROUND(I190*H190,2)</f>
        <v>0</v>
      </c>
      <c r="K190" s="182" t="s">
        <v>19</v>
      </c>
      <c r="L190" s="187"/>
      <c r="M190" s="188" t="s">
        <v>19</v>
      </c>
      <c r="N190" s="189" t="s">
        <v>47</v>
      </c>
      <c r="P190" s="117">
        <f>O190*H190</f>
        <v>0</v>
      </c>
      <c r="Q190" s="117">
        <v>1</v>
      </c>
      <c r="R190" s="117">
        <f>Q190*H190</f>
        <v>28.7</v>
      </c>
      <c r="S190" s="117">
        <v>0</v>
      </c>
      <c r="T190" s="118">
        <f>S190*H190</f>
        <v>0</v>
      </c>
      <c r="AR190" s="119" t="s">
        <v>176</v>
      </c>
      <c r="AT190" s="119" t="s">
        <v>454</v>
      </c>
      <c r="AU190" s="119" t="s">
        <v>86</v>
      </c>
      <c r="AY190" s="18" t="s">
        <v>137</v>
      </c>
      <c r="BE190" s="120">
        <f>IF(N190="základní",J190,0)</f>
        <v>0</v>
      </c>
      <c r="BF190" s="120">
        <f>IF(N190="snížená",J190,0)</f>
        <v>0</v>
      </c>
      <c r="BG190" s="120">
        <f>IF(N190="zákl. přenesená",J190,0)</f>
        <v>0</v>
      </c>
      <c r="BH190" s="120">
        <f>IF(N190="sníž. přenesená",J190,0)</f>
        <v>0</v>
      </c>
      <c r="BI190" s="120">
        <f>IF(N190="nulová",J190,0)</f>
        <v>0</v>
      </c>
      <c r="BJ190" s="18" t="s">
        <v>84</v>
      </c>
      <c r="BK190" s="120">
        <f>ROUND(I190*H190,2)</f>
        <v>0</v>
      </c>
      <c r="BL190" s="18" t="s">
        <v>153</v>
      </c>
      <c r="BM190" s="119" t="s">
        <v>1086</v>
      </c>
    </row>
    <row r="191" spans="2:65" s="1" customFormat="1" ht="29.25">
      <c r="B191" s="33"/>
      <c r="D191" s="121" t="s">
        <v>139</v>
      </c>
      <c r="F191" s="122" t="s">
        <v>1087</v>
      </c>
      <c r="I191" s="123"/>
      <c r="L191" s="33"/>
      <c r="M191" s="124"/>
      <c r="T191" s="54"/>
      <c r="AT191" s="18" t="s">
        <v>139</v>
      </c>
      <c r="AU191" s="18" t="s">
        <v>86</v>
      </c>
    </row>
    <row r="192" spans="2:65" s="10" customFormat="1" ht="11.25">
      <c r="B192" s="131"/>
      <c r="D192" s="121" t="s">
        <v>141</v>
      </c>
      <c r="E192" s="132" t="s">
        <v>19</v>
      </c>
      <c r="F192" s="133" t="s">
        <v>1088</v>
      </c>
      <c r="H192" s="134">
        <v>28.7</v>
      </c>
      <c r="I192" s="135"/>
      <c r="L192" s="131"/>
      <c r="M192" s="136"/>
      <c r="T192" s="137"/>
      <c r="AT192" s="132" t="s">
        <v>141</v>
      </c>
      <c r="AU192" s="132" t="s">
        <v>86</v>
      </c>
      <c r="AV192" s="10" t="s">
        <v>86</v>
      </c>
      <c r="AW192" s="10" t="s">
        <v>37</v>
      </c>
      <c r="AX192" s="10" t="s">
        <v>84</v>
      </c>
      <c r="AY192" s="132" t="s">
        <v>137</v>
      </c>
    </row>
    <row r="193" spans="2:65" s="1" customFormat="1" ht="16.5" customHeight="1">
      <c r="B193" s="33"/>
      <c r="C193" s="108" t="s">
        <v>216</v>
      </c>
      <c r="D193" s="108" t="s">
        <v>132</v>
      </c>
      <c r="E193" s="109" t="s">
        <v>1089</v>
      </c>
      <c r="F193" s="110" t="s">
        <v>1090</v>
      </c>
      <c r="G193" s="111" t="s">
        <v>209</v>
      </c>
      <c r="H193" s="112">
        <v>232.38800000000001</v>
      </c>
      <c r="I193" s="113"/>
      <c r="J193" s="114">
        <f>ROUND(I193*H193,2)</f>
        <v>0</v>
      </c>
      <c r="K193" s="110" t="s">
        <v>19</v>
      </c>
      <c r="L193" s="33"/>
      <c r="M193" s="115" t="s">
        <v>19</v>
      </c>
      <c r="N193" s="116" t="s">
        <v>47</v>
      </c>
      <c r="P193" s="117">
        <f>O193*H193</f>
        <v>0</v>
      </c>
      <c r="Q193" s="117">
        <v>0</v>
      </c>
      <c r="R193" s="117">
        <f>Q193*H193</f>
        <v>0</v>
      </c>
      <c r="S193" s="117">
        <v>0</v>
      </c>
      <c r="T193" s="118">
        <f>S193*H193</f>
        <v>0</v>
      </c>
      <c r="AR193" s="119" t="s">
        <v>153</v>
      </c>
      <c r="AT193" s="119" t="s">
        <v>132</v>
      </c>
      <c r="AU193" s="119" t="s">
        <v>86</v>
      </c>
      <c r="AY193" s="18" t="s">
        <v>137</v>
      </c>
      <c r="BE193" s="120">
        <f>IF(N193="základní",J193,0)</f>
        <v>0</v>
      </c>
      <c r="BF193" s="120">
        <f>IF(N193="snížená",J193,0)</f>
        <v>0</v>
      </c>
      <c r="BG193" s="120">
        <f>IF(N193="zákl. přenesená",J193,0)</f>
        <v>0</v>
      </c>
      <c r="BH193" s="120">
        <f>IF(N193="sníž. přenesená",J193,0)</f>
        <v>0</v>
      </c>
      <c r="BI193" s="120">
        <f>IF(N193="nulová",J193,0)</f>
        <v>0</v>
      </c>
      <c r="BJ193" s="18" t="s">
        <v>84</v>
      </c>
      <c r="BK193" s="120">
        <f>ROUND(I193*H193,2)</f>
        <v>0</v>
      </c>
      <c r="BL193" s="18" t="s">
        <v>153</v>
      </c>
      <c r="BM193" s="119" t="s">
        <v>1091</v>
      </c>
    </row>
    <row r="194" spans="2:65" s="1" customFormat="1" ht="19.5">
      <c r="B194" s="33"/>
      <c r="D194" s="121" t="s">
        <v>139</v>
      </c>
      <c r="F194" s="122" t="s">
        <v>1092</v>
      </c>
      <c r="I194" s="123"/>
      <c r="L194" s="33"/>
      <c r="M194" s="124"/>
      <c r="T194" s="54"/>
      <c r="AT194" s="18" t="s">
        <v>139</v>
      </c>
      <c r="AU194" s="18" t="s">
        <v>86</v>
      </c>
    </row>
    <row r="195" spans="2:65" s="10" customFormat="1" ht="11.25">
      <c r="B195" s="131"/>
      <c r="D195" s="121" t="s">
        <v>141</v>
      </c>
      <c r="E195" s="132" t="s">
        <v>19</v>
      </c>
      <c r="F195" s="133" t="s">
        <v>967</v>
      </c>
      <c r="H195" s="134">
        <v>232.38800000000001</v>
      </c>
      <c r="I195" s="135"/>
      <c r="L195" s="131"/>
      <c r="M195" s="136"/>
      <c r="T195" s="137"/>
      <c r="AT195" s="132" t="s">
        <v>141</v>
      </c>
      <c r="AU195" s="132" t="s">
        <v>86</v>
      </c>
      <c r="AV195" s="10" t="s">
        <v>86</v>
      </c>
      <c r="AW195" s="10" t="s">
        <v>37</v>
      </c>
      <c r="AX195" s="10" t="s">
        <v>84</v>
      </c>
      <c r="AY195" s="132" t="s">
        <v>137</v>
      </c>
    </row>
    <row r="196" spans="2:65" s="1" customFormat="1" ht="16.5" customHeight="1">
      <c r="B196" s="33"/>
      <c r="C196" s="108" t="s">
        <v>221</v>
      </c>
      <c r="D196" s="108" t="s">
        <v>132</v>
      </c>
      <c r="E196" s="109" t="s">
        <v>464</v>
      </c>
      <c r="F196" s="110" t="s">
        <v>465</v>
      </c>
      <c r="G196" s="111" t="s">
        <v>303</v>
      </c>
      <c r="H196" s="112">
        <v>13.981</v>
      </c>
      <c r="I196" s="113"/>
      <c r="J196" s="114">
        <f>ROUND(I196*H196,2)</f>
        <v>0</v>
      </c>
      <c r="K196" s="110" t="s">
        <v>376</v>
      </c>
      <c r="L196" s="33"/>
      <c r="M196" s="115" t="s">
        <v>19</v>
      </c>
      <c r="N196" s="116" t="s">
        <v>47</v>
      </c>
      <c r="P196" s="117">
        <f>O196*H196</f>
        <v>0</v>
      </c>
      <c r="Q196" s="117">
        <v>2.0999999999999999E-3</v>
      </c>
      <c r="R196" s="117">
        <f>Q196*H196</f>
        <v>2.9360099999999997E-2</v>
      </c>
      <c r="S196" s="117">
        <v>0</v>
      </c>
      <c r="T196" s="118">
        <f>S196*H196</f>
        <v>0</v>
      </c>
      <c r="AR196" s="119" t="s">
        <v>153</v>
      </c>
      <c r="AT196" s="119" t="s">
        <v>132</v>
      </c>
      <c r="AU196" s="119" t="s">
        <v>86</v>
      </c>
      <c r="AY196" s="18" t="s">
        <v>137</v>
      </c>
      <c r="BE196" s="120">
        <f>IF(N196="základní",J196,0)</f>
        <v>0</v>
      </c>
      <c r="BF196" s="120">
        <f>IF(N196="snížená",J196,0)</f>
        <v>0</v>
      </c>
      <c r="BG196" s="120">
        <f>IF(N196="zákl. přenesená",J196,0)</f>
        <v>0</v>
      </c>
      <c r="BH196" s="120">
        <f>IF(N196="sníž. přenesená",J196,0)</f>
        <v>0</v>
      </c>
      <c r="BI196" s="120">
        <f>IF(N196="nulová",J196,0)</f>
        <v>0</v>
      </c>
      <c r="BJ196" s="18" t="s">
        <v>84</v>
      </c>
      <c r="BK196" s="120">
        <f>ROUND(I196*H196,2)</f>
        <v>0</v>
      </c>
      <c r="BL196" s="18" t="s">
        <v>153</v>
      </c>
      <c r="BM196" s="119" t="s">
        <v>1093</v>
      </c>
    </row>
    <row r="197" spans="2:65" s="1" customFormat="1" ht="11.25">
      <c r="B197" s="33"/>
      <c r="D197" s="121" t="s">
        <v>139</v>
      </c>
      <c r="F197" s="122" t="s">
        <v>467</v>
      </c>
      <c r="I197" s="123"/>
      <c r="L197" s="33"/>
      <c r="M197" s="124"/>
      <c r="T197" s="54"/>
      <c r="AT197" s="18" t="s">
        <v>139</v>
      </c>
      <c r="AU197" s="18" t="s">
        <v>86</v>
      </c>
    </row>
    <row r="198" spans="2:65" s="1" customFormat="1" ht="11.25">
      <c r="B198" s="33"/>
      <c r="D198" s="164" t="s">
        <v>379</v>
      </c>
      <c r="F198" s="165" t="s">
        <v>468</v>
      </c>
      <c r="I198" s="123"/>
      <c r="L198" s="33"/>
      <c r="M198" s="124"/>
      <c r="T198" s="54"/>
      <c r="AT198" s="18" t="s">
        <v>379</v>
      </c>
      <c r="AU198" s="18" t="s">
        <v>86</v>
      </c>
    </row>
    <row r="199" spans="2:65" s="10" customFormat="1" ht="11.25">
      <c r="B199" s="131"/>
      <c r="D199" s="121" t="s">
        <v>141</v>
      </c>
      <c r="E199" s="132" t="s">
        <v>19</v>
      </c>
      <c r="F199" s="133" t="s">
        <v>319</v>
      </c>
      <c r="H199" s="134">
        <v>13.981</v>
      </c>
      <c r="I199" s="135"/>
      <c r="L199" s="131"/>
      <c r="M199" s="136"/>
      <c r="T199" s="137"/>
      <c r="AT199" s="132" t="s">
        <v>141</v>
      </c>
      <c r="AU199" s="132" t="s">
        <v>86</v>
      </c>
      <c r="AV199" s="10" t="s">
        <v>86</v>
      </c>
      <c r="AW199" s="10" t="s">
        <v>37</v>
      </c>
      <c r="AX199" s="10" t="s">
        <v>84</v>
      </c>
      <c r="AY199" s="132" t="s">
        <v>137</v>
      </c>
    </row>
    <row r="200" spans="2:65" s="1" customFormat="1" ht="16.5" customHeight="1">
      <c r="B200" s="33"/>
      <c r="C200" s="108" t="s">
        <v>227</v>
      </c>
      <c r="D200" s="108" t="s">
        <v>132</v>
      </c>
      <c r="E200" s="109" t="s">
        <v>469</v>
      </c>
      <c r="F200" s="110" t="s">
        <v>470</v>
      </c>
      <c r="G200" s="111" t="s">
        <v>303</v>
      </c>
      <c r="H200" s="112">
        <v>13.981</v>
      </c>
      <c r="I200" s="113"/>
      <c r="J200" s="114">
        <f>ROUND(I200*H200,2)</f>
        <v>0</v>
      </c>
      <c r="K200" s="110" t="s">
        <v>376</v>
      </c>
      <c r="L200" s="33"/>
      <c r="M200" s="115" t="s">
        <v>19</v>
      </c>
      <c r="N200" s="116" t="s">
        <v>47</v>
      </c>
      <c r="P200" s="117">
        <f>O200*H200</f>
        <v>0</v>
      </c>
      <c r="Q200" s="117">
        <v>5.77E-3</v>
      </c>
      <c r="R200" s="117">
        <f>Q200*H200</f>
        <v>8.0670370000000005E-2</v>
      </c>
      <c r="S200" s="117">
        <v>0</v>
      </c>
      <c r="T200" s="118">
        <f>S200*H200</f>
        <v>0</v>
      </c>
      <c r="AR200" s="119" t="s">
        <v>153</v>
      </c>
      <c r="AT200" s="119" t="s">
        <v>132</v>
      </c>
      <c r="AU200" s="119" t="s">
        <v>86</v>
      </c>
      <c r="AY200" s="18" t="s">
        <v>137</v>
      </c>
      <c r="BE200" s="120">
        <f>IF(N200="základní",J200,0)</f>
        <v>0</v>
      </c>
      <c r="BF200" s="120">
        <f>IF(N200="snížená",J200,0)</f>
        <v>0</v>
      </c>
      <c r="BG200" s="120">
        <f>IF(N200="zákl. přenesená",J200,0)</f>
        <v>0</v>
      </c>
      <c r="BH200" s="120">
        <f>IF(N200="sníž. přenesená",J200,0)</f>
        <v>0</v>
      </c>
      <c r="BI200" s="120">
        <f>IF(N200="nulová",J200,0)</f>
        <v>0</v>
      </c>
      <c r="BJ200" s="18" t="s">
        <v>84</v>
      </c>
      <c r="BK200" s="120">
        <f>ROUND(I200*H200,2)</f>
        <v>0</v>
      </c>
      <c r="BL200" s="18" t="s">
        <v>153</v>
      </c>
      <c r="BM200" s="119" t="s">
        <v>1094</v>
      </c>
    </row>
    <row r="201" spans="2:65" s="1" customFormat="1" ht="11.25">
      <c r="B201" s="33"/>
      <c r="D201" s="121" t="s">
        <v>139</v>
      </c>
      <c r="F201" s="122" t="s">
        <v>472</v>
      </c>
      <c r="I201" s="123"/>
      <c r="L201" s="33"/>
      <c r="M201" s="124"/>
      <c r="T201" s="54"/>
      <c r="AT201" s="18" t="s">
        <v>139</v>
      </c>
      <c r="AU201" s="18" t="s">
        <v>86</v>
      </c>
    </row>
    <row r="202" spans="2:65" s="1" customFormat="1" ht="11.25">
      <c r="B202" s="33"/>
      <c r="D202" s="164" t="s">
        <v>379</v>
      </c>
      <c r="F202" s="165" t="s">
        <v>473</v>
      </c>
      <c r="I202" s="123"/>
      <c r="L202" s="33"/>
      <c r="M202" s="124"/>
      <c r="T202" s="54"/>
      <c r="AT202" s="18" t="s">
        <v>379</v>
      </c>
      <c r="AU202" s="18" t="s">
        <v>86</v>
      </c>
    </row>
    <row r="203" spans="2:65" s="10" customFormat="1" ht="11.25">
      <c r="B203" s="131"/>
      <c r="D203" s="121" t="s">
        <v>141</v>
      </c>
      <c r="E203" s="132" t="s">
        <v>19</v>
      </c>
      <c r="F203" s="133" t="s">
        <v>319</v>
      </c>
      <c r="H203" s="134">
        <v>13.981</v>
      </c>
      <c r="I203" s="135"/>
      <c r="L203" s="131"/>
      <c r="M203" s="136"/>
      <c r="T203" s="137"/>
      <c r="AT203" s="132" t="s">
        <v>141</v>
      </c>
      <c r="AU203" s="132" t="s">
        <v>86</v>
      </c>
      <c r="AV203" s="10" t="s">
        <v>86</v>
      </c>
      <c r="AW203" s="10" t="s">
        <v>37</v>
      </c>
      <c r="AX203" s="10" t="s">
        <v>84</v>
      </c>
      <c r="AY203" s="132" t="s">
        <v>137</v>
      </c>
    </row>
    <row r="204" spans="2:65" s="1" customFormat="1" ht="16.5" customHeight="1">
      <c r="B204" s="33"/>
      <c r="C204" s="180" t="s">
        <v>232</v>
      </c>
      <c r="D204" s="180" t="s">
        <v>454</v>
      </c>
      <c r="E204" s="181" t="s">
        <v>1095</v>
      </c>
      <c r="F204" s="182" t="s">
        <v>1096</v>
      </c>
      <c r="G204" s="183" t="s">
        <v>303</v>
      </c>
      <c r="H204" s="184">
        <v>13.981</v>
      </c>
      <c r="I204" s="185"/>
      <c r="J204" s="186">
        <f>ROUND(I204*H204,2)</f>
        <v>0</v>
      </c>
      <c r="K204" s="182" t="s">
        <v>376</v>
      </c>
      <c r="L204" s="187"/>
      <c r="M204" s="188" t="s">
        <v>19</v>
      </c>
      <c r="N204" s="189" t="s">
        <v>47</v>
      </c>
      <c r="P204" s="117">
        <f>O204*H204</f>
        <v>0</v>
      </c>
      <c r="Q204" s="117">
        <v>1</v>
      </c>
      <c r="R204" s="117">
        <f>Q204*H204</f>
        <v>13.981</v>
      </c>
      <c r="S204" s="117">
        <v>0</v>
      </c>
      <c r="T204" s="118">
        <f>S204*H204</f>
        <v>0</v>
      </c>
      <c r="AR204" s="119" t="s">
        <v>176</v>
      </c>
      <c r="AT204" s="119" t="s">
        <v>454</v>
      </c>
      <c r="AU204" s="119" t="s">
        <v>86</v>
      </c>
      <c r="AY204" s="18" t="s">
        <v>137</v>
      </c>
      <c r="BE204" s="120">
        <f>IF(N204="základní",J204,0)</f>
        <v>0</v>
      </c>
      <c r="BF204" s="120">
        <f>IF(N204="snížená",J204,0)</f>
        <v>0</v>
      </c>
      <c r="BG204" s="120">
        <f>IF(N204="zákl. přenesená",J204,0)</f>
        <v>0</v>
      </c>
      <c r="BH204" s="120">
        <f>IF(N204="sníž. přenesená",J204,0)</f>
        <v>0</v>
      </c>
      <c r="BI204" s="120">
        <f>IF(N204="nulová",J204,0)</f>
        <v>0</v>
      </c>
      <c r="BJ204" s="18" t="s">
        <v>84</v>
      </c>
      <c r="BK204" s="120">
        <f>ROUND(I204*H204,2)</f>
        <v>0</v>
      </c>
      <c r="BL204" s="18" t="s">
        <v>153</v>
      </c>
      <c r="BM204" s="119" t="s">
        <v>1097</v>
      </c>
    </row>
    <row r="205" spans="2:65" s="1" customFormat="1" ht="11.25">
      <c r="B205" s="33"/>
      <c r="D205" s="121" t="s">
        <v>139</v>
      </c>
      <c r="F205" s="122" t="s">
        <v>1096</v>
      </c>
      <c r="I205" s="123"/>
      <c r="L205" s="33"/>
      <c r="M205" s="124"/>
      <c r="T205" s="54"/>
      <c r="AT205" s="18" t="s">
        <v>139</v>
      </c>
      <c r="AU205" s="18" t="s">
        <v>86</v>
      </c>
    </row>
    <row r="206" spans="2:65" s="9" customFormat="1" ht="11.25">
      <c r="B206" s="125"/>
      <c r="D206" s="121" t="s">
        <v>141</v>
      </c>
      <c r="E206" s="126" t="s">
        <v>19</v>
      </c>
      <c r="F206" s="127" t="s">
        <v>1098</v>
      </c>
      <c r="H206" s="126" t="s">
        <v>19</v>
      </c>
      <c r="I206" s="128"/>
      <c r="L206" s="125"/>
      <c r="M206" s="129"/>
      <c r="T206" s="130"/>
      <c r="AT206" s="126" t="s">
        <v>141</v>
      </c>
      <c r="AU206" s="126" t="s">
        <v>86</v>
      </c>
      <c r="AV206" s="9" t="s">
        <v>84</v>
      </c>
      <c r="AW206" s="9" t="s">
        <v>37</v>
      </c>
      <c r="AX206" s="9" t="s">
        <v>76</v>
      </c>
      <c r="AY206" s="126" t="s">
        <v>137</v>
      </c>
    </row>
    <row r="207" spans="2:65" s="10" customFormat="1" ht="11.25">
      <c r="B207" s="131"/>
      <c r="D207" s="121" t="s">
        <v>141</v>
      </c>
      <c r="E207" s="132" t="s">
        <v>19</v>
      </c>
      <c r="F207" s="133" t="s">
        <v>1099</v>
      </c>
      <c r="H207" s="134">
        <v>6.9740000000000002</v>
      </c>
      <c r="I207" s="135"/>
      <c r="L207" s="131"/>
      <c r="M207" s="136"/>
      <c r="T207" s="137"/>
      <c r="AT207" s="132" t="s">
        <v>141</v>
      </c>
      <c r="AU207" s="132" t="s">
        <v>86</v>
      </c>
      <c r="AV207" s="10" t="s">
        <v>86</v>
      </c>
      <c r="AW207" s="10" t="s">
        <v>37</v>
      </c>
      <c r="AX207" s="10" t="s">
        <v>76</v>
      </c>
      <c r="AY207" s="132" t="s">
        <v>137</v>
      </c>
    </row>
    <row r="208" spans="2:65" s="9" customFormat="1" ht="11.25">
      <c r="B208" s="125"/>
      <c r="D208" s="121" t="s">
        <v>141</v>
      </c>
      <c r="E208" s="126" t="s">
        <v>19</v>
      </c>
      <c r="F208" s="127" t="s">
        <v>1100</v>
      </c>
      <c r="H208" s="126" t="s">
        <v>19</v>
      </c>
      <c r="I208" s="128"/>
      <c r="L208" s="125"/>
      <c r="M208" s="129"/>
      <c r="T208" s="130"/>
      <c r="AT208" s="126" t="s">
        <v>141</v>
      </c>
      <c r="AU208" s="126" t="s">
        <v>86</v>
      </c>
      <c r="AV208" s="9" t="s">
        <v>84</v>
      </c>
      <c r="AW208" s="9" t="s">
        <v>37</v>
      </c>
      <c r="AX208" s="9" t="s">
        <v>76</v>
      </c>
      <c r="AY208" s="126" t="s">
        <v>137</v>
      </c>
    </row>
    <row r="209" spans="2:65" s="10" customFormat="1" ht="11.25">
      <c r="B209" s="131"/>
      <c r="D209" s="121" t="s">
        <v>141</v>
      </c>
      <c r="E209" s="132" t="s">
        <v>19</v>
      </c>
      <c r="F209" s="133" t="s">
        <v>1101</v>
      </c>
      <c r="H209" s="134">
        <v>7.0069999999999997</v>
      </c>
      <c r="I209" s="135"/>
      <c r="L209" s="131"/>
      <c r="M209" s="136"/>
      <c r="T209" s="137"/>
      <c r="AT209" s="132" t="s">
        <v>141</v>
      </c>
      <c r="AU209" s="132" t="s">
        <v>86</v>
      </c>
      <c r="AV209" s="10" t="s">
        <v>86</v>
      </c>
      <c r="AW209" s="10" t="s">
        <v>37</v>
      </c>
      <c r="AX209" s="10" t="s">
        <v>76</v>
      </c>
      <c r="AY209" s="132" t="s">
        <v>137</v>
      </c>
    </row>
    <row r="210" spans="2:65" s="14" customFormat="1" ht="11.25">
      <c r="B210" s="166"/>
      <c r="D210" s="121" t="s">
        <v>141</v>
      </c>
      <c r="E210" s="167" t="s">
        <v>319</v>
      </c>
      <c r="F210" s="168" t="s">
        <v>391</v>
      </c>
      <c r="H210" s="169">
        <v>13.981</v>
      </c>
      <c r="I210" s="170"/>
      <c r="L210" s="166"/>
      <c r="M210" s="171"/>
      <c r="T210" s="172"/>
      <c r="AT210" s="167" t="s">
        <v>141</v>
      </c>
      <c r="AU210" s="167" t="s">
        <v>86</v>
      </c>
      <c r="AV210" s="14" t="s">
        <v>153</v>
      </c>
      <c r="AW210" s="14" t="s">
        <v>37</v>
      </c>
      <c r="AX210" s="14" t="s">
        <v>84</v>
      </c>
      <c r="AY210" s="167" t="s">
        <v>137</v>
      </c>
    </row>
    <row r="211" spans="2:65" s="1" customFormat="1" ht="16.5" customHeight="1">
      <c r="B211" s="33"/>
      <c r="C211" s="108" t="s">
        <v>7</v>
      </c>
      <c r="D211" s="108" t="s">
        <v>132</v>
      </c>
      <c r="E211" s="109" t="s">
        <v>478</v>
      </c>
      <c r="F211" s="110" t="s">
        <v>479</v>
      </c>
      <c r="G211" s="111" t="s">
        <v>303</v>
      </c>
      <c r="H211" s="112">
        <v>13.981</v>
      </c>
      <c r="I211" s="113"/>
      <c r="J211" s="114">
        <f>ROUND(I211*H211,2)</f>
        <v>0</v>
      </c>
      <c r="K211" s="110" t="s">
        <v>376</v>
      </c>
      <c r="L211" s="33"/>
      <c r="M211" s="115" t="s">
        <v>19</v>
      </c>
      <c r="N211" s="116" t="s">
        <v>47</v>
      </c>
      <c r="P211" s="117">
        <f>O211*H211</f>
        <v>0</v>
      </c>
      <c r="Q211" s="117">
        <v>7.2000000000000005E-4</v>
      </c>
      <c r="R211" s="117">
        <f>Q211*H211</f>
        <v>1.006632E-2</v>
      </c>
      <c r="S211" s="117">
        <v>0</v>
      </c>
      <c r="T211" s="118">
        <f>S211*H211</f>
        <v>0</v>
      </c>
      <c r="AR211" s="119" t="s">
        <v>153</v>
      </c>
      <c r="AT211" s="119" t="s">
        <v>132</v>
      </c>
      <c r="AU211" s="119" t="s">
        <v>86</v>
      </c>
      <c r="AY211" s="18" t="s">
        <v>137</v>
      </c>
      <c r="BE211" s="120">
        <f>IF(N211="základní",J211,0)</f>
        <v>0</v>
      </c>
      <c r="BF211" s="120">
        <f>IF(N211="snížená",J211,0)</f>
        <v>0</v>
      </c>
      <c r="BG211" s="120">
        <f>IF(N211="zákl. přenesená",J211,0)</f>
        <v>0</v>
      </c>
      <c r="BH211" s="120">
        <f>IF(N211="sníž. přenesená",J211,0)</f>
        <v>0</v>
      </c>
      <c r="BI211" s="120">
        <f>IF(N211="nulová",J211,0)</f>
        <v>0</v>
      </c>
      <c r="BJ211" s="18" t="s">
        <v>84</v>
      </c>
      <c r="BK211" s="120">
        <f>ROUND(I211*H211,2)</f>
        <v>0</v>
      </c>
      <c r="BL211" s="18" t="s">
        <v>153</v>
      </c>
      <c r="BM211" s="119" t="s">
        <v>1102</v>
      </c>
    </row>
    <row r="212" spans="2:65" s="1" customFormat="1" ht="11.25">
      <c r="B212" s="33"/>
      <c r="D212" s="121" t="s">
        <v>139</v>
      </c>
      <c r="F212" s="122" t="s">
        <v>481</v>
      </c>
      <c r="I212" s="123"/>
      <c r="L212" s="33"/>
      <c r="M212" s="124"/>
      <c r="T212" s="54"/>
      <c r="AT212" s="18" t="s">
        <v>139</v>
      </c>
      <c r="AU212" s="18" t="s">
        <v>86</v>
      </c>
    </row>
    <row r="213" spans="2:65" s="1" customFormat="1" ht="11.25">
      <c r="B213" s="33"/>
      <c r="D213" s="164" t="s">
        <v>379</v>
      </c>
      <c r="F213" s="165" t="s">
        <v>482</v>
      </c>
      <c r="I213" s="123"/>
      <c r="L213" s="33"/>
      <c r="M213" s="124"/>
      <c r="T213" s="54"/>
      <c r="AT213" s="18" t="s">
        <v>379</v>
      </c>
      <c r="AU213" s="18" t="s">
        <v>86</v>
      </c>
    </row>
    <row r="214" spans="2:65" s="10" customFormat="1" ht="11.25">
      <c r="B214" s="131"/>
      <c r="D214" s="121" t="s">
        <v>141</v>
      </c>
      <c r="E214" s="132" t="s">
        <v>19</v>
      </c>
      <c r="F214" s="133" t="s">
        <v>319</v>
      </c>
      <c r="H214" s="134">
        <v>13.981</v>
      </c>
      <c r="I214" s="135"/>
      <c r="L214" s="131"/>
      <c r="M214" s="136"/>
      <c r="T214" s="137"/>
      <c r="AT214" s="132" t="s">
        <v>141</v>
      </c>
      <c r="AU214" s="132" t="s">
        <v>86</v>
      </c>
      <c r="AV214" s="10" t="s">
        <v>86</v>
      </c>
      <c r="AW214" s="10" t="s">
        <v>37</v>
      </c>
      <c r="AX214" s="10" t="s">
        <v>84</v>
      </c>
      <c r="AY214" s="132" t="s">
        <v>137</v>
      </c>
    </row>
    <row r="215" spans="2:65" s="1" customFormat="1" ht="21.75" customHeight="1">
      <c r="B215" s="33"/>
      <c r="C215" s="108" t="s">
        <v>240</v>
      </c>
      <c r="D215" s="108" t="s">
        <v>132</v>
      </c>
      <c r="E215" s="109" t="s">
        <v>491</v>
      </c>
      <c r="F215" s="110" t="s">
        <v>492</v>
      </c>
      <c r="G215" s="111" t="s">
        <v>287</v>
      </c>
      <c r="H215" s="112">
        <v>57.97</v>
      </c>
      <c r="I215" s="113"/>
      <c r="J215" s="114">
        <f>ROUND(I215*H215,2)</f>
        <v>0</v>
      </c>
      <c r="K215" s="110" t="s">
        <v>376</v>
      </c>
      <c r="L215" s="33"/>
      <c r="M215" s="115" t="s">
        <v>19</v>
      </c>
      <c r="N215" s="116" t="s">
        <v>47</v>
      </c>
      <c r="P215" s="117">
        <f>O215*H215</f>
        <v>0</v>
      </c>
      <c r="Q215" s="117">
        <v>0</v>
      </c>
      <c r="R215" s="117">
        <f>Q215*H215</f>
        <v>0</v>
      </c>
      <c r="S215" s="117">
        <v>0</v>
      </c>
      <c r="T215" s="118">
        <f>S215*H215</f>
        <v>0</v>
      </c>
      <c r="AR215" s="119" t="s">
        <v>153</v>
      </c>
      <c r="AT215" s="119" t="s">
        <v>132</v>
      </c>
      <c r="AU215" s="119" t="s">
        <v>86</v>
      </c>
      <c r="AY215" s="18" t="s">
        <v>137</v>
      </c>
      <c r="BE215" s="120">
        <f>IF(N215="základní",J215,0)</f>
        <v>0</v>
      </c>
      <c r="BF215" s="120">
        <f>IF(N215="snížená",J215,0)</f>
        <v>0</v>
      </c>
      <c r="BG215" s="120">
        <f>IF(N215="zákl. přenesená",J215,0)</f>
        <v>0</v>
      </c>
      <c r="BH215" s="120">
        <f>IF(N215="sníž. přenesená",J215,0)</f>
        <v>0</v>
      </c>
      <c r="BI215" s="120">
        <f>IF(N215="nulová",J215,0)</f>
        <v>0</v>
      </c>
      <c r="BJ215" s="18" t="s">
        <v>84</v>
      </c>
      <c r="BK215" s="120">
        <f>ROUND(I215*H215,2)</f>
        <v>0</v>
      </c>
      <c r="BL215" s="18" t="s">
        <v>153</v>
      </c>
      <c r="BM215" s="119" t="s">
        <v>1103</v>
      </c>
    </row>
    <row r="216" spans="2:65" s="1" customFormat="1" ht="19.5">
      <c r="B216" s="33"/>
      <c r="D216" s="121" t="s">
        <v>139</v>
      </c>
      <c r="F216" s="122" t="s">
        <v>494</v>
      </c>
      <c r="I216" s="123"/>
      <c r="L216" s="33"/>
      <c r="M216" s="124"/>
      <c r="T216" s="54"/>
      <c r="AT216" s="18" t="s">
        <v>139</v>
      </c>
      <c r="AU216" s="18" t="s">
        <v>86</v>
      </c>
    </row>
    <row r="217" spans="2:65" s="1" customFormat="1" ht="11.25">
      <c r="B217" s="33"/>
      <c r="D217" s="164" t="s">
        <v>379</v>
      </c>
      <c r="F217" s="165" t="s">
        <v>495</v>
      </c>
      <c r="I217" s="123"/>
      <c r="L217" s="33"/>
      <c r="M217" s="124"/>
      <c r="T217" s="54"/>
      <c r="AT217" s="18" t="s">
        <v>379</v>
      </c>
      <c r="AU217" s="18" t="s">
        <v>86</v>
      </c>
    </row>
    <row r="218" spans="2:65" s="9" customFormat="1" ht="11.25">
      <c r="B218" s="125"/>
      <c r="D218" s="121" t="s">
        <v>141</v>
      </c>
      <c r="E218" s="126" t="s">
        <v>19</v>
      </c>
      <c r="F218" s="127" t="s">
        <v>496</v>
      </c>
      <c r="H218" s="126" t="s">
        <v>19</v>
      </c>
      <c r="I218" s="128"/>
      <c r="L218" s="125"/>
      <c r="M218" s="129"/>
      <c r="T218" s="130"/>
      <c r="AT218" s="126" t="s">
        <v>141</v>
      </c>
      <c r="AU218" s="126" t="s">
        <v>86</v>
      </c>
      <c r="AV218" s="9" t="s">
        <v>84</v>
      </c>
      <c r="AW218" s="9" t="s">
        <v>37</v>
      </c>
      <c r="AX218" s="9" t="s">
        <v>76</v>
      </c>
      <c r="AY218" s="126" t="s">
        <v>137</v>
      </c>
    </row>
    <row r="219" spans="2:65" s="10" customFormat="1" ht="11.25">
      <c r="B219" s="131"/>
      <c r="D219" s="121" t="s">
        <v>141</v>
      </c>
      <c r="E219" s="132" t="s">
        <v>19</v>
      </c>
      <c r="F219" s="133" t="s">
        <v>1104</v>
      </c>
      <c r="H219" s="134">
        <v>57.97</v>
      </c>
      <c r="I219" s="135"/>
      <c r="L219" s="131"/>
      <c r="M219" s="136"/>
      <c r="T219" s="137"/>
      <c r="AT219" s="132" t="s">
        <v>141</v>
      </c>
      <c r="AU219" s="132" t="s">
        <v>86</v>
      </c>
      <c r="AV219" s="10" t="s">
        <v>86</v>
      </c>
      <c r="AW219" s="10" t="s">
        <v>37</v>
      </c>
      <c r="AX219" s="10" t="s">
        <v>84</v>
      </c>
      <c r="AY219" s="132" t="s">
        <v>137</v>
      </c>
    </row>
    <row r="220" spans="2:65" s="1" customFormat="1" ht="24.2" customHeight="1">
      <c r="B220" s="33"/>
      <c r="C220" s="108" t="s">
        <v>244</v>
      </c>
      <c r="D220" s="108" t="s">
        <v>132</v>
      </c>
      <c r="E220" s="109" t="s">
        <v>498</v>
      </c>
      <c r="F220" s="110" t="s">
        <v>499</v>
      </c>
      <c r="G220" s="111" t="s">
        <v>287</v>
      </c>
      <c r="H220" s="112">
        <v>579.70000000000005</v>
      </c>
      <c r="I220" s="113"/>
      <c r="J220" s="114">
        <f>ROUND(I220*H220,2)</f>
        <v>0</v>
      </c>
      <c r="K220" s="110" t="s">
        <v>376</v>
      </c>
      <c r="L220" s="33"/>
      <c r="M220" s="115" t="s">
        <v>19</v>
      </c>
      <c r="N220" s="116" t="s">
        <v>47</v>
      </c>
      <c r="P220" s="117">
        <f>O220*H220</f>
        <v>0</v>
      </c>
      <c r="Q220" s="117">
        <v>0</v>
      </c>
      <c r="R220" s="117">
        <f>Q220*H220</f>
        <v>0</v>
      </c>
      <c r="S220" s="117">
        <v>0</v>
      </c>
      <c r="T220" s="118">
        <f>S220*H220</f>
        <v>0</v>
      </c>
      <c r="AR220" s="119" t="s">
        <v>153</v>
      </c>
      <c r="AT220" s="119" t="s">
        <v>132</v>
      </c>
      <c r="AU220" s="119" t="s">
        <v>86</v>
      </c>
      <c r="AY220" s="18" t="s">
        <v>137</v>
      </c>
      <c r="BE220" s="120">
        <f>IF(N220="základní",J220,0)</f>
        <v>0</v>
      </c>
      <c r="BF220" s="120">
        <f>IF(N220="snížená",J220,0)</f>
        <v>0</v>
      </c>
      <c r="BG220" s="120">
        <f>IF(N220="zákl. přenesená",J220,0)</f>
        <v>0</v>
      </c>
      <c r="BH220" s="120">
        <f>IF(N220="sníž. přenesená",J220,0)</f>
        <v>0</v>
      </c>
      <c r="BI220" s="120">
        <f>IF(N220="nulová",J220,0)</f>
        <v>0</v>
      </c>
      <c r="BJ220" s="18" t="s">
        <v>84</v>
      </c>
      <c r="BK220" s="120">
        <f>ROUND(I220*H220,2)</f>
        <v>0</v>
      </c>
      <c r="BL220" s="18" t="s">
        <v>153</v>
      </c>
      <c r="BM220" s="119" t="s">
        <v>1105</v>
      </c>
    </row>
    <row r="221" spans="2:65" s="1" customFormat="1" ht="19.5">
      <c r="B221" s="33"/>
      <c r="D221" s="121" t="s">
        <v>139</v>
      </c>
      <c r="F221" s="122" t="s">
        <v>501</v>
      </c>
      <c r="I221" s="123"/>
      <c r="L221" s="33"/>
      <c r="M221" s="124"/>
      <c r="T221" s="54"/>
      <c r="AT221" s="18" t="s">
        <v>139</v>
      </c>
      <c r="AU221" s="18" t="s">
        <v>86</v>
      </c>
    </row>
    <row r="222" spans="2:65" s="1" customFormat="1" ht="11.25">
      <c r="B222" s="33"/>
      <c r="D222" s="164" t="s">
        <v>379</v>
      </c>
      <c r="F222" s="165" t="s">
        <v>502</v>
      </c>
      <c r="I222" s="123"/>
      <c r="L222" s="33"/>
      <c r="M222" s="124"/>
      <c r="T222" s="54"/>
      <c r="AT222" s="18" t="s">
        <v>379</v>
      </c>
      <c r="AU222" s="18" t="s">
        <v>86</v>
      </c>
    </row>
    <row r="223" spans="2:65" s="10" customFormat="1" ht="11.25">
      <c r="B223" s="131"/>
      <c r="D223" s="121" t="s">
        <v>141</v>
      </c>
      <c r="E223" s="132" t="s">
        <v>19</v>
      </c>
      <c r="F223" s="133" t="s">
        <v>1106</v>
      </c>
      <c r="H223" s="134">
        <v>579.70000000000005</v>
      </c>
      <c r="I223" s="135"/>
      <c r="L223" s="131"/>
      <c r="M223" s="136"/>
      <c r="T223" s="137"/>
      <c r="AT223" s="132" t="s">
        <v>141</v>
      </c>
      <c r="AU223" s="132" t="s">
        <v>86</v>
      </c>
      <c r="AV223" s="10" t="s">
        <v>86</v>
      </c>
      <c r="AW223" s="10" t="s">
        <v>37</v>
      </c>
      <c r="AX223" s="10" t="s">
        <v>84</v>
      </c>
      <c r="AY223" s="132" t="s">
        <v>137</v>
      </c>
    </row>
    <row r="224" spans="2:65" s="1" customFormat="1" ht="16.5" customHeight="1">
      <c r="B224" s="33"/>
      <c r="C224" s="108" t="s">
        <v>537</v>
      </c>
      <c r="D224" s="108" t="s">
        <v>132</v>
      </c>
      <c r="E224" s="109" t="s">
        <v>531</v>
      </c>
      <c r="F224" s="110" t="s">
        <v>532</v>
      </c>
      <c r="G224" s="111" t="s">
        <v>303</v>
      </c>
      <c r="H224" s="112">
        <v>101.44799999999999</v>
      </c>
      <c r="I224" s="113"/>
      <c r="J224" s="114">
        <f>ROUND(I224*H224,2)</f>
        <v>0</v>
      </c>
      <c r="K224" s="110" t="s">
        <v>376</v>
      </c>
      <c r="L224" s="33"/>
      <c r="M224" s="115" t="s">
        <v>19</v>
      </c>
      <c r="N224" s="116" t="s">
        <v>47</v>
      </c>
      <c r="P224" s="117">
        <f>O224*H224</f>
        <v>0</v>
      </c>
      <c r="Q224" s="117">
        <v>0</v>
      </c>
      <c r="R224" s="117">
        <f>Q224*H224</f>
        <v>0</v>
      </c>
      <c r="S224" s="117">
        <v>0</v>
      </c>
      <c r="T224" s="118">
        <f>S224*H224</f>
        <v>0</v>
      </c>
      <c r="AR224" s="119" t="s">
        <v>153</v>
      </c>
      <c r="AT224" s="119" t="s">
        <v>132</v>
      </c>
      <c r="AU224" s="119" t="s">
        <v>86</v>
      </c>
      <c r="AY224" s="18" t="s">
        <v>137</v>
      </c>
      <c r="BE224" s="120">
        <f>IF(N224="základní",J224,0)</f>
        <v>0</v>
      </c>
      <c r="BF224" s="120">
        <f>IF(N224="snížená",J224,0)</f>
        <v>0</v>
      </c>
      <c r="BG224" s="120">
        <f>IF(N224="zákl. přenesená",J224,0)</f>
        <v>0</v>
      </c>
      <c r="BH224" s="120">
        <f>IF(N224="sníž. přenesená",J224,0)</f>
        <v>0</v>
      </c>
      <c r="BI224" s="120">
        <f>IF(N224="nulová",J224,0)</f>
        <v>0</v>
      </c>
      <c r="BJ224" s="18" t="s">
        <v>84</v>
      </c>
      <c r="BK224" s="120">
        <f>ROUND(I224*H224,2)</f>
        <v>0</v>
      </c>
      <c r="BL224" s="18" t="s">
        <v>153</v>
      </c>
      <c r="BM224" s="119" t="s">
        <v>1107</v>
      </c>
    </row>
    <row r="225" spans="2:65" s="1" customFormat="1" ht="19.5">
      <c r="B225" s="33"/>
      <c r="D225" s="121" t="s">
        <v>139</v>
      </c>
      <c r="F225" s="122" t="s">
        <v>534</v>
      </c>
      <c r="I225" s="123"/>
      <c r="L225" s="33"/>
      <c r="M225" s="124"/>
      <c r="T225" s="54"/>
      <c r="AT225" s="18" t="s">
        <v>139</v>
      </c>
      <c r="AU225" s="18" t="s">
        <v>86</v>
      </c>
    </row>
    <row r="226" spans="2:65" s="1" customFormat="1" ht="11.25">
      <c r="B226" s="33"/>
      <c r="D226" s="164" t="s">
        <v>379</v>
      </c>
      <c r="F226" s="165" t="s">
        <v>535</v>
      </c>
      <c r="I226" s="123"/>
      <c r="L226" s="33"/>
      <c r="M226" s="124"/>
      <c r="T226" s="54"/>
      <c r="AT226" s="18" t="s">
        <v>379</v>
      </c>
      <c r="AU226" s="18" t="s">
        <v>86</v>
      </c>
    </row>
    <row r="227" spans="2:65" s="10" customFormat="1" ht="11.25">
      <c r="B227" s="131"/>
      <c r="D227" s="121" t="s">
        <v>141</v>
      </c>
      <c r="E227" s="132" t="s">
        <v>19</v>
      </c>
      <c r="F227" s="133" t="s">
        <v>1108</v>
      </c>
      <c r="H227" s="134">
        <v>101.44799999999999</v>
      </c>
      <c r="I227" s="135"/>
      <c r="L227" s="131"/>
      <c r="M227" s="136"/>
      <c r="T227" s="137"/>
      <c r="AT227" s="132" t="s">
        <v>141</v>
      </c>
      <c r="AU227" s="132" t="s">
        <v>86</v>
      </c>
      <c r="AV227" s="10" t="s">
        <v>86</v>
      </c>
      <c r="AW227" s="10" t="s">
        <v>37</v>
      </c>
      <c r="AX227" s="10" t="s">
        <v>84</v>
      </c>
      <c r="AY227" s="132" t="s">
        <v>137</v>
      </c>
    </row>
    <row r="228" spans="2:65" s="13" customFormat="1" ht="22.9" customHeight="1">
      <c r="B228" s="152"/>
      <c r="D228" s="153" t="s">
        <v>75</v>
      </c>
      <c r="E228" s="162" t="s">
        <v>86</v>
      </c>
      <c r="F228" s="162" t="s">
        <v>566</v>
      </c>
      <c r="I228" s="155"/>
      <c r="J228" s="163">
        <f>BK228</f>
        <v>0</v>
      </c>
      <c r="L228" s="152"/>
      <c r="M228" s="157"/>
      <c r="P228" s="158">
        <f>SUM(P229:P284)</f>
        <v>0</v>
      </c>
      <c r="R228" s="158">
        <f>SUM(R229:R284)</f>
        <v>19.974547479999998</v>
      </c>
      <c r="T228" s="159">
        <f>SUM(T229:T284)</f>
        <v>0</v>
      </c>
      <c r="AR228" s="153" t="s">
        <v>84</v>
      </c>
      <c r="AT228" s="160" t="s">
        <v>75</v>
      </c>
      <c r="AU228" s="160" t="s">
        <v>84</v>
      </c>
      <c r="AY228" s="153" t="s">
        <v>137</v>
      </c>
      <c r="BK228" s="161">
        <f>SUM(BK229:BK284)</f>
        <v>0</v>
      </c>
    </row>
    <row r="229" spans="2:65" s="1" customFormat="1" ht="16.5" customHeight="1">
      <c r="B229" s="33"/>
      <c r="C229" s="108" t="s">
        <v>542</v>
      </c>
      <c r="D229" s="108" t="s">
        <v>132</v>
      </c>
      <c r="E229" s="109" t="s">
        <v>1109</v>
      </c>
      <c r="F229" s="110" t="s">
        <v>1110</v>
      </c>
      <c r="G229" s="111" t="s">
        <v>333</v>
      </c>
      <c r="H229" s="112">
        <v>120</v>
      </c>
      <c r="I229" s="113"/>
      <c r="J229" s="114">
        <f>ROUND(I229*H229,2)</f>
        <v>0</v>
      </c>
      <c r="K229" s="110" t="s">
        <v>376</v>
      </c>
      <c r="L229" s="33"/>
      <c r="M229" s="115" t="s">
        <v>19</v>
      </c>
      <c r="N229" s="116" t="s">
        <v>47</v>
      </c>
      <c r="P229" s="117">
        <f>O229*H229</f>
        <v>0</v>
      </c>
      <c r="Q229" s="117">
        <v>1.3999999999999999E-4</v>
      </c>
      <c r="R229" s="117">
        <f>Q229*H229</f>
        <v>1.6799999999999999E-2</v>
      </c>
      <c r="S229" s="117">
        <v>0</v>
      </c>
      <c r="T229" s="118">
        <f>S229*H229</f>
        <v>0</v>
      </c>
      <c r="AR229" s="119" t="s">
        <v>153</v>
      </c>
      <c r="AT229" s="119" t="s">
        <v>132</v>
      </c>
      <c r="AU229" s="119" t="s">
        <v>86</v>
      </c>
      <c r="AY229" s="18" t="s">
        <v>137</v>
      </c>
      <c r="BE229" s="120">
        <f>IF(N229="základní",J229,0)</f>
        <v>0</v>
      </c>
      <c r="BF229" s="120">
        <f>IF(N229="snížená",J229,0)</f>
        <v>0</v>
      </c>
      <c r="BG229" s="120">
        <f>IF(N229="zákl. přenesená",J229,0)</f>
        <v>0</v>
      </c>
      <c r="BH229" s="120">
        <f>IF(N229="sníž. přenesená",J229,0)</f>
        <v>0</v>
      </c>
      <c r="BI229" s="120">
        <f>IF(N229="nulová",J229,0)</f>
        <v>0</v>
      </c>
      <c r="BJ229" s="18" t="s">
        <v>84</v>
      </c>
      <c r="BK229" s="120">
        <f>ROUND(I229*H229,2)</f>
        <v>0</v>
      </c>
      <c r="BL229" s="18" t="s">
        <v>153</v>
      </c>
      <c r="BM229" s="119" t="s">
        <v>1111</v>
      </c>
    </row>
    <row r="230" spans="2:65" s="1" customFormat="1" ht="19.5">
      <c r="B230" s="33"/>
      <c r="D230" s="121" t="s">
        <v>139</v>
      </c>
      <c r="F230" s="122" t="s">
        <v>1112</v>
      </c>
      <c r="I230" s="123"/>
      <c r="L230" s="33"/>
      <c r="M230" s="124"/>
      <c r="T230" s="54"/>
      <c r="AT230" s="18" t="s">
        <v>139</v>
      </c>
      <c r="AU230" s="18" t="s">
        <v>86</v>
      </c>
    </row>
    <row r="231" spans="2:65" s="1" customFormat="1" ht="11.25">
      <c r="B231" s="33"/>
      <c r="D231" s="164" t="s">
        <v>379</v>
      </c>
      <c r="F231" s="165" t="s">
        <v>1113</v>
      </c>
      <c r="I231" s="123"/>
      <c r="L231" s="33"/>
      <c r="M231" s="124"/>
      <c r="T231" s="54"/>
      <c r="AT231" s="18" t="s">
        <v>379</v>
      </c>
      <c r="AU231" s="18" t="s">
        <v>86</v>
      </c>
    </row>
    <row r="232" spans="2:65" s="10" customFormat="1" ht="11.25">
      <c r="B232" s="131"/>
      <c r="D232" s="121" t="s">
        <v>141</v>
      </c>
      <c r="E232" s="132" t="s">
        <v>19</v>
      </c>
      <c r="F232" s="133" t="s">
        <v>1114</v>
      </c>
      <c r="H232" s="134">
        <v>120</v>
      </c>
      <c r="I232" s="135"/>
      <c r="L232" s="131"/>
      <c r="M232" s="136"/>
      <c r="T232" s="137"/>
      <c r="AT232" s="132" t="s">
        <v>141</v>
      </c>
      <c r="AU232" s="132" t="s">
        <v>86</v>
      </c>
      <c r="AV232" s="10" t="s">
        <v>86</v>
      </c>
      <c r="AW232" s="10" t="s">
        <v>37</v>
      </c>
      <c r="AX232" s="10" t="s">
        <v>84</v>
      </c>
      <c r="AY232" s="132" t="s">
        <v>137</v>
      </c>
    </row>
    <row r="233" spans="2:65" s="1" customFormat="1" ht="16.5" customHeight="1">
      <c r="B233" s="33"/>
      <c r="C233" s="108" t="s">
        <v>549</v>
      </c>
      <c r="D233" s="108" t="s">
        <v>132</v>
      </c>
      <c r="E233" s="109" t="s">
        <v>1115</v>
      </c>
      <c r="F233" s="110" t="s">
        <v>1116</v>
      </c>
      <c r="G233" s="111" t="s">
        <v>375</v>
      </c>
      <c r="H233" s="112">
        <v>96</v>
      </c>
      <c r="I233" s="113"/>
      <c r="J233" s="114">
        <f>ROUND(I233*H233,2)</f>
        <v>0</v>
      </c>
      <c r="K233" s="110" t="s">
        <v>376</v>
      </c>
      <c r="L233" s="33"/>
      <c r="M233" s="115" t="s">
        <v>19</v>
      </c>
      <c r="N233" s="116" t="s">
        <v>47</v>
      </c>
      <c r="P233" s="117">
        <f>O233*H233</f>
        <v>0</v>
      </c>
      <c r="Q233" s="117">
        <v>4.0000000000000003E-5</v>
      </c>
      <c r="R233" s="117">
        <f>Q233*H233</f>
        <v>3.8400000000000005E-3</v>
      </c>
      <c r="S233" s="117">
        <v>0</v>
      </c>
      <c r="T233" s="118">
        <f>S233*H233</f>
        <v>0</v>
      </c>
      <c r="AR233" s="119" t="s">
        <v>153</v>
      </c>
      <c r="AT233" s="119" t="s">
        <v>132</v>
      </c>
      <c r="AU233" s="119" t="s">
        <v>86</v>
      </c>
      <c r="AY233" s="18" t="s">
        <v>137</v>
      </c>
      <c r="BE233" s="120">
        <f>IF(N233="základní",J233,0)</f>
        <v>0</v>
      </c>
      <c r="BF233" s="120">
        <f>IF(N233="snížená",J233,0)</f>
        <v>0</v>
      </c>
      <c r="BG233" s="120">
        <f>IF(N233="zákl. přenesená",J233,0)</f>
        <v>0</v>
      </c>
      <c r="BH233" s="120">
        <f>IF(N233="sníž. přenesená",J233,0)</f>
        <v>0</v>
      </c>
      <c r="BI233" s="120">
        <f>IF(N233="nulová",J233,0)</f>
        <v>0</v>
      </c>
      <c r="BJ233" s="18" t="s">
        <v>84</v>
      </c>
      <c r="BK233" s="120">
        <f>ROUND(I233*H233,2)</f>
        <v>0</v>
      </c>
      <c r="BL233" s="18" t="s">
        <v>153</v>
      </c>
      <c r="BM233" s="119" t="s">
        <v>1117</v>
      </c>
    </row>
    <row r="234" spans="2:65" s="1" customFormat="1" ht="11.25">
      <c r="B234" s="33"/>
      <c r="D234" s="121" t="s">
        <v>139</v>
      </c>
      <c r="F234" s="122" t="s">
        <v>1118</v>
      </c>
      <c r="I234" s="123"/>
      <c r="L234" s="33"/>
      <c r="M234" s="124"/>
      <c r="T234" s="54"/>
      <c r="AT234" s="18" t="s">
        <v>139</v>
      </c>
      <c r="AU234" s="18" t="s">
        <v>86</v>
      </c>
    </row>
    <row r="235" spans="2:65" s="1" customFormat="1" ht="11.25">
      <c r="B235" s="33"/>
      <c r="D235" s="164" t="s">
        <v>379</v>
      </c>
      <c r="F235" s="165" t="s">
        <v>1119</v>
      </c>
      <c r="I235" s="123"/>
      <c r="L235" s="33"/>
      <c r="M235" s="124"/>
      <c r="T235" s="54"/>
      <c r="AT235" s="18" t="s">
        <v>379</v>
      </c>
      <c r="AU235" s="18" t="s">
        <v>86</v>
      </c>
    </row>
    <row r="236" spans="2:65" s="10" customFormat="1" ht="11.25">
      <c r="B236" s="131"/>
      <c r="D236" s="121" t="s">
        <v>141</v>
      </c>
      <c r="E236" s="132" t="s">
        <v>19</v>
      </c>
      <c r="F236" s="133" t="s">
        <v>1120</v>
      </c>
      <c r="H236" s="134">
        <v>96</v>
      </c>
      <c r="I236" s="135"/>
      <c r="L236" s="131"/>
      <c r="M236" s="136"/>
      <c r="T236" s="137"/>
      <c r="AT236" s="132" t="s">
        <v>141</v>
      </c>
      <c r="AU236" s="132" t="s">
        <v>86</v>
      </c>
      <c r="AV236" s="10" t="s">
        <v>86</v>
      </c>
      <c r="AW236" s="10" t="s">
        <v>37</v>
      </c>
      <c r="AX236" s="10" t="s">
        <v>84</v>
      </c>
      <c r="AY236" s="132" t="s">
        <v>137</v>
      </c>
    </row>
    <row r="237" spans="2:65" s="1" customFormat="1" ht="16.5" customHeight="1">
      <c r="B237" s="33"/>
      <c r="C237" s="180" t="s">
        <v>559</v>
      </c>
      <c r="D237" s="180" t="s">
        <v>454</v>
      </c>
      <c r="E237" s="181" t="s">
        <v>1121</v>
      </c>
      <c r="F237" s="182" t="s">
        <v>1122</v>
      </c>
      <c r="G237" s="183" t="s">
        <v>135</v>
      </c>
      <c r="H237" s="184">
        <v>120</v>
      </c>
      <c r="I237" s="185"/>
      <c r="J237" s="186">
        <f>ROUND(I237*H237,2)</f>
        <v>0</v>
      </c>
      <c r="K237" s="182" t="s">
        <v>19</v>
      </c>
      <c r="L237" s="187"/>
      <c r="M237" s="188" t="s">
        <v>19</v>
      </c>
      <c r="N237" s="189" t="s">
        <v>47</v>
      </c>
      <c r="P237" s="117">
        <f>O237*H237</f>
        <v>0</v>
      </c>
      <c r="Q237" s="117">
        <v>0</v>
      </c>
      <c r="R237" s="117">
        <f>Q237*H237</f>
        <v>0</v>
      </c>
      <c r="S237" s="117">
        <v>0</v>
      </c>
      <c r="T237" s="118">
        <f>S237*H237</f>
        <v>0</v>
      </c>
      <c r="AR237" s="119" t="s">
        <v>176</v>
      </c>
      <c r="AT237" s="119" t="s">
        <v>454</v>
      </c>
      <c r="AU237" s="119" t="s">
        <v>86</v>
      </c>
      <c r="AY237" s="18" t="s">
        <v>137</v>
      </c>
      <c r="BE237" s="120">
        <f>IF(N237="základní",J237,0)</f>
        <v>0</v>
      </c>
      <c r="BF237" s="120">
        <f>IF(N237="snížená",J237,0)</f>
        <v>0</v>
      </c>
      <c r="BG237" s="120">
        <f>IF(N237="zákl. přenesená",J237,0)</f>
        <v>0</v>
      </c>
      <c r="BH237" s="120">
        <f>IF(N237="sníž. přenesená",J237,0)</f>
        <v>0</v>
      </c>
      <c r="BI237" s="120">
        <f>IF(N237="nulová",J237,0)</f>
        <v>0</v>
      </c>
      <c r="BJ237" s="18" t="s">
        <v>84</v>
      </c>
      <c r="BK237" s="120">
        <f>ROUND(I237*H237,2)</f>
        <v>0</v>
      </c>
      <c r="BL237" s="18" t="s">
        <v>153</v>
      </c>
      <c r="BM237" s="119" t="s">
        <v>1123</v>
      </c>
    </row>
    <row r="238" spans="2:65" s="1" customFormat="1" ht="11.25">
      <c r="B238" s="33"/>
      <c r="D238" s="121" t="s">
        <v>139</v>
      </c>
      <c r="F238" s="122" t="s">
        <v>1122</v>
      </c>
      <c r="I238" s="123"/>
      <c r="L238" s="33"/>
      <c r="M238" s="124"/>
      <c r="T238" s="54"/>
      <c r="AT238" s="18" t="s">
        <v>139</v>
      </c>
      <c r="AU238" s="18" t="s">
        <v>86</v>
      </c>
    </row>
    <row r="239" spans="2:65" s="10" customFormat="1" ht="11.25">
      <c r="B239" s="131"/>
      <c r="D239" s="121" t="s">
        <v>141</v>
      </c>
      <c r="E239" s="132" t="s">
        <v>19</v>
      </c>
      <c r="F239" s="133" t="s">
        <v>1124</v>
      </c>
      <c r="H239" s="134">
        <v>120</v>
      </c>
      <c r="I239" s="135"/>
      <c r="L239" s="131"/>
      <c r="M239" s="136"/>
      <c r="T239" s="137"/>
      <c r="AT239" s="132" t="s">
        <v>141</v>
      </c>
      <c r="AU239" s="132" t="s">
        <v>86</v>
      </c>
      <c r="AV239" s="10" t="s">
        <v>86</v>
      </c>
      <c r="AW239" s="10" t="s">
        <v>37</v>
      </c>
      <c r="AX239" s="10" t="s">
        <v>84</v>
      </c>
      <c r="AY239" s="132" t="s">
        <v>137</v>
      </c>
    </row>
    <row r="240" spans="2:65" s="1" customFormat="1" ht="16.5" customHeight="1">
      <c r="B240" s="33"/>
      <c r="C240" s="108" t="s">
        <v>567</v>
      </c>
      <c r="D240" s="108" t="s">
        <v>132</v>
      </c>
      <c r="E240" s="109" t="s">
        <v>1125</v>
      </c>
      <c r="F240" s="110" t="s">
        <v>1126</v>
      </c>
      <c r="G240" s="111" t="s">
        <v>256</v>
      </c>
      <c r="H240" s="112">
        <v>200</v>
      </c>
      <c r="I240" s="113"/>
      <c r="J240" s="114">
        <f>ROUND(I240*H240,2)</f>
        <v>0</v>
      </c>
      <c r="K240" s="110" t="s">
        <v>19</v>
      </c>
      <c r="L240" s="33"/>
      <c r="M240" s="115" t="s">
        <v>19</v>
      </c>
      <c r="N240" s="116" t="s">
        <v>47</v>
      </c>
      <c r="P240" s="117">
        <f>O240*H240</f>
        <v>0</v>
      </c>
      <c r="Q240" s="117">
        <v>0</v>
      </c>
      <c r="R240" s="117">
        <f>Q240*H240</f>
        <v>0</v>
      </c>
      <c r="S240" s="117">
        <v>0</v>
      </c>
      <c r="T240" s="118">
        <f>S240*H240</f>
        <v>0</v>
      </c>
      <c r="AR240" s="119" t="s">
        <v>153</v>
      </c>
      <c r="AT240" s="119" t="s">
        <v>132</v>
      </c>
      <c r="AU240" s="119" t="s">
        <v>86</v>
      </c>
      <c r="AY240" s="18" t="s">
        <v>137</v>
      </c>
      <c r="BE240" s="120">
        <f>IF(N240="základní",J240,0)</f>
        <v>0</v>
      </c>
      <c r="BF240" s="120">
        <f>IF(N240="snížená",J240,0)</f>
        <v>0</v>
      </c>
      <c r="BG240" s="120">
        <f>IF(N240="zákl. přenesená",J240,0)</f>
        <v>0</v>
      </c>
      <c r="BH240" s="120">
        <f>IF(N240="sníž. přenesená",J240,0)</f>
        <v>0</v>
      </c>
      <c r="BI240" s="120">
        <f>IF(N240="nulová",J240,0)</f>
        <v>0</v>
      </c>
      <c r="BJ240" s="18" t="s">
        <v>84</v>
      </c>
      <c r="BK240" s="120">
        <f>ROUND(I240*H240,2)</f>
        <v>0</v>
      </c>
      <c r="BL240" s="18" t="s">
        <v>153</v>
      </c>
      <c r="BM240" s="119" t="s">
        <v>1127</v>
      </c>
    </row>
    <row r="241" spans="2:65" s="1" customFormat="1" ht="11.25">
      <c r="B241" s="33"/>
      <c r="D241" s="121" t="s">
        <v>139</v>
      </c>
      <c r="F241" s="122" t="s">
        <v>1126</v>
      </c>
      <c r="I241" s="123"/>
      <c r="L241" s="33"/>
      <c r="M241" s="124"/>
      <c r="T241" s="54"/>
      <c r="AT241" s="18" t="s">
        <v>139</v>
      </c>
      <c r="AU241" s="18" t="s">
        <v>86</v>
      </c>
    </row>
    <row r="242" spans="2:65" s="9" customFormat="1" ht="11.25">
      <c r="B242" s="125"/>
      <c r="D242" s="121" t="s">
        <v>141</v>
      </c>
      <c r="E242" s="126" t="s">
        <v>19</v>
      </c>
      <c r="F242" s="127" t="s">
        <v>1128</v>
      </c>
      <c r="H242" s="126" t="s">
        <v>19</v>
      </c>
      <c r="I242" s="128"/>
      <c r="L242" s="125"/>
      <c r="M242" s="129"/>
      <c r="T242" s="130"/>
      <c r="AT242" s="126" t="s">
        <v>141</v>
      </c>
      <c r="AU242" s="126" t="s">
        <v>86</v>
      </c>
      <c r="AV242" s="9" t="s">
        <v>84</v>
      </c>
      <c r="AW242" s="9" t="s">
        <v>37</v>
      </c>
      <c r="AX242" s="9" t="s">
        <v>76</v>
      </c>
      <c r="AY242" s="126" t="s">
        <v>137</v>
      </c>
    </row>
    <row r="243" spans="2:65" s="10" customFormat="1" ht="11.25">
      <c r="B243" s="131"/>
      <c r="D243" s="121" t="s">
        <v>141</v>
      </c>
      <c r="E243" s="132" t="s">
        <v>959</v>
      </c>
      <c r="F243" s="133" t="s">
        <v>1129</v>
      </c>
      <c r="H243" s="134">
        <v>200</v>
      </c>
      <c r="I243" s="135"/>
      <c r="L243" s="131"/>
      <c r="M243" s="136"/>
      <c r="T243" s="137"/>
      <c r="AT243" s="132" t="s">
        <v>141</v>
      </c>
      <c r="AU243" s="132" t="s">
        <v>86</v>
      </c>
      <c r="AV243" s="10" t="s">
        <v>86</v>
      </c>
      <c r="AW243" s="10" t="s">
        <v>37</v>
      </c>
      <c r="AX243" s="10" t="s">
        <v>84</v>
      </c>
      <c r="AY243" s="132" t="s">
        <v>137</v>
      </c>
    </row>
    <row r="244" spans="2:65" s="1" customFormat="1" ht="16.5" customHeight="1">
      <c r="B244" s="33"/>
      <c r="C244" s="108" t="s">
        <v>575</v>
      </c>
      <c r="D244" s="108" t="s">
        <v>132</v>
      </c>
      <c r="E244" s="109" t="s">
        <v>1130</v>
      </c>
      <c r="F244" s="110" t="s">
        <v>1131</v>
      </c>
      <c r="G244" s="111" t="s">
        <v>256</v>
      </c>
      <c r="H244" s="112">
        <v>200</v>
      </c>
      <c r="I244" s="113"/>
      <c r="J244" s="114">
        <f>ROUND(I244*H244,2)</f>
        <v>0</v>
      </c>
      <c r="K244" s="110" t="s">
        <v>19</v>
      </c>
      <c r="L244" s="33"/>
      <c r="M244" s="115" t="s">
        <v>19</v>
      </c>
      <c r="N244" s="116" t="s">
        <v>47</v>
      </c>
      <c r="P244" s="117">
        <f>O244*H244</f>
        <v>0</v>
      </c>
      <c r="Q244" s="117">
        <v>0</v>
      </c>
      <c r="R244" s="117">
        <f>Q244*H244</f>
        <v>0</v>
      </c>
      <c r="S244" s="117">
        <v>0</v>
      </c>
      <c r="T244" s="118">
        <f>S244*H244</f>
        <v>0</v>
      </c>
      <c r="AR244" s="119" t="s">
        <v>153</v>
      </c>
      <c r="AT244" s="119" t="s">
        <v>132</v>
      </c>
      <c r="AU244" s="119" t="s">
        <v>86</v>
      </c>
      <c r="AY244" s="18" t="s">
        <v>137</v>
      </c>
      <c r="BE244" s="120">
        <f>IF(N244="základní",J244,0)</f>
        <v>0</v>
      </c>
      <c r="BF244" s="120">
        <f>IF(N244="snížená",J244,0)</f>
        <v>0</v>
      </c>
      <c r="BG244" s="120">
        <f>IF(N244="zákl. přenesená",J244,0)</f>
        <v>0</v>
      </c>
      <c r="BH244" s="120">
        <f>IF(N244="sníž. přenesená",J244,0)</f>
        <v>0</v>
      </c>
      <c r="BI244" s="120">
        <f>IF(N244="nulová",J244,0)</f>
        <v>0</v>
      </c>
      <c r="BJ244" s="18" t="s">
        <v>84</v>
      </c>
      <c r="BK244" s="120">
        <f>ROUND(I244*H244,2)</f>
        <v>0</v>
      </c>
      <c r="BL244" s="18" t="s">
        <v>153</v>
      </c>
      <c r="BM244" s="119" t="s">
        <v>1132</v>
      </c>
    </row>
    <row r="245" spans="2:65" s="1" customFormat="1" ht="11.25">
      <c r="B245" s="33"/>
      <c r="D245" s="121" t="s">
        <v>139</v>
      </c>
      <c r="F245" s="122" t="s">
        <v>1131</v>
      </c>
      <c r="I245" s="123"/>
      <c r="L245" s="33"/>
      <c r="M245" s="124"/>
      <c r="T245" s="54"/>
      <c r="AT245" s="18" t="s">
        <v>139</v>
      </c>
      <c r="AU245" s="18" t="s">
        <v>86</v>
      </c>
    </row>
    <row r="246" spans="2:65" s="10" customFormat="1" ht="11.25">
      <c r="B246" s="131"/>
      <c r="D246" s="121" t="s">
        <v>141</v>
      </c>
      <c r="E246" s="132" t="s">
        <v>19</v>
      </c>
      <c r="F246" s="133" t="s">
        <v>959</v>
      </c>
      <c r="H246" s="134">
        <v>200</v>
      </c>
      <c r="I246" s="135"/>
      <c r="L246" s="131"/>
      <c r="M246" s="136"/>
      <c r="T246" s="137"/>
      <c r="AT246" s="132" t="s">
        <v>141</v>
      </c>
      <c r="AU246" s="132" t="s">
        <v>86</v>
      </c>
      <c r="AV246" s="10" t="s">
        <v>86</v>
      </c>
      <c r="AW246" s="10" t="s">
        <v>37</v>
      </c>
      <c r="AX246" s="10" t="s">
        <v>84</v>
      </c>
      <c r="AY246" s="132" t="s">
        <v>137</v>
      </c>
    </row>
    <row r="247" spans="2:65" s="1" customFormat="1" ht="16.5" customHeight="1">
      <c r="B247" s="33"/>
      <c r="C247" s="108" t="s">
        <v>334</v>
      </c>
      <c r="D247" s="108" t="s">
        <v>132</v>
      </c>
      <c r="E247" s="109" t="s">
        <v>576</v>
      </c>
      <c r="F247" s="110" t="s">
        <v>577</v>
      </c>
      <c r="G247" s="111" t="s">
        <v>303</v>
      </c>
      <c r="H247" s="112">
        <v>18.148</v>
      </c>
      <c r="I247" s="113"/>
      <c r="J247" s="114">
        <f>ROUND(I247*H247,2)</f>
        <v>0</v>
      </c>
      <c r="K247" s="110" t="s">
        <v>376</v>
      </c>
      <c r="L247" s="33"/>
      <c r="M247" s="115" t="s">
        <v>19</v>
      </c>
      <c r="N247" s="116" t="s">
        <v>47</v>
      </c>
      <c r="P247" s="117">
        <f>O247*H247</f>
        <v>0</v>
      </c>
      <c r="Q247" s="117">
        <v>9.9510000000000001E-2</v>
      </c>
      <c r="R247" s="117">
        <f>Q247*H247</f>
        <v>1.8059074799999999</v>
      </c>
      <c r="S247" s="117">
        <v>0</v>
      </c>
      <c r="T247" s="118">
        <f>S247*H247</f>
        <v>0</v>
      </c>
      <c r="AR247" s="119" t="s">
        <v>153</v>
      </c>
      <c r="AT247" s="119" t="s">
        <v>132</v>
      </c>
      <c r="AU247" s="119" t="s">
        <v>86</v>
      </c>
      <c r="AY247" s="18" t="s">
        <v>137</v>
      </c>
      <c r="BE247" s="120">
        <f>IF(N247="základní",J247,0)</f>
        <v>0</v>
      </c>
      <c r="BF247" s="120">
        <f>IF(N247="snížená",J247,0)</f>
        <v>0</v>
      </c>
      <c r="BG247" s="120">
        <f>IF(N247="zákl. přenesená",J247,0)</f>
        <v>0</v>
      </c>
      <c r="BH247" s="120">
        <f>IF(N247="sníž. přenesená",J247,0)</f>
        <v>0</v>
      </c>
      <c r="BI247" s="120">
        <f>IF(N247="nulová",J247,0)</f>
        <v>0</v>
      </c>
      <c r="BJ247" s="18" t="s">
        <v>84</v>
      </c>
      <c r="BK247" s="120">
        <f>ROUND(I247*H247,2)</f>
        <v>0</v>
      </c>
      <c r="BL247" s="18" t="s">
        <v>153</v>
      </c>
      <c r="BM247" s="119" t="s">
        <v>1133</v>
      </c>
    </row>
    <row r="248" spans="2:65" s="1" customFormat="1" ht="11.25">
      <c r="B248" s="33"/>
      <c r="D248" s="121" t="s">
        <v>139</v>
      </c>
      <c r="F248" s="122" t="s">
        <v>579</v>
      </c>
      <c r="I248" s="123"/>
      <c r="L248" s="33"/>
      <c r="M248" s="124"/>
      <c r="T248" s="54"/>
      <c r="AT248" s="18" t="s">
        <v>139</v>
      </c>
      <c r="AU248" s="18" t="s">
        <v>86</v>
      </c>
    </row>
    <row r="249" spans="2:65" s="1" customFormat="1" ht="11.25">
      <c r="B249" s="33"/>
      <c r="D249" s="164" t="s">
        <v>379</v>
      </c>
      <c r="F249" s="165" t="s">
        <v>580</v>
      </c>
      <c r="I249" s="123"/>
      <c r="L249" s="33"/>
      <c r="M249" s="124"/>
      <c r="T249" s="54"/>
      <c r="AT249" s="18" t="s">
        <v>379</v>
      </c>
      <c r="AU249" s="18" t="s">
        <v>86</v>
      </c>
    </row>
    <row r="250" spans="2:65" s="10" customFormat="1" ht="11.25">
      <c r="B250" s="131"/>
      <c r="D250" s="121" t="s">
        <v>141</v>
      </c>
      <c r="E250" s="132" t="s">
        <v>19</v>
      </c>
      <c r="F250" s="133" t="s">
        <v>322</v>
      </c>
      <c r="H250" s="134">
        <v>1.9330000000000001</v>
      </c>
      <c r="I250" s="135"/>
      <c r="L250" s="131"/>
      <c r="M250" s="136"/>
      <c r="T250" s="137"/>
      <c r="AT250" s="132" t="s">
        <v>141</v>
      </c>
      <c r="AU250" s="132" t="s">
        <v>86</v>
      </c>
      <c r="AV250" s="10" t="s">
        <v>86</v>
      </c>
      <c r="AW250" s="10" t="s">
        <v>37</v>
      </c>
      <c r="AX250" s="10" t="s">
        <v>76</v>
      </c>
      <c r="AY250" s="132" t="s">
        <v>137</v>
      </c>
    </row>
    <row r="251" spans="2:65" s="10" customFormat="1" ht="11.25">
      <c r="B251" s="131"/>
      <c r="D251" s="121" t="s">
        <v>141</v>
      </c>
      <c r="E251" s="132" t="s">
        <v>19</v>
      </c>
      <c r="F251" s="133" t="s">
        <v>316</v>
      </c>
      <c r="H251" s="134">
        <v>3.6440000000000001</v>
      </c>
      <c r="I251" s="135"/>
      <c r="L251" s="131"/>
      <c r="M251" s="136"/>
      <c r="T251" s="137"/>
      <c r="AT251" s="132" t="s">
        <v>141</v>
      </c>
      <c r="AU251" s="132" t="s">
        <v>86</v>
      </c>
      <c r="AV251" s="10" t="s">
        <v>86</v>
      </c>
      <c r="AW251" s="10" t="s">
        <v>37</v>
      </c>
      <c r="AX251" s="10" t="s">
        <v>76</v>
      </c>
      <c r="AY251" s="132" t="s">
        <v>137</v>
      </c>
    </row>
    <row r="252" spans="2:65" s="10" customFormat="1" ht="11.25">
      <c r="B252" s="131"/>
      <c r="D252" s="121" t="s">
        <v>141</v>
      </c>
      <c r="E252" s="132" t="s">
        <v>19</v>
      </c>
      <c r="F252" s="133" t="s">
        <v>980</v>
      </c>
      <c r="H252" s="134">
        <v>12.571</v>
      </c>
      <c r="I252" s="135"/>
      <c r="L252" s="131"/>
      <c r="M252" s="136"/>
      <c r="T252" s="137"/>
      <c r="AT252" s="132" t="s">
        <v>141</v>
      </c>
      <c r="AU252" s="132" t="s">
        <v>86</v>
      </c>
      <c r="AV252" s="10" t="s">
        <v>86</v>
      </c>
      <c r="AW252" s="10" t="s">
        <v>37</v>
      </c>
      <c r="AX252" s="10" t="s">
        <v>76</v>
      </c>
      <c r="AY252" s="132" t="s">
        <v>137</v>
      </c>
    </row>
    <row r="253" spans="2:65" s="14" customFormat="1" ht="11.25">
      <c r="B253" s="166"/>
      <c r="D253" s="121" t="s">
        <v>141</v>
      </c>
      <c r="E253" s="167" t="s">
        <v>19</v>
      </c>
      <c r="F253" s="168" t="s">
        <v>391</v>
      </c>
      <c r="H253" s="169">
        <v>18.148</v>
      </c>
      <c r="I253" s="170"/>
      <c r="L253" s="166"/>
      <c r="M253" s="171"/>
      <c r="T253" s="172"/>
      <c r="AT253" s="167" t="s">
        <v>141</v>
      </c>
      <c r="AU253" s="167" t="s">
        <v>86</v>
      </c>
      <c r="AV253" s="14" t="s">
        <v>153</v>
      </c>
      <c r="AW253" s="14" t="s">
        <v>37</v>
      </c>
      <c r="AX253" s="14" t="s">
        <v>84</v>
      </c>
      <c r="AY253" s="167" t="s">
        <v>137</v>
      </c>
    </row>
    <row r="254" spans="2:65" s="1" customFormat="1" ht="16.5" customHeight="1">
      <c r="B254" s="33"/>
      <c r="C254" s="180" t="s">
        <v>588</v>
      </c>
      <c r="D254" s="180" t="s">
        <v>454</v>
      </c>
      <c r="E254" s="181" t="s">
        <v>581</v>
      </c>
      <c r="F254" s="182" t="s">
        <v>1134</v>
      </c>
      <c r="G254" s="183" t="s">
        <v>303</v>
      </c>
      <c r="H254" s="184">
        <v>1.9330000000000001</v>
      </c>
      <c r="I254" s="185"/>
      <c r="J254" s="186">
        <f>ROUND(I254*H254,2)</f>
        <v>0</v>
      </c>
      <c r="K254" s="182" t="s">
        <v>19</v>
      </c>
      <c r="L254" s="187"/>
      <c r="M254" s="188" t="s">
        <v>19</v>
      </c>
      <c r="N254" s="189" t="s">
        <v>47</v>
      </c>
      <c r="P254" s="117">
        <f>O254*H254</f>
        <v>0</v>
      </c>
      <c r="Q254" s="117">
        <v>1</v>
      </c>
      <c r="R254" s="117">
        <f>Q254*H254</f>
        <v>1.9330000000000001</v>
      </c>
      <c r="S254" s="117">
        <v>0</v>
      </c>
      <c r="T254" s="118">
        <f>S254*H254</f>
        <v>0</v>
      </c>
      <c r="AR254" s="119" t="s">
        <v>176</v>
      </c>
      <c r="AT254" s="119" t="s">
        <v>454</v>
      </c>
      <c r="AU254" s="119" t="s">
        <v>86</v>
      </c>
      <c r="AY254" s="18" t="s">
        <v>137</v>
      </c>
      <c r="BE254" s="120">
        <f>IF(N254="základní",J254,0)</f>
        <v>0</v>
      </c>
      <c r="BF254" s="120">
        <f>IF(N254="snížená",J254,0)</f>
        <v>0</v>
      </c>
      <c r="BG254" s="120">
        <f>IF(N254="zákl. přenesená",J254,0)</f>
        <v>0</v>
      </c>
      <c r="BH254" s="120">
        <f>IF(N254="sníž. přenesená",J254,0)</f>
        <v>0</v>
      </c>
      <c r="BI254" s="120">
        <f>IF(N254="nulová",J254,0)</f>
        <v>0</v>
      </c>
      <c r="BJ254" s="18" t="s">
        <v>84</v>
      </c>
      <c r="BK254" s="120">
        <f>ROUND(I254*H254,2)</f>
        <v>0</v>
      </c>
      <c r="BL254" s="18" t="s">
        <v>153</v>
      </c>
      <c r="BM254" s="119" t="s">
        <v>1135</v>
      </c>
    </row>
    <row r="255" spans="2:65" s="1" customFormat="1" ht="48.75">
      <c r="B255" s="33"/>
      <c r="D255" s="121" t="s">
        <v>139</v>
      </c>
      <c r="F255" s="122" t="s">
        <v>1136</v>
      </c>
      <c r="I255" s="123"/>
      <c r="L255" s="33"/>
      <c r="M255" s="124"/>
      <c r="T255" s="54"/>
      <c r="AT255" s="18" t="s">
        <v>139</v>
      </c>
      <c r="AU255" s="18" t="s">
        <v>86</v>
      </c>
    </row>
    <row r="256" spans="2:65" s="9" customFormat="1" ht="11.25">
      <c r="B256" s="125"/>
      <c r="D256" s="121" t="s">
        <v>141</v>
      </c>
      <c r="E256" s="126" t="s">
        <v>19</v>
      </c>
      <c r="F256" s="127" t="s">
        <v>1137</v>
      </c>
      <c r="H256" s="126" t="s">
        <v>19</v>
      </c>
      <c r="I256" s="128"/>
      <c r="L256" s="125"/>
      <c r="M256" s="129"/>
      <c r="T256" s="130"/>
      <c r="AT256" s="126" t="s">
        <v>141</v>
      </c>
      <c r="AU256" s="126" t="s">
        <v>86</v>
      </c>
      <c r="AV256" s="9" t="s">
        <v>84</v>
      </c>
      <c r="AW256" s="9" t="s">
        <v>37</v>
      </c>
      <c r="AX256" s="9" t="s">
        <v>76</v>
      </c>
      <c r="AY256" s="126" t="s">
        <v>137</v>
      </c>
    </row>
    <row r="257" spans="2:65" s="10" customFormat="1" ht="11.25">
      <c r="B257" s="131"/>
      <c r="D257" s="121" t="s">
        <v>141</v>
      </c>
      <c r="E257" s="132" t="s">
        <v>19</v>
      </c>
      <c r="F257" s="133" t="s">
        <v>1138</v>
      </c>
      <c r="H257" s="134">
        <v>1.9330000000000001</v>
      </c>
      <c r="I257" s="135"/>
      <c r="L257" s="131"/>
      <c r="M257" s="136"/>
      <c r="T257" s="137"/>
      <c r="AT257" s="132" t="s">
        <v>141</v>
      </c>
      <c r="AU257" s="132" t="s">
        <v>86</v>
      </c>
      <c r="AV257" s="10" t="s">
        <v>86</v>
      </c>
      <c r="AW257" s="10" t="s">
        <v>37</v>
      </c>
      <c r="AX257" s="10" t="s">
        <v>76</v>
      </c>
      <c r="AY257" s="132" t="s">
        <v>137</v>
      </c>
    </row>
    <row r="258" spans="2:65" s="14" customFormat="1" ht="11.25">
      <c r="B258" s="166"/>
      <c r="D258" s="121" t="s">
        <v>141</v>
      </c>
      <c r="E258" s="167" t="s">
        <v>322</v>
      </c>
      <c r="F258" s="168" t="s">
        <v>391</v>
      </c>
      <c r="H258" s="169">
        <v>1.9330000000000001</v>
      </c>
      <c r="I258" s="170"/>
      <c r="L258" s="166"/>
      <c r="M258" s="171"/>
      <c r="T258" s="172"/>
      <c r="AT258" s="167" t="s">
        <v>141</v>
      </c>
      <c r="AU258" s="167" t="s">
        <v>86</v>
      </c>
      <c r="AV258" s="14" t="s">
        <v>153</v>
      </c>
      <c r="AW258" s="14" t="s">
        <v>37</v>
      </c>
      <c r="AX258" s="14" t="s">
        <v>84</v>
      </c>
      <c r="AY258" s="167" t="s">
        <v>137</v>
      </c>
    </row>
    <row r="259" spans="2:65" s="1" customFormat="1" ht="16.5" customHeight="1">
      <c r="B259" s="33"/>
      <c r="C259" s="180" t="s">
        <v>594</v>
      </c>
      <c r="D259" s="180" t="s">
        <v>454</v>
      </c>
      <c r="E259" s="181" t="s">
        <v>1139</v>
      </c>
      <c r="F259" s="182" t="s">
        <v>590</v>
      </c>
      <c r="G259" s="183" t="s">
        <v>303</v>
      </c>
      <c r="H259" s="184">
        <v>3.6440000000000001</v>
      </c>
      <c r="I259" s="185"/>
      <c r="J259" s="186">
        <f>ROUND(I259*H259,2)</f>
        <v>0</v>
      </c>
      <c r="K259" s="182" t="s">
        <v>19</v>
      </c>
      <c r="L259" s="187"/>
      <c r="M259" s="188" t="s">
        <v>19</v>
      </c>
      <c r="N259" s="189" t="s">
        <v>47</v>
      </c>
      <c r="P259" s="117">
        <f>O259*H259</f>
        <v>0</v>
      </c>
      <c r="Q259" s="117">
        <v>1</v>
      </c>
      <c r="R259" s="117">
        <f>Q259*H259</f>
        <v>3.6440000000000001</v>
      </c>
      <c r="S259" s="117">
        <v>0</v>
      </c>
      <c r="T259" s="118">
        <f>S259*H259</f>
        <v>0</v>
      </c>
      <c r="AR259" s="119" t="s">
        <v>176</v>
      </c>
      <c r="AT259" s="119" t="s">
        <v>454</v>
      </c>
      <c r="AU259" s="119" t="s">
        <v>86</v>
      </c>
      <c r="AY259" s="18" t="s">
        <v>137</v>
      </c>
      <c r="BE259" s="120">
        <f>IF(N259="základní",J259,0)</f>
        <v>0</v>
      </c>
      <c r="BF259" s="120">
        <f>IF(N259="snížená",J259,0)</f>
        <v>0</v>
      </c>
      <c r="BG259" s="120">
        <f>IF(N259="zákl. přenesená",J259,0)</f>
        <v>0</v>
      </c>
      <c r="BH259" s="120">
        <f>IF(N259="sníž. přenesená",J259,0)</f>
        <v>0</v>
      </c>
      <c r="BI259" s="120">
        <f>IF(N259="nulová",J259,0)</f>
        <v>0</v>
      </c>
      <c r="BJ259" s="18" t="s">
        <v>84</v>
      </c>
      <c r="BK259" s="120">
        <f>ROUND(I259*H259,2)</f>
        <v>0</v>
      </c>
      <c r="BL259" s="18" t="s">
        <v>153</v>
      </c>
      <c r="BM259" s="119" t="s">
        <v>1140</v>
      </c>
    </row>
    <row r="260" spans="2:65" s="1" customFormat="1" ht="29.25">
      <c r="B260" s="33"/>
      <c r="D260" s="121" t="s">
        <v>139</v>
      </c>
      <c r="F260" s="122" t="s">
        <v>592</v>
      </c>
      <c r="I260" s="123"/>
      <c r="L260" s="33"/>
      <c r="M260" s="124"/>
      <c r="T260" s="54"/>
      <c r="AT260" s="18" t="s">
        <v>139</v>
      </c>
      <c r="AU260" s="18" t="s">
        <v>86</v>
      </c>
    </row>
    <row r="261" spans="2:65" s="10" customFormat="1" ht="11.25">
      <c r="B261" s="131"/>
      <c r="D261" s="121" t="s">
        <v>141</v>
      </c>
      <c r="E261" s="132" t="s">
        <v>19</v>
      </c>
      <c r="F261" s="133" t="s">
        <v>593</v>
      </c>
      <c r="H261" s="134">
        <v>2.387</v>
      </c>
      <c r="I261" s="135"/>
      <c r="L261" s="131"/>
      <c r="M261" s="136"/>
      <c r="T261" s="137"/>
      <c r="AT261" s="132" t="s">
        <v>141</v>
      </c>
      <c r="AU261" s="132" t="s">
        <v>86</v>
      </c>
      <c r="AV261" s="10" t="s">
        <v>86</v>
      </c>
      <c r="AW261" s="10" t="s">
        <v>37</v>
      </c>
      <c r="AX261" s="10" t="s">
        <v>76</v>
      </c>
      <c r="AY261" s="132" t="s">
        <v>137</v>
      </c>
    </row>
    <row r="262" spans="2:65" s="10" customFormat="1" ht="11.25">
      <c r="B262" s="131"/>
      <c r="D262" s="121" t="s">
        <v>141</v>
      </c>
      <c r="E262" s="132" t="s">
        <v>19</v>
      </c>
      <c r="F262" s="133" t="s">
        <v>1141</v>
      </c>
      <c r="H262" s="134">
        <v>1.2569999999999999</v>
      </c>
      <c r="I262" s="135"/>
      <c r="L262" s="131"/>
      <c r="M262" s="136"/>
      <c r="T262" s="137"/>
      <c r="AT262" s="132" t="s">
        <v>141</v>
      </c>
      <c r="AU262" s="132" t="s">
        <v>86</v>
      </c>
      <c r="AV262" s="10" t="s">
        <v>86</v>
      </c>
      <c r="AW262" s="10" t="s">
        <v>37</v>
      </c>
      <c r="AX262" s="10" t="s">
        <v>76</v>
      </c>
      <c r="AY262" s="132" t="s">
        <v>137</v>
      </c>
    </row>
    <row r="263" spans="2:65" s="14" customFormat="1" ht="11.25">
      <c r="B263" s="166"/>
      <c r="D263" s="121" t="s">
        <v>141</v>
      </c>
      <c r="E263" s="167" t="s">
        <v>316</v>
      </c>
      <c r="F263" s="168" t="s">
        <v>391</v>
      </c>
      <c r="H263" s="169">
        <v>3.6440000000000001</v>
      </c>
      <c r="I263" s="170"/>
      <c r="L263" s="166"/>
      <c r="M263" s="171"/>
      <c r="T263" s="172"/>
      <c r="AT263" s="167" t="s">
        <v>141</v>
      </c>
      <c r="AU263" s="167" t="s">
        <v>86</v>
      </c>
      <c r="AV263" s="14" t="s">
        <v>153</v>
      </c>
      <c r="AW263" s="14" t="s">
        <v>37</v>
      </c>
      <c r="AX263" s="14" t="s">
        <v>84</v>
      </c>
      <c r="AY263" s="167" t="s">
        <v>137</v>
      </c>
    </row>
    <row r="264" spans="2:65" s="1" customFormat="1" ht="16.5" customHeight="1">
      <c r="B264" s="33"/>
      <c r="C264" s="180" t="s">
        <v>601</v>
      </c>
      <c r="D264" s="180" t="s">
        <v>454</v>
      </c>
      <c r="E264" s="181" t="s">
        <v>1142</v>
      </c>
      <c r="F264" s="182" t="s">
        <v>1143</v>
      </c>
      <c r="G264" s="183" t="s">
        <v>303</v>
      </c>
      <c r="H264" s="184">
        <v>12.571</v>
      </c>
      <c r="I264" s="185"/>
      <c r="J264" s="186">
        <f>ROUND(I264*H264,2)</f>
        <v>0</v>
      </c>
      <c r="K264" s="182" t="s">
        <v>19</v>
      </c>
      <c r="L264" s="187"/>
      <c r="M264" s="188" t="s">
        <v>19</v>
      </c>
      <c r="N264" s="189" t="s">
        <v>47</v>
      </c>
      <c r="P264" s="117">
        <f>O264*H264</f>
        <v>0</v>
      </c>
      <c r="Q264" s="117">
        <v>1</v>
      </c>
      <c r="R264" s="117">
        <f>Q264*H264</f>
        <v>12.571</v>
      </c>
      <c r="S264" s="117">
        <v>0</v>
      </c>
      <c r="T264" s="118">
        <f>S264*H264</f>
        <v>0</v>
      </c>
      <c r="AR264" s="119" t="s">
        <v>176</v>
      </c>
      <c r="AT264" s="119" t="s">
        <v>454</v>
      </c>
      <c r="AU264" s="119" t="s">
        <v>86</v>
      </c>
      <c r="AY264" s="18" t="s">
        <v>137</v>
      </c>
      <c r="BE264" s="120">
        <f>IF(N264="základní",J264,0)</f>
        <v>0</v>
      </c>
      <c r="BF264" s="120">
        <f>IF(N264="snížená",J264,0)</f>
        <v>0</v>
      </c>
      <c r="BG264" s="120">
        <f>IF(N264="zákl. přenesená",J264,0)</f>
        <v>0</v>
      </c>
      <c r="BH264" s="120">
        <f>IF(N264="sníž. přenesená",J264,0)</f>
        <v>0</v>
      </c>
      <c r="BI264" s="120">
        <f>IF(N264="nulová",J264,0)</f>
        <v>0</v>
      </c>
      <c r="BJ264" s="18" t="s">
        <v>84</v>
      </c>
      <c r="BK264" s="120">
        <f>ROUND(I264*H264,2)</f>
        <v>0</v>
      </c>
      <c r="BL264" s="18" t="s">
        <v>153</v>
      </c>
      <c r="BM264" s="119" t="s">
        <v>1144</v>
      </c>
    </row>
    <row r="265" spans="2:65" s="1" customFormat="1" ht="29.25">
      <c r="B265" s="33"/>
      <c r="D265" s="121" t="s">
        <v>139</v>
      </c>
      <c r="F265" s="122" t="s">
        <v>1145</v>
      </c>
      <c r="I265" s="123"/>
      <c r="L265" s="33"/>
      <c r="M265" s="124"/>
      <c r="T265" s="54"/>
      <c r="AT265" s="18" t="s">
        <v>139</v>
      </c>
      <c r="AU265" s="18" t="s">
        <v>86</v>
      </c>
    </row>
    <row r="266" spans="2:65" s="9" customFormat="1" ht="11.25">
      <c r="B266" s="125"/>
      <c r="D266" s="121" t="s">
        <v>141</v>
      </c>
      <c r="E266" s="126" t="s">
        <v>19</v>
      </c>
      <c r="F266" s="127" t="s">
        <v>1146</v>
      </c>
      <c r="H266" s="126" t="s">
        <v>19</v>
      </c>
      <c r="I266" s="128"/>
      <c r="L266" s="125"/>
      <c r="M266" s="129"/>
      <c r="T266" s="130"/>
      <c r="AT266" s="126" t="s">
        <v>141</v>
      </c>
      <c r="AU266" s="126" t="s">
        <v>86</v>
      </c>
      <c r="AV266" s="9" t="s">
        <v>84</v>
      </c>
      <c r="AW266" s="9" t="s">
        <v>37</v>
      </c>
      <c r="AX266" s="9" t="s">
        <v>76</v>
      </c>
      <c r="AY266" s="126" t="s">
        <v>137</v>
      </c>
    </row>
    <row r="267" spans="2:65" s="9" customFormat="1" ht="11.25">
      <c r="B267" s="125"/>
      <c r="D267" s="121" t="s">
        <v>141</v>
      </c>
      <c r="E267" s="126" t="s">
        <v>19</v>
      </c>
      <c r="F267" s="127" t="s">
        <v>1147</v>
      </c>
      <c r="H267" s="126" t="s">
        <v>19</v>
      </c>
      <c r="I267" s="128"/>
      <c r="L267" s="125"/>
      <c r="M267" s="129"/>
      <c r="T267" s="130"/>
      <c r="AT267" s="126" t="s">
        <v>141</v>
      </c>
      <c r="AU267" s="126" t="s">
        <v>86</v>
      </c>
      <c r="AV267" s="9" t="s">
        <v>84</v>
      </c>
      <c r="AW267" s="9" t="s">
        <v>37</v>
      </c>
      <c r="AX267" s="9" t="s">
        <v>76</v>
      </c>
      <c r="AY267" s="126" t="s">
        <v>137</v>
      </c>
    </row>
    <row r="268" spans="2:65" s="10" customFormat="1" ht="11.25">
      <c r="B268" s="131"/>
      <c r="D268" s="121" t="s">
        <v>141</v>
      </c>
      <c r="E268" s="132" t="s">
        <v>19</v>
      </c>
      <c r="F268" s="133" t="s">
        <v>1148</v>
      </c>
      <c r="H268" s="134">
        <v>4.4630000000000001</v>
      </c>
      <c r="I268" s="135"/>
      <c r="L268" s="131"/>
      <c r="M268" s="136"/>
      <c r="T268" s="137"/>
      <c r="AT268" s="132" t="s">
        <v>141</v>
      </c>
      <c r="AU268" s="132" t="s">
        <v>86</v>
      </c>
      <c r="AV268" s="10" t="s">
        <v>86</v>
      </c>
      <c r="AW268" s="10" t="s">
        <v>37</v>
      </c>
      <c r="AX268" s="10" t="s">
        <v>76</v>
      </c>
      <c r="AY268" s="132" t="s">
        <v>137</v>
      </c>
    </row>
    <row r="269" spans="2:65" s="10" customFormat="1" ht="11.25">
      <c r="B269" s="131"/>
      <c r="D269" s="121" t="s">
        <v>141</v>
      </c>
      <c r="E269" s="132" t="s">
        <v>19</v>
      </c>
      <c r="F269" s="133" t="s">
        <v>1149</v>
      </c>
      <c r="H269" s="134">
        <v>0.753</v>
      </c>
      <c r="I269" s="135"/>
      <c r="L269" s="131"/>
      <c r="M269" s="136"/>
      <c r="T269" s="137"/>
      <c r="AT269" s="132" t="s">
        <v>141</v>
      </c>
      <c r="AU269" s="132" t="s">
        <v>86</v>
      </c>
      <c r="AV269" s="10" t="s">
        <v>86</v>
      </c>
      <c r="AW269" s="10" t="s">
        <v>37</v>
      </c>
      <c r="AX269" s="10" t="s">
        <v>76</v>
      </c>
      <c r="AY269" s="132" t="s">
        <v>137</v>
      </c>
    </row>
    <row r="270" spans="2:65" s="10" customFormat="1" ht="11.25">
      <c r="B270" s="131"/>
      <c r="D270" s="121" t="s">
        <v>141</v>
      </c>
      <c r="E270" s="132" t="s">
        <v>19</v>
      </c>
      <c r="F270" s="133" t="s">
        <v>1150</v>
      </c>
      <c r="H270" s="134">
        <v>3.4000000000000002E-2</v>
      </c>
      <c r="I270" s="135"/>
      <c r="L270" s="131"/>
      <c r="M270" s="136"/>
      <c r="T270" s="137"/>
      <c r="AT270" s="132" t="s">
        <v>141</v>
      </c>
      <c r="AU270" s="132" t="s">
        <v>86</v>
      </c>
      <c r="AV270" s="10" t="s">
        <v>86</v>
      </c>
      <c r="AW270" s="10" t="s">
        <v>37</v>
      </c>
      <c r="AX270" s="10" t="s">
        <v>76</v>
      </c>
      <c r="AY270" s="132" t="s">
        <v>137</v>
      </c>
    </row>
    <row r="271" spans="2:65" s="9" customFormat="1" ht="11.25">
      <c r="B271" s="125"/>
      <c r="D271" s="121" t="s">
        <v>141</v>
      </c>
      <c r="E271" s="126" t="s">
        <v>19</v>
      </c>
      <c r="F271" s="127" t="s">
        <v>1151</v>
      </c>
      <c r="H271" s="126" t="s">
        <v>19</v>
      </c>
      <c r="I271" s="128"/>
      <c r="L271" s="125"/>
      <c r="M271" s="129"/>
      <c r="T271" s="130"/>
      <c r="AT271" s="126" t="s">
        <v>141</v>
      </c>
      <c r="AU271" s="126" t="s">
        <v>86</v>
      </c>
      <c r="AV271" s="9" t="s">
        <v>84</v>
      </c>
      <c r="AW271" s="9" t="s">
        <v>37</v>
      </c>
      <c r="AX271" s="9" t="s">
        <v>76</v>
      </c>
      <c r="AY271" s="126" t="s">
        <v>137</v>
      </c>
    </row>
    <row r="272" spans="2:65" s="10" customFormat="1" ht="11.25">
      <c r="B272" s="131"/>
      <c r="D272" s="121" t="s">
        <v>141</v>
      </c>
      <c r="E272" s="132" t="s">
        <v>19</v>
      </c>
      <c r="F272" s="133" t="s">
        <v>1152</v>
      </c>
      <c r="H272" s="134">
        <v>7.2539999999999996</v>
      </c>
      <c r="I272" s="135"/>
      <c r="L272" s="131"/>
      <c r="M272" s="136"/>
      <c r="T272" s="137"/>
      <c r="AT272" s="132" t="s">
        <v>141</v>
      </c>
      <c r="AU272" s="132" t="s">
        <v>86</v>
      </c>
      <c r="AV272" s="10" t="s">
        <v>86</v>
      </c>
      <c r="AW272" s="10" t="s">
        <v>37</v>
      </c>
      <c r="AX272" s="10" t="s">
        <v>76</v>
      </c>
      <c r="AY272" s="132" t="s">
        <v>137</v>
      </c>
    </row>
    <row r="273" spans="2:65" s="10" customFormat="1" ht="11.25">
      <c r="B273" s="131"/>
      <c r="D273" s="121" t="s">
        <v>141</v>
      </c>
      <c r="E273" s="132" t="s">
        <v>19</v>
      </c>
      <c r="F273" s="133" t="s">
        <v>1153</v>
      </c>
      <c r="H273" s="134">
        <v>6.7000000000000004E-2</v>
      </c>
      <c r="I273" s="135"/>
      <c r="L273" s="131"/>
      <c r="M273" s="136"/>
      <c r="T273" s="137"/>
      <c r="AT273" s="132" t="s">
        <v>141</v>
      </c>
      <c r="AU273" s="132" t="s">
        <v>86</v>
      </c>
      <c r="AV273" s="10" t="s">
        <v>86</v>
      </c>
      <c r="AW273" s="10" t="s">
        <v>37</v>
      </c>
      <c r="AX273" s="10" t="s">
        <v>76</v>
      </c>
      <c r="AY273" s="132" t="s">
        <v>137</v>
      </c>
    </row>
    <row r="274" spans="2:65" s="14" customFormat="1" ht="11.25">
      <c r="B274" s="166"/>
      <c r="D274" s="121" t="s">
        <v>141</v>
      </c>
      <c r="E274" s="167" t="s">
        <v>980</v>
      </c>
      <c r="F274" s="168" t="s">
        <v>391</v>
      </c>
      <c r="H274" s="169">
        <v>12.571</v>
      </c>
      <c r="I274" s="170"/>
      <c r="L274" s="166"/>
      <c r="M274" s="171"/>
      <c r="T274" s="172"/>
      <c r="AT274" s="167" t="s">
        <v>141</v>
      </c>
      <c r="AU274" s="167" t="s">
        <v>86</v>
      </c>
      <c r="AV274" s="14" t="s">
        <v>153</v>
      </c>
      <c r="AW274" s="14" t="s">
        <v>37</v>
      </c>
      <c r="AX274" s="14" t="s">
        <v>84</v>
      </c>
      <c r="AY274" s="167" t="s">
        <v>137</v>
      </c>
    </row>
    <row r="275" spans="2:65" s="1" customFormat="1" ht="16.5" customHeight="1">
      <c r="B275" s="33"/>
      <c r="C275" s="108" t="s">
        <v>608</v>
      </c>
      <c r="D275" s="108" t="s">
        <v>132</v>
      </c>
      <c r="E275" s="109" t="s">
        <v>595</v>
      </c>
      <c r="F275" s="110" t="s">
        <v>596</v>
      </c>
      <c r="G275" s="111" t="s">
        <v>303</v>
      </c>
      <c r="H275" s="112">
        <v>5.577</v>
      </c>
      <c r="I275" s="113"/>
      <c r="J275" s="114">
        <f>ROUND(I275*H275,2)</f>
        <v>0</v>
      </c>
      <c r="K275" s="110" t="s">
        <v>376</v>
      </c>
      <c r="L275" s="33"/>
      <c r="M275" s="115" t="s">
        <v>19</v>
      </c>
      <c r="N275" s="116" t="s">
        <v>47</v>
      </c>
      <c r="P275" s="117">
        <f>O275*H275</f>
        <v>0</v>
      </c>
      <c r="Q275" s="117">
        <v>0</v>
      </c>
      <c r="R275" s="117">
        <f>Q275*H275</f>
        <v>0</v>
      </c>
      <c r="S275" s="117">
        <v>0</v>
      </c>
      <c r="T275" s="118">
        <f>S275*H275</f>
        <v>0</v>
      </c>
      <c r="AR275" s="119" t="s">
        <v>153</v>
      </c>
      <c r="AT275" s="119" t="s">
        <v>132</v>
      </c>
      <c r="AU275" s="119" t="s">
        <v>86</v>
      </c>
      <c r="AY275" s="18" t="s">
        <v>137</v>
      </c>
      <c r="BE275" s="120">
        <f>IF(N275="základní",J275,0)</f>
        <v>0</v>
      </c>
      <c r="BF275" s="120">
        <f>IF(N275="snížená",J275,0)</f>
        <v>0</v>
      </c>
      <c r="BG275" s="120">
        <f>IF(N275="zákl. přenesená",J275,0)</f>
        <v>0</v>
      </c>
      <c r="BH275" s="120">
        <f>IF(N275="sníž. přenesená",J275,0)</f>
        <v>0</v>
      </c>
      <c r="BI275" s="120">
        <f>IF(N275="nulová",J275,0)</f>
        <v>0</v>
      </c>
      <c r="BJ275" s="18" t="s">
        <v>84</v>
      </c>
      <c r="BK275" s="120">
        <f>ROUND(I275*H275,2)</f>
        <v>0</v>
      </c>
      <c r="BL275" s="18" t="s">
        <v>153</v>
      </c>
      <c r="BM275" s="119" t="s">
        <v>1154</v>
      </c>
    </row>
    <row r="276" spans="2:65" s="1" customFormat="1" ht="11.25">
      <c r="B276" s="33"/>
      <c r="D276" s="121" t="s">
        <v>139</v>
      </c>
      <c r="F276" s="122" t="s">
        <v>598</v>
      </c>
      <c r="I276" s="123"/>
      <c r="L276" s="33"/>
      <c r="M276" s="124"/>
      <c r="T276" s="54"/>
      <c r="AT276" s="18" t="s">
        <v>139</v>
      </c>
      <c r="AU276" s="18" t="s">
        <v>86</v>
      </c>
    </row>
    <row r="277" spans="2:65" s="1" customFormat="1" ht="11.25">
      <c r="B277" s="33"/>
      <c r="D277" s="164" t="s">
        <v>379</v>
      </c>
      <c r="F277" s="165" t="s">
        <v>599</v>
      </c>
      <c r="I277" s="123"/>
      <c r="L277" s="33"/>
      <c r="M277" s="124"/>
      <c r="T277" s="54"/>
      <c r="AT277" s="18" t="s">
        <v>379</v>
      </c>
      <c r="AU277" s="18" t="s">
        <v>86</v>
      </c>
    </row>
    <row r="278" spans="2:65" s="10" customFormat="1" ht="11.25">
      <c r="B278" s="131"/>
      <c r="D278" s="121" t="s">
        <v>141</v>
      </c>
      <c r="E278" s="132" t="s">
        <v>19</v>
      </c>
      <c r="F278" s="133" t="s">
        <v>322</v>
      </c>
      <c r="H278" s="134">
        <v>1.9330000000000001</v>
      </c>
      <c r="I278" s="135"/>
      <c r="L278" s="131"/>
      <c r="M278" s="136"/>
      <c r="T278" s="137"/>
      <c r="AT278" s="132" t="s">
        <v>141</v>
      </c>
      <c r="AU278" s="132" t="s">
        <v>86</v>
      </c>
      <c r="AV278" s="10" t="s">
        <v>86</v>
      </c>
      <c r="AW278" s="10" t="s">
        <v>37</v>
      </c>
      <c r="AX278" s="10" t="s">
        <v>76</v>
      </c>
      <c r="AY278" s="132" t="s">
        <v>137</v>
      </c>
    </row>
    <row r="279" spans="2:65" s="10" customFormat="1" ht="11.25">
      <c r="B279" s="131"/>
      <c r="D279" s="121" t="s">
        <v>141</v>
      </c>
      <c r="E279" s="132" t="s">
        <v>19</v>
      </c>
      <c r="F279" s="133" t="s">
        <v>316</v>
      </c>
      <c r="H279" s="134">
        <v>3.6440000000000001</v>
      </c>
      <c r="I279" s="135"/>
      <c r="L279" s="131"/>
      <c r="M279" s="136"/>
      <c r="T279" s="137"/>
      <c r="AT279" s="132" t="s">
        <v>141</v>
      </c>
      <c r="AU279" s="132" t="s">
        <v>86</v>
      </c>
      <c r="AV279" s="10" t="s">
        <v>86</v>
      </c>
      <c r="AW279" s="10" t="s">
        <v>37</v>
      </c>
      <c r="AX279" s="10" t="s">
        <v>76</v>
      </c>
      <c r="AY279" s="132" t="s">
        <v>137</v>
      </c>
    </row>
    <row r="280" spans="2:65" s="14" customFormat="1" ht="11.25">
      <c r="B280" s="166"/>
      <c r="D280" s="121" t="s">
        <v>141</v>
      </c>
      <c r="E280" s="167" t="s">
        <v>19</v>
      </c>
      <c r="F280" s="168" t="s">
        <v>391</v>
      </c>
      <c r="H280" s="169">
        <v>5.577</v>
      </c>
      <c r="I280" s="170"/>
      <c r="L280" s="166"/>
      <c r="M280" s="171"/>
      <c r="T280" s="172"/>
      <c r="AT280" s="167" t="s">
        <v>141</v>
      </c>
      <c r="AU280" s="167" t="s">
        <v>86</v>
      </c>
      <c r="AV280" s="14" t="s">
        <v>153</v>
      </c>
      <c r="AW280" s="14" t="s">
        <v>37</v>
      </c>
      <c r="AX280" s="14" t="s">
        <v>84</v>
      </c>
      <c r="AY280" s="167" t="s">
        <v>137</v>
      </c>
    </row>
    <row r="281" spans="2:65" s="1" customFormat="1" ht="16.5" customHeight="1">
      <c r="B281" s="33"/>
      <c r="C281" s="108" t="s">
        <v>616</v>
      </c>
      <c r="D281" s="108" t="s">
        <v>132</v>
      </c>
      <c r="E281" s="109" t="s">
        <v>1155</v>
      </c>
      <c r="F281" s="110" t="s">
        <v>1156</v>
      </c>
      <c r="G281" s="111" t="s">
        <v>237</v>
      </c>
      <c r="H281" s="112">
        <v>1</v>
      </c>
      <c r="I281" s="113"/>
      <c r="J281" s="114">
        <f>ROUND(I281*H281,2)</f>
        <v>0</v>
      </c>
      <c r="K281" s="110" t="s">
        <v>19</v>
      </c>
      <c r="L281" s="33"/>
      <c r="M281" s="115" t="s">
        <v>19</v>
      </c>
      <c r="N281" s="116" t="s">
        <v>47</v>
      </c>
      <c r="P281" s="117">
        <f>O281*H281</f>
        <v>0</v>
      </c>
      <c r="Q281" s="117">
        <v>0</v>
      </c>
      <c r="R281" s="117">
        <f>Q281*H281</f>
        <v>0</v>
      </c>
      <c r="S281" s="117">
        <v>0</v>
      </c>
      <c r="T281" s="118">
        <f>S281*H281</f>
        <v>0</v>
      </c>
      <c r="AR281" s="119" t="s">
        <v>153</v>
      </c>
      <c r="AT281" s="119" t="s">
        <v>132</v>
      </c>
      <c r="AU281" s="119" t="s">
        <v>86</v>
      </c>
      <c r="AY281" s="18" t="s">
        <v>137</v>
      </c>
      <c r="BE281" s="120">
        <f>IF(N281="základní",J281,0)</f>
        <v>0</v>
      </c>
      <c r="BF281" s="120">
        <f>IF(N281="snížená",J281,0)</f>
        <v>0</v>
      </c>
      <c r="BG281" s="120">
        <f>IF(N281="zákl. přenesená",J281,0)</f>
        <v>0</v>
      </c>
      <c r="BH281" s="120">
        <f>IF(N281="sníž. přenesená",J281,0)</f>
        <v>0</v>
      </c>
      <c r="BI281" s="120">
        <f>IF(N281="nulová",J281,0)</f>
        <v>0</v>
      </c>
      <c r="BJ281" s="18" t="s">
        <v>84</v>
      </c>
      <c r="BK281" s="120">
        <f>ROUND(I281*H281,2)</f>
        <v>0</v>
      </c>
      <c r="BL281" s="18" t="s">
        <v>153</v>
      </c>
      <c r="BM281" s="119" t="s">
        <v>1157</v>
      </c>
    </row>
    <row r="282" spans="2:65" s="1" customFormat="1" ht="29.25">
      <c r="B282" s="33"/>
      <c r="D282" s="121" t="s">
        <v>139</v>
      </c>
      <c r="F282" s="122" t="s">
        <v>1158</v>
      </c>
      <c r="I282" s="123"/>
      <c r="L282" s="33"/>
      <c r="M282" s="124"/>
      <c r="T282" s="54"/>
      <c r="AT282" s="18" t="s">
        <v>139</v>
      </c>
      <c r="AU282" s="18" t="s">
        <v>86</v>
      </c>
    </row>
    <row r="283" spans="2:65" s="1" customFormat="1" ht="19.5">
      <c r="B283" s="33"/>
      <c r="D283" s="121" t="s">
        <v>252</v>
      </c>
      <c r="F283" s="141" t="s">
        <v>1159</v>
      </c>
      <c r="I283" s="123"/>
      <c r="L283" s="33"/>
      <c r="M283" s="124"/>
      <c r="T283" s="54"/>
      <c r="AT283" s="18" t="s">
        <v>252</v>
      </c>
      <c r="AU283" s="18" t="s">
        <v>86</v>
      </c>
    </row>
    <row r="284" spans="2:65" s="10" customFormat="1" ht="11.25">
      <c r="B284" s="131"/>
      <c r="D284" s="121" t="s">
        <v>141</v>
      </c>
      <c r="E284" s="132" t="s">
        <v>19</v>
      </c>
      <c r="F284" s="133" t="s">
        <v>84</v>
      </c>
      <c r="H284" s="134">
        <v>1</v>
      </c>
      <c r="I284" s="135"/>
      <c r="L284" s="131"/>
      <c r="M284" s="136"/>
      <c r="T284" s="137"/>
      <c r="AT284" s="132" t="s">
        <v>141</v>
      </c>
      <c r="AU284" s="132" t="s">
        <v>86</v>
      </c>
      <c r="AV284" s="10" t="s">
        <v>86</v>
      </c>
      <c r="AW284" s="10" t="s">
        <v>37</v>
      </c>
      <c r="AX284" s="10" t="s">
        <v>84</v>
      </c>
      <c r="AY284" s="132" t="s">
        <v>137</v>
      </c>
    </row>
    <row r="285" spans="2:65" s="13" customFormat="1" ht="22.9" customHeight="1">
      <c r="B285" s="152"/>
      <c r="D285" s="153" t="s">
        <v>75</v>
      </c>
      <c r="E285" s="162" t="s">
        <v>148</v>
      </c>
      <c r="F285" s="162" t="s">
        <v>600</v>
      </c>
      <c r="I285" s="155"/>
      <c r="J285" s="163">
        <f>BK285</f>
        <v>0</v>
      </c>
      <c r="L285" s="152"/>
      <c r="M285" s="157"/>
      <c r="P285" s="158">
        <f>SUM(P286:P388)</f>
        <v>0</v>
      </c>
      <c r="R285" s="158">
        <f>SUM(R286:R388)</f>
        <v>80.02414954999999</v>
      </c>
      <c r="T285" s="159">
        <f>SUM(T286:T388)</f>
        <v>0</v>
      </c>
      <c r="AR285" s="153" t="s">
        <v>84</v>
      </c>
      <c r="AT285" s="160" t="s">
        <v>75</v>
      </c>
      <c r="AU285" s="160" t="s">
        <v>84</v>
      </c>
      <c r="AY285" s="153" t="s">
        <v>137</v>
      </c>
      <c r="BK285" s="161">
        <f>SUM(BK286:BK388)</f>
        <v>0</v>
      </c>
    </row>
    <row r="286" spans="2:65" s="1" customFormat="1" ht="21.75" customHeight="1">
      <c r="B286" s="33"/>
      <c r="C286" s="108" t="s">
        <v>625</v>
      </c>
      <c r="D286" s="108" t="s">
        <v>132</v>
      </c>
      <c r="E286" s="109" t="s">
        <v>602</v>
      </c>
      <c r="F286" s="110" t="s">
        <v>603</v>
      </c>
      <c r="G286" s="111" t="s">
        <v>414</v>
      </c>
      <c r="H286" s="112">
        <v>70</v>
      </c>
      <c r="I286" s="113"/>
      <c r="J286" s="114">
        <f>ROUND(I286*H286,2)</f>
        <v>0</v>
      </c>
      <c r="K286" s="110" t="s">
        <v>376</v>
      </c>
      <c r="L286" s="33"/>
      <c r="M286" s="115" t="s">
        <v>19</v>
      </c>
      <c r="N286" s="116" t="s">
        <v>47</v>
      </c>
      <c r="P286" s="117">
        <f>O286*H286</f>
        <v>0</v>
      </c>
      <c r="Q286" s="117">
        <v>4.0000000000000002E-4</v>
      </c>
      <c r="R286" s="117">
        <f>Q286*H286</f>
        <v>2.8000000000000001E-2</v>
      </c>
      <c r="S286" s="117">
        <v>0</v>
      </c>
      <c r="T286" s="118">
        <f>S286*H286</f>
        <v>0</v>
      </c>
      <c r="AR286" s="119" t="s">
        <v>153</v>
      </c>
      <c r="AT286" s="119" t="s">
        <v>132</v>
      </c>
      <c r="AU286" s="119" t="s">
        <v>86</v>
      </c>
      <c r="AY286" s="18" t="s">
        <v>137</v>
      </c>
      <c r="BE286" s="120">
        <f>IF(N286="základní",J286,0)</f>
        <v>0</v>
      </c>
      <c r="BF286" s="120">
        <f>IF(N286="snížená",J286,0)</f>
        <v>0</v>
      </c>
      <c r="BG286" s="120">
        <f>IF(N286="zákl. přenesená",J286,0)</f>
        <v>0</v>
      </c>
      <c r="BH286" s="120">
        <f>IF(N286="sníž. přenesená",J286,0)</f>
        <v>0</v>
      </c>
      <c r="BI286" s="120">
        <f>IF(N286="nulová",J286,0)</f>
        <v>0</v>
      </c>
      <c r="BJ286" s="18" t="s">
        <v>84</v>
      </c>
      <c r="BK286" s="120">
        <f>ROUND(I286*H286,2)</f>
        <v>0</v>
      </c>
      <c r="BL286" s="18" t="s">
        <v>153</v>
      </c>
      <c r="BM286" s="119" t="s">
        <v>1160</v>
      </c>
    </row>
    <row r="287" spans="2:65" s="1" customFormat="1" ht="19.5">
      <c r="B287" s="33"/>
      <c r="D287" s="121" t="s">
        <v>139</v>
      </c>
      <c r="F287" s="122" t="s">
        <v>605</v>
      </c>
      <c r="I287" s="123"/>
      <c r="L287" s="33"/>
      <c r="M287" s="124"/>
      <c r="T287" s="54"/>
      <c r="AT287" s="18" t="s">
        <v>139</v>
      </c>
      <c r="AU287" s="18" t="s">
        <v>86</v>
      </c>
    </row>
    <row r="288" spans="2:65" s="1" customFormat="1" ht="11.25">
      <c r="B288" s="33"/>
      <c r="D288" s="164" t="s">
        <v>379</v>
      </c>
      <c r="F288" s="165" t="s">
        <v>1161</v>
      </c>
      <c r="I288" s="123"/>
      <c r="L288" s="33"/>
      <c r="M288" s="124"/>
      <c r="T288" s="54"/>
      <c r="AT288" s="18" t="s">
        <v>379</v>
      </c>
      <c r="AU288" s="18" t="s">
        <v>86</v>
      </c>
    </row>
    <row r="289" spans="2:65" s="9" customFormat="1" ht="11.25">
      <c r="B289" s="125"/>
      <c r="D289" s="121" t="s">
        <v>141</v>
      </c>
      <c r="E289" s="126" t="s">
        <v>19</v>
      </c>
      <c r="F289" s="127" t="s">
        <v>1162</v>
      </c>
      <c r="H289" s="126" t="s">
        <v>19</v>
      </c>
      <c r="I289" s="128"/>
      <c r="L289" s="125"/>
      <c r="M289" s="129"/>
      <c r="T289" s="130"/>
      <c r="AT289" s="126" t="s">
        <v>141</v>
      </c>
      <c r="AU289" s="126" t="s">
        <v>86</v>
      </c>
      <c r="AV289" s="9" t="s">
        <v>84</v>
      </c>
      <c r="AW289" s="9" t="s">
        <v>37</v>
      </c>
      <c r="AX289" s="9" t="s">
        <v>76</v>
      </c>
      <c r="AY289" s="126" t="s">
        <v>137</v>
      </c>
    </row>
    <row r="290" spans="2:65" s="10" customFormat="1" ht="11.25">
      <c r="B290" s="131"/>
      <c r="D290" s="121" t="s">
        <v>141</v>
      </c>
      <c r="E290" s="132" t="s">
        <v>19</v>
      </c>
      <c r="F290" s="133" t="s">
        <v>1163</v>
      </c>
      <c r="H290" s="134">
        <v>70</v>
      </c>
      <c r="I290" s="135"/>
      <c r="L290" s="131"/>
      <c r="M290" s="136"/>
      <c r="T290" s="137"/>
      <c r="AT290" s="132" t="s">
        <v>141</v>
      </c>
      <c r="AU290" s="132" t="s">
        <v>86</v>
      </c>
      <c r="AV290" s="10" t="s">
        <v>86</v>
      </c>
      <c r="AW290" s="10" t="s">
        <v>37</v>
      </c>
      <c r="AX290" s="10" t="s">
        <v>84</v>
      </c>
      <c r="AY290" s="132" t="s">
        <v>137</v>
      </c>
    </row>
    <row r="291" spans="2:65" s="1" customFormat="1" ht="16.5" customHeight="1">
      <c r="B291" s="33"/>
      <c r="C291" s="108" t="s">
        <v>631</v>
      </c>
      <c r="D291" s="108" t="s">
        <v>132</v>
      </c>
      <c r="E291" s="109" t="s">
        <v>1164</v>
      </c>
      <c r="F291" s="110" t="s">
        <v>1165</v>
      </c>
      <c r="G291" s="111" t="s">
        <v>287</v>
      </c>
      <c r="H291" s="112">
        <v>14.7</v>
      </c>
      <c r="I291" s="113"/>
      <c r="J291" s="114">
        <f>ROUND(I291*H291,2)</f>
        <v>0</v>
      </c>
      <c r="K291" s="110" t="s">
        <v>376</v>
      </c>
      <c r="L291" s="33"/>
      <c r="M291" s="115" t="s">
        <v>19</v>
      </c>
      <c r="N291" s="116" t="s">
        <v>47</v>
      </c>
      <c r="P291" s="117">
        <f>O291*H291</f>
        <v>0</v>
      </c>
      <c r="Q291" s="117">
        <v>3.05924</v>
      </c>
      <c r="R291" s="117">
        <f>Q291*H291</f>
        <v>44.970827999999997</v>
      </c>
      <c r="S291" s="117">
        <v>0</v>
      </c>
      <c r="T291" s="118">
        <f>S291*H291</f>
        <v>0</v>
      </c>
      <c r="AR291" s="119" t="s">
        <v>153</v>
      </c>
      <c r="AT291" s="119" t="s">
        <v>132</v>
      </c>
      <c r="AU291" s="119" t="s">
        <v>86</v>
      </c>
      <c r="AY291" s="18" t="s">
        <v>137</v>
      </c>
      <c r="BE291" s="120">
        <f>IF(N291="základní",J291,0)</f>
        <v>0</v>
      </c>
      <c r="BF291" s="120">
        <f>IF(N291="snížená",J291,0)</f>
        <v>0</v>
      </c>
      <c r="BG291" s="120">
        <f>IF(N291="zákl. přenesená",J291,0)</f>
        <v>0</v>
      </c>
      <c r="BH291" s="120">
        <f>IF(N291="sníž. přenesená",J291,0)</f>
        <v>0</v>
      </c>
      <c r="BI291" s="120">
        <f>IF(N291="nulová",J291,0)</f>
        <v>0</v>
      </c>
      <c r="BJ291" s="18" t="s">
        <v>84</v>
      </c>
      <c r="BK291" s="120">
        <f>ROUND(I291*H291,2)</f>
        <v>0</v>
      </c>
      <c r="BL291" s="18" t="s">
        <v>153</v>
      </c>
      <c r="BM291" s="119" t="s">
        <v>1166</v>
      </c>
    </row>
    <row r="292" spans="2:65" s="1" customFormat="1" ht="39">
      <c r="B292" s="33"/>
      <c r="D292" s="121" t="s">
        <v>139</v>
      </c>
      <c r="F292" s="122" t="s">
        <v>1167</v>
      </c>
      <c r="I292" s="123"/>
      <c r="L292" s="33"/>
      <c r="M292" s="124"/>
      <c r="T292" s="54"/>
      <c r="AT292" s="18" t="s">
        <v>139</v>
      </c>
      <c r="AU292" s="18" t="s">
        <v>86</v>
      </c>
    </row>
    <row r="293" spans="2:65" s="1" customFormat="1" ht="11.25">
      <c r="B293" s="33"/>
      <c r="D293" s="164" t="s">
        <v>379</v>
      </c>
      <c r="F293" s="165" t="s">
        <v>1168</v>
      </c>
      <c r="I293" s="123"/>
      <c r="L293" s="33"/>
      <c r="M293" s="124"/>
      <c r="T293" s="54"/>
      <c r="AT293" s="18" t="s">
        <v>379</v>
      </c>
      <c r="AU293" s="18" t="s">
        <v>86</v>
      </c>
    </row>
    <row r="294" spans="2:65" s="9" customFormat="1" ht="11.25">
      <c r="B294" s="125"/>
      <c r="D294" s="121" t="s">
        <v>141</v>
      </c>
      <c r="E294" s="126" t="s">
        <v>19</v>
      </c>
      <c r="F294" s="127" t="s">
        <v>1169</v>
      </c>
      <c r="H294" s="126" t="s">
        <v>19</v>
      </c>
      <c r="I294" s="128"/>
      <c r="L294" s="125"/>
      <c r="M294" s="129"/>
      <c r="T294" s="130"/>
      <c r="AT294" s="126" t="s">
        <v>141</v>
      </c>
      <c r="AU294" s="126" t="s">
        <v>86</v>
      </c>
      <c r="AV294" s="9" t="s">
        <v>84</v>
      </c>
      <c r="AW294" s="9" t="s">
        <v>37</v>
      </c>
      <c r="AX294" s="9" t="s">
        <v>76</v>
      </c>
      <c r="AY294" s="126" t="s">
        <v>137</v>
      </c>
    </row>
    <row r="295" spans="2:65" s="9" customFormat="1" ht="11.25">
      <c r="B295" s="125"/>
      <c r="D295" s="121" t="s">
        <v>141</v>
      </c>
      <c r="E295" s="126" t="s">
        <v>19</v>
      </c>
      <c r="F295" s="127" t="s">
        <v>1170</v>
      </c>
      <c r="H295" s="126" t="s">
        <v>19</v>
      </c>
      <c r="I295" s="128"/>
      <c r="L295" s="125"/>
      <c r="M295" s="129"/>
      <c r="T295" s="130"/>
      <c r="AT295" s="126" t="s">
        <v>141</v>
      </c>
      <c r="AU295" s="126" t="s">
        <v>86</v>
      </c>
      <c r="AV295" s="9" t="s">
        <v>84</v>
      </c>
      <c r="AW295" s="9" t="s">
        <v>37</v>
      </c>
      <c r="AX295" s="9" t="s">
        <v>76</v>
      </c>
      <c r="AY295" s="126" t="s">
        <v>137</v>
      </c>
    </row>
    <row r="296" spans="2:65" s="10" customFormat="1" ht="11.25">
      <c r="B296" s="131"/>
      <c r="D296" s="121" t="s">
        <v>141</v>
      </c>
      <c r="E296" s="132" t="s">
        <v>19</v>
      </c>
      <c r="F296" s="133" t="s">
        <v>1171</v>
      </c>
      <c r="H296" s="134">
        <v>9.6999999999999993</v>
      </c>
      <c r="I296" s="135"/>
      <c r="L296" s="131"/>
      <c r="M296" s="136"/>
      <c r="T296" s="137"/>
      <c r="AT296" s="132" t="s">
        <v>141</v>
      </c>
      <c r="AU296" s="132" t="s">
        <v>86</v>
      </c>
      <c r="AV296" s="10" t="s">
        <v>86</v>
      </c>
      <c r="AW296" s="10" t="s">
        <v>37</v>
      </c>
      <c r="AX296" s="10" t="s">
        <v>76</v>
      </c>
      <c r="AY296" s="132" t="s">
        <v>137</v>
      </c>
    </row>
    <row r="297" spans="2:65" s="9" customFormat="1" ht="11.25">
      <c r="B297" s="125"/>
      <c r="D297" s="121" t="s">
        <v>141</v>
      </c>
      <c r="E297" s="126" t="s">
        <v>19</v>
      </c>
      <c r="F297" s="127" t="s">
        <v>1172</v>
      </c>
      <c r="H297" s="126" t="s">
        <v>19</v>
      </c>
      <c r="I297" s="128"/>
      <c r="L297" s="125"/>
      <c r="M297" s="129"/>
      <c r="T297" s="130"/>
      <c r="AT297" s="126" t="s">
        <v>141</v>
      </c>
      <c r="AU297" s="126" t="s">
        <v>86</v>
      </c>
      <c r="AV297" s="9" t="s">
        <v>84</v>
      </c>
      <c r="AW297" s="9" t="s">
        <v>37</v>
      </c>
      <c r="AX297" s="9" t="s">
        <v>76</v>
      </c>
      <c r="AY297" s="126" t="s">
        <v>137</v>
      </c>
    </row>
    <row r="298" spans="2:65" s="10" customFormat="1" ht="11.25">
      <c r="B298" s="131"/>
      <c r="D298" s="121" t="s">
        <v>141</v>
      </c>
      <c r="E298" s="132" t="s">
        <v>19</v>
      </c>
      <c r="F298" s="133" t="s">
        <v>1173</v>
      </c>
      <c r="H298" s="134">
        <v>5</v>
      </c>
      <c r="I298" s="135"/>
      <c r="L298" s="131"/>
      <c r="M298" s="136"/>
      <c r="T298" s="137"/>
      <c r="AT298" s="132" t="s">
        <v>141</v>
      </c>
      <c r="AU298" s="132" t="s">
        <v>86</v>
      </c>
      <c r="AV298" s="10" t="s">
        <v>86</v>
      </c>
      <c r="AW298" s="10" t="s">
        <v>37</v>
      </c>
      <c r="AX298" s="10" t="s">
        <v>76</v>
      </c>
      <c r="AY298" s="132" t="s">
        <v>137</v>
      </c>
    </row>
    <row r="299" spans="2:65" s="14" customFormat="1" ht="11.25">
      <c r="B299" s="166"/>
      <c r="D299" s="121" t="s">
        <v>141</v>
      </c>
      <c r="E299" s="167" t="s">
        <v>19</v>
      </c>
      <c r="F299" s="168" t="s">
        <v>391</v>
      </c>
      <c r="H299" s="169">
        <v>14.7</v>
      </c>
      <c r="I299" s="170"/>
      <c r="L299" s="166"/>
      <c r="M299" s="171"/>
      <c r="T299" s="172"/>
      <c r="AT299" s="167" t="s">
        <v>141</v>
      </c>
      <c r="AU299" s="167" t="s">
        <v>86</v>
      </c>
      <c r="AV299" s="14" t="s">
        <v>153</v>
      </c>
      <c r="AW299" s="14" t="s">
        <v>37</v>
      </c>
      <c r="AX299" s="14" t="s">
        <v>84</v>
      </c>
      <c r="AY299" s="167" t="s">
        <v>137</v>
      </c>
    </row>
    <row r="300" spans="2:65" s="1" customFormat="1" ht="16.5" customHeight="1">
      <c r="B300" s="33"/>
      <c r="C300" s="108" t="s">
        <v>639</v>
      </c>
      <c r="D300" s="108" t="s">
        <v>132</v>
      </c>
      <c r="E300" s="109" t="s">
        <v>1174</v>
      </c>
      <c r="F300" s="110" t="s">
        <v>1175</v>
      </c>
      <c r="G300" s="111" t="s">
        <v>287</v>
      </c>
      <c r="H300" s="112">
        <v>2.3450000000000002</v>
      </c>
      <c r="I300" s="113"/>
      <c r="J300" s="114">
        <f>ROUND(I300*H300,2)</f>
        <v>0</v>
      </c>
      <c r="K300" s="110" t="s">
        <v>376</v>
      </c>
      <c r="L300" s="33"/>
      <c r="M300" s="115" t="s">
        <v>19</v>
      </c>
      <c r="N300" s="116" t="s">
        <v>47</v>
      </c>
      <c r="P300" s="117">
        <f>O300*H300</f>
        <v>0</v>
      </c>
      <c r="Q300" s="117">
        <v>0.36037999999999998</v>
      </c>
      <c r="R300" s="117">
        <f>Q300*H300</f>
        <v>0.84509109999999998</v>
      </c>
      <c r="S300" s="117">
        <v>0</v>
      </c>
      <c r="T300" s="118">
        <f>S300*H300</f>
        <v>0</v>
      </c>
      <c r="AR300" s="119" t="s">
        <v>153</v>
      </c>
      <c r="AT300" s="119" t="s">
        <v>132</v>
      </c>
      <c r="AU300" s="119" t="s">
        <v>86</v>
      </c>
      <c r="AY300" s="18" t="s">
        <v>137</v>
      </c>
      <c r="BE300" s="120">
        <f>IF(N300="základní",J300,0)</f>
        <v>0</v>
      </c>
      <c r="BF300" s="120">
        <f>IF(N300="snížená",J300,0)</f>
        <v>0</v>
      </c>
      <c r="BG300" s="120">
        <f>IF(N300="zákl. přenesená",J300,0)</f>
        <v>0</v>
      </c>
      <c r="BH300" s="120">
        <f>IF(N300="sníž. přenesená",J300,0)</f>
        <v>0</v>
      </c>
      <c r="BI300" s="120">
        <f>IF(N300="nulová",J300,0)</f>
        <v>0</v>
      </c>
      <c r="BJ300" s="18" t="s">
        <v>84</v>
      </c>
      <c r="BK300" s="120">
        <f>ROUND(I300*H300,2)</f>
        <v>0</v>
      </c>
      <c r="BL300" s="18" t="s">
        <v>153</v>
      </c>
      <c r="BM300" s="119" t="s">
        <v>1176</v>
      </c>
    </row>
    <row r="301" spans="2:65" s="1" customFormat="1" ht="29.25">
      <c r="B301" s="33"/>
      <c r="D301" s="121" t="s">
        <v>139</v>
      </c>
      <c r="F301" s="122" t="s">
        <v>1177</v>
      </c>
      <c r="I301" s="123"/>
      <c r="L301" s="33"/>
      <c r="M301" s="124"/>
      <c r="T301" s="54"/>
      <c r="AT301" s="18" t="s">
        <v>139</v>
      </c>
      <c r="AU301" s="18" t="s">
        <v>86</v>
      </c>
    </row>
    <row r="302" spans="2:65" s="1" customFormat="1" ht="11.25">
      <c r="B302" s="33"/>
      <c r="D302" s="164" t="s">
        <v>379</v>
      </c>
      <c r="F302" s="165" t="s">
        <v>1178</v>
      </c>
      <c r="I302" s="123"/>
      <c r="L302" s="33"/>
      <c r="M302" s="124"/>
      <c r="T302" s="54"/>
      <c r="AT302" s="18" t="s">
        <v>379</v>
      </c>
      <c r="AU302" s="18" t="s">
        <v>86</v>
      </c>
    </row>
    <row r="303" spans="2:65" s="1" customFormat="1" ht="19.5">
      <c r="B303" s="33"/>
      <c r="D303" s="121" t="s">
        <v>252</v>
      </c>
      <c r="F303" s="141" t="s">
        <v>1179</v>
      </c>
      <c r="I303" s="123"/>
      <c r="L303" s="33"/>
      <c r="M303" s="124"/>
      <c r="T303" s="54"/>
      <c r="AT303" s="18" t="s">
        <v>252</v>
      </c>
      <c r="AU303" s="18" t="s">
        <v>86</v>
      </c>
    </row>
    <row r="304" spans="2:65" s="9" customFormat="1" ht="11.25">
      <c r="B304" s="125"/>
      <c r="D304" s="121" t="s">
        <v>141</v>
      </c>
      <c r="E304" s="126" t="s">
        <v>19</v>
      </c>
      <c r="F304" s="127" t="s">
        <v>1180</v>
      </c>
      <c r="H304" s="126" t="s">
        <v>19</v>
      </c>
      <c r="I304" s="128"/>
      <c r="L304" s="125"/>
      <c r="M304" s="129"/>
      <c r="T304" s="130"/>
      <c r="AT304" s="126" t="s">
        <v>141</v>
      </c>
      <c r="AU304" s="126" t="s">
        <v>86</v>
      </c>
      <c r="AV304" s="9" t="s">
        <v>84</v>
      </c>
      <c r="AW304" s="9" t="s">
        <v>37</v>
      </c>
      <c r="AX304" s="9" t="s">
        <v>76</v>
      </c>
      <c r="AY304" s="126" t="s">
        <v>137</v>
      </c>
    </row>
    <row r="305" spans="2:65" s="10" customFormat="1" ht="11.25">
      <c r="B305" s="131"/>
      <c r="D305" s="121" t="s">
        <v>141</v>
      </c>
      <c r="E305" s="132" t="s">
        <v>950</v>
      </c>
      <c r="F305" s="133" t="s">
        <v>1181</v>
      </c>
      <c r="H305" s="134">
        <v>2.3450000000000002</v>
      </c>
      <c r="I305" s="135"/>
      <c r="L305" s="131"/>
      <c r="M305" s="136"/>
      <c r="T305" s="137"/>
      <c r="AT305" s="132" t="s">
        <v>141</v>
      </c>
      <c r="AU305" s="132" t="s">
        <v>86</v>
      </c>
      <c r="AV305" s="10" t="s">
        <v>86</v>
      </c>
      <c r="AW305" s="10" t="s">
        <v>37</v>
      </c>
      <c r="AX305" s="10" t="s">
        <v>84</v>
      </c>
      <c r="AY305" s="132" t="s">
        <v>137</v>
      </c>
    </row>
    <row r="306" spans="2:65" s="1" customFormat="1" ht="16.5" customHeight="1">
      <c r="B306" s="33"/>
      <c r="C306" s="180" t="s">
        <v>647</v>
      </c>
      <c r="D306" s="180" t="s">
        <v>454</v>
      </c>
      <c r="E306" s="181" t="s">
        <v>1182</v>
      </c>
      <c r="F306" s="182" t="s">
        <v>1183</v>
      </c>
      <c r="G306" s="183" t="s">
        <v>287</v>
      </c>
      <c r="H306" s="184">
        <v>2.3450000000000002</v>
      </c>
      <c r="I306" s="185"/>
      <c r="J306" s="186">
        <f>ROUND(I306*H306,2)</f>
        <v>0</v>
      </c>
      <c r="K306" s="182" t="s">
        <v>19</v>
      </c>
      <c r="L306" s="187"/>
      <c r="M306" s="188" t="s">
        <v>19</v>
      </c>
      <c r="N306" s="189" t="s">
        <v>47</v>
      </c>
      <c r="P306" s="117">
        <f>O306*H306</f>
        <v>0</v>
      </c>
      <c r="Q306" s="117">
        <v>2.6</v>
      </c>
      <c r="R306" s="117">
        <f>Q306*H306</f>
        <v>6.0970000000000004</v>
      </c>
      <c r="S306" s="117">
        <v>0</v>
      </c>
      <c r="T306" s="118">
        <f>S306*H306</f>
        <v>0</v>
      </c>
      <c r="AR306" s="119" t="s">
        <v>176</v>
      </c>
      <c r="AT306" s="119" t="s">
        <v>454</v>
      </c>
      <c r="AU306" s="119" t="s">
        <v>86</v>
      </c>
      <c r="AY306" s="18" t="s">
        <v>137</v>
      </c>
      <c r="BE306" s="120">
        <f>IF(N306="základní",J306,0)</f>
        <v>0</v>
      </c>
      <c r="BF306" s="120">
        <f>IF(N306="snížená",J306,0)</f>
        <v>0</v>
      </c>
      <c r="BG306" s="120">
        <f>IF(N306="zákl. přenesená",J306,0)</f>
        <v>0</v>
      </c>
      <c r="BH306" s="120">
        <f>IF(N306="sníž. přenesená",J306,0)</f>
        <v>0</v>
      </c>
      <c r="BI306" s="120">
        <f>IF(N306="nulová",J306,0)</f>
        <v>0</v>
      </c>
      <c r="BJ306" s="18" t="s">
        <v>84</v>
      </c>
      <c r="BK306" s="120">
        <f>ROUND(I306*H306,2)</f>
        <v>0</v>
      </c>
      <c r="BL306" s="18" t="s">
        <v>153</v>
      </c>
      <c r="BM306" s="119" t="s">
        <v>1184</v>
      </c>
    </row>
    <row r="307" spans="2:65" s="1" customFormat="1" ht="11.25">
      <c r="B307" s="33"/>
      <c r="D307" s="121" t="s">
        <v>139</v>
      </c>
      <c r="F307" s="122" t="s">
        <v>1185</v>
      </c>
      <c r="I307" s="123"/>
      <c r="L307" s="33"/>
      <c r="M307" s="124"/>
      <c r="T307" s="54"/>
      <c r="AT307" s="18" t="s">
        <v>139</v>
      </c>
      <c r="AU307" s="18" t="s">
        <v>86</v>
      </c>
    </row>
    <row r="308" spans="2:65" s="1" customFormat="1" ht="19.5">
      <c r="B308" s="33"/>
      <c r="D308" s="121" t="s">
        <v>252</v>
      </c>
      <c r="F308" s="141" t="s">
        <v>1186</v>
      </c>
      <c r="I308" s="123"/>
      <c r="L308" s="33"/>
      <c r="M308" s="124"/>
      <c r="T308" s="54"/>
      <c r="AT308" s="18" t="s">
        <v>252</v>
      </c>
      <c r="AU308" s="18" t="s">
        <v>86</v>
      </c>
    </row>
    <row r="309" spans="2:65" s="9" customFormat="1" ht="11.25">
      <c r="B309" s="125"/>
      <c r="D309" s="121" t="s">
        <v>141</v>
      </c>
      <c r="E309" s="126" t="s">
        <v>19</v>
      </c>
      <c r="F309" s="127" t="s">
        <v>1180</v>
      </c>
      <c r="H309" s="126" t="s">
        <v>19</v>
      </c>
      <c r="I309" s="128"/>
      <c r="L309" s="125"/>
      <c r="M309" s="129"/>
      <c r="T309" s="130"/>
      <c r="AT309" s="126" t="s">
        <v>141</v>
      </c>
      <c r="AU309" s="126" t="s">
        <v>86</v>
      </c>
      <c r="AV309" s="9" t="s">
        <v>84</v>
      </c>
      <c r="AW309" s="9" t="s">
        <v>37</v>
      </c>
      <c r="AX309" s="9" t="s">
        <v>76</v>
      </c>
      <c r="AY309" s="126" t="s">
        <v>137</v>
      </c>
    </row>
    <row r="310" spans="2:65" s="10" customFormat="1" ht="11.25">
      <c r="B310" s="131"/>
      <c r="D310" s="121" t="s">
        <v>141</v>
      </c>
      <c r="E310" s="132" t="s">
        <v>19</v>
      </c>
      <c r="F310" s="133" t="s">
        <v>950</v>
      </c>
      <c r="H310" s="134">
        <v>2.3450000000000002</v>
      </c>
      <c r="I310" s="135"/>
      <c r="L310" s="131"/>
      <c r="M310" s="136"/>
      <c r="T310" s="137"/>
      <c r="AT310" s="132" t="s">
        <v>141</v>
      </c>
      <c r="AU310" s="132" t="s">
        <v>86</v>
      </c>
      <c r="AV310" s="10" t="s">
        <v>86</v>
      </c>
      <c r="AW310" s="10" t="s">
        <v>37</v>
      </c>
      <c r="AX310" s="10" t="s">
        <v>84</v>
      </c>
      <c r="AY310" s="132" t="s">
        <v>137</v>
      </c>
    </row>
    <row r="311" spans="2:65" s="1" customFormat="1" ht="21.75" customHeight="1">
      <c r="B311" s="33"/>
      <c r="C311" s="108" t="s">
        <v>655</v>
      </c>
      <c r="D311" s="108" t="s">
        <v>132</v>
      </c>
      <c r="E311" s="109" t="s">
        <v>1187</v>
      </c>
      <c r="F311" s="110" t="s">
        <v>1188</v>
      </c>
      <c r="G311" s="111" t="s">
        <v>287</v>
      </c>
      <c r="H311" s="112">
        <v>24.047000000000001</v>
      </c>
      <c r="I311" s="113"/>
      <c r="J311" s="114">
        <f>ROUND(I311*H311,2)</f>
        <v>0</v>
      </c>
      <c r="K311" s="110" t="s">
        <v>19</v>
      </c>
      <c r="L311" s="33"/>
      <c r="M311" s="115" t="s">
        <v>19</v>
      </c>
      <c r="N311" s="116" t="s">
        <v>47</v>
      </c>
      <c r="P311" s="117">
        <f>O311*H311</f>
        <v>0</v>
      </c>
      <c r="Q311" s="117">
        <v>0</v>
      </c>
      <c r="R311" s="117">
        <f>Q311*H311</f>
        <v>0</v>
      </c>
      <c r="S311" s="117">
        <v>0</v>
      </c>
      <c r="T311" s="118">
        <f>S311*H311</f>
        <v>0</v>
      </c>
      <c r="AR311" s="119" t="s">
        <v>153</v>
      </c>
      <c r="AT311" s="119" t="s">
        <v>132</v>
      </c>
      <c r="AU311" s="119" t="s">
        <v>86</v>
      </c>
      <c r="AY311" s="18" t="s">
        <v>137</v>
      </c>
      <c r="BE311" s="120">
        <f>IF(N311="základní",J311,0)</f>
        <v>0</v>
      </c>
      <c r="BF311" s="120">
        <f>IF(N311="snížená",J311,0)</f>
        <v>0</v>
      </c>
      <c r="BG311" s="120">
        <f>IF(N311="zákl. přenesená",J311,0)</f>
        <v>0</v>
      </c>
      <c r="BH311" s="120">
        <f>IF(N311="sníž. přenesená",J311,0)</f>
        <v>0</v>
      </c>
      <c r="BI311" s="120">
        <f>IF(N311="nulová",J311,0)</f>
        <v>0</v>
      </c>
      <c r="BJ311" s="18" t="s">
        <v>84</v>
      </c>
      <c r="BK311" s="120">
        <f>ROUND(I311*H311,2)</f>
        <v>0</v>
      </c>
      <c r="BL311" s="18" t="s">
        <v>153</v>
      </c>
      <c r="BM311" s="119" t="s">
        <v>1189</v>
      </c>
    </row>
    <row r="312" spans="2:65" s="1" customFormat="1" ht="29.25">
      <c r="B312" s="33"/>
      <c r="D312" s="121" t="s">
        <v>139</v>
      </c>
      <c r="F312" s="122" t="s">
        <v>1190</v>
      </c>
      <c r="I312" s="123"/>
      <c r="L312" s="33"/>
      <c r="M312" s="124"/>
      <c r="T312" s="54"/>
      <c r="AT312" s="18" t="s">
        <v>139</v>
      </c>
      <c r="AU312" s="18" t="s">
        <v>86</v>
      </c>
    </row>
    <row r="313" spans="2:65" s="1" customFormat="1" ht="19.5">
      <c r="B313" s="33"/>
      <c r="D313" s="121" t="s">
        <v>252</v>
      </c>
      <c r="F313" s="141" t="s">
        <v>1191</v>
      </c>
      <c r="I313" s="123"/>
      <c r="L313" s="33"/>
      <c r="M313" s="124"/>
      <c r="T313" s="54"/>
      <c r="AT313" s="18" t="s">
        <v>252</v>
      </c>
      <c r="AU313" s="18" t="s">
        <v>86</v>
      </c>
    </row>
    <row r="314" spans="2:65" s="9" customFormat="1" ht="11.25">
      <c r="B314" s="125"/>
      <c r="D314" s="121" t="s">
        <v>141</v>
      </c>
      <c r="E314" s="126" t="s">
        <v>19</v>
      </c>
      <c r="F314" s="127" t="s">
        <v>1192</v>
      </c>
      <c r="H314" s="126" t="s">
        <v>19</v>
      </c>
      <c r="I314" s="128"/>
      <c r="L314" s="125"/>
      <c r="M314" s="129"/>
      <c r="T314" s="130"/>
      <c r="AT314" s="126" t="s">
        <v>141</v>
      </c>
      <c r="AU314" s="126" t="s">
        <v>86</v>
      </c>
      <c r="AV314" s="9" t="s">
        <v>84</v>
      </c>
      <c r="AW314" s="9" t="s">
        <v>37</v>
      </c>
      <c r="AX314" s="9" t="s">
        <v>76</v>
      </c>
      <c r="AY314" s="126" t="s">
        <v>137</v>
      </c>
    </row>
    <row r="315" spans="2:65" s="10" customFormat="1" ht="11.25">
      <c r="B315" s="131"/>
      <c r="D315" s="121" t="s">
        <v>141</v>
      </c>
      <c r="E315" s="132" t="s">
        <v>19</v>
      </c>
      <c r="F315" s="133" t="s">
        <v>1193</v>
      </c>
      <c r="H315" s="134">
        <v>0.54</v>
      </c>
      <c r="I315" s="135"/>
      <c r="L315" s="131"/>
      <c r="M315" s="136"/>
      <c r="T315" s="137"/>
      <c r="AT315" s="132" t="s">
        <v>141</v>
      </c>
      <c r="AU315" s="132" t="s">
        <v>86</v>
      </c>
      <c r="AV315" s="10" t="s">
        <v>86</v>
      </c>
      <c r="AW315" s="10" t="s">
        <v>37</v>
      </c>
      <c r="AX315" s="10" t="s">
        <v>76</v>
      </c>
      <c r="AY315" s="132" t="s">
        <v>137</v>
      </c>
    </row>
    <row r="316" spans="2:65" s="10" customFormat="1" ht="11.25">
      <c r="B316" s="131"/>
      <c r="D316" s="121" t="s">
        <v>141</v>
      </c>
      <c r="E316" s="132" t="s">
        <v>19</v>
      </c>
      <c r="F316" s="133" t="s">
        <v>1194</v>
      </c>
      <c r="H316" s="134">
        <v>11.22</v>
      </c>
      <c r="I316" s="135"/>
      <c r="L316" s="131"/>
      <c r="M316" s="136"/>
      <c r="T316" s="137"/>
      <c r="AT316" s="132" t="s">
        <v>141</v>
      </c>
      <c r="AU316" s="132" t="s">
        <v>86</v>
      </c>
      <c r="AV316" s="10" t="s">
        <v>86</v>
      </c>
      <c r="AW316" s="10" t="s">
        <v>37</v>
      </c>
      <c r="AX316" s="10" t="s">
        <v>76</v>
      </c>
      <c r="AY316" s="132" t="s">
        <v>137</v>
      </c>
    </row>
    <row r="317" spans="2:65" s="15" customFormat="1" ht="11.25">
      <c r="B317" s="173"/>
      <c r="D317" s="121" t="s">
        <v>141</v>
      </c>
      <c r="E317" s="174" t="s">
        <v>19</v>
      </c>
      <c r="F317" s="175" t="s">
        <v>402</v>
      </c>
      <c r="H317" s="176">
        <v>11.76</v>
      </c>
      <c r="I317" s="177"/>
      <c r="L317" s="173"/>
      <c r="M317" s="178"/>
      <c r="T317" s="179"/>
      <c r="AT317" s="174" t="s">
        <v>141</v>
      </c>
      <c r="AU317" s="174" t="s">
        <v>86</v>
      </c>
      <c r="AV317" s="15" t="s">
        <v>148</v>
      </c>
      <c r="AW317" s="15" t="s">
        <v>37</v>
      </c>
      <c r="AX317" s="15" t="s">
        <v>76</v>
      </c>
      <c r="AY317" s="174" t="s">
        <v>137</v>
      </c>
    </row>
    <row r="318" spans="2:65" s="10" customFormat="1" ht="11.25">
      <c r="B318" s="131"/>
      <c r="D318" s="121" t="s">
        <v>141</v>
      </c>
      <c r="E318" s="132" t="s">
        <v>19</v>
      </c>
      <c r="F318" s="133" t="s">
        <v>1195</v>
      </c>
      <c r="H318" s="134">
        <v>0.70599999999999996</v>
      </c>
      <c r="I318" s="135"/>
      <c r="L318" s="131"/>
      <c r="M318" s="136"/>
      <c r="T318" s="137"/>
      <c r="AT318" s="132" t="s">
        <v>141</v>
      </c>
      <c r="AU318" s="132" t="s">
        <v>86</v>
      </c>
      <c r="AV318" s="10" t="s">
        <v>86</v>
      </c>
      <c r="AW318" s="10" t="s">
        <v>37</v>
      </c>
      <c r="AX318" s="10" t="s">
        <v>76</v>
      </c>
      <c r="AY318" s="132" t="s">
        <v>137</v>
      </c>
    </row>
    <row r="319" spans="2:65" s="10" customFormat="1" ht="11.25">
      <c r="B319" s="131"/>
      <c r="D319" s="121" t="s">
        <v>141</v>
      </c>
      <c r="E319" s="132" t="s">
        <v>19</v>
      </c>
      <c r="F319" s="133" t="s">
        <v>1196</v>
      </c>
      <c r="H319" s="134">
        <v>0.67200000000000004</v>
      </c>
      <c r="I319" s="135"/>
      <c r="L319" s="131"/>
      <c r="M319" s="136"/>
      <c r="T319" s="137"/>
      <c r="AT319" s="132" t="s">
        <v>141</v>
      </c>
      <c r="AU319" s="132" t="s">
        <v>86</v>
      </c>
      <c r="AV319" s="10" t="s">
        <v>86</v>
      </c>
      <c r="AW319" s="10" t="s">
        <v>37</v>
      </c>
      <c r="AX319" s="10" t="s">
        <v>76</v>
      </c>
      <c r="AY319" s="132" t="s">
        <v>137</v>
      </c>
    </row>
    <row r="320" spans="2:65" s="10" customFormat="1" ht="11.25">
      <c r="B320" s="131"/>
      <c r="D320" s="121" t="s">
        <v>141</v>
      </c>
      <c r="E320" s="132" t="s">
        <v>19</v>
      </c>
      <c r="F320" s="133" t="s">
        <v>1197</v>
      </c>
      <c r="H320" s="134">
        <v>4.2720000000000002</v>
      </c>
      <c r="I320" s="135"/>
      <c r="L320" s="131"/>
      <c r="M320" s="136"/>
      <c r="T320" s="137"/>
      <c r="AT320" s="132" t="s">
        <v>141</v>
      </c>
      <c r="AU320" s="132" t="s">
        <v>86</v>
      </c>
      <c r="AV320" s="10" t="s">
        <v>86</v>
      </c>
      <c r="AW320" s="10" t="s">
        <v>37</v>
      </c>
      <c r="AX320" s="10" t="s">
        <v>76</v>
      </c>
      <c r="AY320" s="132" t="s">
        <v>137</v>
      </c>
    </row>
    <row r="321" spans="2:65" s="10" customFormat="1" ht="11.25">
      <c r="B321" s="131"/>
      <c r="D321" s="121" t="s">
        <v>141</v>
      </c>
      <c r="E321" s="132" t="s">
        <v>19</v>
      </c>
      <c r="F321" s="133" t="s">
        <v>1198</v>
      </c>
      <c r="H321" s="134">
        <v>4.1539999999999999</v>
      </c>
      <c r="I321" s="135"/>
      <c r="L321" s="131"/>
      <c r="M321" s="136"/>
      <c r="T321" s="137"/>
      <c r="AT321" s="132" t="s">
        <v>141</v>
      </c>
      <c r="AU321" s="132" t="s">
        <v>86</v>
      </c>
      <c r="AV321" s="10" t="s">
        <v>86</v>
      </c>
      <c r="AW321" s="10" t="s">
        <v>37</v>
      </c>
      <c r="AX321" s="10" t="s">
        <v>76</v>
      </c>
      <c r="AY321" s="132" t="s">
        <v>137</v>
      </c>
    </row>
    <row r="322" spans="2:65" s="10" customFormat="1" ht="11.25">
      <c r="B322" s="131"/>
      <c r="D322" s="121" t="s">
        <v>141</v>
      </c>
      <c r="E322" s="132" t="s">
        <v>19</v>
      </c>
      <c r="F322" s="133" t="s">
        <v>1199</v>
      </c>
      <c r="H322" s="134">
        <v>0.98699999999999999</v>
      </c>
      <c r="I322" s="135"/>
      <c r="L322" s="131"/>
      <c r="M322" s="136"/>
      <c r="T322" s="137"/>
      <c r="AT322" s="132" t="s">
        <v>141</v>
      </c>
      <c r="AU322" s="132" t="s">
        <v>86</v>
      </c>
      <c r="AV322" s="10" t="s">
        <v>86</v>
      </c>
      <c r="AW322" s="10" t="s">
        <v>37</v>
      </c>
      <c r="AX322" s="10" t="s">
        <v>76</v>
      </c>
      <c r="AY322" s="132" t="s">
        <v>137</v>
      </c>
    </row>
    <row r="323" spans="2:65" s="10" customFormat="1" ht="11.25">
      <c r="B323" s="131"/>
      <c r="D323" s="121" t="s">
        <v>141</v>
      </c>
      <c r="E323" s="132" t="s">
        <v>19</v>
      </c>
      <c r="F323" s="133" t="s">
        <v>1200</v>
      </c>
      <c r="H323" s="134">
        <v>1.496</v>
      </c>
      <c r="I323" s="135"/>
      <c r="L323" s="131"/>
      <c r="M323" s="136"/>
      <c r="T323" s="137"/>
      <c r="AT323" s="132" t="s">
        <v>141</v>
      </c>
      <c r="AU323" s="132" t="s">
        <v>86</v>
      </c>
      <c r="AV323" s="10" t="s">
        <v>86</v>
      </c>
      <c r="AW323" s="10" t="s">
        <v>37</v>
      </c>
      <c r="AX323" s="10" t="s">
        <v>76</v>
      </c>
      <c r="AY323" s="132" t="s">
        <v>137</v>
      </c>
    </row>
    <row r="324" spans="2:65" s="15" customFormat="1" ht="11.25">
      <c r="B324" s="173"/>
      <c r="D324" s="121" t="s">
        <v>141</v>
      </c>
      <c r="E324" s="174" t="s">
        <v>19</v>
      </c>
      <c r="F324" s="175" t="s">
        <v>402</v>
      </c>
      <c r="H324" s="176">
        <v>12.287000000000001</v>
      </c>
      <c r="I324" s="177"/>
      <c r="L324" s="173"/>
      <c r="M324" s="178"/>
      <c r="T324" s="179"/>
      <c r="AT324" s="174" t="s">
        <v>141</v>
      </c>
      <c r="AU324" s="174" t="s">
        <v>86</v>
      </c>
      <c r="AV324" s="15" t="s">
        <v>148</v>
      </c>
      <c r="AW324" s="15" t="s">
        <v>37</v>
      </c>
      <c r="AX324" s="15" t="s">
        <v>76</v>
      </c>
      <c r="AY324" s="174" t="s">
        <v>137</v>
      </c>
    </row>
    <row r="325" spans="2:65" s="14" customFormat="1" ht="11.25">
      <c r="B325" s="166"/>
      <c r="D325" s="121" t="s">
        <v>141</v>
      </c>
      <c r="E325" s="167" t="s">
        <v>19</v>
      </c>
      <c r="F325" s="168" t="s">
        <v>391</v>
      </c>
      <c r="H325" s="169">
        <v>24.047000000000001</v>
      </c>
      <c r="I325" s="170"/>
      <c r="L325" s="166"/>
      <c r="M325" s="171"/>
      <c r="T325" s="172"/>
      <c r="AT325" s="167" t="s">
        <v>141</v>
      </c>
      <c r="AU325" s="167" t="s">
        <v>86</v>
      </c>
      <c r="AV325" s="14" t="s">
        <v>153</v>
      </c>
      <c r="AW325" s="14" t="s">
        <v>37</v>
      </c>
      <c r="AX325" s="14" t="s">
        <v>84</v>
      </c>
      <c r="AY325" s="167" t="s">
        <v>137</v>
      </c>
    </row>
    <row r="326" spans="2:65" s="1" customFormat="1" ht="16.5" customHeight="1">
      <c r="B326" s="33"/>
      <c r="C326" s="108" t="s">
        <v>661</v>
      </c>
      <c r="D326" s="108" t="s">
        <v>132</v>
      </c>
      <c r="E326" s="109" t="s">
        <v>609</v>
      </c>
      <c r="F326" s="110" t="s">
        <v>1201</v>
      </c>
      <c r="G326" s="111" t="s">
        <v>287</v>
      </c>
      <c r="H326" s="112">
        <v>199.89</v>
      </c>
      <c r="I326" s="113"/>
      <c r="J326" s="114">
        <f>ROUND(I326*H326,2)</f>
        <v>0</v>
      </c>
      <c r="K326" s="110" t="s">
        <v>19</v>
      </c>
      <c r="L326" s="33"/>
      <c r="M326" s="115" t="s">
        <v>19</v>
      </c>
      <c r="N326" s="116" t="s">
        <v>47</v>
      </c>
      <c r="P326" s="117">
        <f>O326*H326</f>
        <v>0</v>
      </c>
      <c r="Q326" s="117">
        <v>0</v>
      </c>
      <c r="R326" s="117">
        <f>Q326*H326</f>
        <v>0</v>
      </c>
      <c r="S326" s="117">
        <v>0</v>
      </c>
      <c r="T326" s="118">
        <f>S326*H326</f>
        <v>0</v>
      </c>
      <c r="AR326" s="119" t="s">
        <v>153</v>
      </c>
      <c r="AT326" s="119" t="s">
        <v>132</v>
      </c>
      <c r="AU326" s="119" t="s">
        <v>86</v>
      </c>
      <c r="AY326" s="18" t="s">
        <v>137</v>
      </c>
      <c r="BE326" s="120">
        <f>IF(N326="základní",J326,0)</f>
        <v>0</v>
      </c>
      <c r="BF326" s="120">
        <f>IF(N326="snížená",J326,0)</f>
        <v>0</v>
      </c>
      <c r="BG326" s="120">
        <f>IF(N326="zákl. přenesená",J326,0)</f>
        <v>0</v>
      </c>
      <c r="BH326" s="120">
        <f>IF(N326="sníž. přenesená",J326,0)</f>
        <v>0</v>
      </c>
      <c r="BI326" s="120">
        <f>IF(N326="nulová",J326,0)</f>
        <v>0</v>
      </c>
      <c r="BJ326" s="18" t="s">
        <v>84</v>
      </c>
      <c r="BK326" s="120">
        <f>ROUND(I326*H326,2)</f>
        <v>0</v>
      </c>
      <c r="BL326" s="18" t="s">
        <v>153</v>
      </c>
      <c r="BM326" s="119" t="s">
        <v>1202</v>
      </c>
    </row>
    <row r="327" spans="2:65" s="1" customFormat="1" ht="29.25">
      <c r="B327" s="33"/>
      <c r="D327" s="121" t="s">
        <v>139</v>
      </c>
      <c r="F327" s="122" t="s">
        <v>1203</v>
      </c>
      <c r="I327" s="123"/>
      <c r="L327" s="33"/>
      <c r="M327" s="124"/>
      <c r="T327" s="54"/>
      <c r="AT327" s="18" t="s">
        <v>139</v>
      </c>
      <c r="AU327" s="18" t="s">
        <v>86</v>
      </c>
    </row>
    <row r="328" spans="2:65" s="9" customFormat="1" ht="11.25">
      <c r="B328" s="125"/>
      <c r="D328" s="121" t="s">
        <v>141</v>
      </c>
      <c r="E328" s="126" t="s">
        <v>19</v>
      </c>
      <c r="F328" s="127" t="s">
        <v>1204</v>
      </c>
      <c r="H328" s="126" t="s">
        <v>19</v>
      </c>
      <c r="I328" s="128"/>
      <c r="L328" s="125"/>
      <c r="M328" s="129"/>
      <c r="T328" s="130"/>
      <c r="AT328" s="126" t="s">
        <v>141</v>
      </c>
      <c r="AU328" s="126" t="s">
        <v>86</v>
      </c>
      <c r="AV328" s="9" t="s">
        <v>84</v>
      </c>
      <c r="AW328" s="9" t="s">
        <v>37</v>
      </c>
      <c r="AX328" s="9" t="s">
        <v>76</v>
      </c>
      <c r="AY328" s="126" t="s">
        <v>137</v>
      </c>
    </row>
    <row r="329" spans="2:65" s="10" customFormat="1" ht="11.25">
      <c r="B329" s="131"/>
      <c r="D329" s="121" t="s">
        <v>141</v>
      </c>
      <c r="E329" s="132" t="s">
        <v>19</v>
      </c>
      <c r="F329" s="133" t="s">
        <v>1205</v>
      </c>
      <c r="H329" s="134">
        <v>61.85</v>
      </c>
      <c r="I329" s="135"/>
      <c r="L329" s="131"/>
      <c r="M329" s="136"/>
      <c r="T329" s="137"/>
      <c r="AT329" s="132" t="s">
        <v>141</v>
      </c>
      <c r="AU329" s="132" t="s">
        <v>86</v>
      </c>
      <c r="AV329" s="10" t="s">
        <v>86</v>
      </c>
      <c r="AW329" s="10" t="s">
        <v>37</v>
      </c>
      <c r="AX329" s="10" t="s">
        <v>76</v>
      </c>
      <c r="AY329" s="132" t="s">
        <v>137</v>
      </c>
    </row>
    <row r="330" spans="2:65" s="10" customFormat="1" ht="11.25">
      <c r="B330" s="131"/>
      <c r="D330" s="121" t="s">
        <v>141</v>
      </c>
      <c r="E330" s="132" t="s">
        <v>19</v>
      </c>
      <c r="F330" s="133" t="s">
        <v>1206</v>
      </c>
      <c r="H330" s="134">
        <v>138.04</v>
      </c>
      <c r="I330" s="135"/>
      <c r="L330" s="131"/>
      <c r="M330" s="136"/>
      <c r="T330" s="137"/>
      <c r="AT330" s="132" t="s">
        <v>141</v>
      </c>
      <c r="AU330" s="132" t="s">
        <v>86</v>
      </c>
      <c r="AV330" s="10" t="s">
        <v>86</v>
      </c>
      <c r="AW330" s="10" t="s">
        <v>37</v>
      </c>
      <c r="AX330" s="10" t="s">
        <v>76</v>
      </c>
      <c r="AY330" s="132" t="s">
        <v>137</v>
      </c>
    </row>
    <row r="331" spans="2:65" s="14" customFormat="1" ht="11.25">
      <c r="B331" s="166"/>
      <c r="D331" s="121" t="s">
        <v>141</v>
      </c>
      <c r="E331" s="167" t="s">
        <v>306</v>
      </c>
      <c r="F331" s="168" t="s">
        <v>391</v>
      </c>
      <c r="H331" s="169">
        <v>199.89</v>
      </c>
      <c r="I331" s="170"/>
      <c r="L331" s="166"/>
      <c r="M331" s="171"/>
      <c r="T331" s="172"/>
      <c r="AT331" s="167" t="s">
        <v>141</v>
      </c>
      <c r="AU331" s="167" t="s">
        <v>86</v>
      </c>
      <c r="AV331" s="14" t="s">
        <v>153</v>
      </c>
      <c r="AW331" s="14" t="s">
        <v>37</v>
      </c>
      <c r="AX331" s="14" t="s">
        <v>84</v>
      </c>
      <c r="AY331" s="167" t="s">
        <v>137</v>
      </c>
    </row>
    <row r="332" spans="2:65" s="1" customFormat="1" ht="16.5" customHeight="1">
      <c r="B332" s="33"/>
      <c r="C332" s="108" t="s">
        <v>669</v>
      </c>
      <c r="D332" s="108" t="s">
        <v>132</v>
      </c>
      <c r="E332" s="109" t="s">
        <v>617</v>
      </c>
      <c r="F332" s="110" t="s">
        <v>618</v>
      </c>
      <c r="G332" s="111" t="s">
        <v>209</v>
      </c>
      <c r="H332" s="112">
        <v>75.036000000000001</v>
      </c>
      <c r="I332" s="113"/>
      <c r="J332" s="114">
        <f>ROUND(I332*H332,2)</f>
        <v>0</v>
      </c>
      <c r="K332" s="110" t="s">
        <v>376</v>
      </c>
      <c r="L332" s="33"/>
      <c r="M332" s="115" t="s">
        <v>19</v>
      </c>
      <c r="N332" s="116" t="s">
        <v>47</v>
      </c>
      <c r="P332" s="117">
        <f>O332*H332</f>
        <v>0</v>
      </c>
      <c r="Q332" s="117">
        <v>7.26E-3</v>
      </c>
      <c r="R332" s="117">
        <f>Q332*H332</f>
        <v>0.54476135999999997</v>
      </c>
      <c r="S332" s="117">
        <v>0</v>
      </c>
      <c r="T332" s="118">
        <f>S332*H332</f>
        <v>0</v>
      </c>
      <c r="AR332" s="119" t="s">
        <v>153</v>
      </c>
      <c r="AT332" s="119" t="s">
        <v>132</v>
      </c>
      <c r="AU332" s="119" t="s">
        <v>86</v>
      </c>
      <c r="AY332" s="18" t="s">
        <v>137</v>
      </c>
      <c r="BE332" s="120">
        <f>IF(N332="základní",J332,0)</f>
        <v>0</v>
      </c>
      <c r="BF332" s="120">
        <f>IF(N332="snížená",J332,0)</f>
        <v>0</v>
      </c>
      <c r="BG332" s="120">
        <f>IF(N332="zákl. přenesená",J332,0)</f>
        <v>0</v>
      </c>
      <c r="BH332" s="120">
        <f>IF(N332="sníž. přenesená",J332,0)</f>
        <v>0</v>
      </c>
      <c r="BI332" s="120">
        <f>IF(N332="nulová",J332,0)</f>
        <v>0</v>
      </c>
      <c r="BJ332" s="18" t="s">
        <v>84</v>
      </c>
      <c r="BK332" s="120">
        <f>ROUND(I332*H332,2)</f>
        <v>0</v>
      </c>
      <c r="BL332" s="18" t="s">
        <v>153</v>
      </c>
      <c r="BM332" s="119" t="s">
        <v>1207</v>
      </c>
    </row>
    <row r="333" spans="2:65" s="1" customFormat="1" ht="29.25">
      <c r="B333" s="33"/>
      <c r="D333" s="121" t="s">
        <v>139</v>
      </c>
      <c r="F333" s="122" t="s">
        <v>620</v>
      </c>
      <c r="I333" s="123"/>
      <c r="L333" s="33"/>
      <c r="M333" s="124"/>
      <c r="T333" s="54"/>
      <c r="AT333" s="18" t="s">
        <v>139</v>
      </c>
      <c r="AU333" s="18" t="s">
        <v>86</v>
      </c>
    </row>
    <row r="334" spans="2:65" s="1" customFormat="1" ht="11.25">
      <c r="B334" s="33"/>
      <c r="D334" s="164" t="s">
        <v>379</v>
      </c>
      <c r="F334" s="165" t="s">
        <v>621</v>
      </c>
      <c r="I334" s="123"/>
      <c r="L334" s="33"/>
      <c r="M334" s="124"/>
      <c r="T334" s="54"/>
      <c r="AT334" s="18" t="s">
        <v>379</v>
      </c>
      <c r="AU334" s="18" t="s">
        <v>86</v>
      </c>
    </row>
    <row r="335" spans="2:65" s="1" customFormat="1" ht="19.5">
      <c r="B335" s="33"/>
      <c r="D335" s="121" t="s">
        <v>252</v>
      </c>
      <c r="F335" s="141" t="s">
        <v>1208</v>
      </c>
      <c r="I335" s="123"/>
      <c r="L335" s="33"/>
      <c r="M335" s="124"/>
      <c r="T335" s="54"/>
      <c r="AT335" s="18" t="s">
        <v>252</v>
      </c>
      <c r="AU335" s="18" t="s">
        <v>86</v>
      </c>
    </row>
    <row r="336" spans="2:65" s="9" customFormat="1" ht="11.25">
      <c r="B336" s="125"/>
      <c r="D336" s="121" t="s">
        <v>141</v>
      </c>
      <c r="E336" s="126" t="s">
        <v>19</v>
      </c>
      <c r="F336" s="127" t="s">
        <v>1209</v>
      </c>
      <c r="H336" s="126" t="s">
        <v>19</v>
      </c>
      <c r="I336" s="128"/>
      <c r="L336" s="125"/>
      <c r="M336" s="129"/>
      <c r="T336" s="130"/>
      <c r="AT336" s="126" t="s">
        <v>141</v>
      </c>
      <c r="AU336" s="126" t="s">
        <v>86</v>
      </c>
      <c r="AV336" s="9" t="s">
        <v>84</v>
      </c>
      <c r="AW336" s="9" t="s">
        <v>37</v>
      </c>
      <c r="AX336" s="9" t="s">
        <v>76</v>
      </c>
      <c r="AY336" s="126" t="s">
        <v>137</v>
      </c>
    </row>
    <row r="337" spans="2:65" s="10" customFormat="1" ht="11.25">
      <c r="B337" s="131"/>
      <c r="D337" s="121" t="s">
        <v>141</v>
      </c>
      <c r="E337" s="132" t="s">
        <v>19</v>
      </c>
      <c r="F337" s="133" t="s">
        <v>1210</v>
      </c>
      <c r="H337" s="134">
        <v>8.82</v>
      </c>
      <c r="I337" s="135"/>
      <c r="L337" s="131"/>
      <c r="M337" s="136"/>
      <c r="T337" s="137"/>
      <c r="AT337" s="132" t="s">
        <v>141</v>
      </c>
      <c r="AU337" s="132" t="s">
        <v>86</v>
      </c>
      <c r="AV337" s="10" t="s">
        <v>86</v>
      </c>
      <c r="AW337" s="10" t="s">
        <v>37</v>
      </c>
      <c r="AX337" s="10" t="s">
        <v>76</v>
      </c>
      <c r="AY337" s="132" t="s">
        <v>137</v>
      </c>
    </row>
    <row r="338" spans="2:65" s="10" customFormat="1" ht="11.25">
      <c r="B338" s="131"/>
      <c r="D338" s="121" t="s">
        <v>141</v>
      </c>
      <c r="E338" s="132" t="s">
        <v>19</v>
      </c>
      <c r="F338" s="133" t="s">
        <v>1211</v>
      </c>
      <c r="H338" s="134">
        <v>20.399999999999999</v>
      </c>
      <c r="I338" s="135"/>
      <c r="L338" s="131"/>
      <c r="M338" s="136"/>
      <c r="T338" s="137"/>
      <c r="AT338" s="132" t="s">
        <v>141</v>
      </c>
      <c r="AU338" s="132" t="s">
        <v>86</v>
      </c>
      <c r="AV338" s="10" t="s">
        <v>86</v>
      </c>
      <c r="AW338" s="10" t="s">
        <v>37</v>
      </c>
      <c r="AX338" s="10" t="s">
        <v>76</v>
      </c>
      <c r="AY338" s="132" t="s">
        <v>137</v>
      </c>
    </row>
    <row r="339" spans="2:65" s="10" customFormat="1" ht="11.25">
      <c r="B339" s="131"/>
      <c r="D339" s="121" t="s">
        <v>141</v>
      </c>
      <c r="E339" s="132" t="s">
        <v>19</v>
      </c>
      <c r="F339" s="133" t="s">
        <v>1212</v>
      </c>
      <c r="H339" s="134">
        <v>3.4</v>
      </c>
      <c r="I339" s="135"/>
      <c r="L339" s="131"/>
      <c r="M339" s="136"/>
      <c r="T339" s="137"/>
      <c r="AT339" s="132" t="s">
        <v>141</v>
      </c>
      <c r="AU339" s="132" t="s">
        <v>86</v>
      </c>
      <c r="AV339" s="10" t="s">
        <v>86</v>
      </c>
      <c r="AW339" s="10" t="s">
        <v>37</v>
      </c>
      <c r="AX339" s="10" t="s">
        <v>76</v>
      </c>
      <c r="AY339" s="132" t="s">
        <v>137</v>
      </c>
    </row>
    <row r="340" spans="2:65" s="10" customFormat="1" ht="11.25">
      <c r="B340" s="131"/>
      <c r="D340" s="121" t="s">
        <v>141</v>
      </c>
      <c r="E340" s="132" t="s">
        <v>19</v>
      </c>
      <c r="F340" s="133" t="s">
        <v>1213</v>
      </c>
      <c r="H340" s="134">
        <v>19.420000000000002</v>
      </c>
      <c r="I340" s="135"/>
      <c r="L340" s="131"/>
      <c r="M340" s="136"/>
      <c r="T340" s="137"/>
      <c r="AT340" s="132" t="s">
        <v>141</v>
      </c>
      <c r="AU340" s="132" t="s">
        <v>86</v>
      </c>
      <c r="AV340" s="10" t="s">
        <v>86</v>
      </c>
      <c r="AW340" s="10" t="s">
        <v>37</v>
      </c>
      <c r="AX340" s="10" t="s">
        <v>76</v>
      </c>
      <c r="AY340" s="132" t="s">
        <v>137</v>
      </c>
    </row>
    <row r="341" spans="2:65" s="10" customFormat="1" ht="11.25">
      <c r="B341" s="131"/>
      <c r="D341" s="121" t="s">
        <v>141</v>
      </c>
      <c r="E341" s="132" t="s">
        <v>19</v>
      </c>
      <c r="F341" s="133" t="s">
        <v>1214</v>
      </c>
      <c r="H341" s="134">
        <v>18.88</v>
      </c>
      <c r="I341" s="135"/>
      <c r="L341" s="131"/>
      <c r="M341" s="136"/>
      <c r="T341" s="137"/>
      <c r="AT341" s="132" t="s">
        <v>141</v>
      </c>
      <c r="AU341" s="132" t="s">
        <v>86</v>
      </c>
      <c r="AV341" s="10" t="s">
        <v>86</v>
      </c>
      <c r="AW341" s="10" t="s">
        <v>37</v>
      </c>
      <c r="AX341" s="10" t="s">
        <v>76</v>
      </c>
      <c r="AY341" s="132" t="s">
        <v>137</v>
      </c>
    </row>
    <row r="342" spans="2:65" s="10" customFormat="1" ht="11.25">
      <c r="B342" s="131"/>
      <c r="D342" s="121" t="s">
        <v>141</v>
      </c>
      <c r="E342" s="132" t="s">
        <v>19</v>
      </c>
      <c r="F342" s="133" t="s">
        <v>1215</v>
      </c>
      <c r="H342" s="134">
        <v>4.1159999999999997</v>
      </c>
      <c r="I342" s="135"/>
      <c r="L342" s="131"/>
      <c r="M342" s="136"/>
      <c r="T342" s="137"/>
      <c r="AT342" s="132" t="s">
        <v>141</v>
      </c>
      <c r="AU342" s="132" t="s">
        <v>86</v>
      </c>
      <c r="AV342" s="10" t="s">
        <v>86</v>
      </c>
      <c r="AW342" s="10" t="s">
        <v>37</v>
      </c>
      <c r="AX342" s="10" t="s">
        <v>76</v>
      </c>
      <c r="AY342" s="132" t="s">
        <v>137</v>
      </c>
    </row>
    <row r="343" spans="2:65" s="14" customFormat="1" ht="11.25">
      <c r="B343" s="166"/>
      <c r="D343" s="121" t="s">
        <v>141</v>
      </c>
      <c r="E343" s="167" t="s">
        <v>289</v>
      </c>
      <c r="F343" s="168" t="s">
        <v>391</v>
      </c>
      <c r="H343" s="169">
        <v>75.036000000000001</v>
      </c>
      <c r="I343" s="170"/>
      <c r="L343" s="166"/>
      <c r="M343" s="171"/>
      <c r="T343" s="172"/>
      <c r="AT343" s="167" t="s">
        <v>141</v>
      </c>
      <c r="AU343" s="167" t="s">
        <v>86</v>
      </c>
      <c r="AV343" s="14" t="s">
        <v>153</v>
      </c>
      <c r="AW343" s="14" t="s">
        <v>37</v>
      </c>
      <c r="AX343" s="14" t="s">
        <v>84</v>
      </c>
      <c r="AY343" s="167" t="s">
        <v>137</v>
      </c>
    </row>
    <row r="344" spans="2:65" s="1" customFormat="1" ht="16.5" customHeight="1">
      <c r="B344" s="33"/>
      <c r="C344" s="108" t="s">
        <v>677</v>
      </c>
      <c r="D344" s="108" t="s">
        <v>132</v>
      </c>
      <c r="E344" s="109" t="s">
        <v>1216</v>
      </c>
      <c r="F344" s="110" t="s">
        <v>1217</v>
      </c>
      <c r="G344" s="111" t="s">
        <v>209</v>
      </c>
      <c r="H344" s="112">
        <v>761.30600000000004</v>
      </c>
      <c r="I344" s="113"/>
      <c r="J344" s="114">
        <f>ROUND(I344*H344,2)</f>
        <v>0</v>
      </c>
      <c r="K344" s="110" t="s">
        <v>19</v>
      </c>
      <c r="L344" s="33"/>
      <c r="M344" s="115" t="s">
        <v>19</v>
      </c>
      <c r="N344" s="116" t="s">
        <v>47</v>
      </c>
      <c r="P344" s="117">
        <f>O344*H344</f>
        <v>0</v>
      </c>
      <c r="Q344" s="117">
        <v>7.26E-3</v>
      </c>
      <c r="R344" s="117">
        <f>Q344*H344</f>
        <v>5.5270815600000001</v>
      </c>
      <c r="S344" s="117">
        <v>0</v>
      </c>
      <c r="T344" s="118">
        <f>S344*H344</f>
        <v>0</v>
      </c>
      <c r="AR344" s="119" t="s">
        <v>153</v>
      </c>
      <c r="AT344" s="119" t="s">
        <v>132</v>
      </c>
      <c r="AU344" s="119" t="s">
        <v>86</v>
      </c>
      <c r="AY344" s="18" t="s">
        <v>137</v>
      </c>
      <c r="BE344" s="120">
        <f>IF(N344="základní",J344,0)</f>
        <v>0</v>
      </c>
      <c r="BF344" s="120">
        <f>IF(N344="snížená",J344,0)</f>
        <v>0</v>
      </c>
      <c r="BG344" s="120">
        <f>IF(N344="zákl. přenesená",J344,0)</f>
        <v>0</v>
      </c>
      <c r="BH344" s="120">
        <f>IF(N344="sníž. přenesená",J344,0)</f>
        <v>0</v>
      </c>
      <c r="BI344" s="120">
        <f>IF(N344="nulová",J344,0)</f>
        <v>0</v>
      </c>
      <c r="BJ344" s="18" t="s">
        <v>84</v>
      </c>
      <c r="BK344" s="120">
        <f>ROUND(I344*H344,2)</f>
        <v>0</v>
      </c>
      <c r="BL344" s="18" t="s">
        <v>153</v>
      </c>
      <c r="BM344" s="119" t="s">
        <v>1218</v>
      </c>
    </row>
    <row r="345" spans="2:65" s="1" customFormat="1" ht="11.25">
      <c r="B345" s="33"/>
      <c r="D345" s="121" t="s">
        <v>139</v>
      </c>
      <c r="F345" s="122" t="s">
        <v>1219</v>
      </c>
      <c r="I345" s="123"/>
      <c r="L345" s="33"/>
      <c r="M345" s="124"/>
      <c r="T345" s="54"/>
      <c r="AT345" s="18" t="s">
        <v>139</v>
      </c>
      <c r="AU345" s="18" t="s">
        <v>86</v>
      </c>
    </row>
    <row r="346" spans="2:65" s="9" customFormat="1" ht="11.25">
      <c r="B346" s="125"/>
      <c r="D346" s="121" t="s">
        <v>141</v>
      </c>
      <c r="E346" s="126" t="s">
        <v>19</v>
      </c>
      <c r="F346" s="127" t="s">
        <v>1209</v>
      </c>
      <c r="H346" s="126" t="s">
        <v>19</v>
      </c>
      <c r="I346" s="128"/>
      <c r="L346" s="125"/>
      <c r="M346" s="129"/>
      <c r="T346" s="130"/>
      <c r="AT346" s="126" t="s">
        <v>141</v>
      </c>
      <c r="AU346" s="126" t="s">
        <v>86</v>
      </c>
      <c r="AV346" s="9" t="s">
        <v>84</v>
      </c>
      <c r="AW346" s="9" t="s">
        <v>37</v>
      </c>
      <c r="AX346" s="9" t="s">
        <v>76</v>
      </c>
      <c r="AY346" s="126" t="s">
        <v>137</v>
      </c>
    </row>
    <row r="347" spans="2:65" s="10" customFormat="1" ht="11.25">
      <c r="B347" s="131"/>
      <c r="D347" s="121" t="s">
        <v>141</v>
      </c>
      <c r="E347" s="132" t="s">
        <v>19</v>
      </c>
      <c r="F347" s="133" t="s">
        <v>1220</v>
      </c>
      <c r="H347" s="134">
        <v>761.30600000000004</v>
      </c>
      <c r="I347" s="135"/>
      <c r="L347" s="131"/>
      <c r="M347" s="136"/>
      <c r="T347" s="137"/>
      <c r="AT347" s="132" t="s">
        <v>141</v>
      </c>
      <c r="AU347" s="132" t="s">
        <v>86</v>
      </c>
      <c r="AV347" s="10" t="s">
        <v>86</v>
      </c>
      <c r="AW347" s="10" t="s">
        <v>37</v>
      </c>
      <c r="AX347" s="10" t="s">
        <v>76</v>
      </c>
      <c r="AY347" s="132" t="s">
        <v>137</v>
      </c>
    </row>
    <row r="348" spans="2:65" s="14" customFormat="1" ht="11.25">
      <c r="B348" s="166"/>
      <c r="D348" s="121" t="s">
        <v>141</v>
      </c>
      <c r="E348" s="167" t="s">
        <v>983</v>
      </c>
      <c r="F348" s="168" t="s">
        <v>391</v>
      </c>
      <c r="H348" s="169">
        <v>761.30600000000004</v>
      </c>
      <c r="I348" s="170"/>
      <c r="L348" s="166"/>
      <c r="M348" s="171"/>
      <c r="T348" s="172"/>
      <c r="AT348" s="167" t="s">
        <v>141</v>
      </c>
      <c r="AU348" s="167" t="s">
        <v>86</v>
      </c>
      <c r="AV348" s="14" t="s">
        <v>153</v>
      </c>
      <c r="AW348" s="14" t="s">
        <v>37</v>
      </c>
      <c r="AX348" s="14" t="s">
        <v>84</v>
      </c>
      <c r="AY348" s="167" t="s">
        <v>137</v>
      </c>
    </row>
    <row r="349" spans="2:65" s="1" customFormat="1" ht="16.5" customHeight="1">
      <c r="B349" s="33"/>
      <c r="C349" s="108" t="s">
        <v>693</v>
      </c>
      <c r="D349" s="108" t="s">
        <v>132</v>
      </c>
      <c r="E349" s="109" t="s">
        <v>626</v>
      </c>
      <c r="F349" s="110" t="s">
        <v>627</v>
      </c>
      <c r="G349" s="111" t="s">
        <v>209</v>
      </c>
      <c r="H349" s="112">
        <v>75.036000000000001</v>
      </c>
      <c r="I349" s="113"/>
      <c r="J349" s="114">
        <f>ROUND(I349*H349,2)</f>
        <v>0</v>
      </c>
      <c r="K349" s="110" t="s">
        <v>376</v>
      </c>
      <c r="L349" s="33"/>
      <c r="M349" s="115" t="s">
        <v>19</v>
      </c>
      <c r="N349" s="116" t="s">
        <v>47</v>
      </c>
      <c r="P349" s="117">
        <f>O349*H349</f>
        <v>0</v>
      </c>
      <c r="Q349" s="117">
        <v>8.5999999999999998E-4</v>
      </c>
      <c r="R349" s="117">
        <f>Q349*H349</f>
        <v>6.4530959999999998E-2</v>
      </c>
      <c r="S349" s="117">
        <v>0</v>
      </c>
      <c r="T349" s="118">
        <f>S349*H349</f>
        <v>0</v>
      </c>
      <c r="AR349" s="119" t="s">
        <v>153</v>
      </c>
      <c r="AT349" s="119" t="s">
        <v>132</v>
      </c>
      <c r="AU349" s="119" t="s">
        <v>86</v>
      </c>
      <c r="AY349" s="18" t="s">
        <v>137</v>
      </c>
      <c r="BE349" s="120">
        <f>IF(N349="základní",J349,0)</f>
        <v>0</v>
      </c>
      <c r="BF349" s="120">
        <f>IF(N349="snížená",J349,0)</f>
        <v>0</v>
      </c>
      <c r="BG349" s="120">
        <f>IF(N349="zákl. přenesená",J349,0)</f>
        <v>0</v>
      </c>
      <c r="BH349" s="120">
        <f>IF(N349="sníž. přenesená",J349,0)</f>
        <v>0</v>
      </c>
      <c r="BI349" s="120">
        <f>IF(N349="nulová",J349,0)</f>
        <v>0</v>
      </c>
      <c r="BJ349" s="18" t="s">
        <v>84</v>
      </c>
      <c r="BK349" s="120">
        <f>ROUND(I349*H349,2)</f>
        <v>0</v>
      </c>
      <c r="BL349" s="18" t="s">
        <v>153</v>
      </c>
      <c r="BM349" s="119" t="s">
        <v>1221</v>
      </c>
    </row>
    <row r="350" spans="2:65" s="1" customFormat="1" ht="29.25">
      <c r="B350" s="33"/>
      <c r="D350" s="121" t="s">
        <v>139</v>
      </c>
      <c r="F350" s="122" t="s">
        <v>629</v>
      </c>
      <c r="I350" s="123"/>
      <c r="L350" s="33"/>
      <c r="M350" s="124"/>
      <c r="T350" s="54"/>
      <c r="AT350" s="18" t="s">
        <v>139</v>
      </c>
      <c r="AU350" s="18" t="s">
        <v>86</v>
      </c>
    </row>
    <row r="351" spans="2:65" s="1" customFormat="1" ht="11.25">
      <c r="B351" s="33"/>
      <c r="D351" s="164" t="s">
        <v>379</v>
      </c>
      <c r="F351" s="165" t="s">
        <v>630</v>
      </c>
      <c r="I351" s="123"/>
      <c r="L351" s="33"/>
      <c r="M351" s="124"/>
      <c r="T351" s="54"/>
      <c r="AT351" s="18" t="s">
        <v>379</v>
      </c>
      <c r="AU351" s="18" t="s">
        <v>86</v>
      </c>
    </row>
    <row r="352" spans="2:65" s="10" customFormat="1" ht="11.25">
      <c r="B352" s="131"/>
      <c r="D352" s="121" t="s">
        <v>141</v>
      </c>
      <c r="E352" s="132" t="s">
        <v>19</v>
      </c>
      <c r="F352" s="133" t="s">
        <v>289</v>
      </c>
      <c r="H352" s="134">
        <v>75.036000000000001</v>
      </c>
      <c r="I352" s="135"/>
      <c r="L352" s="131"/>
      <c r="M352" s="136"/>
      <c r="T352" s="137"/>
      <c r="AT352" s="132" t="s">
        <v>141</v>
      </c>
      <c r="AU352" s="132" t="s">
        <v>86</v>
      </c>
      <c r="AV352" s="10" t="s">
        <v>86</v>
      </c>
      <c r="AW352" s="10" t="s">
        <v>37</v>
      </c>
      <c r="AX352" s="10" t="s">
        <v>84</v>
      </c>
      <c r="AY352" s="132" t="s">
        <v>137</v>
      </c>
    </row>
    <row r="353" spans="2:65" s="1" customFormat="1" ht="16.5" customHeight="1">
      <c r="B353" s="33"/>
      <c r="C353" s="108" t="s">
        <v>702</v>
      </c>
      <c r="D353" s="108" t="s">
        <v>132</v>
      </c>
      <c r="E353" s="109" t="s">
        <v>1222</v>
      </c>
      <c r="F353" s="110" t="s">
        <v>1223</v>
      </c>
      <c r="G353" s="111" t="s">
        <v>209</v>
      </c>
      <c r="H353" s="112">
        <v>761.30600000000004</v>
      </c>
      <c r="I353" s="113"/>
      <c r="J353" s="114">
        <f>ROUND(I353*H353,2)</f>
        <v>0</v>
      </c>
      <c r="K353" s="110" t="s">
        <v>19</v>
      </c>
      <c r="L353" s="33"/>
      <c r="M353" s="115" t="s">
        <v>19</v>
      </c>
      <c r="N353" s="116" t="s">
        <v>47</v>
      </c>
      <c r="P353" s="117">
        <f>O353*H353</f>
        <v>0</v>
      </c>
      <c r="Q353" s="117">
        <v>7.26E-3</v>
      </c>
      <c r="R353" s="117">
        <f>Q353*H353</f>
        <v>5.5270815600000001</v>
      </c>
      <c r="S353" s="117">
        <v>0</v>
      </c>
      <c r="T353" s="118">
        <f>S353*H353</f>
        <v>0</v>
      </c>
      <c r="AR353" s="119" t="s">
        <v>153</v>
      </c>
      <c r="AT353" s="119" t="s">
        <v>132</v>
      </c>
      <c r="AU353" s="119" t="s">
        <v>86</v>
      </c>
      <c r="AY353" s="18" t="s">
        <v>137</v>
      </c>
      <c r="BE353" s="120">
        <f>IF(N353="základní",J353,0)</f>
        <v>0</v>
      </c>
      <c r="BF353" s="120">
        <f>IF(N353="snížená",J353,0)</f>
        <v>0</v>
      </c>
      <c r="BG353" s="120">
        <f>IF(N353="zákl. přenesená",J353,0)</f>
        <v>0</v>
      </c>
      <c r="BH353" s="120">
        <f>IF(N353="sníž. přenesená",J353,0)</f>
        <v>0</v>
      </c>
      <c r="BI353" s="120">
        <f>IF(N353="nulová",J353,0)</f>
        <v>0</v>
      </c>
      <c r="BJ353" s="18" t="s">
        <v>84</v>
      </c>
      <c r="BK353" s="120">
        <f>ROUND(I353*H353,2)</f>
        <v>0</v>
      </c>
      <c r="BL353" s="18" t="s">
        <v>153</v>
      </c>
      <c r="BM353" s="119" t="s">
        <v>1224</v>
      </c>
    </row>
    <row r="354" spans="2:65" s="1" customFormat="1" ht="11.25">
      <c r="B354" s="33"/>
      <c r="D354" s="121" t="s">
        <v>139</v>
      </c>
      <c r="F354" s="122" t="s">
        <v>1225</v>
      </c>
      <c r="I354" s="123"/>
      <c r="L354" s="33"/>
      <c r="M354" s="124"/>
      <c r="T354" s="54"/>
      <c r="AT354" s="18" t="s">
        <v>139</v>
      </c>
      <c r="AU354" s="18" t="s">
        <v>86</v>
      </c>
    </row>
    <row r="355" spans="2:65" s="10" customFormat="1" ht="11.25">
      <c r="B355" s="131"/>
      <c r="D355" s="121" t="s">
        <v>141</v>
      </c>
      <c r="E355" s="132" t="s">
        <v>19</v>
      </c>
      <c r="F355" s="133" t="s">
        <v>983</v>
      </c>
      <c r="H355" s="134">
        <v>761.30600000000004</v>
      </c>
      <c r="I355" s="135"/>
      <c r="L355" s="131"/>
      <c r="M355" s="136"/>
      <c r="T355" s="137"/>
      <c r="AT355" s="132" t="s">
        <v>141</v>
      </c>
      <c r="AU355" s="132" t="s">
        <v>86</v>
      </c>
      <c r="AV355" s="10" t="s">
        <v>86</v>
      </c>
      <c r="AW355" s="10" t="s">
        <v>37</v>
      </c>
      <c r="AX355" s="10" t="s">
        <v>84</v>
      </c>
      <c r="AY355" s="132" t="s">
        <v>137</v>
      </c>
    </row>
    <row r="356" spans="2:65" s="1" customFormat="1" ht="16.5" customHeight="1">
      <c r="B356" s="33"/>
      <c r="C356" s="108" t="s">
        <v>708</v>
      </c>
      <c r="D356" s="108" t="s">
        <v>132</v>
      </c>
      <c r="E356" s="109" t="s">
        <v>1226</v>
      </c>
      <c r="F356" s="110" t="s">
        <v>1227</v>
      </c>
      <c r="G356" s="111" t="s">
        <v>303</v>
      </c>
      <c r="H356" s="112">
        <v>8.9819999999999993</v>
      </c>
      <c r="I356" s="113"/>
      <c r="J356" s="114">
        <f>ROUND(I356*H356,2)</f>
        <v>0</v>
      </c>
      <c r="K356" s="110" t="s">
        <v>376</v>
      </c>
      <c r="L356" s="33"/>
      <c r="M356" s="115" t="s">
        <v>19</v>
      </c>
      <c r="N356" s="116" t="s">
        <v>47</v>
      </c>
      <c r="P356" s="117">
        <f>O356*H356</f>
        <v>0</v>
      </c>
      <c r="Q356" s="117">
        <v>1.09528</v>
      </c>
      <c r="R356" s="117">
        <f>Q356*H356</f>
        <v>9.8378049599999997</v>
      </c>
      <c r="S356" s="117">
        <v>0</v>
      </c>
      <c r="T356" s="118">
        <f>S356*H356</f>
        <v>0</v>
      </c>
      <c r="AR356" s="119" t="s">
        <v>153</v>
      </c>
      <c r="AT356" s="119" t="s">
        <v>132</v>
      </c>
      <c r="AU356" s="119" t="s">
        <v>86</v>
      </c>
      <c r="AY356" s="18" t="s">
        <v>137</v>
      </c>
      <c r="BE356" s="120">
        <f>IF(N356="základní",J356,0)</f>
        <v>0</v>
      </c>
      <c r="BF356" s="120">
        <f>IF(N356="snížená",J356,0)</f>
        <v>0</v>
      </c>
      <c r="BG356" s="120">
        <f>IF(N356="zákl. přenesená",J356,0)</f>
        <v>0</v>
      </c>
      <c r="BH356" s="120">
        <f>IF(N356="sníž. přenesená",J356,0)</f>
        <v>0</v>
      </c>
      <c r="BI356" s="120">
        <f>IF(N356="nulová",J356,0)</f>
        <v>0</v>
      </c>
      <c r="BJ356" s="18" t="s">
        <v>84</v>
      </c>
      <c r="BK356" s="120">
        <f>ROUND(I356*H356,2)</f>
        <v>0</v>
      </c>
      <c r="BL356" s="18" t="s">
        <v>153</v>
      </c>
      <c r="BM356" s="119" t="s">
        <v>1228</v>
      </c>
    </row>
    <row r="357" spans="2:65" s="1" customFormat="1" ht="29.25">
      <c r="B357" s="33"/>
      <c r="D357" s="121" t="s">
        <v>139</v>
      </c>
      <c r="F357" s="122" t="s">
        <v>1229</v>
      </c>
      <c r="I357" s="123"/>
      <c r="L357" s="33"/>
      <c r="M357" s="124"/>
      <c r="T357" s="54"/>
      <c r="AT357" s="18" t="s">
        <v>139</v>
      </c>
      <c r="AU357" s="18" t="s">
        <v>86</v>
      </c>
    </row>
    <row r="358" spans="2:65" s="1" customFormat="1" ht="11.25">
      <c r="B358" s="33"/>
      <c r="D358" s="164" t="s">
        <v>379</v>
      </c>
      <c r="F358" s="165" t="s">
        <v>1230</v>
      </c>
      <c r="I358" s="123"/>
      <c r="L358" s="33"/>
      <c r="M358" s="124"/>
      <c r="T358" s="54"/>
      <c r="AT358" s="18" t="s">
        <v>379</v>
      </c>
      <c r="AU358" s="18" t="s">
        <v>86</v>
      </c>
    </row>
    <row r="359" spans="2:65" s="9" customFormat="1" ht="11.25">
      <c r="B359" s="125"/>
      <c r="D359" s="121" t="s">
        <v>141</v>
      </c>
      <c r="E359" s="126" t="s">
        <v>19</v>
      </c>
      <c r="F359" s="127" t="s">
        <v>1231</v>
      </c>
      <c r="H359" s="126" t="s">
        <v>19</v>
      </c>
      <c r="I359" s="128"/>
      <c r="L359" s="125"/>
      <c r="M359" s="129"/>
      <c r="T359" s="130"/>
      <c r="AT359" s="126" t="s">
        <v>141</v>
      </c>
      <c r="AU359" s="126" t="s">
        <v>86</v>
      </c>
      <c r="AV359" s="9" t="s">
        <v>84</v>
      </c>
      <c r="AW359" s="9" t="s">
        <v>37</v>
      </c>
      <c r="AX359" s="9" t="s">
        <v>76</v>
      </c>
      <c r="AY359" s="126" t="s">
        <v>137</v>
      </c>
    </row>
    <row r="360" spans="2:65" s="9" customFormat="1" ht="11.25">
      <c r="B360" s="125"/>
      <c r="D360" s="121" t="s">
        <v>141</v>
      </c>
      <c r="E360" s="126" t="s">
        <v>19</v>
      </c>
      <c r="F360" s="127" t="s">
        <v>1232</v>
      </c>
      <c r="H360" s="126" t="s">
        <v>19</v>
      </c>
      <c r="I360" s="128"/>
      <c r="L360" s="125"/>
      <c r="M360" s="129"/>
      <c r="T360" s="130"/>
      <c r="AT360" s="126" t="s">
        <v>141</v>
      </c>
      <c r="AU360" s="126" t="s">
        <v>86</v>
      </c>
      <c r="AV360" s="9" t="s">
        <v>84</v>
      </c>
      <c r="AW360" s="9" t="s">
        <v>37</v>
      </c>
      <c r="AX360" s="9" t="s">
        <v>76</v>
      </c>
      <c r="AY360" s="126" t="s">
        <v>137</v>
      </c>
    </row>
    <row r="361" spans="2:65" s="10" customFormat="1" ht="11.25">
      <c r="B361" s="131"/>
      <c r="D361" s="121" t="s">
        <v>141</v>
      </c>
      <c r="E361" s="132" t="s">
        <v>19</v>
      </c>
      <c r="F361" s="133" t="s">
        <v>1233</v>
      </c>
      <c r="H361" s="134">
        <v>3.7450000000000001</v>
      </c>
      <c r="I361" s="135"/>
      <c r="L361" s="131"/>
      <c r="M361" s="136"/>
      <c r="T361" s="137"/>
      <c r="AT361" s="132" t="s">
        <v>141</v>
      </c>
      <c r="AU361" s="132" t="s">
        <v>86</v>
      </c>
      <c r="AV361" s="10" t="s">
        <v>86</v>
      </c>
      <c r="AW361" s="10" t="s">
        <v>37</v>
      </c>
      <c r="AX361" s="10" t="s">
        <v>76</v>
      </c>
      <c r="AY361" s="132" t="s">
        <v>137</v>
      </c>
    </row>
    <row r="362" spans="2:65" s="9" customFormat="1" ht="11.25">
      <c r="B362" s="125"/>
      <c r="D362" s="121" t="s">
        <v>141</v>
      </c>
      <c r="E362" s="126" t="s">
        <v>19</v>
      </c>
      <c r="F362" s="127" t="s">
        <v>1234</v>
      </c>
      <c r="H362" s="126" t="s">
        <v>19</v>
      </c>
      <c r="I362" s="128"/>
      <c r="L362" s="125"/>
      <c r="M362" s="129"/>
      <c r="T362" s="130"/>
      <c r="AT362" s="126" t="s">
        <v>141</v>
      </c>
      <c r="AU362" s="126" t="s">
        <v>86</v>
      </c>
      <c r="AV362" s="9" t="s">
        <v>84</v>
      </c>
      <c r="AW362" s="9" t="s">
        <v>37</v>
      </c>
      <c r="AX362" s="9" t="s">
        <v>76</v>
      </c>
      <c r="AY362" s="126" t="s">
        <v>137</v>
      </c>
    </row>
    <row r="363" spans="2:65" s="10" customFormat="1" ht="11.25">
      <c r="B363" s="131"/>
      <c r="D363" s="121" t="s">
        <v>141</v>
      </c>
      <c r="E363" s="132" t="s">
        <v>19</v>
      </c>
      <c r="F363" s="133" t="s">
        <v>1235</v>
      </c>
      <c r="H363" s="134">
        <v>0.96399999999999997</v>
      </c>
      <c r="I363" s="135"/>
      <c r="L363" s="131"/>
      <c r="M363" s="136"/>
      <c r="T363" s="137"/>
      <c r="AT363" s="132" t="s">
        <v>141</v>
      </c>
      <c r="AU363" s="132" t="s">
        <v>86</v>
      </c>
      <c r="AV363" s="10" t="s">
        <v>86</v>
      </c>
      <c r="AW363" s="10" t="s">
        <v>37</v>
      </c>
      <c r="AX363" s="10" t="s">
        <v>76</v>
      </c>
      <c r="AY363" s="132" t="s">
        <v>137</v>
      </c>
    </row>
    <row r="364" spans="2:65" s="9" customFormat="1" ht="11.25">
      <c r="B364" s="125"/>
      <c r="D364" s="121" t="s">
        <v>141</v>
      </c>
      <c r="E364" s="126" t="s">
        <v>19</v>
      </c>
      <c r="F364" s="127" t="s">
        <v>1236</v>
      </c>
      <c r="H364" s="126" t="s">
        <v>19</v>
      </c>
      <c r="I364" s="128"/>
      <c r="L364" s="125"/>
      <c r="M364" s="129"/>
      <c r="T364" s="130"/>
      <c r="AT364" s="126" t="s">
        <v>141</v>
      </c>
      <c r="AU364" s="126" t="s">
        <v>86</v>
      </c>
      <c r="AV364" s="9" t="s">
        <v>84</v>
      </c>
      <c r="AW364" s="9" t="s">
        <v>37</v>
      </c>
      <c r="AX364" s="9" t="s">
        <v>76</v>
      </c>
      <c r="AY364" s="126" t="s">
        <v>137</v>
      </c>
    </row>
    <row r="365" spans="2:65" s="10" customFormat="1" ht="11.25">
      <c r="B365" s="131"/>
      <c r="D365" s="121" t="s">
        <v>141</v>
      </c>
      <c r="E365" s="132" t="s">
        <v>19</v>
      </c>
      <c r="F365" s="133" t="s">
        <v>1237</v>
      </c>
      <c r="H365" s="134">
        <v>0.253</v>
      </c>
      <c r="I365" s="135"/>
      <c r="L365" s="131"/>
      <c r="M365" s="136"/>
      <c r="T365" s="137"/>
      <c r="AT365" s="132" t="s">
        <v>141</v>
      </c>
      <c r="AU365" s="132" t="s">
        <v>86</v>
      </c>
      <c r="AV365" s="10" t="s">
        <v>86</v>
      </c>
      <c r="AW365" s="10" t="s">
        <v>37</v>
      </c>
      <c r="AX365" s="10" t="s">
        <v>76</v>
      </c>
      <c r="AY365" s="132" t="s">
        <v>137</v>
      </c>
    </row>
    <row r="366" spans="2:65" s="9" customFormat="1" ht="11.25">
      <c r="B366" s="125"/>
      <c r="D366" s="121" t="s">
        <v>141</v>
      </c>
      <c r="E366" s="126" t="s">
        <v>19</v>
      </c>
      <c r="F366" s="127" t="s">
        <v>1238</v>
      </c>
      <c r="H366" s="126" t="s">
        <v>19</v>
      </c>
      <c r="I366" s="128"/>
      <c r="L366" s="125"/>
      <c r="M366" s="129"/>
      <c r="T366" s="130"/>
      <c r="AT366" s="126" t="s">
        <v>141</v>
      </c>
      <c r="AU366" s="126" t="s">
        <v>86</v>
      </c>
      <c r="AV366" s="9" t="s">
        <v>84</v>
      </c>
      <c r="AW366" s="9" t="s">
        <v>37</v>
      </c>
      <c r="AX366" s="9" t="s">
        <v>76</v>
      </c>
      <c r="AY366" s="126" t="s">
        <v>137</v>
      </c>
    </row>
    <row r="367" spans="2:65" s="10" customFormat="1" ht="11.25">
      <c r="B367" s="131"/>
      <c r="D367" s="121" t="s">
        <v>141</v>
      </c>
      <c r="E367" s="132" t="s">
        <v>19</v>
      </c>
      <c r="F367" s="133" t="s">
        <v>1239</v>
      </c>
      <c r="H367" s="134">
        <v>4.0199999999999996</v>
      </c>
      <c r="I367" s="135"/>
      <c r="L367" s="131"/>
      <c r="M367" s="136"/>
      <c r="T367" s="137"/>
      <c r="AT367" s="132" t="s">
        <v>141</v>
      </c>
      <c r="AU367" s="132" t="s">
        <v>86</v>
      </c>
      <c r="AV367" s="10" t="s">
        <v>86</v>
      </c>
      <c r="AW367" s="10" t="s">
        <v>37</v>
      </c>
      <c r="AX367" s="10" t="s">
        <v>76</v>
      </c>
      <c r="AY367" s="132" t="s">
        <v>137</v>
      </c>
    </row>
    <row r="368" spans="2:65" s="14" customFormat="1" ht="11.25">
      <c r="B368" s="166"/>
      <c r="D368" s="121" t="s">
        <v>141</v>
      </c>
      <c r="E368" s="167" t="s">
        <v>19</v>
      </c>
      <c r="F368" s="168" t="s">
        <v>391</v>
      </c>
      <c r="H368" s="169">
        <v>8.9819999999999993</v>
      </c>
      <c r="I368" s="170"/>
      <c r="L368" s="166"/>
      <c r="M368" s="171"/>
      <c r="T368" s="172"/>
      <c r="AT368" s="167" t="s">
        <v>141</v>
      </c>
      <c r="AU368" s="167" t="s">
        <v>86</v>
      </c>
      <c r="AV368" s="14" t="s">
        <v>153</v>
      </c>
      <c r="AW368" s="14" t="s">
        <v>37</v>
      </c>
      <c r="AX368" s="14" t="s">
        <v>84</v>
      </c>
      <c r="AY368" s="167" t="s">
        <v>137</v>
      </c>
    </row>
    <row r="369" spans="2:65" s="1" customFormat="1" ht="16.5" customHeight="1">
      <c r="B369" s="33"/>
      <c r="C369" s="108" t="s">
        <v>715</v>
      </c>
      <c r="D369" s="108" t="s">
        <v>132</v>
      </c>
      <c r="E369" s="109" t="s">
        <v>632</v>
      </c>
      <c r="F369" s="110" t="s">
        <v>633</v>
      </c>
      <c r="G369" s="111" t="s">
        <v>303</v>
      </c>
      <c r="H369" s="112">
        <v>0.61899999999999999</v>
      </c>
      <c r="I369" s="113"/>
      <c r="J369" s="114">
        <f>ROUND(I369*H369,2)</f>
        <v>0</v>
      </c>
      <c r="K369" s="110" t="s">
        <v>376</v>
      </c>
      <c r="L369" s="33"/>
      <c r="M369" s="115" t="s">
        <v>19</v>
      </c>
      <c r="N369" s="116" t="s">
        <v>47</v>
      </c>
      <c r="P369" s="117">
        <f>O369*H369</f>
        <v>0</v>
      </c>
      <c r="Q369" s="117">
        <v>1.0556000000000001</v>
      </c>
      <c r="R369" s="117">
        <f>Q369*H369</f>
        <v>0.65341640000000001</v>
      </c>
      <c r="S369" s="117">
        <v>0</v>
      </c>
      <c r="T369" s="118">
        <f>S369*H369</f>
        <v>0</v>
      </c>
      <c r="AR369" s="119" t="s">
        <v>153</v>
      </c>
      <c r="AT369" s="119" t="s">
        <v>132</v>
      </c>
      <c r="AU369" s="119" t="s">
        <v>86</v>
      </c>
      <c r="AY369" s="18" t="s">
        <v>137</v>
      </c>
      <c r="BE369" s="120">
        <f>IF(N369="základní",J369,0)</f>
        <v>0</v>
      </c>
      <c r="BF369" s="120">
        <f>IF(N369="snížená",J369,0)</f>
        <v>0</v>
      </c>
      <c r="BG369" s="120">
        <f>IF(N369="zákl. přenesená",J369,0)</f>
        <v>0</v>
      </c>
      <c r="BH369" s="120">
        <f>IF(N369="sníž. přenesená",J369,0)</f>
        <v>0</v>
      </c>
      <c r="BI369" s="120">
        <f>IF(N369="nulová",J369,0)</f>
        <v>0</v>
      </c>
      <c r="BJ369" s="18" t="s">
        <v>84</v>
      </c>
      <c r="BK369" s="120">
        <f>ROUND(I369*H369,2)</f>
        <v>0</v>
      </c>
      <c r="BL369" s="18" t="s">
        <v>153</v>
      </c>
      <c r="BM369" s="119" t="s">
        <v>1240</v>
      </c>
    </row>
    <row r="370" spans="2:65" s="1" customFormat="1" ht="29.25">
      <c r="B370" s="33"/>
      <c r="D370" s="121" t="s">
        <v>139</v>
      </c>
      <c r="F370" s="122" t="s">
        <v>635</v>
      </c>
      <c r="I370" s="123"/>
      <c r="L370" s="33"/>
      <c r="M370" s="124"/>
      <c r="T370" s="54"/>
      <c r="AT370" s="18" t="s">
        <v>139</v>
      </c>
      <c r="AU370" s="18" t="s">
        <v>86</v>
      </c>
    </row>
    <row r="371" spans="2:65" s="1" customFormat="1" ht="11.25">
      <c r="B371" s="33"/>
      <c r="D371" s="164" t="s">
        <v>379</v>
      </c>
      <c r="F371" s="165" t="s">
        <v>636</v>
      </c>
      <c r="I371" s="123"/>
      <c r="L371" s="33"/>
      <c r="M371" s="124"/>
      <c r="T371" s="54"/>
      <c r="AT371" s="18" t="s">
        <v>379</v>
      </c>
      <c r="AU371" s="18" t="s">
        <v>86</v>
      </c>
    </row>
    <row r="372" spans="2:65" s="9" customFormat="1" ht="11.25">
      <c r="B372" s="125"/>
      <c r="D372" s="121" t="s">
        <v>141</v>
      </c>
      <c r="E372" s="126" t="s">
        <v>19</v>
      </c>
      <c r="F372" s="127" t="s">
        <v>1241</v>
      </c>
      <c r="H372" s="126" t="s">
        <v>19</v>
      </c>
      <c r="I372" s="128"/>
      <c r="L372" s="125"/>
      <c r="M372" s="129"/>
      <c r="T372" s="130"/>
      <c r="AT372" s="126" t="s">
        <v>141</v>
      </c>
      <c r="AU372" s="126" t="s">
        <v>86</v>
      </c>
      <c r="AV372" s="9" t="s">
        <v>84</v>
      </c>
      <c r="AW372" s="9" t="s">
        <v>37</v>
      </c>
      <c r="AX372" s="9" t="s">
        <v>76</v>
      </c>
      <c r="AY372" s="126" t="s">
        <v>137</v>
      </c>
    </row>
    <row r="373" spans="2:65" s="9" customFormat="1" ht="11.25">
      <c r="B373" s="125"/>
      <c r="D373" s="121" t="s">
        <v>141</v>
      </c>
      <c r="E373" s="126" t="s">
        <v>19</v>
      </c>
      <c r="F373" s="127" t="s">
        <v>1242</v>
      </c>
      <c r="H373" s="126" t="s">
        <v>19</v>
      </c>
      <c r="I373" s="128"/>
      <c r="L373" s="125"/>
      <c r="M373" s="129"/>
      <c r="T373" s="130"/>
      <c r="AT373" s="126" t="s">
        <v>141</v>
      </c>
      <c r="AU373" s="126" t="s">
        <v>86</v>
      </c>
      <c r="AV373" s="9" t="s">
        <v>84</v>
      </c>
      <c r="AW373" s="9" t="s">
        <v>37</v>
      </c>
      <c r="AX373" s="9" t="s">
        <v>76</v>
      </c>
      <c r="AY373" s="126" t="s">
        <v>137</v>
      </c>
    </row>
    <row r="374" spans="2:65" s="10" customFormat="1" ht="11.25">
      <c r="B374" s="131"/>
      <c r="D374" s="121" t="s">
        <v>141</v>
      </c>
      <c r="E374" s="132" t="s">
        <v>19</v>
      </c>
      <c r="F374" s="133" t="s">
        <v>1243</v>
      </c>
      <c r="H374" s="134">
        <v>0.61899999999999999</v>
      </c>
      <c r="I374" s="135"/>
      <c r="L374" s="131"/>
      <c r="M374" s="136"/>
      <c r="T374" s="137"/>
      <c r="AT374" s="132" t="s">
        <v>141</v>
      </c>
      <c r="AU374" s="132" t="s">
        <v>86</v>
      </c>
      <c r="AV374" s="10" t="s">
        <v>86</v>
      </c>
      <c r="AW374" s="10" t="s">
        <v>37</v>
      </c>
      <c r="AX374" s="10" t="s">
        <v>76</v>
      </c>
      <c r="AY374" s="132" t="s">
        <v>137</v>
      </c>
    </row>
    <row r="375" spans="2:65" s="14" customFormat="1" ht="11.25">
      <c r="B375" s="166"/>
      <c r="D375" s="121" t="s">
        <v>141</v>
      </c>
      <c r="E375" s="167" t="s">
        <v>19</v>
      </c>
      <c r="F375" s="168" t="s">
        <v>391</v>
      </c>
      <c r="H375" s="169">
        <v>0.61899999999999999</v>
      </c>
      <c r="I375" s="170"/>
      <c r="L375" s="166"/>
      <c r="M375" s="171"/>
      <c r="T375" s="172"/>
      <c r="AT375" s="167" t="s">
        <v>141</v>
      </c>
      <c r="AU375" s="167" t="s">
        <v>86</v>
      </c>
      <c r="AV375" s="14" t="s">
        <v>153</v>
      </c>
      <c r="AW375" s="14" t="s">
        <v>37</v>
      </c>
      <c r="AX375" s="14" t="s">
        <v>84</v>
      </c>
      <c r="AY375" s="167" t="s">
        <v>137</v>
      </c>
    </row>
    <row r="376" spans="2:65" s="1" customFormat="1" ht="16.5" customHeight="1">
      <c r="B376" s="33"/>
      <c r="C376" s="108" t="s">
        <v>722</v>
      </c>
      <c r="D376" s="108" t="s">
        <v>132</v>
      </c>
      <c r="E376" s="109" t="s">
        <v>1244</v>
      </c>
      <c r="F376" s="110" t="s">
        <v>1245</v>
      </c>
      <c r="G376" s="111" t="s">
        <v>303</v>
      </c>
      <c r="H376" s="112">
        <v>5.7030000000000003</v>
      </c>
      <c r="I376" s="113"/>
      <c r="J376" s="114">
        <f>ROUND(I376*H376,2)</f>
        <v>0</v>
      </c>
      <c r="K376" s="110" t="s">
        <v>376</v>
      </c>
      <c r="L376" s="33"/>
      <c r="M376" s="115" t="s">
        <v>19</v>
      </c>
      <c r="N376" s="116" t="s">
        <v>47</v>
      </c>
      <c r="P376" s="117">
        <f>O376*H376</f>
        <v>0</v>
      </c>
      <c r="Q376" s="117">
        <v>1.03955</v>
      </c>
      <c r="R376" s="117">
        <f>Q376*H376</f>
        <v>5.9285536500000005</v>
      </c>
      <c r="S376" s="117">
        <v>0</v>
      </c>
      <c r="T376" s="118">
        <f>S376*H376</f>
        <v>0</v>
      </c>
      <c r="AR376" s="119" t="s">
        <v>153</v>
      </c>
      <c r="AT376" s="119" t="s">
        <v>132</v>
      </c>
      <c r="AU376" s="119" t="s">
        <v>86</v>
      </c>
      <c r="AY376" s="18" t="s">
        <v>137</v>
      </c>
      <c r="BE376" s="120">
        <f>IF(N376="základní",J376,0)</f>
        <v>0</v>
      </c>
      <c r="BF376" s="120">
        <f>IF(N376="snížená",J376,0)</f>
        <v>0</v>
      </c>
      <c r="BG376" s="120">
        <f>IF(N376="zákl. přenesená",J376,0)</f>
        <v>0</v>
      </c>
      <c r="BH376" s="120">
        <f>IF(N376="sníž. přenesená",J376,0)</f>
        <v>0</v>
      </c>
      <c r="BI376" s="120">
        <f>IF(N376="nulová",J376,0)</f>
        <v>0</v>
      </c>
      <c r="BJ376" s="18" t="s">
        <v>84</v>
      </c>
      <c r="BK376" s="120">
        <f>ROUND(I376*H376,2)</f>
        <v>0</v>
      </c>
      <c r="BL376" s="18" t="s">
        <v>153</v>
      </c>
      <c r="BM376" s="119" t="s">
        <v>1246</v>
      </c>
    </row>
    <row r="377" spans="2:65" s="1" customFormat="1" ht="29.25">
      <c r="B377" s="33"/>
      <c r="D377" s="121" t="s">
        <v>139</v>
      </c>
      <c r="F377" s="122" t="s">
        <v>1247</v>
      </c>
      <c r="I377" s="123"/>
      <c r="L377" s="33"/>
      <c r="M377" s="124"/>
      <c r="T377" s="54"/>
      <c r="AT377" s="18" t="s">
        <v>139</v>
      </c>
      <c r="AU377" s="18" t="s">
        <v>86</v>
      </c>
    </row>
    <row r="378" spans="2:65" s="1" customFormat="1" ht="11.25">
      <c r="B378" s="33"/>
      <c r="D378" s="164" t="s">
        <v>379</v>
      </c>
      <c r="F378" s="165" t="s">
        <v>1248</v>
      </c>
      <c r="I378" s="123"/>
      <c r="L378" s="33"/>
      <c r="M378" s="124"/>
      <c r="T378" s="54"/>
      <c r="AT378" s="18" t="s">
        <v>379</v>
      </c>
      <c r="AU378" s="18" t="s">
        <v>86</v>
      </c>
    </row>
    <row r="379" spans="2:65" s="9" customFormat="1" ht="11.25">
      <c r="B379" s="125"/>
      <c r="D379" s="121" t="s">
        <v>141</v>
      </c>
      <c r="E379" s="126" t="s">
        <v>19</v>
      </c>
      <c r="F379" s="127" t="s">
        <v>1249</v>
      </c>
      <c r="H379" s="126" t="s">
        <v>19</v>
      </c>
      <c r="I379" s="128"/>
      <c r="L379" s="125"/>
      <c r="M379" s="129"/>
      <c r="T379" s="130"/>
      <c r="AT379" s="126" t="s">
        <v>141</v>
      </c>
      <c r="AU379" s="126" t="s">
        <v>86</v>
      </c>
      <c r="AV379" s="9" t="s">
        <v>84</v>
      </c>
      <c r="AW379" s="9" t="s">
        <v>37</v>
      </c>
      <c r="AX379" s="9" t="s">
        <v>76</v>
      </c>
      <c r="AY379" s="126" t="s">
        <v>137</v>
      </c>
    </row>
    <row r="380" spans="2:65" s="9" customFormat="1" ht="11.25">
      <c r="B380" s="125"/>
      <c r="D380" s="121" t="s">
        <v>141</v>
      </c>
      <c r="E380" s="126" t="s">
        <v>19</v>
      </c>
      <c r="F380" s="127" t="s">
        <v>1250</v>
      </c>
      <c r="H380" s="126" t="s">
        <v>19</v>
      </c>
      <c r="I380" s="128"/>
      <c r="L380" s="125"/>
      <c r="M380" s="129"/>
      <c r="T380" s="130"/>
      <c r="AT380" s="126" t="s">
        <v>141</v>
      </c>
      <c r="AU380" s="126" t="s">
        <v>86</v>
      </c>
      <c r="AV380" s="9" t="s">
        <v>84</v>
      </c>
      <c r="AW380" s="9" t="s">
        <v>37</v>
      </c>
      <c r="AX380" s="9" t="s">
        <v>76</v>
      </c>
      <c r="AY380" s="126" t="s">
        <v>137</v>
      </c>
    </row>
    <row r="381" spans="2:65" s="10" customFormat="1" ht="11.25">
      <c r="B381" s="131"/>
      <c r="D381" s="121" t="s">
        <v>141</v>
      </c>
      <c r="E381" s="132" t="s">
        <v>19</v>
      </c>
      <c r="F381" s="133" t="s">
        <v>1251</v>
      </c>
      <c r="H381" s="134">
        <v>5.2619999999999996</v>
      </c>
      <c r="I381" s="135"/>
      <c r="L381" s="131"/>
      <c r="M381" s="136"/>
      <c r="T381" s="137"/>
      <c r="AT381" s="132" t="s">
        <v>141</v>
      </c>
      <c r="AU381" s="132" t="s">
        <v>86</v>
      </c>
      <c r="AV381" s="10" t="s">
        <v>86</v>
      </c>
      <c r="AW381" s="10" t="s">
        <v>37</v>
      </c>
      <c r="AX381" s="10" t="s">
        <v>76</v>
      </c>
      <c r="AY381" s="132" t="s">
        <v>137</v>
      </c>
    </row>
    <row r="382" spans="2:65" s="9" customFormat="1" ht="11.25">
      <c r="B382" s="125"/>
      <c r="D382" s="121" t="s">
        <v>141</v>
      </c>
      <c r="E382" s="126" t="s">
        <v>19</v>
      </c>
      <c r="F382" s="127" t="s">
        <v>1252</v>
      </c>
      <c r="H382" s="126" t="s">
        <v>19</v>
      </c>
      <c r="I382" s="128"/>
      <c r="L382" s="125"/>
      <c r="M382" s="129"/>
      <c r="T382" s="130"/>
      <c r="AT382" s="126" t="s">
        <v>141</v>
      </c>
      <c r="AU382" s="126" t="s">
        <v>86</v>
      </c>
      <c r="AV382" s="9" t="s">
        <v>84</v>
      </c>
      <c r="AW382" s="9" t="s">
        <v>37</v>
      </c>
      <c r="AX382" s="9" t="s">
        <v>76</v>
      </c>
      <c r="AY382" s="126" t="s">
        <v>137</v>
      </c>
    </row>
    <row r="383" spans="2:65" s="10" customFormat="1" ht="11.25">
      <c r="B383" s="131"/>
      <c r="D383" s="121" t="s">
        <v>141</v>
      </c>
      <c r="E383" s="132" t="s">
        <v>19</v>
      </c>
      <c r="F383" s="133" t="s">
        <v>1253</v>
      </c>
      <c r="H383" s="134">
        <v>4.2999999999999997E-2</v>
      </c>
      <c r="I383" s="135"/>
      <c r="L383" s="131"/>
      <c r="M383" s="136"/>
      <c r="T383" s="137"/>
      <c r="AT383" s="132" t="s">
        <v>141</v>
      </c>
      <c r="AU383" s="132" t="s">
        <v>86</v>
      </c>
      <c r="AV383" s="10" t="s">
        <v>86</v>
      </c>
      <c r="AW383" s="10" t="s">
        <v>37</v>
      </c>
      <c r="AX383" s="10" t="s">
        <v>76</v>
      </c>
      <c r="AY383" s="132" t="s">
        <v>137</v>
      </c>
    </row>
    <row r="384" spans="2:65" s="9" customFormat="1" ht="11.25">
      <c r="B384" s="125"/>
      <c r="D384" s="121" t="s">
        <v>141</v>
      </c>
      <c r="E384" s="126" t="s">
        <v>19</v>
      </c>
      <c r="F384" s="127" t="s">
        <v>1254</v>
      </c>
      <c r="H384" s="126" t="s">
        <v>19</v>
      </c>
      <c r="I384" s="128"/>
      <c r="L384" s="125"/>
      <c r="M384" s="129"/>
      <c r="T384" s="130"/>
      <c r="AT384" s="126" t="s">
        <v>141</v>
      </c>
      <c r="AU384" s="126" t="s">
        <v>86</v>
      </c>
      <c r="AV384" s="9" t="s">
        <v>84</v>
      </c>
      <c r="AW384" s="9" t="s">
        <v>37</v>
      </c>
      <c r="AX384" s="9" t="s">
        <v>76</v>
      </c>
      <c r="AY384" s="126" t="s">
        <v>137</v>
      </c>
    </row>
    <row r="385" spans="2:65" s="10" customFormat="1" ht="11.25">
      <c r="B385" s="131"/>
      <c r="D385" s="121" t="s">
        <v>141</v>
      </c>
      <c r="E385" s="132" t="s">
        <v>19</v>
      </c>
      <c r="F385" s="133" t="s">
        <v>1255</v>
      </c>
      <c r="H385" s="134">
        <v>0.20200000000000001</v>
      </c>
      <c r="I385" s="135"/>
      <c r="L385" s="131"/>
      <c r="M385" s="136"/>
      <c r="T385" s="137"/>
      <c r="AT385" s="132" t="s">
        <v>141</v>
      </c>
      <c r="AU385" s="132" t="s">
        <v>86</v>
      </c>
      <c r="AV385" s="10" t="s">
        <v>86</v>
      </c>
      <c r="AW385" s="10" t="s">
        <v>37</v>
      </c>
      <c r="AX385" s="10" t="s">
        <v>76</v>
      </c>
      <c r="AY385" s="132" t="s">
        <v>137</v>
      </c>
    </row>
    <row r="386" spans="2:65" s="9" customFormat="1" ht="11.25">
      <c r="B386" s="125"/>
      <c r="D386" s="121" t="s">
        <v>141</v>
      </c>
      <c r="E386" s="126" t="s">
        <v>19</v>
      </c>
      <c r="F386" s="127" t="s">
        <v>1256</v>
      </c>
      <c r="H386" s="126" t="s">
        <v>19</v>
      </c>
      <c r="I386" s="128"/>
      <c r="L386" s="125"/>
      <c r="M386" s="129"/>
      <c r="T386" s="130"/>
      <c r="AT386" s="126" t="s">
        <v>141</v>
      </c>
      <c r="AU386" s="126" t="s">
        <v>86</v>
      </c>
      <c r="AV386" s="9" t="s">
        <v>84</v>
      </c>
      <c r="AW386" s="9" t="s">
        <v>37</v>
      </c>
      <c r="AX386" s="9" t="s">
        <v>76</v>
      </c>
      <c r="AY386" s="126" t="s">
        <v>137</v>
      </c>
    </row>
    <row r="387" spans="2:65" s="10" customFormat="1" ht="11.25">
      <c r="B387" s="131"/>
      <c r="D387" s="121" t="s">
        <v>141</v>
      </c>
      <c r="E387" s="132" t="s">
        <v>19</v>
      </c>
      <c r="F387" s="133" t="s">
        <v>1257</v>
      </c>
      <c r="H387" s="134">
        <v>0.19600000000000001</v>
      </c>
      <c r="I387" s="135"/>
      <c r="L387" s="131"/>
      <c r="M387" s="136"/>
      <c r="T387" s="137"/>
      <c r="AT387" s="132" t="s">
        <v>141</v>
      </c>
      <c r="AU387" s="132" t="s">
        <v>86</v>
      </c>
      <c r="AV387" s="10" t="s">
        <v>86</v>
      </c>
      <c r="AW387" s="10" t="s">
        <v>37</v>
      </c>
      <c r="AX387" s="10" t="s">
        <v>76</v>
      </c>
      <c r="AY387" s="132" t="s">
        <v>137</v>
      </c>
    </row>
    <row r="388" spans="2:65" s="14" customFormat="1" ht="11.25">
      <c r="B388" s="166"/>
      <c r="D388" s="121" t="s">
        <v>141</v>
      </c>
      <c r="E388" s="167" t="s">
        <v>19</v>
      </c>
      <c r="F388" s="168" t="s">
        <v>391</v>
      </c>
      <c r="H388" s="169">
        <v>5.7030000000000003</v>
      </c>
      <c r="I388" s="170"/>
      <c r="L388" s="166"/>
      <c r="M388" s="171"/>
      <c r="T388" s="172"/>
      <c r="AT388" s="167" t="s">
        <v>141</v>
      </c>
      <c r="AU388" s="167" t="s">
        <v>86</v>
      </c>
      <c r="AV388" s="14" t="s">
        <v>153</v>
      </c>
      <c r="AW388" s="14" t="s">
        <v>37</v>
      </c>
      <c r="AX388" s="14" t="s">
        <v>84</v>
      </c>
      <c r="AY388" s="167" t="s">
        <v>137</v>
      </c>
    </row>
    <row r="389" spans="2:65" s="13" customFormat="1" ht="22.9" customHeight="1">
      <c r="B389" s="152"/>
      <c r="D389" s="153" t="s">
        <v>75</v>
      </c>
      <c r="E389" s="162" t="s">
        <v>153</v>
      </c>
      <c r="F389" s="162" t="s">
        <v>668</v>
      </c>
      <c r="I389" s="155"/>
      <c r="J389" s="163">
        <f>BK389</f>
        <v>0</v>
      </c>
      <c r="L389" s="152"/>
      <c r="M389" s="157"/>
      <c r="P389" s="158">
        <f>SUM(P390:P409)</f>
        <v>0</v>
      </c>
      <c r="R389" s="158">
        <f>SUM(R390:R409)</f>
        <v>239.05127399999998</v>
      </c>
      <c r="T389" s="159">
        <f>SUM(T390:T409)</f>
        <v>0</v>
      </c>
      <c r="AR389" s="153" t="s">
        <v>84</v>
      </c>
      <c r="AT389" s="160" t="s">
        <v>75</v>
      </c>
      <c r="AU389" s="160" t="s">
        <v>84</v>
      </c>
      <c r="AY389" s="153" t="s">
        <v>137</v>
      </c>
      <c r="BK389" s="161">
        <f>SUM(BK390:BK409)</f>
        <v>0</v>
      </c>
    </row>
    <row r="390" spans="2:65" s="1" customFormat="1" ht="16.5" customHeight="1">
      <c r="B390" s="33"/>
      <c r="C390" s="108" t="s">
        <v>726</v>
      </c>
      <c r="D390" s="108" t="s">
        <v>132</v>
      </c>
      <c r="E390" s="109" t="s">
        <v>1258</v>
      </c>
      <c r="F390" s="110" t="s">
        <v>1259</v>
      </c>
      <c r="G390" s="111" t="s">
        <v>209</v>
      </c>
      <c r="H390" s="112">
        <v>570</v>
      </c>
      <c r="I390" s="113"/>
      <c r="J390" s="114">
        <f>ROUND(I390*H390,2)</f>
        <v>0</v>
      </c>
      <c r="K390" s="110" t="s">
        <v>376</v>
      </c>
      <c r="L390" s="33"/>
      <c r="M390" s="115" t="s">
        <v>19</v>
      </c>
      <c r="N390" s="116" t="s">
        <v>47</v>
      </c>
      <c r="P390" s="117">
        <f>O390*H390</f>
        <v>0</v>
      </c>
      <c r="Q390" s="117">
        <v>0</v>
      </c>
      <c r="R390" s="117">
        <f>Q390*H390</f>
        <v>0</v>
      </c>
      <c r="S390" s="117">
        <v>0</v>
      </c>
      <c r="T390" s="118">
        <f>S390*H390</f>
        <v>0</v>
      </c>
      <c r="AR390" s="119" t="s">
        <v>153</v>
      </c>
      <c r="AT390" s="119" t="s">
        <v>132</v>
      </c>
      <c r="AU390" s="119" t="s">
        <v>86</v>
      </c>
      <c r="AY390" s="18" t="s">
        <v>137</v>
      </c>
      <c r="BE390" s="120">
        <f>IF(N390="základní",J390,0)</f>
        <v>0</v>
      </c>
      <c r="BF390" s="120">
        <f>IF(N390="snížená",J390,0)</f>
        <v>0</v>
      </c>
      <c r="BG390" s="120">
        <f>IF(N390="zákl. přenesená",J390,0)</f>
        <v>0</v>
      </c>
      <c r="BH390" s="120">
        <f>IF(N390="sníž. přenesená",J390,0)</f>
        <v>0</v>
      </c>
      <c r="BI390" s="120">
        <f>IF(N390="nulová",J390,0)</f>
        <v>0</v>
      </c>
      <c r="BJ390" s="18" t="s">
        <v>84</v>
      </c>
      <c r="BK390" s="120">
        <f>ROUND(I390*H390,2)</f>
        <v>0</v>
      </c>
      <c r="BL390" s="18" t="s">
        <v>153</v>
      </c>
      <c r="BM390" s="119" t="s">
        <v>1260</v>
      </c>
    </row>
    <row r="391" spans="2:65" s="1" customFormat="1" ht="11.25">
      <c r="B391" s="33"/>
      <c r="D391" s="121" t="s">
        <v>139</v>
      </c>
      <c r="F391" s="122" t="s">
        <v>1261</v>
      </c>
      <c r="I391" s="123"/>
      <c r="L391" s="33"/>
      <c r="M391" s="124"/>
      <c r="T391" s="54"/>
      <c r="AT391" s="18" t="s">
        <v>139</v>
      </c>
      <c r="AU391" s="18" t="s">
        <v>86</v>
      </c>
    </row>
    <row r="392" spans="2:65" s="1" customFormat="1" ht="11.25">
      <c r="B392" s="33"/>
      <c r="D392" s="164" t="s">
        <v>379</v>
      </c>
      <c r="F392" s="165" t="s">
        <v>1262</v>
      </c>
      <c r="I392" s="123"/>
      <c r="L392" s="33"/>
      <c r="M392" s="124"/>
      <c r="T392" s="54"/>
      <c r="AT392" s="18" t="s">
        <v>379</v>
      </c>
      <c r="AU392" s="18" t="s">
        <v>86</v>
      </c>
    </row>
    <row r="393" spans="2:65" s="10" customFormat="1" ht="11.25">
      <c r="B393" s="131"/>
      <c r="D393" s="121" t="s">
        <v>141</v>
      </c>
      <c r="E393" s="132" t="s">
        <v>19</v>
      </c>
      <c r="F393" s="133" t="s">
        <v>962</v>
      </c>
      <c r="H393" s="134">
        <v>570</v>
      </c>
      <c r="I393" s="135"/>
      <c r="L393" s="131"/>
      <c r="M393" s="136"/>
      <c r="T393" s="137"/>
      <c r="AT393" s="132" t="s">
        <v>141</v>
      </c>
      <c r="AU393" s="132" t="s">
        <v>86</v>
      </c>
      <c r="AV393" s="10" t="s">
        <v>86</v>
      </c>
      <c r="AW393" s="10" t="s">
        <v>37</v>
      </c>
      <c r="AX393" s="10" t="s">
        <v>84</v>
      </c>
      <c r="AY393" s="132" t="s">
        <v>137</v>
      </c>
    </row>
    <row r="394" spans="2:65" s="1" customFormat="1" ht="16.5" customHeight="1">
      <c r="B394" s="33"/>
      <c r="C394" s="108" t="s">
        <v>733</v>
      </c>
      <c r="D394" s="108" t="s">
        <v>132</v>
      </c>
      <c r="E394" s="109" t="s">
        <v>1263</v>
      </c>
      <c r="F394" s="110" t="s">
        <v>1264</v>
      </c>
      <c r="G394" s="111" t="s">
        <v>209</v>
      </c>
      <c r="H394" s="112">
        <v>123.867</v>
      </c>
      <c r="I394" s="113"/>
      <c r="J394" s="114">
        <f>ROUND(I394*H394,2)</f>
        <v>0</v>
      </c>
      <c r="K394" s="110" t="s">
        <v>376</v>
      </c>
      <c r="L394" s="33"/>
      <c r="M394" s="115" t="s">
        <v>19</v>
      </c>
      <c r="N394" s="116" t="s">
        <v>47</v>
      </c>
      <c r="P394" s="117">
        <f>O394*H394</f>
        <v>0</v>
      </c>
      <c r="Q394" s="117">
        <v>0</v>
      </c>
      <c r="R394" s="117">
        <f>Q394*H394</f>
        <v>0</v>
      </c>
      <c r="S394" s="117">
        <v>0</v>
      </c>
      <c r="T394" s="118">
        <f>S394*H394</f>
        <v>0</v>
      </c>
      <c r="AR394" s="119" t="s">
        <v>153</v>
      </c>
      <c r="AT394" s="119" t="s">
        <v>132</v>
      </c>
      <c r="AU394" s="119" t="s">
        <v>86</v>
      </c>
      <c r="AY394" s="18" t="s">
        <v>137</v>
      </c>
      <c r="BE394" s="120">
        <f>IF(N394="základní",J394,0)</f>
        <v>0</v>
      </c>
      <c r="BF394" s="120">
        <f>IF(N394="snížená",J394,0)</f>
        <v>0</v>
      </c>
      <c r="BG394" s="120">
        <f>IF(N394="zákl. přenesená",J394,0)</f>
        <v>0</v>
      </c>
      <c r="BH394" s="120">
        <f>IF(N394="sníž. přenesená",J394,0)</f>
        <v>0</v>
      </c>
      <c r="BI394" s="120">
        <f>IF(N394="nulová",J394,0)</f>
        <v>0</v>
      </c>
      <c r="BJ394" s="18" t="s">
        <v>84</v>
      </c>
      <c r="BK394" s="120">
        <f>ROUND(I394*H394,2)</f>
        <v>0</v>
      </c>
      <c r="BL394" s="18" t="s">
        <v>153</v>
      </c>
      <c r="BM394" s="119" t="s">
        <v>1265</v>
      </c>
    </row>
    <row r="395" spans="2:65" s="1" customFormat="1" ht="11.25">
      <c r="B395" s="33"/>
      <c r="D395" s="121" t="s">
        <v>139</v>
      </c>
      <c r="F395" s="122" t="s">
        <v>1266</v>
      </c>
      <c r="I395" s="123"/>
      <c r="L395" s="33"/>
      <c r="M395" s="124"/>
      <c r="T395" s="54"/>
      <c r="AT395" s="18" t="s">
        <v>139</v>
      </c>
      <c r="AU395" s="18" t="s">
        <v>86</v>
      </c>
    </row>
    <row r="396" spans="2:65" s="1" customFormat="1" ht="11.25">
      <c r="B396" s="33"/>
      <c r="D396" s="164" t="s">
        <v>379</v>
      </c>
      <c r="F396" s="165" t="s">
        <v>1267</v>
      </c>
      <c r="I396" s="123"/>
      <c r="L396" s="33"/>
      <c r="M396" s="124"/>
      <c r="T396" s="54"/>
      <c r="AT396" s="18" t="s">
        <v>379</v>
      </c>
      <c r="AU396" s="18" t="s">
        <v>86</v>
      </c>
    </row>
    <row r="397" spans="2:65" s="1" customFormat="1" ht="19.5">
      <c r="B397" s="33"/>
      <c r="D397" s="121" t="s">
        <v>252</v>
      </c>
      <c r="F397" s="141" t="s">
        <v>675</v>
      </c>
      <c r="I397" s="123"/>
      <c r="L397" s="33"/>
      <c r="M397" s="124"/>
      <c r="T397" s="54"/>
      <c r="AT397" s="18" t="s">
        <v>252</v>
      </c>
      <c r="AU397" s="18" t="s">
        <v>86</v>
      </c>
    </row>
    <row r="398" spans="2:65" s="9" customFormat="1" ht="11.25">
      <c r="B398" s="125"/>
      <c r="D398" s="121" t="s">
        <v>141</v>
      </c>
      <c r="E398" s="126" t="s">
        <v>19</v>
      </c>
      <c r="F398" s="127" t="s">
        <v>1180</v>
      </c>
      <c r="H398" s="126" t="s">
        <v>19</v>
      </c>
      <c r="I398" s="128"/>
      <c r="L398" s="125"/>
      <c r="M398" s="129"/>
      <c r="T398" s="130"/>
      <c r="AT398" s="126" t="s">
        <v>141</v>
      </c>
      <c r="AU398" s="126" t="s">
        <v>86</v>
      </c>
      <c r="AV398" s="9" t="s">
        <v>84</v>
      </c>
      <c r="AW398" s="9" t="s">
        <v>37</v>
      </c>
      <c r="AX398" s="9" t="s">
        <v>76</v>
      </c>
      <c r="AY398" s="126" t="s">
        <v>137</v>
      </c>
    </row>
    <row r="399" spans="2:65" s="10" customFormat="1" ht="11.25">
      <c r="B399" s="131"/>
      <c r="D399" s="121" t="s">
        <v>141</v>
      </c>
      <c r="E399" s="132" t="s">
        <v>19</v>
      </c>
      <c r="F399" s="133" t="s">
        <v>1268</v>
      </c>
      <c r="H399" s="134">
        <v>123.867</v>
      </c>
      <c r="I399" s="135"/>
      <c r="L399" s="131"/>
      <c r="M399" s="136"/>
      <c r="T399" s="137"/>
      <c r="AT399" s="132" t="s">
        <v>141</v>
      </c>
      <c r="AU399" s="132" t="s">
        <v>86</v>
      </c>
      <c r="AV399" s="10" t="s">
        <v>86</v>
      </c>
      <c r="AW399" s="10" t="s">
        <v>37</v>
      </c>
      <c r="AX399" s="10" t="s">
        <v>84</v>
      </c>
      <c r="AY399" s="132" t="s">
        <v>137</v>
      </c>
    </row>
    <row r="400" spans="2:65" s="1" customFormat="1" ht="16.5" customHeight="1">
      <c r="B400" s="33"/>
      <c r="C400" s="108" t="s">
        <v>740</v>
      </c>
      <c r="D400" s="108" t="s">
        <v>132</v>
      </c>
      <c r="E400" s="109" t="s">
        <v>1269</v>
      </c>
      <c r="F400" s="110" t="s">
        <v>1270</v>
      </c>
      <c r="G400" s="111" t="s">
        <v>209</v>
      </c>
      <c r="H400" s="112">
        <v>57</v>
      </c>
      <c r="I400" s="113"/>
      <c r="J400" s="114">
        <f>ROUND(I400*H400,2)</f>
        <v>0</v>
      </c>
      <c r="K400" s="110" t="s">
        <v>376</v>
      </c>
      <c r="L400" s="33"/>
      <c r="M400" s="115" t="s">
        <v>19</v>
      </c>
      <c r="N400" s="116" t="s">
        <v>47</v>
      </c>
      <c r="P400" s="117">
        <f>O400*H400</f>
        <v>0</v>
      </c>
      <c r="Q400" s="117">
        <v>0.93779000000000001</v>
      </c>
      <c r="R400" s="117">
        <f>Q400*H400</f>
        <v>53.454030000000003</v>
      </c>
      <c r="S400" s="117">
        <v>0</v>
      </c>
      <c r="T400" s="118">
        <f>S400*H400</f>
        <v>0</v>
      </c>
      <c r="AR400" s="119" t="s">
        <v>153</v>
      </c>
      <c r="AT400" s="119" t="s">
        <v>132</v>
      </c>
      <c r="AU400" s="119" t="s">
        <v>86</v>
      </c>
      <c r="AY400" s="18" t="s">
        <v>137</v>
      </c>
      <c r="BE400" s="120">
        <f>IF(N400="základní",J400,0)</f>
        <v>0</v>
      </c>
      <c r="BF400" s="120">
        <f>IF(N400="snížená",J400,0)</f>
        <v>0</v>
      </c>
      <c r="BG400" s="120">
        <f>IF(N400="zákl. přenesená",J400,0)</f>
        <v>0</v>
      </c>
      <c r="BH400" s="120">
        <f>IF(N400="sníž. přenesená",J400,0)</f>
        <v>0</v>
      </c>
      <c r="BI400" s="120">
        <f>IF(N400="nulová",J400,0)</f>
        <v>0</v>
      </c>
      <c r="BJ400" s="18" t="s">
        <v>84</v>
      </c>
      <c r="BK400" s="120">
        <f>ROUND(I400*H400,2)</f>
        <v>0</v>
      </c>
      <c r="BL400" s="18" t="s">
        <v>153</v>
      </c>
      <c r="BM400" s="119" t="s">
        <v>1271</v>
      </c>
    </row>
    <row r="401" spans="2:65" s="1" customFormat="1" ht="11.25">
      <c r="B401" s="33"/>
      <c r="D401" s="121" t="s">
        <v>139</v>
      </c>
      <c r="F401" s="122" t="s">
        <v>1272</v>
      </c>
      <c r="I401" s="123"/>
      <c r="L401" s="33"/>
      <c r="M401" s="124"/>
      <c r="T401" s="54"/>
      <c r="AT401" s="18" t="s">
        <v>139</v>
      </c>
      <c r="AU401" s="18" t="s">
        <v>86</v>
      </c>
    </row>
    <row r="402" spans="2:65" s="1" customFormat="1" ht="11.25">
      <c r="B402" s="33"/>
      <c r="D402" s="164" t="s">
        <v>379</v>
      </c>
      <c r="F402" s="165" t="s">
        <v>1273</v>
      </c>
      <c r="I402" s="123"/>
      <c r="L402" s="33"/>
      <c r="M402" s="124"/>
      <c r="T402" s="54"/>
      <c r="AT402" s="18" t="s">
        <v>379</v>
      </c>
      <c r="AU402" s="18" t="s">
        <v>86</v>
      </c>
    </row>
    <row r="403" spans="2:65" s="9" customFormat="1" ht="11.25">
      <c r="B403" s="125"/>
      <c r="D403" s="121" t="s">
        <v>141</v>
      </c>
      <c r="E403" s="126" t="s">
        <v>19</v>
      </c>
      <c r="F403" s="127" t="s">
        <v>1274</v>
      </c>
      <c r="H403" s="126" t="s">
        <v>19</v>
      </c>
      <c r="I403" s="128"/>
      <c r="L403" s="125"/>
      <c r="M403" s="129"/>
      <c r="T403" s="130"/>
      <c r="AT403" s="126" t="s">
        <v>141</v>
      </c>
      <c r="AU403" s="126" t="s">
        <v>86</v>
      </c>
      <c r="AV403" s="9" t="s">
        <v>84</v>
      </c>
      <c r="AW403" s="9" t="s">
        <v>37</v>
      </c>
      <c r="AX403" s="9" t="s">
        <v>76</v>
      </c>
      <c r="AY403" s="126" t="s">
        <v>137</v>
      </c>
    </row>
    <row r="404" spans="2:65" s="10" customFormat="1" ht="11.25">
      <c r="B404" s="131"/>
      <c r="D404" s="121" t="s">
        <v>141</v>
      </c>
      <c r="E404" s="132" t="s">
        <v>19</v>
      </c>
      <c r="F404" s="133" t="s">
        <v>1275</v>
      </c>
      <c r="H404" s="134">
        <v>57</v>
      </c>
      <c r="I404" s="135"/>
      <c r="L404" s="131"/>
      <c r="M404" s="136"/>
      <c r="T404" s="137"/>
      <c r="AT404" s="132" t="s">
        <v>141</v>
      </c>
      <c r="AU404" s="132" t="s">
        <v>86</v>
      </c>
      <c r="AV404" s="10" t="s">
        <v>86</v>
      </c>
      <c r="AW404" s="10" t="s">
        <v>37</v>
      </c>
      <c r="AX404" s="10" t="s">
        <v>84</v>
      </c>
      <c r="AY404" s="132" t="s">
        <v>137</v>
      </c>
    </row>
    <row r="405" spans="2:65" s="1" customFormat="1" ht="21.75" customHeight="1">
      <c r="B405" s="33"/>
      <c r="C405" s="108" t="s">
        <v>747</v>
      </c>
      <c r="D405" s="108" t="s">
        <v>132</v>
      </c>
      <c r="E405" s="109" t="s">
        <v>1276</v>
      </c>
      <c r="F405" s="110" t="s">
        <v>1277</v>
      </c>
      <c r="G405" s="111" t="s">
        <v>209</v>
      </c>
      <c r="H405" s="112">
        <v>513</v>
      </c>
      <c r="I405" s="113"/>
      <c r="J405" s="114">
        <f>ROUND(I405*H405,2)</f>
        <v>0</v>
      </c>
      <c r="K405" s="110" t="s">
        <v>19</v>
      </c>
      <c r="L405" s="33"/>
      <c r="M405" s="115" t="s">
        <v>19</v>
      </c>
      <c r="N405" s="116" t="s">
        <v>47</v>
      </c>
      <c r="P405" s="117">
        <f>O405*H405</f>
        <v>0</v>
      </c>
      <c r="Q405" s="117">
        <v>0.361788</v>
      </c>
      <c r="R405" s="117">
        <f>Q405*H405</f>
        <v>185.59724399999999</v>
      </c>
      <c r="S405" s="117">
        <v>0</v>
      </c>
      <c r="T405" s="118">
        <f>S405*H405</f>
        <v>0</v>
      </c>
      <c r="AR405" s="119" t="s">
        <v>153</v>
      </c>
      <c r="AT405" s="119" t="s">
        <v>132</v>
      </c>
      <c r="AU405" s="119" t="s">
        <v>86</v>
      </c>
      <c r="AY405" s="18" t="s">
        <v>137</v>
      </c>
      <c r="BE405" s="120">
        <f>IF(N405="základní",J405,0)</f>
        <v>0</v>
      </c>
      <c r="BF405" s="120">
        <f>IF(N405="snížená",J405,0)</f>
        <v>0</v>
      </c>
      <c r="BG405" s="120">
        <f>IF(N405="zákl. přenesená",J405,0)</f>
        <v>0</v>
      </c>
      <c r="BH405" s="120">
        <f>IF(N405="sníž. přenesená",J405,0)</f>
        <v>0</v>
      </c>
      <c r="BI405" s="120">
        <f>IF(N405="nulová",J405,0)</f>
        <v>0</v>
      </c>
      <c r="BJ405" s="18" t="s">
        <v>84</v>
      </c>
      <c r="BK405" s="120">
        <f>ROUND(I405*H405,2)</f>
        <v>0</v>
      </c>
      <c r="BL405" s="18" t="s">
        <v>153</v>
      </c>
      <c r="BM405" s="119" t="s">
        <v>1278</v>
      </c>
    </row>
    <row r="406" spans="2:65" s="1" customFormat="1" ht="19.5">
      <c r="B406" s="33"/>
      <c r="D406" s="121" t="s">
        <v>139</v>
      </c>
      <c r="F406" s="122" t="s">
        <v>1279</v>
      </c>
      <c r="I406" s="123"/>
      <c r="L406" s="33"/>
      <c r="M406" s="124"/>
      <c r="T406" s="54"/>
      <c r="AT406" s="18" t="s">
        <v>139</v>
      </c>
      <c r="AU406" s="18" t="s">
        <v>86</v>
      </c>
    </row>
    <row r="407" spans="2:65" s="1" customFormat="1" ht="19.5">
      <c r="B407" s="33"/>
      <c r="D407" s="121" t="s">
        <v>252</v>
      </c>
      <c r="F407" s="141" t="s">
        <v>1280</v>
      </c>
      <c r="I407" s="123"/>
      <c r="L407" s="33"/>
      <c r="M407" s="124"/>
      <c r="T407" s="54"/>
      <c r="AT407" s="18" t="s">
        <v>252</v>
      </c>
      <c r="AU407" s="18" t="s">
        <v>86</v>
      </c>
    </row>
    <row r="408" spans="2:65" s="9" customFormat="1" ht="11.25">
      <c r="B408" s="125"/>
      <c r="D408" s="121" t="s">
        <v>141</v>
      </c>
      <c r="E408" s="126" t="s">
        <v>19</v>
      </c>
      <c r="F408" s="127" t="s">
        <v>1274</v>
      </c>
      <c r="H408" s="126" t="s">
        <v>19</v>
      </c>
      <c r="I408" s="128"/>
      <c r="L408" s="125"/>
      <c r="M408" s="129"/>
      <c r="T408" s="130"/>
      <c r="AT408" s="126" t="s">
        <v>141</v>
      </c>
      <c r="AU408" s="126" t="s">
        <v>86</v>
      </c>
      <c r="AV408" s="9" t="s">
        <v>84</v>
      </c>
      <c r="AW408" s="9" t="s">
        <v>37</v>
      </c>
      <c r="AX408" s="9" t="s">
        <v>76</v>
      </c>
      <c r="AY408" s="126" t="s">
        <v>137</v>
      </c>
    </row>
    <row r="409" spans="2:65" s="10" customFormat="1" ht="11.25">
      <c r="B409" s="131"/>
      <c r="D409" s="121" t="s">
        <v>141</v>
      </c>
      <c r="E409" s="132" t="s">
        <v>19</v>
      </c>
      <c r="F409" s="133" t="s">
        <v>1281</v>
      </c>
      <c r="H409" s="134">
        <v>513</v>
      </c>
      <c r="I409" s="135"/>
      <c r="L409" s="131"/>
      <c r="M409" s="136"/>
      <c r="T409" s="137"/>
      <c r="AT409" s="132" t="s">
        <v>141</v>
      </c>
      <c r="AU409" s="132" t="s">
        <v>86</v>
      </c>
      <c r="AV409" s="10" t="s">
        <v>86</v>
      </c>
      <c r="AW409" s="10" t="s">
        <v>37</v>
      </c>
      <c r="AX409" s="10" t="s">
        <v>84</v>
      </c>
      <c r="AY409" s="132" t="s">
        <v>137</v>
      </c>
    </row>
    <row r="410" spans="2:65" s="13" customFormat="1" ht="22.9" customHeight="1">
      <c r="B410" s="152"/>
      <c r="D410" s="153" t="s">
        <v>75</v>
      </c>
      <c r="E410" s="162" t="s">
        <v>164</v>
      </c>
      <c r="F410" s="162" t="s">
        <v>1282</v>
      </c>
      <c r="I410" s="155"/>
      <c r="J410" s="163">
        <f>BK410</f>
        <v>0</v>
      </c>
      <c r="L410" s="152"/>
      <c r="M410" s="157"/>
      <c r="P410" s="158">
        <f>SUM(P411:P417)</f>
        <v>0</v>
      </c>
      <c r="R410" s="158">
        <f>SUM(R411:R417)</f>
        <v>10.02092</v>
      </c>
      <c r="T410" s="159">
        <f>SUM(T411:T417)</f>
        <v>0</v>
      </c>
      <c r="AR410" s="153" t="s">
        <v>84</v>
      </c>
      <c r="AT410" s="160" t="s">
        <v>75</v>
      </c>
      <c r="AU410" s="160" t="s">
        <v>84</v>
      </c>
      <c r="AY410" s="153" t="s">
        <v>137</v>
      </c>
      <c r="BK410" s="161">
        <f>SUM(BK411:BK417)</f>
        <v>0</v>
      </c>
    </row>
    <row r="411" spans="2:65" s="1" customFormat="1" ht="16.5" customHeight="1">
      <c r="B411" s="33"/>
      <c r="C411" s="108" t="s">
        <v>754</v>
      </c>
      <c r="D411" s="108" t="s">
        <v>132</v>
      </c>
      <c r="E411" s="109" t="s">
        <v>1283</v>
      </c>
      <c r="F411" s="110" t="s">
        <v>1284</v>
      </c>
      <c r="G411" s="111" t="s">
        <v>209</v>
      </c>
      <c r="H411" s="112">
        <v>182</v>
      </c>
      <c r="I411" s="113"/>
      <c r="J411" s="114">
        <f>ROUND(I411*H411,2)</f>
        <v>0</v>
      </c>
      <c r="K411" s="110" t="s">
        <v>376</v>
      </c>
      <c r="L411" s="33"/>
      <c r="M411" s="115" t="s">
        <v>19</v>
      </c>
      <c r="N411" s="116" t="s">
        <v>47</v>
      </c>
      <c r="P411" s="117">
        <f>O411*H411</f>
        <v>0</v>
      </c>
      <c r="Q411" s="117">
        <v>5.5059999999999998E-2</v>
      </c>
      <c r="R411" s="117">
        <f>Q411*H411</f>
        <v>10.02092</v>
      </c>
      <c r="S411" s="117">
        <v>0</v>
      </c>
      <c r="T411" s="118">
        <f>S411*H411</f>
        <v>0</v>
      </c>
      <c r="AR411" s="119" t="s">
        <v>153</v>
      </c>
      <c r="AT411" s="119" t="s">
        <v>132</v>
      </c>
      <c r="AU411" s="119" t="s">
        <v>86</v>
      </c>
      <c r="AY411" s="18" t="s">
        <v>137</v>
      </c>
      <c r="BE411" s="120">
        <f>IF(N411="základní",J411,0)</f>
        <v>0</v>
      </c>
      <c r="BF411" s="120">
        <f>IF(N411="snížená",J411,0)</f>
        <v>0</v>
      </c>
      <c r="BG411" s="120">
        <f>IF(N411="zákl. přenesená",J411,0)</f>
        <v>0</v>
      </c>
      <c r="BH411" s="120">
        <f>IF(N411="sníž. přenesená",J411,0)</f>
        <v>0</v>
      </c>
      <c r="BI411" s="120">
        <f>IF(N411="nulová",J411,0)</f>
        <v>0</v>
      </c>
      <c r="BJ411" s="18" t="s">
        <v>84</v>
      </c>
      <c r="BK411" s="120">
        <f>ROUND(I411*H411,2)</f>
        <v>0</v>
      </c>
      <c r="BL411" s="18" t="s">
        <v>153</v>
      </c>
      <c r="BM411" s="119" t="s">
        <v>1285</v>
      </c>
    </row>
    <row r="412" spans="2:65" s="1" customFormat="1" ht="19.5">
      <c r="B412" s="33"/>
      <c r="D412" s="121" t="s">
        <v>139</v>
      </c>
      <c r="F412" s="122" t="s">
        <v>1286</v>
      </c>
      <c r="I412" s="123"/>
      <c r="L412" s="33"/>
      <c r="M412" s="124"/>
      <c r="T412" s="54"/>
      <c r="AT412" s="18" t="s">
        <v>139</v>
      </c>
      <c r="AU412" s="18" t="s">
        <v>86</v>
      </c>
    </row>
    <row r="413" spans="2:65" s="1" customFormat="1" ht="11.25">
      <c r="B413" s="33"/>
      <c r="D413" s="164" t="s">
        <v>379</v>
      </c>
      <c r="F413" s="165" t="s">
        <v>1287</v>
      </c>
      <c r="I413" s="123"/>
      <c r="L413" s="33"/>
      <c r="M413" s="124"/>
      <c r="T413" s="54"/>
      <c r="AT413" s="18" t="s">
        <v>379</v>
      </c>
      <c r="AU413" s="18" t="s">
        <v>86</v>
      </c>
    </row>
    <row r="414" spans="2:65" s="9" customFormat="1" ht="11.25">
      <c r="B414" s="125"/>
      <c r="D414" s="121" t="s">
        <v>141</v>
      </c>
      <c r="E414" s="126" t="s">
        <v>19</v>
      </c>
      <c r="F414" s="127" t="s">
        <v>1288</v>
      </c>
      <c r="H414" s="126" t="s">
        <v>19</v>
      </c>
      <c r="I414" s="128"/>
      <c r="L414" s="125"/>
      <c r="M414" s="129"/>
      <c r="T414" s="130"/>
      <c r="AT414" s="126" t="s">
        <v>141</v>
      </c>
      <c r="AU414" s="126" t="s">
        <v>86</v>
      </c>
      <c r="AV414" s="9" t="s">
        <v>84</v>
      </c>
      <c r="AW414" s="9" t="s">
        <v>37</v>
      </c>
      <c r="AX414" s="9" t="s">
        <v>76</v>
      </c>
      <c r="AY414" s="126" t="s">
        <v>137</v>
      </c>
    </row>
    <row r="415" spans="2:65" s="9" customFormat="1" ht="11.25">
      <c r="B415" s="125"/>
      <c r="D415" s="121" t="s">
        <v>141</v>
      </c>
      <c r="E415" s="126" t="s">
        <v>19</v>
      </c>
      <c r="F415" s="127" t="s">
        <v>1289</v>
      </c>
      <c r="H415" s="126" t="s">
        <v>19</v>
      </c>
      <c r="I415" s="128"/>
      <c r="L415" s="125"/>
      <c r="M415" s="129"/>
      <c r="T415" s="130"/>
      <c r="AT415" s="126" t="s">
        <v>141</v>
      </c>
      <c r="AU415" s="126" t="s">
        <v>86</v>
      </c>
      <c r="AV415" s="9" t="s">
        <v>84</v>
      </c>
      <c r="AW415" s="9" t="s">
        <v>37</v>
      </c>
      <c r="AX415" s="9" t="s">
        <v>76</v>
      </c>
      <c r="AY415" s="126" t="s">
        <v>137</v>
      </c>
    </row>
    <row r="416" spans="2:65" s="10" customFormat="1" ht="11.25">
      <c r="B416" s="131"/>
      <c r="D416" s="121" t="s">
        <v>141</v>
      </c>
      <c r="E416" s="132" t="s">
        <v>944</v>
      </c>
      <c r="F416" s="133" t="s">
        <v>1290</v>
      </c>
      <c r="H416" s="134">
        <v>455</v>
      </c>
      <c r="I416" s="135"/>
      <c r="L416" s="131"/>
      <c r="M416" s="136"/>
      <c r="T416" s="137"/>
      <c r="AT416" s="132" t="s">
        <v>141</v>
      </c>
      <c r="AU416" s="132" t="s">
        <v>86</v>
      </c>
      <c r="AV416" s="10" t="s">
        <v>86</v>
      </c>
      <c r="AW416" s="10" t="s">
        <v>37</v>
      </c>
      <c r="AX416" s="10" t="s">
        <v>76</v>
      </c>
      <c r="AY416" s="132" t="s">
        <v>137</v>
      </c>
    </row>
    <row r="417" spans="2:65" s="10" customFormat="1" ht="11.25">
      <c r="B417" s="131"/>
      <c r="D417" s="121" t="s">
        <v>141</v>
      </c>
      <c r="E417" s="132" t="s">
        <v>19</v>
      </c>
      <c r="F417" s="133" t="s">
        <v>1291</v>
      </c>
      <c r="H417" s="134">
        <v>182</v>
      </c>
      <c r="I417" s="135"/>
      <c r="L417" s="131"/>
      <c r="M417" s="136"/>
      <c r="T417" s="137"/>
      <c r="AT417" s="132" t="s">
        <v>141</v>
      </c>
      <c r="AU417" s="132" t="s">
        <v>86</v>
      </c>
      <c r="AV417" s="10" t="s">
        <v>86</v>
      </c>
      <c r="AW417" s="10" t="s">
        <v>37</v>
      </c>
      <c r="AX417" s="10" t="s">
        <v>84</v>
      </c>
      <c r="AY417" s="132" t="s">
        <v>137</v>
      </c>
    </row>
    <row r="418" spans="2:65" s="13" customFormat="1" ht="22.9" customHeight="1">
      <c r="B418" s="152"/>
      <c r="D418" s="153" t="s">
        <v>75</v>
      </c>
      <c r="E418" s="162" t="s">
        <v>181</v>
      </c>
      <c r="F418" s="162" t="s">
        <v>692</v>
      </c>
      <c r="I418" s="155"/>
      <c r="J418" s="163">
        <f>BK418</f>
        <v>0</v>
      </c>
      <c r="L418" s="152"/>
      <c r="M418" s="157"/>
      <c r="P418" s="158">
        <f>SUM(P419:P699)</f>
        <v>0</v>
      </c>
      <c r="R418" s="158">
        <f>SUM(R419:R699)</f>
        <v>21.829553300000004</v>
      </c>
      <c r="T418" s="159">
        <f>SUM(T419:T699)</f>
        <v>807.81862000000012</v>
      </c>
      <c r="AR418" s="153" t="s">
        <v>84</v>
      </c>
      <c r="AT418" s="160" t="s">
        <v>75</v>
      </c>
      <c r="AU418" s="160" t="s">
        <v>84</v>
      </c>
      <c r="AY418" s="153" t="s">
        <v>137</v>
      </c>
      <c r="BK418" s="161">
        <f>SUM(BK419:BK699)</f>
        <v>0</v>
      </c>
    </row>
    <row r="419" spans="2:65" s="1" customFormat="1" ht="16.5" customHeight="1">
      <c r="B419" s="33"/>
      <c r="C419" s="108" t="s">
        <v>761</v>
      </c>
      <c r="D419" s="108" t="s">
        <v>132</v>
      </c>
      <c r="E419" s="109" t="s">
        <v>694</v>
      </c>
      <c r="F419" s="110" t="s">
        <v>695</v>
      </c>
      <c r="G419" s="111" t="s">
        <v>333</v>
      </c>
      <c r="H419" s="112">
        <v>40.799999999999997</v>
      </c>
      <c r="I419" s="113"/>
      <c r="J419" s="114">
        <f>ROUND(I419*H419,2)</f>
        <v>0</v>
      </c>
      <c r="K419" s="110" t="s">
        <v>376</v>
      </c>
      <c r="L419" s="33"/>
      <c r="M419" s="115" t="s">
        <v>19</v>
      </c>
      <c r="N419" s="116" t="s">
        <v>47</v>
      </c>
      <c r="P419" s="117">
        <f>O419*H419</f>
        <v>0</v>
      </c>
      <c r="Q419" s="117">
        <v>1.7000000000000001E-4</v>
      </c>
      <c r="R419" s="117">
        <f>Q419*H419</f>
        <v>6.9360000000000003E-3</v>
      </c>
      <c r="S419" s="117">
        <v>0</v>
      </c>
      <c r="T419" s="118">
        <f>S419*H419</f>
        <v>0</v>
      </c>
      <c r="AR419" s="119" t="s">
        <v>153</v>
      </c>
      <c r="AT419" s="119" t="s">
        <v>132</v>
      </c>
      <c r="AU419" s="119" t="s">
        <v>86</v>
      </c>
      <c r="AY419" s="18" t="s">
        <v>137</v>
      </c>
      <c r="BE419" s="120">
        <f>IF(N419="základní",J419,0)</f>
        <v>0</v>
      </c>
      <c r="BF419" s="120">
        <f>IF(N419="snížená",J419,0)</f>
        <v>0</v>
      </c>
      <c r="BG419" s="120">
        <f>IF(N419="zákl. přenesená",J419,0)</f>
        <v>0</v>
      </c>
      <c r="BH419" s="120">
        <f>IF(N419="sníž. přenesená",J419,0)</f>
        <v>0</v>
      </c>
      <c r="BI419" s="120">
        <f>IF(N419="nulová",J419,0)</f>
        <v>0</v>
      </c>
      <c r="BJ419" s="18" t="s">
        <v>84</v>
      </c>
      <c r="BK419" s="120">
        <f>ROUND(I419*H419,2)</f>
        <v>0</v>
      </c>
      <c r="BL419" s="18" t="s">
        <v>153</v>
      </c>
      <c r="BM419" s="119" t="s">
        <v>1292</v>
      </c>
    </row>
    <row r="420" spans="2:65" s="1" customFormat="1" ht="11.25">
      <c r="B420" s="33"/>
      <c r="D420" s="121" t="s">
        <v>139</v>
      </c>
      <c r="F420" s="122" t="s">
        <v>697</v>
      </c>
      <c r="I420" s="123"/>
      <c r="L420" s="33"/>
      <c r="M420" s="124"/>
      <c r="T420" s="54"/>
      <c r="AT420" s="18" t="s">
        <v>139</v>
      </c>
      <c r="AU420" s="18" t="s">
        <v>86</v>
      </c>
    </row>
    <row r="421" spans="2:65" s="1" customFormat="1" ht="11.25">
      <c r="B421" s="33"/>
      <c r="D421" s="164" t="s">
        <v>379</v>
      </c>
      <c r="F421" s="165" t="s">
        <v>698</v>
      </c>
      <c r="I421" s="123"/>
      <c r="L421" s="33"/>
      <c r="M421" s="124"/>
      <c r="T421" s="54"/>
      <c r="AT421" s="18" t="s">
        <v>379</v>
      </c>
      <c r="AU421" s="18" t="s">
        <v>86</v>
      </c>
    </row>
    <row r="422" spans="2:65" s="1" customFormat="1" ht="204.75">
      <c r="B422" s="33"/>
      <c r="D422" s="121" t="s">
        <v>425</v>
      </c>
      <c r="F422" s="141" t="s">
        <v>699</v>
      </c>
      <c r="I422" s="123"/>
      <c r="L422" s="33"/>
      <c r="M422" s="124"/>
      <c r="T422" s="54"/>
      <c r="AT422" s="18" t="s">
        <v>425</v>
      </c>
      <c r="AU422" s="18" t="s">
        <v>86</v>
      </c>
    </row>
    <row r="423" spans="2:65" s="9" customFormat="1" ht="11.25">
      <c r="B423" s="125"/>
      <c r="D423" s="121" t="s">
        <v>141</v>
      </c>
      <c r="E423" s="126" t="s">
        <v>19</v>
      </c>
      <c r="F423" s="127" t="s">
        <v>1293</v>
      </c>
      <c r="H423" s="126" t="s">
        <v>19</v>
      </c>
      <c r="I423" s="128"/>
      <c r="L423" s="125"/>
      <c r="M423" s="129"/>
      <c r="T423" s="130"/>
      <c r="AT423" s="126" t="s">
        <v>141</v>
      </c>
      <c r="AU423" s="126" t="s">
        <v>86</v>
      </c>
      <c r="AV423" s="9" t="s">
        <v>84</v>
      </c>
      <c r="AW423" s="9" t="s">
        <v>37</v>
      </c>
      <c r="AX423" s="9" t="s">
        <v>76</v>
      </c>
      <c r="AY423" s="126" t="s">
        <v>137</v>
      </c>
    </row>
    <row r="424" spans="2:65" s="10" customFormat="1" ht="11.25">
      <c r="B424" s="131"/>
      <c r="D424" s="121" t="s">
        <v>141</v>
      </c>
      <c r="E424" s="132" t="s">
        <v>19</v>
      </c>
      <c r="F424" s="133" t="s">
        <v>1294</v>
      </c>
      <c r="H424" s="134">
        <v>34</v>
      </c>
      <c r="I424" s="135"/>
      <c r="L424" s="131"/>
      <c r="M424" s="136"/>
      <c r="T424" s="137"/>
      <c r="AT424" s="132" t="s">
        <v>141</v>
      </c>
      <c r="AU424" s="132" t="s">
        <v>86</v>
      </c>
      <c r="AV424" s="10" t="s">
        <v>86</v>
      </c>
      <c r="AW424" s="10" t="s">
        <v>37</v>
      </c>
      <c r="AX424" s="10" t="s">
        <v>76</v>
      </c>
      <c r="AY424" s="132" t="s">
        <v>137</v>
      </c>
    </row>
    <row r="425" spans="2:65" s="10" customFormat="1" ht="11.25">
      <c r="B425" s="131"/>
      <c r="D425" s="121" t="s">
        <v>141</v>
      </c>
      <c r="E425" s="132" t="s">
        <v>19</v>
      </c>
      <c r="F425" s="133" t="s">
        <v>1295</v>
      </c>
      <c r="H425" s="134">
        <v>6.8</v>
      </c>
      <c r="I425" s="135"/>
      <c r="L425" s="131"/>
      <c r="M425" s="136"/>
      <c r="T425" s="137"/>
      <c r="AT425" s="132" t="s">
        <v>141</v>
      </c>
      <c r="AU425" s="132" t="s">
        <v>86</v>
      </c>
      <c r="AV425" s="10" t="s">
        <v>86</v>
      </c>
      <c r="AW425" s="10" t="s">
        <v>37</v>
      </c>
      <c r="AX425" s="10" t="s">
        <v>76</v>
      </c>
      <c r="AY425" s="132" t="s">
        <v>137</v>
      </c>
    </row>
    <row r="426" spans="2:65" s="14" customFormat="1" ht="11.25">
      <c r="B426" s="166"/>
      <c r="D426" s="121" t="s">
        <v>141</v>
      </c>
      <c r="E426" s="167" t="s">
        <v>331</v>
      </c>
      <c r="F426" s="168" t="s">
        <v>391</v>
      </c>
      <c r="H426" s="169">
        <v>40.799999999999997</v>
      </c>
      <c r="I426" s="170"/>
      <c r="L426" s="166"/>
      <c r="M426" s="171"/>
      <c r="T426" s="172"/>
      <c r="AT426" s="167" t="s">
        <v>141</v>
      </c>
      <c r="AU426" s="167" t="s">
        <v>86</v>
      </c>
      <c r="AV426" s="14" t="s">
        <v>153</v>
      </c>
      <c r="AW426" s="14" t="s">
        <v>37</v>
      </c>
      <c r="AX426" s="14" t="s">
        <v>84</v>
      </c>
      <c r="AY426" s="167" t="s">
        <v>137</v>
      </c>
    </row>
    <row r="427" spans="2:65" s="1" customFormat="1" ht="16.5" customHeight="1">
      <c r="B427" s="33"/>
      <c r="C427" s="108" t="s">
        <v>766</v>
      </c>
      <c r="D427" s="108" t="s">
        <v>132</v>
      </c>
      <c r="E427" s="109" t="s">
        <v>703</v>
      </c>
      <c r="F427" s="110" t="s">
        <v>704</v>
      </c>
      <c r="G427" s="111" t="s">
        <v>333</v>
      </c>
      <c r="H427" s="112">
        <v>40.799999999999997</v>
      </c>
      <c r="I427" s="113"/>
      <c r="J427" s="114">
        <f>ROUND(I427*H427,2)</f>
        <v>0</v>
      </c>
      <c r="K427" s="110" t="s">
        <v>376</v>
      </c>
      <c r="L427" s="33"/>
      <c r="M427" s="115" t="s">
        <v>19</v>
      </c>
      <c r="N427" s="116" t="s">
        <v>47</v>
      </c>
      <c r="P427" s="117">
        <f>O427*H427</f>
        <v>0</v>
      </c>
      <c r="Q427" s="117">
        <v>1.0000000000000001E-5</v>
      </c>
      <c r="R427" s="117">
        <f>Q427*H427</f>
        <v>4.08E-4</v>
      </c>
      <c r="S427" s="117">
        <v>0</v>
      </c>
      <c r="T427" s="118">
        <f>S427*H427</f>
        <v>0</v>
      </c>
      <c r="AR427" s="119" t="s">
        <v>153</v>
      </c>
      <c r="AT427" s="119" t="s">
        <v>132</v>
      </c>
      <c r="AU427" s="119" t="s">
        <v>86</v>
      </c>
      <c r="AY427" s="18" t="s">
        <v>137</v>
      </c>
      <c r="BE427" s="120">
        <f>IF(N427="základní",J427,0)</f>
        <v>0</v>
      </c>
      <c r="BF427" s="120">
        <f>IF(N427="snížená",J427,0)</f>
        <v>0</v>
      </c>
      <c r="BG427" s="120">
        <f>IF(N427="zákl. přenesená",J427,0)</f>
        <v>0</v>
      </c>
      <c r="BH427" s="120">
        <f>IF(N427="sníž. přenesená",J427,0)</f>
        <v>0</v>
      </c>
      <c r="BI427" s="120">
        <f>IF(N427="nulová",J427,0)</f>
        <v>0</v>
      </c>
      <c r="BJ427" s="18" t="s">
        <v>84</v>
      </c>
      <c r="BK427" s="120">
        <f>ROUND(I427*H427,2)</f>
        <v>0</v>
      </c>
      <c r="BL427" s="18" t="s">
        <v>153</v>
      </c>
      <c r="BM427" s="119" t="s">
        <v>1296</v>
      </c>
    </row>
    <row r="428" spans="2:65" s="1" customFormat="1" ht="11.25">
      <c r="B428" s="33"/>
      <c r="D428" s="121" t="s">
        <v>139</v>
      </c>
      <c r="F428" s="122" t="s">
        <v>706</v>
      </c>
      <c r="I428" s="123"/>
      <c r="L428" s="33"/>
      <c r="M428" s="124"/>
      <c r="T428" s="54"/>
      <c r="AT428" s="18" t="s">
        <v>139</v>
      </c>
      <c r="AU428" s="18" t="s">
        <v>86</v>
      </c>
    </row>
    <row r="429" spans="2:65" s="1" customFormat="1" ht="11.25">
      <c r="B429" s="33"/>
      <c r="D429" s="164" t="s">
        <v>379</v>
      </c>
      <c r="F429" s="165" t="s">
        <v>707</v>
      </c>
      <c r="I429" s="123"/>
      <c r="L429" s="33"/>
      <c r="M429" s="124"/>
      <c r="T429" s="54"/>
      <c r="AT429" s="18" t="s">
        <v>379</v>
      </c>
      <c r="AU429" s="18" t="s">
        <v>86</v>
      </c>
    </row>
    <row r="430" spans="2:65" s="1" customFormat="1" ht="204.75">
      <c r="B430" s="33"/>
      <c r="D430" s="121" t="s">
        <v>425</v>
      </c>
      <c r="F430" s="141" t="s">
        <v>699</v>
      </c>
      <c r="I430" s="123"/>
      <c r="L430" s="33"/>
      <c r="M430" s="124"/>
      <c r="T430" s="54"/>
      <c r="AT430" s="18" t="s">
        <v>425</v>
      </c>
      <c r="AU430" s="18" t="s">
        <v>86</v>
      </c>
    </row>
    <row r="431" spans="2:65" s="10" customFormat="1" ht="11.25">
      <c r="B431" s="131"/>
      <c r="D431" s="121" t="s">
        <v>141</v>
      </c>
      <c r="E431" s="132" t="s">
        <v>19</v>
      </c>
      <c r="F431" s="133" t="s">
        <v>331</v>
      </c>
      <c r="H431" s="134">
        <v>40.799999999999997</v>
      </c>
      <c r="I431" s="135"/>
      <c r="L431" s="131"/>
      <c r="M431" s="136"/>
      <c r="T431" s="137"/>
      <c r="AT431" s="132" t="s">
        <v>141</v>
      </c>
      <c r="AU431" s="132" t="s">
        <v>86</v>
      </c>
      <c r="AV431" s="10" t="s">
        <v>86</v>
      </c>
      <c r="AW431" s="10" t="s">
        <v>37</v>
      </c>
      <c r="AX431" s="10" t="s">
        <v>84</v>
      </c>
      <c r="AY431" s="132" t="s">
        <v>137</v>
      </c>
    </row>
    <row r="432" spans="2:65" s="1" customFormat="1" ht="16.5" customHeight="1">
      <c r="B432" s="33"/>
      <c r="C432" s="108" t="s">
        <v>773</v>
      </c>
      <c r="D432" s="108" t="s">
        <v>132</v>
      </c>
      <c r="E432" s="109" t="s">
        <v>1297</v>
      </c>
      <c r="F432" s="110" t="s">
        <v>1298</v>
      </c>
      <c r="G432" s="111" t="s">
        <v>209</v>
      </c>
      <c r="H432" s="112">
        <v>113.75</v>
      </c>
      <c r="I432" s="113"/>
      <c r="J432" s="114">
        <f>ROUND(I432*H432,2)</f>
        <v>0</v>
      </c>
      <c r="K432" s="110" t="s">
        <v>376</v>
      </c>
      <c r="L432" s="33"/>
      <c r="M432" s="115" t="s">
        <v>19</v>
      </c>
      <c r="N432" s="116" t="s">
        <v>47</v>
      </c>
      <c r="P432" s="117">
        <f>O432*H432</f>
        <v>0</v>
      </c>
      <c r="Q432" s="117">
        <v>0</v>
      </c>
      <c r="R432" s="117">
        <f>Q432*H432</f>
        <v>0</v>
      </c>
      <c r="S432" s="117">
        <v>1.7999999999999999E-2</v>
      </c>
      <c r="T432" s="118">
        <f>S432*H432</f>
        <v>2.0474999999999999</v>
      </c>
      <c r="AR432" s="119" t="s">
        <v>153</v>
      </c>
      <c r="AT432" s="119" t="s">
        <v>132</v>
      </c>
      <c r="AU432" s="119" t="s">
        <v>86</v>
      </c>
      <c r="AY432" s="18" t="s">
        <v>137</v>
      </c>
      <c r="BE432" s="120">
        <f>IF(N432="základní",J432,0)</f>
        <v>0</v>
      </c>
      <c r="BF432" s="120">
        <f>IF(N432="snížená",J432,0)</f>
        <v>0</v>
      </c>
      <c r="BG432" s="120">
        <f>IF(N432="zákl. přenesená",J432,0)</f>
        <v>0</v>
      </c>
      <c r="BH432" s="120">
        <f>IF(N432="sníž. přenesená",J432,0)</f>
        <v>0</v>
      </c>
      <c r="BI432" s="120">
        <f>IF(N432="nulová",J432,0)</f>
        <v>0</v>
      </c>
      <c r="BJ432" s="18" t="s">
        <v>84</v>
      </c>
      <c r="BK432" s="120">
        <f>ROUND(I432*H432,2)</f>
        <v>0</v>
      </c>
      <c r="BL432" s="18" t="s">
        <v>153</v>
      </c>
      <c r="BM432" s="119" t="s">
        <v>1299</v>
      </c>
    </row>
    <row r="433" spans="2:65" s="1" customFormat="1" ht="19.5">
      <c r="B433" s="33"/>
      <c r="D433" s="121" t="s">
        <v>139</v>
      </c>
      <c r="F433" s="122" t="s">
        <v>1300</v>
      </c>
      <c r="I433" s="123"/>
      <c r="L433" s="33"/>
      <c r="M433" s="124"/>
      <c r="T433" s="54"/>
      <c r="AT433" s="18" t="s">
        <v>139</v>
      </c>
      <c r="AU433" s="18" t="s">
        <v>86</v>
      </c>
    </row>
    <row r="434" spans="2:65" s="1" customFormat="1" ht="11.25">
      <c r="B434" s="33"/>
      <c r="D434" s="164" t="s">
        <v>379</v>
      </c>
      <c r="F434" s="165" t="s">
        <v>1301</v>
      </c>
      <c r="I434" s="123"/>
      <c r="L434" s="33"/>
      <c r="M434" s="124"/>
      <c r="T434" s="54"/>
      <c r="AT434" s="18" t="s">
        <v>379</v>
      </c>
      <c r="AU434" s="18" t="s">
        <v>86</v>
      </c>
    </row>
    <row r="435" spans="2:65" s="10" customFormat="1" ht="11.25">
      <c r="B435" s="131"/>
      <c r="D435" s="121" t="s">
        <v>141</v>
      </c>
      <c r="E435" s="132" t="s">
        <v>19</v>
      </c>
      <c r="F435" s="133" t="s">
        <v>1302</v>
      </c>
      <c r="H435" s="134">
        <v>113.75</v>
      </c>
      <c r="I435" s="135"/>
      <c r="L435" s="131"/>
      <c r="M435" s="136"/>
      <c r="T435" s="137"/>
      <c r="AT435" s="132" t="s">
        <v>141</v>
      </c>
      <c r="AU435" s="132" t="s">
        <v>86</v>
      </c>
      <c r="AV435" s="10" t="s">
        <v>86</v>
      </c>
      <c r="AW435" s="10" t="s">
        <v>37</v>
      </c>
      <c r="AX435" s="10" t="s">
        <v>84</v>
      </c>
      <c r="AY435" s="132" t="s">
        <v>137</v>
      </c>
    </row>
    <row r="436" spans="2:65" s="1" customFormat="1" ht="21.75" customHeight="1">
      <c r="B436" s="33"/>
      <c r="C436" s="108" t="s">
        <v>780</v>
      </c>
      <c r="D436" s="108" t="s">
        <v>132</v>
      </c>
      <c r="E436" s="109" t="s">
        <v>1303</v>
      </c>
      <c r="F436" s="110" t="s">
        <v>1304</v>
      </c>
      <c r="G436" s="111" t="s">
        <v>209</v>
      </c>
      <c r="H436" s="112">
        <v>136.13999999999999</v>
      </c>
      <c r="I436" s="113"/>
      <c r="J436" s="114">
        <f>ROUND(I436*H436,2)</f>
        <v>0</v>
      </c>
      <c r="K436" s="110" t="s">
        <v>376</v>
      </c>
      <c r="L436" s="33"/>
      <c r="M436" s="115" t="s">
        <v>19</v>
      </c>
      <c r="N436" s="116" t="s">
        <v>47</v>
      </c>
      <c r="P436" s="117">
        <f>O436*H436</f>
        <v>0</v>
      </c>
      <c r="Q436" s="117">
        <v>0</v>
      </c>
      <c r="R436" s="117">
        <f>Q436*H436</f>
        <v>0</v>
      </c>
      <c r="S436" s="117">
        <v>0</v>
      </c>
      <c r="T436" s="118">
        <f>S436*H436</f>
        <v>0</v>
      </c>
      <c r="AR436" s="119" t="s">
        <v>153</v>
      </c>
      <c r="AT436" s="119" t="s">
        <v>132</v>
      </c>
      <c r="AU436" s="119" t="s">
        <v>86</v>
      </c>
      <c r="AY436" s="18" t="s">
        <v>137</v>
      </c>
      <c r="BE436" s="120">
        <f>IF(N436="základní",J436,0)</f>
        <v>0</v>
      </c>
      <c r="BF436" s="120">
        <f>IF(N436="snížená",J436,0)</f>
        <v>0</v>
      </c>
      <c r="BG436" s="120">
        <f>IF(N436="zákl. přenesená",J436,0)</f>
        <v>0</v>
      </c>
      <c r="BH436" s="120">
        <f>IF(N436="sníž. přenesená",J436,0)</f>
        <v>0</v>
      </c>
      <c r="BI436" s="120">
        <f>IF(N436="nulová",J436,0)</f>
        <v>0</v>
      </c>
      <c r="BJ436" s="18" t="s">
        <v>84</v>
      </c>
      <c r="BK436" s="120">
        <f>ROUND(I436*H436,2)</f>
        <v>0</v>
      </c>
      <c r="BL436" s="18" t="s">
        <v>153</v>
      </c>
      <c r="BM436" s="119" t="s">
        <v>1305</v>
      </c>
    </row>
    <row r="437" spans="2:65" s="1" customFormat="1" ht="19.5">
      <c r="B437" s="33"/>
      <c r="D437" s="121" t="s">
        <v>139</v>
      </c>
      <c r="F437" s="122" t="s">
        <v>1306</v>
      </c>
      <c r="I437" s="123"/>
      <c r="L437" s="33"/>
      <c r="M437" s="124"/>
      <c r="T437" s="54"/>
      <c r="AT437" s="18" t="s">
        <v>139</v>
      </c>
      <c r="AU437" s="18" t="s">
        <v>86</v>
      </c>
    </row>
    <row r="438" spans="2:65" s="1" customFormat="1" ht="11.25">
      <c r="B438" s="33"/>
      <c r="D438" s="164" t="s">
        <v>379</v>
      </c>
      <c r="F438" s="165" t="s">
        <v>1307</v>
      </c>
      <c r="I438" s="123"/>
      <c r="L438" s="33"/>
      <c r="M438" s="124"/>
      <c r="T438" s="54"/>
      <c r="AT438" s="18" t="s">
        <v>379</v>
      </c>
      <c r="AU438" s="18" t="s">
        <v>86</v>
      </c>
    </row>
    <row r="439" spans="2:65" s="9" customFormat="1" ht="11.25">
      <c r="B439" s="125"/>
      <c r="D439" s="121" t="s">
        <v>141</v>
      </c>
      <c r="E439" s="126" t="s">
        <v>19</v>
      </c>
      <c r="F439" s="127" t="s">
        <v>1308</v>
      </c>
      <c r="H439" s="126" t="s">
        <v>19</v>
      </c>
      <c r="I439" s="128"/>
      <c r="L439" s="125"/>
      <c r="M439" s="129"/>
      <c r="T439" s="130"/>
      <c r="AT439" s="126" t="s">
        <v>141</v>
      </c>
      <c r="AU439" s="126" t="s">
        <v>86</v>
      </c>
      <c r="AV439" s="9" t="s">
        <v>84</v>
      </c>
      <c r="AW439" s="9" t="s">
        <v>37</v>
      </c>
      <c r="AX439" s="9" t="s">
        <v>76</v>
      </c>
      <c r="AY439" s="126" t="s">
        <v>137</v>
      </c>
    </row>
    <row r="440" spans="2:65" s="9" customFormat="1" ht="11.25">
      <c r="B440" s="125"/>
      <c r="D440" s="121" t="s">
        <v>141</v>
      </c>
      <c r="E440" s="126" t="s">
        <v>19</v>
      </c>
      <c r="F440" s="127" t="s">
        <v>1309</v>
      </c>
      <c r="H440" s="126" t="s">
        <v>19</v>
      </c>
      <c r="I440" s="128"/>
      <c r="L440" s="125"/>
      <c r="M440" s="129"/>
      <c r="T440" s="130"/>
      <c r="AT440" s="126" t="s">
        <v>141</v>
      </c>
      <c r="AU440" s="126" t="s">
        <v>86</v>
      </c>
      <c r="AV440" s="9" t="s">
        <v>84</v>
      </c>
      <c r="AW440" s="9" t="s">
        <v>37</v>
      </c>
      <c r="AX440" s="9" t="s">
        <v>76</v>
      </c>
      <c r="AY440" s="126" t="s">
        <v>137</v>
      </c>
    </row>
    <row r="441" spans="2:65" s="10" customFormat="1" ht="11.25">
      <c r="B441" s="131"/>
      <c r="D441" s="121" t="s">
        <v>141</v>
      </c>
      <c r="E441" s="132" t="s">
        <v>956</v>
      </c>
      <c r="F441" s="133" t="s">
        <v>1310</v>
      </c>
      <c r="H441" s="134">
        <v>136.13999999999999</v>
      </c>
      <c r="I441" s="135"/>
      <c r="L441" s="131"/>
      <c r="M441" s="136"/>
      <c r="T441" s="137"/>
      <c r="AT441" s="132" t="s">
        <v>141</v>
      </c>
      <c r="AU441" s="132" t="s">
        <v>86</v>
      </c>
      <c r="AV441" s="10" t="s">
        <v>86</v>
      </c>
      <c r="AW441" s="10" t="s">
        <v>37</v>
      </c>
      <c r="AX441" s="10" t="s">
        <v>84</v>
      </c>
      <c r="AY441" s="132" t="s">
        <v>137</v>
      </c>
    </row>
    <row r="442" spans="2:65" s="1" customFormat="1" ht="21.75" customHeight="1">
      <c r="B442" s="33"/>
      <c r="C442" s="108" t="s">
        <v>790</v>
      </c>
      <c r="D442" s="108" t="s">
        <v>132</v>
      </c>
      <c r="E442" s="109" t="s">
        <v>1311</v>
      </c>
      <c r="F442" s="110" t="s">
        <v>1312</v>
      </c>
      <c r="G442" s="111" t="s">
        <v>209</v>
      </c>
      <c r="H442" s="112">
        <v>4084.2</v>
      </c>
      <c r="I442" s="113"/>
      <c r="J442" s="114">
        <f>ROUND(I442*H442,2)</f>
        <v>0</v>
      </c>
      <c r="K442" s="110" t="s">
        <v>376</v>
      </c>
      <c r="L442" s="33"/>
      <c r="M442" s="115" t="s">
        <v>19</v>
      </c>
      <c r="N442" s="116" t="s">
        <v>47</v>
      </c>
      <c r="P442" s="117">
        <f>O442*H442</f>
        <v>0</v>
      </c>
      <c r="Q442" s="117">
        <v>0</v>
      </c>
      <c r="R442" s="117">
        <f>Q442*H442</f>
        <v>0</v>
      </c>
      <c r="S442" s="117">
        <v>0</v>
      </c>
      <c r="T442" s="118">
        <f>S442*H442</f>
        <v>0</v>
      </c>
      <c r="AR442" s="119" t="s">
        <v>153</v>
      </c>
      <c r="AT442" s="119" t="s">
        <v>132</v>
      </c>
      <c r="AU442" s="119" t="s">
        <v>86</v>
      </c>
      <c r="AY442" s="18" t="s">
        <v>137</v>
      </c>
      <c r="BE442" s="120">
        <f>IF(N442="základní",J442,0)</f>
        <v>0</v>
      </c>
      <c r="BF442" s="120">
        <f>IF(N442="snížená",J442,0)</f>
        <v>0</v>
      </c>
      <c r="BG442" s="120">
        <f>IF(N442="zákl. přenesená",J442,0)</f>
        <v>0</v>
      </c>
      <c r="BH442" s="120">
        <f>IF(N442="sníž. přenesená",J442,0)</f>
        <v>0</v>
      </c>
      <c r="BI442" s="120">
        <f>IF(N442="nulová",J442,0)</f>
        <v>0</v>
      </c>
      <c r="BJ442" s="18" t="s">
        <v>84</v>
      </c>
      <c r="BK442" s="120">
        <f>ROUND(I442*H442,2)</f>
        <v>0</v>
      </c>
      <c r="BL442" s="18" t="s">
        <v>153</v>
      </c>
      <c r="BM442" s="119" t="s">
        <v>1313</v>
      </c>
    </row>
    <row r="443" spans="2:65" s="1" customFormat="1" ht="19.5">
      <c r="B443" s="33"/>
      <c r="D443" s="121" t="s">
        <v>139</v>
      </c>
      <c r="F443" s="122" t="s">
        <v>1314</v>
      </c>
      <c r="I443" s="123"/>
      <c r="L443" s="33"/>
      <c r="M443" s="124"/>
      <c r="T443" s="54"/>
      <c r="AT443" s="18" t="s">
        <v>139</v>
      </c>
      <c r="AU443" s="18" t="s">
        <v>86</v>
      </c>
    </row>
    <row r="444" spans="2:65" s="1" customFormat="1" ht="11.25">
      <c r="B444" s="33"/>
      <c r="D444" s="164" t="s">
        <v>379</v>
      </c>
      <c r="F444" s="165" t="s">
        <v>1315</v>
      </c>
      <c r="I444" s="123"/>
      <c r="L444" s="33"/>
      <c r="M444" s="124"/>
      <c r="T444" s="54"/>
      <c r="AT444" s="18" t="s">
        <v>379</v>
      </c>
      <c r="AU444" s="18" t="s">
        <v>86</v>
      </c>
    </row>
    <row r="445" spans="2:65" s="10" customFormat="1" ht="11.25">
      <c r="B445" s="131"/>
      <c r="D445" s="121" t="s">
        <v>141</v>
      </c>
      <c r="E445" s="132" t="s">
        <v>19</v>
      </c>
      <c r="F445" s="133" t="s">
        <v>1316</v>
      </c>
      <c r="H445" s="134">
        <v>4084.2</v>
      </c>
      <c r="I445" s="135"/>
      <c r="L445" s="131"/>
      <c r="M445" s="136"/>
      <c r="T445" s="137"/>
      <c r="AT445" s="132" t="s">
        <v>141</v>
      </c>
      <c r="AU445" s="132" t="s">
        <v>86</v>
      </c>
      <c r="AV445" s="10" t="s">
        <v>86</v>
      </c>
      <c r="AW445" s="10" t="s">
        <v>37</v>
      </c>
      <c r="AX445" s="10" t="s">
        <v>84</v>
      </c>
      <c r="AY445" s="132" t="s">
        <v>137</v>
      </c>
    </row>
    <row r="446" spans="2:65" s="1" customFormat="1" ht="24.2" customHeight="1">
      <c r="B446" s="33"/>
      <c r="C446" s="108" t="s">
        <v>795</v>
      </c>
      <c r="D446" s="108" t="s">
        <v>132</v>
      </c>
      <c r="E446" s="109" t="s">
        <v>1317</v>
      </c>
      <c r="F446" s="110" t="s">
        <v>1318</v>
      </c>
      <c r="G446" s="111" t="s">
        <v>209</v>
      </c>
      <c r="H446" s="112">
        <v>136.13999999999999</v>
      </c>
      <c r="I446" s="113"/>
      <c r="J446" s="114">
        <f>ROUND(I446*H446,2)</f>
        <v>0</v>
      </c>
      <c r="K446" s="110" t="s">
        <v>376</v>
      </c>
      <c r="L446" s="33"/>
      <c r="M446" s="115" t="s">
        <v>19</v>
      </c>
      <c r="N446" s="116" t="s">
        <v>47</v>
      </c>
      <c r="P446" s="117">
        <f>O446*H446</f>
        <v>0</v>
      </c>
      <c r="Q446" s="117">
        <v>0</v>
      </c>
      <c r="R446" s="117">
        <f>Q446*H446</f>
        <v>0</v>
      </c>
      <c r="S446" s="117">
        <v>0</v>
      </c>
      <c r="T446" s="118">
        <f>S446*H446</f>
        <v>0</v>
      </c>
      <c r="AR446" s="119" t="s">
        <v>153</v>
      </c>
      <c r="AT446" s="119" t="s">
        <v>132</v>
      </c>
      <c r="AU446" s="119" t="s">
        <v>86</v>
      </c>
      <c r="AY446" s="18" t="s">
        <v>137</v>
      </c>
      <c r="BE446" s="120">
        <f>IF(N446="základní",J446,0)</f>
        <v>0</v>
      </c>
      <c r="BF446" s="120">
        <f>IF(N446="snížená",J446,0)</f>
        <v>0</v>
      </c>
      <c r="BG446" s="120">
        <f>IF(N446="zákl. přenesená",J446,0)</f>
        <v>0</v>
      </c>
      <c r="BH446" s="120">
        <f>IF(N446="sníž. přenesená",J446,0)</f>
        <v>0</v>
      </c>
      <c r="BI446" s="120">
        <f>IF(N446="nulová",J446,0)</f>
        <v>0</v>
      </c>
      <c r="BJ446" s="18" t="s">
        <v>84</v>
      </c>
      <c r="BK446" s="120">
        <f>ROUND(I446*H446,2)</f>
        <v>0</v>
      </c>
      <c r="BL446" s="18" t="s">
        <v>153</v>
      </c>
      <c r="BM446" s="119" t="s">
        <v>1319</v>
      </c>
    </row>
    <row r="447" spans="2:65" s="1" customFormat="1" ht="19.5">
      <c r="B447" s="33"/>
      <c r="D447" s="121" t="s">
        <v>139</v>
      </c>
      <c r="F447" s="122" t="s">
        <v>1320</v>
      </c>
      <c r="I447" s="123"/>
      <c r="L447" s="33"/>
      <c r="M447" s="124"/>
      <c r="T447" s="54"/>
      <c r="AT447" s="18" t="s">
        <v>139</v>
      </c>
      <c r="AU447" s="18" t="s">
        <v>86</v>
      </c>
    </row>
    <row r="448" spans="2:65" s="1" customFormat="1" ht="11.25">
      <c r="B448" s="33"/>
      <c r="D448" s="164" t="s">
        <v>379</v>
      </c>
      <c r="F448" s="165" t="s">
        <v>1321</v>
      </c>
      <c r="I448" s="123"/>
      <c r="L448" s="33"/>
      <c r="M448" s="124"/>
      <c r="T448" s="54"/>
      <c r="AT448" s="18" t="s">
        <v>379</v>
      </c>
      <c r="AU448" s="18" t="s">
        <v>86</v>
      </c>
    </row>
    <row r="449" spans="2:65" s="10" customFormat="1" ht="11.25">
      <c r="B449" s="131"/>
      <c r="D449" s="121" t="s">
        <v>141</v>
      </c>
      <c r="E449" s="132" t="s">
        <v>19</v>
      </c>
      <c r="F449" s="133" t="s">
        <v>956</v>
      </c>
      <c r="H449" s="134">
        <v>136.13999999999999</v>
      </c>
      <c r="I449" s="135"/>
      <c r="L449" s="131"/>
      <c r="M449" s="136"/>
      <c r="T449" s="137"/>
      <c r="AT449" s="132" t="s">
        <v>141</v>
      </c>
      <c r="AU449" s="132" t="s">
        <v>86</v>
      </c>
      <c r="AV449" s="10" t="s">
        <v>86</v>
      </c>
      <c r="AW449" s="10" t="s">
        <v>37</v>
      </c>
      <c r="AX449" s="10" t="s">
        <v>84</v>
      </c>
      <c r="AY449" s="132" t="s">
        <v>137</v>
      </c>
    </row>
    <row r="450" spans="2:65" s="1" customFormat="1" ht="21.75" customHeight="1">
      <c r="B450" s="33"/>
      <c r="C450" s="108" t="s">
        <v>310</v>
      </c>
      <c r="D450" s="108" t="s">
        <v>132</v>
      </c>
      <c r="E450" s="109" t="s">
        <v>1322</v>
      </c>
      <c r="F450" s="110" t="s">
        <v>1323</v>
      </c>
      <c r="G450" s="111" t="s">
        <v>287</v>
      </c>
      <c r="H450" s="112">
        <v>544</v>
      </c>
      <c r="I450" s="113"/>
      <c r="J450" s="114">
        <f>ROUND(I450*H450,2)</f>
        <v>0</v>
      </c>
      <c r="K450" s="110" t="s">
        <v>376</v>
      </c>
      <c r="L450" s="33"/>
      <c r="M450" s="115" t="s">
        <v>19</v>
      </c>
      <c r="N450" s="116" t="s">
        <v>47</v>
      </c>
      <c r="P450" s="117">
        <f>O450*H450</f>
        <v>0</v>
      </c>
      <c r="Q450" s="117">
        <v>0</v>
      </c>
      <c r="R450" s="117">
        <f>Q450*H450</f>
        <v>0</v>
      </c>
      <c r="S450" s="117">
        <v>0</v>
      </c>
      <c r="T450" s="118">
        <f>S450*H450</f>
        <v>0</v>
      </c>
      <c r="AR450" s="119" t="s">
        <v>153</v>
      </c>
      <c r="AT450" s="119" t="s">
        <v>132</v>
      </c>
      <c r="AU450" s="119" t="s">
        <v>86</v>
      </c>
      <c r="AY450" s="18" t="s">
        <v>137</v>
      </c>
      <c r="BE450" s="120">
        <f>IF(N450="základní",J450,0)</f>
        <v>0</v>
      </c>
      <c r="BF450" s="120">
        <f>IF(N450="snížená",J450,0)</f>
        <v>0</v>
      </c>
      <c r="BG450" s="120">
        <f>IF(N450="zákl. přenesená",J450,0)</f>
        <v>0</v>
      </c>
      <c r="BH450" s="120">
        <f>IF(N450="sníž. přenesená",J450,0)</f>
        <v>0</v>
      </c>
      <c r="BI450" s="120">
        <f>IF(N450="nulová",J450,0)</f>
        <v>0</v>
      </c>
      <c r="BJ450" s="18" t="s">
        <v>84</v>
      </c>
      <c r="BK450" s="120">
        <f>ROUND(I450*H450,2)</f>
        <v>0</v>
      </c>
      <c r="BL450" s="18" t="s">
        <v>153</v>
      </c>
      <c r="BM450" s="119" t="s">
        <v>1324</v>
      </c>
    </row>
    <row r="451" spans="2:65" s="1" customFormat="1" ht="19.5">
      <c r="B451" s="33"/>
      <c r="D451" s="121" t="s">
        <v>139</v>
      </c>
      <c r="F451" s="122" t="s">
        <v>1325</v>
      </c>
      <c r="I451" s="123"/>
      <c r="L451" s="33"/>
      <c r="M451" s="124"/>
      <c r="T451" s="54"/>
      <c r="AT451" s="18" t="s">
        <v>139</v>
      </c>
      <c r="AU451" s="18" t="s">
        <v>86</v>
      </c>
    </row>
    <row r="452" spans="2:65" s="1" customFormat="1" ht="11.25">
      <c r="B452" s="33"/>
      <c r="D452" s="164" t="s">
        <v>379</v>
      </c>
      <c r="F452" s="165" t="s">
        <v>1326</v>
      </c>
      <c r="I452" s="123"/>
      <c r="L452" s="33"/>
      <c r="M452" s="124"/>
      <c r="T452" s="54"/>
      <c r="AT452" s="18" t="s">
        <v>379</v>
      </c>
      <c r="AU452" s="18" t="s">
        <v>86</v>
      </c>
    </row>
    <row r="453" spans="2:65" s="9" customFormat="1" ht="11.25">
      <c r="B453" s="125"/>
      <c r="D453" s="121" t="s">
        <v>141</v>
      </c>
      <c r="E453" s="126" t="s">
        <v>19</v>
      </c>
      <c r="F453" s="127" t="s">
        <v>1293</v>
      </c>
      <c r="H453" s="126" t="s">
        <v>19</v>
      </c>
      <c r="I453" s="128"/>
      <c r="L453" s="125"/>
      <c r="M453" s="129"/>
      <c r="T453" s="130"/>
      <c r="AT453" s="126" t="s">
        <v>141</v>
      </c>
      <c r="AU453" s="126" t="s">
        <v>86</v>
      </c>
      <c r="AV453" s="9" t="s">
        <v>84</v>
      </c>
      <c r="AW453" s="9" t="s">
        <v>37</v>
      </c>
      <c r="AX453" s="9" t="s">
        <v>76</v>
      </c>
      <c r="AY453" s="126" t="s">
        <v>137</v>
      </c>
    </row>
    <row r="454" spans="2:65" s="10" customFormat="1" ht="11.25">
      <c r="B454" s="131"/>
      <c r="D454" s="121" t="s">
        <v>141</v>
      </c>
      <c r="E454" s="132" t="s">
        <v>954</v>
      </c>
      <c r="F454" s="133" t="s">
        <v>1327</v>
      </c>
      <c r="H454" s="134">
        <v>544</v>
      </c>
      <c r="I454" s="135"/>
      <c r="L454" s="131"/>
      <c r="M454" s="136"/>
      <c r="T454" s="137"/>
      <c r="AT454" s="132" t="s">
        <v>141</v>
      </c>
      <c r="AU454" s="132" t="s">
        <v>86</v>
      </c>
      <c r="AV454" s="10" t="s">
        <v>86</v>
      </c>
      <c r="AW454" s="10" t="s">
        <v>37</v>
      </c>
      <c r="AX454" s="10" t="s">
        <v>84</v>
      </c>
      <c r="AY454" s="132" t="s">
        <v>137</v>
      </c>
    </row>
    <row r="455" spans="2:65" s="1" customFormat="1" ht="21.75" customHeight="1">
      <c r="B455" s="33"/>
      <c r="C455" s="108" t="s">
        <v>806</v>
      </c>
      <c r="D455" s="108" t="s">
        <v>132</v>
      </c>
      <c r="E455" s="109" t="s">
        <v>1328</v>
      </c>
      <c r="F455" s="110" t="s">
        <v>1329</v>
      </c>
      <c r="G455" s="111" t="s">
        <v>287</v>
      </c>
      <c r="H455" s="112">
        <v>97920</v>
      </c>
      <c r="I455" s="113"/>
      <c r="J455" s="114">
        <f>ROUND(I455*H455,2)</f>
        <v>0</v>
      </c>
      <c r="K455" s="110" t="s">
        <v>376</v>
      </c>
      <c r="L455" s="33"/>
      <c r="M455" s="115" t="s">
        <v>19</v>
      </c>
      <c r="N455" s="116" t="s">
        <v>47</v>
      </c>
      <c r="P455" s="117">
        <f>O455*H455</f>
        <v>0</v>
      </c>
      <c r="Q455" s="117">
        <v>0</v>
      </c>
      <c r="R455" s="117">
        <f>Q455*H455</f>
        <v>0</v>
      </c>
      <c r="S455" s="117">
        <v>0</v>
      </c>
      <c r="T455" s="118">
        <f>S455*H455</f>
        <v>0</v>
      </c>
      <c r="AR455" s="119" t="s">
        <v>153</v>
      </c>
      <c r="AT455" s="119" t="s">
        <v>132</v>
      </c>
      <c r="AU455" s="119" t="s">
        <v>86</v>
      </c>
      <c r="AY455" s="18" t="s">
        <v>137</v>
      </c>
      <c r="BE455" s="120">
        <f>IF(N455="základní",J455,0)</f>
        <v>0</v>
      </c>
      <c r="BF455" s="120">
        <f>IF(N455="snížená",J455,0)</f>
        <v>0</v>
      </c>
      <c r="BG455" s="120">
        <f>IF(N455="zákl. přenesená",J455,0)</f>
        <v>0</v>
      </c>
      <c r="BH455" s="120">
        <f>IF(N455="sníž. přenesená",J455,0)</f>
        <v>0</v>
      </c>
      <c r="BI455" s="120">
        <f>IF(N455="nulová",J455,0)</f>
        <v>0</v>
      </c>
      <c r="BJ455" s="18" t="s">
        <v>84</v>
      </c>
      <c r="BK455" s="120">
        <f>ROUND(I455*H455,2)</f>
        <v>0</v>
      </c>
      <c r="BL455" s="18" t="s">
        <v>153</v>
      </c>
      <c r="BM455" s="119" t="s">
        <v>1330</v>
      </c>
    </row>
    <row r="456" spans="2:65" s="1" customFormat="1" ht="19.5">
      <c r="B456" s="33"/>
      <c r="D456" s="121" t="s">
        <v>139</v>
      </c>
      <c r="F456" s="122" t="s">
        <v>1331</v>
      </c>
      <c r="I456" s="123"/>
      <c r="L456" s="33"/>
      <c r="M456" s="124"/>
      <c r="T456" s="54"/>
      <c r="AT456" s="18" t="s">
        <v>139</v>
      </c>
      <c r="AU456" s="18" t="s">
        <v>86</v>
      </c>
    </row>
    <row r="457" spans="2:65" s="1" customFormat="1" ht="11.25">
      <c r="B457" s="33"/>
      <c r="D457" s="164" t="s">
        <v>379</v>
      </c>
      <c r="F457" s="165" t="s">
        <v>1332</v>
      </c>
      <c r="I457" s="123"/>
      <c r="L457" s="33"/>
      <c r="M457" s="124"/>
      <c r="T457" s="54"/>
      <c r="AT457" s="18" t="s">
        <v>379</v>
      </c>
      <c r="AU457" s="18" t="s">
        <v>86</v>
      </c>
    </row>
    <row r="458" spans="2:65" s="10" customFormat="1" ht="11.25">
      <c r="B458" s="131"/>
      <c r="D458" s="121" t="s">
        <v>141</v>
      </c>
      <c r="E458" s="132" t="s">
        <v>19</v>
      </c>
      <c r="F458" s="133" t="s">
        <v>1333</v>
      </c>
      <c r="H458" s="134">
        <v>97920</v>
      </c>
      <c r="I458" s="135"/>
      <c r="L458" s="131"/>
      <c r="M458" s="136"/>
      <c r="T458" s="137"/>
      <c r="AT458" s="132" t="s">
        <v>141</v>
      </c>
      <c r="AU458" s="132" t="s">
        <v>86</v>
      </c>
      <c r="AV458" s="10" t="s">
        <v>86</v>
      </c>
      <c r="AW458" s="10" t="s">
        <v>37</v>
      </c>
      <c r="AX458" s="10" t="s">
        <v>84</v>
      </c>
      <c r="AY458" s="132" t="s">
        <v>137</v>
      </c>
    </row>
    <row r="459" spans="2:65" s="1" customFormat="1" ht="21.75" customHeight="1">
      <c r="B459" s="33"/>
      <c r="C459" s="108" t="s">
        <v>812</v>
      </c>
      <c r="D459" s="108" t="s">
        <v>132</v>
      </c>
      <c r="E459" s="109" t="s">
        <v>1334</v>
      </c>
      <c r="F459" s="110" t="s">
        <v>1335</v>
      </c>
      <c r="G459" s="111" t="s">
        <v>287</v>
      </c>
      <c r="H459" s="112">
        <v>544</v>
      </c>
      <c r="I459" s="113"/>
      <c r="J459" s="114">
        <f>ROUND(I459*H459,2)</f>
        <v>0</v>
      </c>
      <c r="K459" s="110" t="s">
        <v>376</v>
      </c>
      <c r="L459" s="33"/>
      <c r="M459" s="115" t="s">
        <v>19</v>
      </c>
      <c r="N459" s="116" t="s">
        <v>47</v>
      </c>
      <c r="P459" s="117">
        <f>O459*H459</f>
        <v>0</v>
      </c>
      <c r="Q459" s="117">
        <v>0</v>
      </c>
      <c r="R459" s="117">
        <f>Q459*H459</f>
        <v>0</v>
      </c>
      <c r="S459" s="117">
        <v>0</v>
      </c>
      <c r="T459" s="118">
        <f>S459*H459</f>
        <v>0</v>
      </c>
      <c r="AR459" s="119" t="s">
        <v>153</v>
      </c>
      <c r="AT459" s="119" t="s">
        <v>132</v>
      </c>
      <c r="AU459" s="119" t="s">
        <v>86</v>
      </c>
      <c r="AY459" s="18" t="s">
        <v>137</v>
      </c>
      <c r="BE459" s="120">
        <f>IF(N459="základní",J459,0)</f>
        <v>0</v>
      </c>
      <c r="BF459" s="120">
        <f>IF(N459="snížená",J459,0)</f>
        <v>0</v>
      </c>
      <c r="BG459" s="120">
        <f>IF(N459="zákl. přenesená",J459,0)</f>
        <v>0</v>
      </c>
      <c r="BH459" s="120">
        <f>IF(N459="sníž. přenesená",J459,0)</f>
        <v>0</v>
      </c>
      <c r="BI459" s="120">
        <f>IF(N459="nulová",J459,0)</f>
        <v>0</v>
      </c>
      <c r="BJ459" s="18" t="s">
        <v>84</v>
      </c>
      <c r="BK459" s="120">
        <f>ROUND(I459*H459,2)</f>
        <v>0</v>
      </c>
      <c r="BL459" s="18" t="s">
        <v>153</v>
      </c>
      <c r="BM459" s="119" t="s">
        <v>1336</v>
      </c>
    </row>
    <row r="460" spans="2:65" s="1" customFormat="1" ht="19.5">
      <c r="B460" s="33"/>
      <c r="D460" s="121" t="s">
        <v>139</v>
      </c>
      <c r="F460" s="122" t="s">
        <v>1337</v>
      </c>
      <c r="I460" s="123"/>
      <c r="L460" s="33"/>
      <c r="M460" s="124"/>
      <c r="T460" s="54"/>
      <c r="AT460" s="18" t="s">
        <v>139</v>
      </c>
      <c r="AU460" s="18" t="s">
        <v>86</v>
      </c>
    </row>
    <row r="461" spans="2:65" s="1" customFormat="1" ht="11.25">
      <c r="B461" s="33"/>
      <c r="D461" s="164" t="s">
        <v>379</v>
      </c>
      <c r="F461" s="165" t="s">
        <v>1338</v>
      </c>
      <c r="I461" s="123"/>
      <c r="L461" s="33"/>
      <c r="M461" s="124"/>
      <c r="T461" s="54"/>
      <c r="AT461" s="18" t="s">
        <v>379</v>
      </c>
      <c r="AU461" s="18" t="s">
        <v>86</v>
      </c>
    </row>
    <row r="462" spans="2:65" s="10" customFormat="1" ht="11.25">
      <c r="B462" s="131"/>
      <c r="D462" s="121" t="s">
        <v>141</v>
      </c>
      <c r="E462" s="132" t="s">
        <v>19</v>
      </c>
      <c r="F462" s="133" t="s">
        <v>954</v>
      </c>
      <c r="H462" s="134">
        <v>544</v>
      </c>
      <c r="I462" s="135"/>
      <c r="L462" s="131"/>
      <c r="M462" s="136"/>
      <c r="T462" s="137"/>
      <c r="AT462" s="132" t="s">
        <v>141</v>
      </c>
      <c r="AU462" s="132" t="s">
        <v>86</v>
      </c>
      <c r="AV462" s="10" t="s">
        <v>86</v>
      </c>
      <c r="AW462" s="10" t="s">
        <v>37</v>
      </c>
      <c r="AX462" s="10" t="s">
        <v>84</v>
      </c>
      <c r="AY462" s="132" t="s">
        <v>137</v>
      </c>
    </row>
    <row r="463" spans="2:65" s="1" customFormat="1" ht="16.5" customHeight="1">
      <c r="B463" s="33"/>
      <c r="C463" s="108" t="s">
        <v>819</v>
      </c>
      <c r="D463" s="108" t="s">
        <v>132</v>
      </c>
      <c r="E463" s="109" t="s">
        <v>1339</v>
      </c>
      <c r="F463" s="110" t="s">
        <v>1340</v>
      </c>
      <c r="G463" s="111" t="s">
        <v>209</v>
      </c>
      <c r="H463" s="112">
        <v>426.7</v>
      </c>
      <c r="I463" s="113"/>
      <c r="J463" s="114">
        <f>ROUND(I463*H463,2)</f>
        <v>0</v>
      </c>
      <c r="K463" s="110" t="s">
        <v>376</v>
      </c>
      <c r="L463" s="33"/>
      <c r="M463" s="115" t="s">
        <v>19</v>
      </c>
      <c r="N463" s="116" t="s">
        <v>47</v>
      </c>
      <c r="P463" s="117">
        <f>O463*H463</f>
        <v>0</v>
      </c>
      <c r="Q463" s="117">
        <v>0</v>
      </c>
      <c r="R463" s="117">
        <f>Q463*H463</f>
        <v>0</v>
      </c>
      <c r="S463" s="117">
        <v>0</v>
      </c>
      <c r="T463" s="118">
        <f>S463*H463</f>
        <v>0</v>
      </c>
      <c r="AR463" s="119" t="s">
        <v>153</v>
      </c>
      <c r="AT463" s="119" t="s">
        <v>132</v>
      </c>
      <c r="AU463" s="119" t="s">
        <v>86</v>
      </c>
      <c r="AY463" s="18" t="s">
        <v>137</v>
      </c>
      <c r="BE463" s="120">
        <f>IF(N463="základní",J463,0)</f>
        <v>0</v>
      </c>
      <c r="BF463" s="120">
        <f>IF(N463="snížená",J463,0)</f>
        <v>0</v>
      </c>
      <c r="BG463" s="120">
        <f>IF(N463="zákl. přenesená",J463,0)</f>
        <v>0</v>
      </c>
      <c r="BH463" s="120">
        <f>IF(N463="sníž. přenesená",J463,0)</f>
        <v>0</v>
      </c>
      <c r="BI463" s="120">
        <f>IF(N463="nulová",J463,0)</f>
        <v>0</v>
      </c>
      <c r="BJ463" s="18" t="s">
        <v>84</v>
      </c>
      <c r="BK463" s="120">
        <f>ROUND(I463*H463,2)</f>
        <v>0</v>
      </c>
      <c r="BL463" s="18" t="s">
        <v>153</v>
      </c>
      <c r="BM463" s="119" t="s">
        <v>1341</v>
      </c>
    </row>
    <row r="464" spans="2:65" s="1" customFormat="1" ht="11.25">
      <c r="B464" s="33"/>
      <c r="D464" s="121" t="s">
        <v>139</v>
      </c>
      <c r="F464" s="122" t="s">
        <v>1342</v>
      </c>
      <c r="I464" s="123"/>
      <c r="L464" s="33"/>
      <c r="M464" s="124"/>
      <c r="T464" s="54"/>
      <c r="AT464" s="18" t="s">
        <v>139</v>
      </c>
      <c r="AU464" s="18" t="s">
        <v>86</v>
      </c>
    </row>
    <row r="465" spans="2:65" s="1" customFormat="1" ht="11.25">
      <c r="B465" s="33"/>
      <c r="D465" s="164" t="s">
        <v>379</v>
      </c>
      <c r="F465" s="165" t="s">
        <v>1343</v>
      </c>
      <c r="I465" s="123"/>
      <c r="L465" s="33"/>
      <c r="M465" s="124"/>
      <c r="T465" s="54"/>
      <c r="AT465" s="18" t="s">
        <v>379</v>
      </c>
      <c r="AU465" s="18" t="s">
        <v>86</v>
      </c>
    </row>
    <row r="466" spans="2:65" s="9" customFormat="1" ht="11.25">
      <c r="B466" s="125"/>
      <c r="D466" s="121" t="s">
        <v>141</v>
      </c>
      <c r="E466" s="126" t="s">
        <v>19</v>
      </c>
      <c r="F466" s="127" t="s">
        <v>1293</v>
      </c>
      <c r="H466" s="126" t="s">
        <v>19</v>
      </c>
      <c r="I466" s="128"/>
      <c r="L466" s="125"/>
      <c r="M466" s="129"/>
      <c r="T466" s="130"/>
      <c r="AT466" s="126" t="s">
        <v>141</v>
      </c>
      <c r="AU466" s="126" t="s">
        <v>86</v>
      </c>
      <c r="AV466" s="9" t="s">
        <v>84</v>
      </c>
      <c r="AW466" s="9" t="s">
        <v>37</v>
      </c>
      <c r="AX466" s="9" t="s">
        <v>76</v>
      </c>
      <c r="AY466" s="126" t="s">
        <v>137</v>
      </c>
    </row>
    <row r="467" spans="2:65" s="10" customFormat="1" ht="11.25">
      <c r="B467" s="131"/>
      <c r="D467" s="121" t="s">
        <v>141</v>
      </c>
      <c r="E467" s="132" t="s">
        <v>19</v>
      </c>
      <c r="F467" s="133" t="s">
        <v>1344</v>
      </c>
      <c r="H467" s="134">
        <v>426.7</v>
      </c>
      <c r="I467" s="135"/>
      <c r="L467" s="131"/>
      <c r="M467" s="136"/>
      <c r="T467" s="137"/>
      <c r="AT467" s="132" t="s">
        <v>141</v>
      </c>
      <c r="AU467" s="132" t="s">
        <v>86</v>
      </c>
      <c r="AV467" s="10" t="s">
        <v>86</v>
      </c>
      <c r="AW467" s="10" t="s">
        <v>37</v>
      </c>
      <c r="AX467" s="10" t="s">
        <v>84</v>
      </c>
      <c r="AY467" s="132" t="s">
        <v>137</v>
      </c>
    </row>
    <row r="468" spans="2:65" s="1" customFormat="1" ht="16.5" customHeight="1">
      <c r="B468" s="33"/>
      <c r="C468" s="108" t="s">
        <v>828</v>
      </c>
      <c r="D468" s="108" t="s">
        <v>132</v>
      </c>
      <c r="E468" s="109" t="s">
        <v>1345</v>
      </c>
      <c r="F468" s="110" t="s">
        <v>1346</v>
      </c>
      <c r="G468" s="111" t="s">
        <v>333</v>
      </c>
      <c r="H468" s="112">
        <v>12</v>
      </c>
      <c r="I468" s="113"/>
      <c r="J468" s="114">
        <f>ROUND(I468*H468,2)</f>
        <v>0</v>
      </c>
      <c r="K468" s="110" t="s">
        <v>376</v>
      </c>
      <c r="L468" s="33"/>
      <c r="M468" s="115" t="s">
        <v>19</v>
      </c>
      <c r="N468" s="116" t="s">
        <v>47</v>
      </c>
      <c r="P468" s="117">
        <f>O468*H468</f>
        <v>0</v>
      </c>
      <c r="Q468" s="117">
        <v>0</v>
      </c>
      <c r="R468" s="117">
        <f>Q468*H468</f>
        <v>0</v>
      </c>
      <c r="S468" s="117">
        <v>0</v>
      </c>
      <c r="T468" s="118">
        <f>S468*H468</f>
        <v>0</v>
      </c>
      <c r="AR468" s="119" t="s">
        <v>153</v>
      </c>
      <c r="AT468" s="119" t="s">
        <v>132</v>
      </c>
      <c r="AU468" s="119" t="s">
        <v>86</v>
      </c>
      <c r="AY468" s="18" t="s">
        <v>137</v>
      </c>
      <c r="BE468" s="120">
        <f>IF(N468="základní",J468,0)</f>
        <v>0</v>
      </c>
      <c r="BF468" s="120">
        <f>IF(N468="snížená",J468,0)</f>
        <v>0</v>
      </c>
      <c r="BG468" s="120">
        <f>IF(N468="zákl. přenesená",J468,0)</f>
        <v>0</v>
      </c>
      <c r="BH468" s="120">
        <f>IF(N468="sníž. přenesená",J468,0)</f>
        <v>0</v>
      </c>
      <c r="BI468" s="120">
        <f>IF(N468="nulová",J468,0)</f>
        <v>0</v>
      </c>
      <c r="BJ468" s="18" t="s">
        <v>84</v>
      </c>
      <c r="BK468" s="120">
        <f>ROUND(I468*H468,2)</f>
        <v>0</v>
      </c>
      <c r="BL468" s="18" t="s">
        <v>153</v>
      </c>
      <c r="BM468" s="119" t="s">
        <v>1347</v>
      </c>
    </row>
    <row r="469" spans="2:65" s="1" customFormat="1" ht="11.25">
      <c r="B469" s="33"/>
      <c r="D469" s="121" t="s">
        <v>139</v>
      </c>
      <c r="F469" s="122" t="s">
        <v>1348</v>
      </c>
      <c r="I469" s="123"/>
      <c r="L469" s="33"/>
      <c r="M469" s="124"/>
      <c r="T469" s="54"/>
      <c r="AT469" s="18" t="s">
        <v>139</v>
      </c>
      <c r="AU469" s="18" t="s">
        <v>86</v>
      </c>
    </row>
    <row r="470" spans="2:65" s="1" customFormat="1" ht="11.25">
      <c r="B470" s="33"/>
      <c r="D470" s="164" t="s">
        <v>379</v>
      </c>
      <c r="F470" s="165" t="s">
        <v>1349</v>
      </c>
      <c r="I470" s="123"/>
      <c r="L470" s="33"/>
      <c r="M470" s="124"/>
      <c r="T470" s="54"/>
      <c r="AT470" s="18" t="s">
        <v>379</v>
      </c>
      <c r="AU470" s="18" t="s">
        <v>86</v>
      </c>
    </row>
    <row r="471" spans="2:65" s="9" customFormat="1" ht="11.25">
      <c r="B471" s="125"/>
      <c r="D471" s="121" t="s">
        <v>141</v>
      </c>
      <c r="E471" s="126" t="s">
        <v>19</v>
      </c>
      <c r="F471" s="127" t="s">
        <v>1350</v>
      </c>
      <c r="H471" s="126" t="s">
        <v>19</v>
      </c>
      <c r="I471" s="128"/>
      <c r="L471" s="125"/>
      <c r="M471" s="129"/>
      <c r="T471" s="130"/>
      <c r="AT471" s="126" t="s">
        <v>141</v>
      </c>
      <c r="AU471" s="126" t="s">
        <v>86</v>
      </c>
      <c r="AV471" s="9" t="s">
        <v>84</v>
      </c>
      <c r="AW471" s="9" t="s">
        <v>37</v>
      </c>
      <c r="AX471" s="9" t="s">
        <v>76</v>
      </c>
      <c r="AY471" s="126" t="s">
        <v>137</v>
      </c>
    </row>
    <row r="472" spans="2:65" s="10" customFormat="1" ht="11.25">
      <c r="B472" s="131"/>
      <c r="D472" s="121" t="s">
        <v>141</v>
      </c>
      <c r="E472" s="132" t="s">
        <v>977</v>
      </c>
      <c r="F472" s="133" t="s">
        <v>1351</v>
      </c>
      <c r="H472" s="134">
        <v>12</v>
      </c>
      <c r="I472" s="135"/>
      <c r="L472" s="131"/>
      <c r="M472" s="136"/>
      <c r="T472" s="137"/>
      <c r="AT472" s="132" t="s">
        <v>141</v>
      </c>
      <c r="AU472" s="132" t="s">
        <v>86</v>
      </c>
      <c r="AV472" s="10" t="s">
        <v>86</v>
      </c>
      <c r="AW472" s="10" t="s">
        <v>37</v>
      </c>
      <c r="AX472" s="10" t="s">
        <v>84</v>
      </c>
      <c r="AY472" s="132" t="s">
        <v>137</v>
      </c>
    </row>
    <row r="473" spans="2:65" s="1" customFormat="1" ht="21.75" customHeight="1">
      <c r="B473" s="33"/>
      <c r="C473" s="108" t="s">
        <v>838</v>
      </c>
      <c r="D473" s="108" t="s">
        <v>132</v>
      </c>
      <c r="E473" s="109" t="s">
        <v>1352</v>
      </c>
      <c r="F473" s="110" t="s">
        <v>1353</v>
      </c>
      <c r="G473" s="111" t="s">
        <v>333</v>
      </c>
      <c r="H473" s="112">
        <v>2160</v>
      </c>
      <c r="I473" s="113"/>
      <c r="J473" s="114">
        <f>ROUND(I473*H473,2)</f>
        <v>0</v>
      </c>
      <c r="K473" s="110" t="s">
        <v>376</v>
      </c>
      <c r="L473" s="33"/>
      <c r="M473" s="115" t="s">
        <v>19</v>
      </c>
      <c r="N473" s="116" t="s">
        <v>47</v>
      </c>
      <c r="P473" s="117">
        <f>O473*H473</f>
        <v>0</v>
      </c>
      <c r="Q473" s="117">
        <v>0</v>
      </c>
      <c r="R473" s="117">
        <f>Q473*H473</f>
        <v>0</v>
      </c>
      <c r="S473" s="117">
        <v>0</v>
      </c>
      <c r="T473" s="118">
        <f>S473*H473</f>
        <v>0</v>
      </c>
      <c r="AR473" s="119" t="s">
        <v>153</v>
      </c>
      <c r="AT473" s="119" t="s">
        <v>132</v>
      </c>
      <c r="AU473" s="119" t="s">
        <v>86</v>
      </c>
      <c r="AY473" s="18" t="s">
        <v>137</v>
      </c>
      <c r="BE473" s="120">
        <f>IF(N473="základní",J473,0)</f>
        <v>0</v>
      </c>
      <c r="BF473" s="120">
        <f>IF(N473="snížená",J473,0)</f>
        <v>0</v>
      </c>
      <c r="BG473" s="120">
        <f>IF(N473="zákl. přenesená",J473,0)</f>
        <v>0</v>
      </c>
      <c r="BH473" s="120">
        <f>IF(N473="sníž. přenesená",J473,0)</f>
        <v>0</v>
      </c>
      <c r="BI473" s="120">
        <f>IF(N473="nulová",J473,0)</f>
        <v>0</v>
      </c>
      <c r="BJ473" s="18" t="s">
        <v>84</v>
      </c>
      <c r="BK473" s="120">
        <f>ROUND(I473*H473,2)</f>
        <v>0</v>
      </c>
      <c r="BL473" s="18" t="s">
        <v>153</v>
      </c>
      <c r="BM473" s="119" t="s">
        <v>1354</v>
      </c>
    </row>
    <row r="474" spans="2:65" s="1" customFormat="1" ht="19.5">
      <c r="B474" s="33"/>
      <c r="D474" s="121" t="s">
        <v>139</v>
      </c>
      <c r="F474" s="122" t="s">
        <v>1355</v>
      </c>
      <c r="I474" s="123"/>
      <c r="L474" s="33"/>
      <c r="M474" s="124"/>
      <c r="T474" s="54"/>
      <c r="AT474" s="18" t="s">
        <v>139</v>
      </c>
      <c r="AU474" s="18" t="s">
        <v>86</v>
      </c>
    </row>
    <row r="475" spans="2:65" s="1" customFormat="1" ht="11.25">
      <c r="B475" s="33"/>
      <c r="D475" s="164" t="s">
        <v>379</v>
      </c>
      <c r="F475" s="165" t="s">
        <v>1356</v>
      </c>
      <c r="I475" s="123"/>
      <c r="L475" s="33"/>
      <c r="M475" s="124"/>
      <c r="T475" s="54"/>
      <c r="AT475" s="18" t="s">
        <v>379</v>
      </c>
      <c r="AU475" s="18" t="s">
        <v>86</v>
      </c>
    </row>
    <row r="476" spans="2:65" s="10" customFormat="1" ht="11.25">
      <c r="B476" s="131"/>
      <c r="D476" s="121" t="s">
        <v>141</v>
      </c>
      <c r="E476" s="132" t="s">
        <v>19</v>
      </c>
      <c r="F476" s="133" t="s">
        <v>1357</v>
      </c>
      <c r="H476" s="134">
        <v>2160</v>
      </c>
      <c r="I476" s="135"/>
      <c r="L476" s="131"/>
      <c r="M476" s="136"/>
      <c r="T476" s="137"/>
      <c r="AT476" s="132" t="s">
        <v>141</v>
      </c>
      <c r="AU476" s="132" t="s">
        <v>86</v>
      </c>
      <c r="AV476" s="10" t="s">
        <v>86</v>
      </c>
      <c r="AW476" s="10" t="s">
        <v>37</v>
      </c>
      <c r="AX476" s="10" t="s">
        <v>84</v>
      </c>
      <c r="AY476" s="132" t="s">
        <v>137</v>
      </c>
    </row>
    <row r="477" spans="2:65" s="1" customFormat="1" ht="16.5" customHeight="1">
      <c r="B477" s="33"/>
      <c r="C477" s="108" t="s">
        <v>845</v>
      </c>
      <c r="D477" s="108" t="s">
        <v>132</v>
      </c>
      <c r="E477" s="109" t="s">
        <v>1358</v>
      </c>
      <c r="F477" s="110" t="s">
        <v>1359</v>
      </c>
      <c r="G477" s="111" t="s">
        <v>333</v>
      </c>
      <c r="H477" s="112">
        <v>12</v>
      </c>
      <c r="I477" s="113"/>
      <c r="J477" s="114">
        <f>ROUND(I477*H477,2)</f>
        <v>0</v>
      </c>
      <c r="K477" s="110" t="s">
        <v>376</v>
      </c>
      <c r="L477" s="33"/>
      <c r="M477" s="115" t="s">
        <v>19</v>
      </c>
      <c r="N477" s="116" t="s">
        <v>47</v>
      </c>
      <c r="P477" s="117">
        <f>O477*H477</f>
        <v>0</v>
      </c>
      <c r="Q477" s="117">
        <v>0</v>
      </c>
      <c r="R477" s="117">
        <f>Q477*H477</f>
        <v>0</v>
      </c>
      <c r="S477" s="117">
        <v>0</v>
      </c>
      <c r="T477" s="118">
        <f>S477*H477</f>
        <v>0</v>
      </c>
      <c r="AR477" s="119" t="s">
        <v>153</v>
      </c>
      <c r="AT477" s="119" t="s">
        <v>132</v>
      </c>
      <c r="AU477" s="119" t="s">
        <v>86</v>
      </c>
      <c r="AY477" s="18" t="s">
        <v>137</v>
      </c>
      <c r="BE477" s="120">
        <f>IF(N477="základní",J477,0)</f>
        <v>0</v>
      </c>
      <c r="BF477" s="120">
        <f>IF(N477="snížená",J477,0)</f>
        <v>0</v>
      </c>
      <c r="BG477" s="120">
        <f>IF(N477="zákl. přenesená",J477,0)</f>
        <v>0</v>
      </c>
      <c r="BH477" s="120">
        <f>IF(N477="sníž. přenesená",J477,0)</f>
        <v>0</v>
      </c>
      <c r="BI477" s="120">
        <f>IF(N477="nulová",J477,0)</f>
        <v>0</v>
      </c>
      <c r="BJ477" s="18" t="s">
        <v>84</v>
      </c>
      <c r="BK477" s="120">
        <f>ROUND(I477*H477,2)</f>
        <v>0</v>
      </c>
      <c r="BL477" s="18" t="s">
        <v>153</v>
      </c>
      <c r="BM477" s="119" t="s">
        <v>1360</v>
      </c>
    </row>
    <row r="478" spans="2:65" s="1" customFormat="1" ht="11.25">
      <c r="B478" s="33"/>
      <c r="D478" s="121" t="s">
        <v>139</v>
      </c>
      <c r="F478" s="122" t="s">
        <v>1361</v>
      </c>
      <c r="I478" s="123"/>
      <c r="L478" s="33"/>
      <c r="M478" s="124"/>
      <c r="T478" s="54"/>
      <c r="AT478" s="18" t="s">
        <v>139</v>
      </c>
      <c r="AU478" s="18" t="s">
        <v>86</v>
      </c>
    </row>
    <row r="479" spans="2:65" s="1" customFormat="1" ht="11.25">
      <c r="B479" s="33"/>
      <c r="D479" s="164" t="s">
        <v>379</v>
      </c>
      <c r="F479" s="165" t="s">
        <v>1362</v>
      </c>
      <c r="I479" s="123"/>
      <c r="L479" s="33"/>
      <c r="M479" s="124"/>
      <c r="T479" s="54"/>
      <c r="AT479" s="18" t="s">
        <v>379</v>
      </c>
      <c r="AU479" s="18" t="s">
        <v>86</v>
      </c>
    </row>
    <row r="480" spans="2:65" s="10" customFormat="1" ht="11.25">
      <c r="B480" s="131"/>
      <c r="D480" s="121" t="s">
        <v>141</v>
      </c>
      <c r="E480" s="132" t="s">
        <v>19</v>
      </c>
      <c r="F480" s="133" t="s">
        <v>977</v>
      </c>
      <c r="H480" s="134">
        <v>12</v>
      </c>
      <c r="I480" s="135"/>
      <c r="L480" s="131"/>
      <c r="M480" s="136"/>
      <c r="T480" s="137"/>
      <c r="AT480" s="132" t="s">
        <v>141</v>
      </c>
      <c r="AU480" s="132" t="s">
        <v>86</v>
      </c>
      <c r="AV480" s="10" t="s">
        <v>86</v>
      </c>
      <c r="AW480" s="10" t="s">
        <v>37</v>
      </c>
      <c r="AX480" s="10" t="s">
        <v>84</v>
      </c>
      <c r="AY480" s="132" t="s">
        <v>137</v>
      </c>
    </row>
    <row r="481" spans="2:65" s="1" customFormat="1" ht="16.5" customHeight="1">
      <c r="B481" s="33"/>
      <c r="C481" s="108" t="s">
        <v>850</v>
      </c>
      <c r="D481" s="108" t="s">
        <v>132</v>
      </c>
      <c r="E481" s="109" t="s">
        <v>727</v>
      </c>
      <c r="F481" s="110" t="s">
        <v>728</v>
      </c>
      <c r="G481" s="111" t="s">
        <v>209</v>
      </c>
      <c r="H481" s="112">
        <v>20.399999999999999</v>
      </c>
      <c r="I481" s="113"/>
      <c r="J481" s="114">
        <f>ROUND(I481*H481,2)</f>
        <v>0</v>
      </c>
      <c r="K481" s="110" t="s">
        <v>376</v>
      </c>
      <c r="L481" s="33"/>
      <c r="M481" s="115" t="s">
        <v>19</v>
      </c>
      <c r="N481" s="116" t="s">
        <v>47</v>
      </c>
      <c r="P481" s="117">
        <f>O481*H481</f>
        <v>0</v>
      </c>
      <c r="Q481" s="117">
        <v>6.3000000000000003E-4</v>
      </c>
      <c r="R481" s="117">
        <f>Q481*H481</f>
        <v>1.2851999999999999E-2</v>
      </c>
      <c r="S481" s="117">
        <v>0</v>
      </c>
      <c r="T481" s="118">
        <f>S481*H481</f>
        <v>0</v>
      </c>
      <c r="AR481" s="119" t="s">
        <v>153</v>
      </c>
      <c r="AT481" s="119" t="s">
        <v>132</v>
      </c>
      <c r="AU481" s="119" t="s">
        <v>86</v>
      </c>
      <c r="AY481" s="18" t="s">
        <v>137</v>
      </c>
      <c r="BE481" s="120">
        <f>IF(N481="základní",J481,0)</f>
        <v>0</v>
      </c>
      <c r="BF481" s="120">
        <f>IF(N481="snížená",J481,0)</f>
        <v>0</v>
      </c>
      <c r="BG481" s="120">
        <f>IF(N481="zákl. přenesená",J481,0)</f>
        <v>0</v>
      </c>
      <c r="BH481" s="120">
        <f>IF(N481="sníž. přenesená",J481,0)</f>
        <v>0</v>
      </c>
      <c r="BI481" s="120">
        <f>IF(N481="nulová",J481,0)</f>
        <v>0</v>
      </c>
      <c r="BJ481" s="18" t="s">
        <v>84</v>
      </c>
      <c r="BK481" s="120">
        <f>ROUND(I481*H481,2)</f>
        <v>0</v>
      </c>
      <c r="BL481" s="18" t="s">
        <v>153</v>
      </c>
      <c r="BM481" s="119" t="s">
        <v>1363</v>
      </c>
    </row>
    <row r="482" spans="2:65" s="1" customFormat="1" ht="19.5">
      <c r="B482" s="33"/>
      <c r="D482" s="121" t="s">
        <v>139</v>
      </c>
      <c r="F482" s="122" t="s">
        <v>730</v>
      </c>
      <c r="I482" s="123"/>
      <c r="L482" s="33"/>
      <c r="M482" s="124"/>
      <c r="T482" s="54"/>
      <c r="AT482" s="18" t="s">
        <v>139</v>
      </c>
      <c r="AU482" s="18" t="s">
        <v>86</v>
      </c>
    </row>
    <row r="483" spans="2:65" s="1" customFormat="1" ht="11.25">
      <c r="B483" s="33"/>
      <c r="D483" s="164" t="s">
        <v>379</v>
      </c>
      <c r="F483" s="165" t="s">
        <v>731</v>
      </c>
      <c r="I483" s="123"/>
      <c r="L483" s="33"/>
      <c r="M483" s="124"/>
      <c r="T483" s="54"/>
      <c r="AT483" s="18" t="s">
        <v>379</v>
      </c>
      <c r="AU483" s="18" t="s">
        <v>86</v>
      </c>
    </row>
    <row r="484" spans="2:65" s="9" customFormat="1" ht="11.25">
      <c r="B484" s="125"/>
      <c r="D484" s="121" t="s">
        <v>141</v>
      </c>
      <c r="E484" s="126" t="s">
        <v>19</v>
      </c>
      <c r="F484" s="127" t="s">
        <v>1293</v>
      </c>
      <c r="H484" s="126" t="s">
        <v>19</v>
      </c>
      <c r="I484" s="128"/>
      <c r="L484" s="125"/>
      <c r="M484" s="129"/>
      <c r="T484" s="130"/>
      <c r="AT484" s="126" t="s">
        <v>141</v>
      </c>
      <c r="AU484" s="126" t="s">
        <v>86</v>
      </c>
      <c r="AV484" s="9" t="s">
        <v>84</v>
      </c>
      <c r="AW484" s="9" t="s">
        <v>37</v>
      </c>
      <c r="AX484" s="9" t="s">
        <v>76</v>
      </c>
      <c r="AY484" s="126" t="s">
        <v>137</v>
      </c>
    </row>
    <row r="485" spans="2:65" s="10" customFormat="1" ht="11.25">
      <c r="B485" s="131"/>
      <c r="D485" s="121" t="s">
        <v>141</v>
      </c>
      <c r="E485" s="132" t="s">
        <v>19</v>
      </c>
      <c r="F485" s="133" t="s">
        <v>1364</v>
      </c>
      <c r="H485" s="134">
        <v>17</v>
      </c>
      <c r="I485" s="135"/>
      <c r="L485" s="131"/>
      <c r="M485" s="136"/>
      <c r="T485" s="137"/>
      <c r="AT485" s="132" t="s">
        <v>141</v>
      </c>
      <c r="AU485" s="132" t="s">
        <v>86</v>
      </c>
      <c r="AV485" s="10" t="s">
        <v>86</v>
      </c>
      <c r="AW485" s="10" t="s">
        <v>37</v>
      </c>
      <c r="AX485" s="10" t="s">
        <v>76</v>
      </c>
      <c r="AY485" s="132" t="s">
        <v>137</v>
      </c>
    </row>
    <row r="486" spans="2:65" s="10" customFormat="1" ht="11.25">
      <c r="B486" s="131"/>
      <c r="D486" s="121" t="s">
        <v>141</v>
      </c>
      <c r="E486" s="132" t="s">
        <v>19</v>
      </c>
      <c r="F486" s="133" t="s">
        <v>1365</v>
      </c>
      <c r="H486" s="134">
        <v>3.4</v>
      </c>
      <c r="I486" s="135"/>
      <c r="L486" s="131"/>
      <c r="M486" s="136"/>
      <c r="T486" s="137"/>
      <c r="AT486" s="132" t="s">
        <v>141</v>
      </c>
      <c r="AU486" s="132" t="s">
        <v>86</v>
      </c>
      <c r="AV486" s="10" t="s">
        <v>86</v>
      </c>
      <c r="AW486" s="10" t="s">
        <v>37</v>
      </c>
      <c r="AX486" s="10" t="s">
        <v>76</v>
      </c>
      <c r="AY486" s="132" t="s">
        <v>137</v>
      </c>
    </row>
    <row r="487" spans="2:65" s="14" customFormat="1" ht="11.25">
      <c r="B487" s="166"/>
      <c r="D487" s="121" t="s">
        <v>141</v>
      </c>
      <c r="E487" s="167" t="s">
        <v>19</v>
      </c>
      <c r="F487" s="168" t="s">
        <v>391</v>
      </c>
      <c r="H487" s="169">
        <v>20.399999999999999</v>
      </c>
      <c r="I487" s="170"/>
      <c r="L487" s="166"/>
      <c r="M487" s="171"/>
      <c r="T487" s="172"/>
      <c r="AT487" s="167" t="s">
        <v>141</v>
      </c>
      <c r="AU487" s="167" t="s">
        <v>86</v>
      </c>
      <c r="AV487" s="14" t="s">
        <v>153</v>
      </c>
      <c r="AW487" s="14" t="s">
        <v>37</v>
      </c>
      <c r="AX487" s="14" t="s">
        <v>84</v>
      </c>
      <c r="AY487" s="167" t="s">
        <v>137</v>
      </c>
    </row>
    <row r="488" spans="2:65" s="1" customFormat="1" ht="16.5" customHeight="1">
      <c r="B488" s="33"/>
      <c r="C488" s="108" t="s">
        <v>856</v>
      </c>
      <c r="D488" s="108" t="s">
        <v>132</v>
      </c>
      <c r="E488" s="109" t="s">
        <v>734</v>
      </c>
      <c r="F488" s="110" t="s">
        <v>735</v>
      </c>
      <c r="G488" s="111" t="s">
        <v>333</v>
      </c>
      <c r="H488" s="112">
        <v>6.8</v>
      </c>
      <c r="I488" s="113"/>
      <c r="J488" s="114">
        <f>ROUND(I488*H488,2)</f>
        <v>0</v>
      </c>
      <c r="K488" s="110" t="s">
        <v>376</v>
      </c>
      <c r="L488" s="33"/>
      <c r="M488" s="115" t="s">
        <v>19</v>
      </c>
      <c r="N488" s="116" t="s">
        <v>47</v>
      </c>
      <c r="P488" s="117">
        <f>O488*H488</f>
        <v>0</v>
      </c>
      <c r="Q488" s="117">
        <v>2E-3</v>
      </c>
      <c r="R488" s="117">
        <f>Q488*H488</f>
        <v>1.3599999999999999E-2</v>
      </c>
      <c r="S488" s="117">
        <v>0</v>
      </c>
      <c r="T488" s="118">
        <f>S488*H488</f>
        <v>0</v>
      </c>
      <c r="AR488" s="119" t="s">
        <v>153</v>
      </c>
      <c r="AT488" s="119" t="s">
        <v>132</v>
      </c>
      <c r="AU488" s="119" t="s">
        <v>86</v>
      </c>
      <c r="AY488" s="18" t="s">
        <v>137</v>
      </c>
      <c r="BE488" s="120">
        <f>IF(N488="základní",J488,0)</f>
        <v>0</v>
      </c>
      <c r="BF488" s="120">
        <f>IF(N488="snížená",J488,0)</f>
        <v>0</v>
      </c>
      <c r="BG488" s="120">
        <f>IF(N488="zákl. přenesená",J488,0)</f>
        <v>0</v>
      </c>
      <c r="BH488" s="120">
        <f>IF(N488="sníž. přenesená",J488,0)</f>
        <v>0</v>
      </c>
      <c r="BI488" s="120">
        <f>IF(N488="nulová",J488,0)</f>
        <v>0</v>
      </c>
      <c r="BJ488" s="18" t="s">
        <v>84</v>
      </c>
      <c r="BK488" s="120">
        <f>ROUND(I488*H488,2)</f>
        <v>0</v>
      </c>
      <c r="BL488" s="18" t="s">
        <v>153</v>
      </c>
      <c r="BM488" s="119" t="s">
        <v>1366</v>
      </c>
    </row>
    <row r="489" spans="2:65" s="1" customFormat="1" ht="11.25">
      <c r="B489" s="33"/>
      <c r="D489" s="121" t="s">
        <v>139</v>
      </c>
      <c r="F489" s="122" t="s">
        <v>737</v>
      </c>
      <c r="I489" s="123"/>
      <c r="L489" s="33"/>
      <c r="M489" s="124"/>
      <c r="T489" s="54"/>
      <c r="AT489" s="18" t="s">
        <v>139</v>
      </c>
      <c r="AU489" s="18" t="s">
        <v>86</v>
      </c>
    </row>
    <row r="490" spans="2:65" s="1" customFormat="1" ht="11.25">
      <c r="B490" s="33"/>
      <c r="D490" s="164" t="s">
        <v>379</v>
      </c>
      <c r="F490" s="165" t="s">
        <v>738</v>
      </c>
      <c r="I490" s="123"/>
      <c r="L490" s="33"/>
      <c r="M490" s="124"/>
      <c r="T490" s="54"/>
      <c r="AT490" s="18" t="s">
        <v>379</v>
      </c>
      <c r="AU490" s="18" t="s">
        <v>86</v>
      </c>
    </row>
    <row r="491" spans="2:65" s="9" customFormat="1" ht="11.25">
      <c r="B491" s="125"/>
      <c r="D491" s="121" t="s">
        <v>141</v>
      </c>
      <c r="E491" s="126" t="s">
        <v>19</v>
      </c>
      <c r="F491" s="127" t="s">
        <v>1293</v>
      </c>
      <c r="H491" s="126" t="s">
        <v>19</v>
      </c>
      <c r="I491" s="128"/>
      <c r="L491" s="125"/>
      <c r="M491" s="129"/>
      <c r="T491" s="130"/>
      <c r="AT491" s="126" t="s">
        <v>141</v>
      </c>
      <c r="AU491" s="126" t="s">
        <v>86</v>
      </c>
      <c r="AV491" s="9" t="s">
        <v>84</v>
      </c>
      <c r="AW491" s="9" t="s">
        <v>37</v>
      </c>
      <c r="AX491" s="9" t="s">
        <v>76</v>
      </c>
      <c r="AY491" s="126" t="s">
        <v>137</v>
      </c>
    </row>
    <row r="492" spans="2:65" s="10" customFormat="1" ht="11.25">
      <c r="B492" s="131"/>
      <c r="D492" s="121" t="s">
        <v>141</v>
      </c>
      <c r="E492" s="132" t="s">
        <v>19</v>
      </c>
      <c r="F492" s="133" t="s">
        <v>1367</v>
      </c>
      <c r="H492" s="134">
        <v>6.8</v>
      </c>
      <c r="I492" s="135"/>
      <c r="L492" s="131"/>
      <c r="M492" s="136"/>
      <c r="T492" s="137"/>
      <c r="AT492" s="132" t="s">
        <v>141</v>
      </c>
      <c r="AU492" s="132" t="s">
        <v>86</v>
      </c>
      <c r="AV492" s="10" t="s">
        <v>86</v>
      </c>
      <c r="AW492" s="10" t="s">
        <v>37</v>
      </c>
      <c r="AX492" s="10" t="s">
        <v>84</v>
      </c>
      <c r="AY492" s="132" t="s">
        <v>137</v>
      </c>
    </row>
    <row r="493" spans="2:65" s="1" customFormat="1" ht="16.5" customHeight="1">
      <c r="B493" s="33"/>
      <c r="C493" s="108" t="s">
        <v>861</v>
      </c>
      <c r="D493" s="108" t="s">
        <v>132</v>
      </c>
      <c r="E493" s="109" t="s">
        <v>1368</v>
      </c>
      <c r="F493" s="110" t="s">
        <v>1369</v>
      </c>
      <c r="G493" s="111" t="s">
        <v>333</v>
      </c>
      <c r="H493" s="112">
        <v>34</v>
      </c>
      <c r="I493" s="113"/>
      <c r="J493" s="114">
        <f>ROUND(I493*H493,2)</f>
        <v>0</v>
      </c>
      <c r="K493" s="110" t="s">
        <v>376</v>
      </c>
      <c r="L493" s="33"/>
      <c r="M493" s="115" t="s">
        <v>19</v>
      </c>
      <c r="N493" s="116" t="s">
        <v>47</v>
      </c>
      <c r="P493" s="117">
        <f>O493*H493</f>
        <v>0</v>
      </c>
      <c r="Q493" s="117">
        <v>2.8800000000000002E-3</v>
      </c>
      <c r="R493" s="117">
        <f>Q493*H493</f>
        <v>9.7920000000000007E-2</v>
      </c>
      <c r="S493" s="117">
        <v>0</v>
      </c>
      <c r="T493" s="118">
        <f>S493*H493</f>
        <v>0</v>
      </c>
      <c r="AR493" s="119" t="s">
        <v>153</v>
      </c>
      <c r="AT493" s="119" t="s">
        <v>132</v>
      </c>
      <c r="AU493" s="119" t="s">
        <v>86</v>
      </c>
      <c r="AY493" s="18" t="s">
        <v>137</v>
      </c>
      <c r="BE493" s="120">
        <f>IF(N493="základní",J493,0)</f>
        <v>0</v>
      </c>
      <c r="BF493" s="120">
        <f>IF(N493="snížená",J493,0)</f>
        <v>0</v>
      </c>
      <c r="BG493" s="120">
        <f>IF(N493="zákl. přenesená",J493,0)</f>
        <v>0</v>
      </c>
      <c r="BH493" s="120">
        <f>IF(N493="sníž. přenesená",J493,0)</f>
        <v>0</v>
      </c>
      <c r="BI493" s="120">
        <f>IF(N493="nulová",J493,0)</f>
        <v>0</v>
      </c>
      <c r="BJ493" s="18" t="s">
        <v>84</v>
      </c>
      <c r="BK493" s="120">
        <f>ROUND(I493*H493,2)</f>
        <v>0</v>
      </c>
      <c r="BL493" s="18" t="s">
        <v>153</v>
      </c>
      <c r="BM493" s="119" t="s">
        <v>1370</v>
      </c>
    </row>
    <row r="494" spans="2:65" s="1" customFormat="1" ht="11.25">
      <c r="B494" s="33"/>
      <c r="D494" s="121" t="s">
        <v>139</v>
      </c>
      <c r="F494" s="122" t="s">
        <v>1371</v>
      </c>
      <c r="I494" s="123"/>
      <c r="L494" s="33"/>
      <c r="M494" s="124"/>
      <c r="T494" s="54"/>
      <c r="AT494" s="18" t="s">
        <v>139</v>
      </c>
      <c r="AU494" s="18" t="s">
        <v>86</v>
      </c>
    </row>
    <row r="495" spans="2:65" s="1" customFormat="1" ht="11.25">
      <c r="B495" s="33"/>
      <c r="D495" s="164" t="s">
        <v>379</v>
      </c>
      <c r="F495" s="165" t="s">
        <v>1372</v>
      </c>
      <c r="I495" s="123"/>
      <c r="L495" s="33"/>
      <c r="M495" s="124"/>
      <c r="T495" s="54"/>
      <c r="AT495" s="18" t="s">
        <v>379</v>
      </c>
      <c r="AU495" s="18" t="s">
        <v>86</v>
      </c>
    </row>
    <row r="496" spans="2:65" s="9" customFormat="1" ht="11.25">
      <c r="B496" s="125"/>
      <c r="D496" s="121" t="s">
        <v>141</v>
      </c>
      <c r="E496" s="126" t="s">
        <v>19</v>
      </c>
      <c r="F496" s="127" t="s">
        <v>1293</v>
      </c>
      <c r="H496" s="126" t="s">
        <v>19</v>
      </c>
      <c r="I496" s="128"/>
      <c r="L496" s="125"/>
      <c r="M496" s="129"/>
      <c r="T496" s="130"/>
      <c r="AT496" s="126" t="s">
        <v>141</v>
      </c>
      <c r="AU496" s="126" t="s">
        <v>86</v>
      </c>
      <c r="AV496" s="9" t="s">
        <v>84</v>
      </c>
      <c r="AW496" s="9" t="s">
        <v>37</v>
      </c>
      <c r="AX496" s="9" t="s">
        <v>76</v>
      </c>
      <c r="AY496" s="126" t="s">
        <v>137</v>
      </c>
    </row>
    <row r="497" spans="2:65" s="10" customFormat="1" ht="11.25">
      <c r="B497" s="131"/>
      <c r="D497" s="121" t="s">
        <v>141</v>
      </c>
      <c r="E497" s="132" t="s">
        <v>19</v>
      </c>
      <c r="F497" s="133" t="s">
        <v>1373</v>
      </c>
      <c r="H497" s="134">
        <v>34</v>
      </c>
      <c r="I497" s="135"/>
      <c r="L497" s="131"/>
      <c r="M497" s="136"/>
      <c r="T497" s="137"/>
      <c r="AT497" s="132" t="s">
        <v>141</v>
      </c>
      <c r="AU497" s="132" t="s">
        <v>86</v>
      </c>
      <c r="AV497" s="10" t="s">
        <v>86</v>
      </c>
      <c r="AW497" s="10" t="s">
        <v>37</v>
      </c>
      <c r="AX497" s="10" t="s">
        <v>84</v>
      </c>
      <c r="AY497" s="132" t="s">
        <v>137</v>
      </c>
    </row>
    <row r="498" spans="2:65" s="1" customFormat="1" ht="16.5" customHeight="1">
      <c r="B498" s="33"/>
      <c r="C498" s="108" t="s">
        <v>868</v>
      </c>
      <c r="D498" s="108" t="s">
        <v>132</v>
      </c>
      <c r="E498" s="109" t="s">
        <v>1374</v>
      </c>
      <c r="F498" s="110" t="s">
        <v>1375</v>
      </c>
      <c r="G498" s="111" t="s">
        <v>414</v>
      </c>
      <c r="H498" s="112">
        <v>42</v>
      </c>
      <c r="I498" s="113"/>
      <c r="J498" s="114">
        <f>ROUND(I498*H498,2)</f>
        <v>0</v>
      </c>
      <c r="K498" s="110" t="s">
        <v>19</v>
      </c>
      <c r="L498" s="33"/>
      <c r="M498" s="115" t="s">
        <v>19</v>
      </c>
      <c r="N498" s="116" t="s">
        <v>47</v>
      </c>
      <c r="P498" s="117">
        <f>O498*H498</f>
        <v>0</v>
      </c>
      <c r="Q498" s="117">
        <v>2.0000000000000001E-4</v>
      </c>
      <c r="R498" s="117">
        <f>Q498*H498</f>
        <v>8.4000000000000012E-3</v>
      </c>
      <c r="S498" s="117">
        <v>0</v>
      </c>
      <c r="T498" s="118">
        <f>S498*H498</f>
        <v>0</v>
      </c>
      <c r="AR498" s="119" t="s">
        <v>153</v>
      </c>
      <c r="AT498" s="119" t="s">
        <v>132</v>
      </c>
      <c r="AU498" s="119" t="s">
        <v>86</v>
      </c>
      <c r="AY498" s="18" t="s">
        <v>137</v>
      </c>
      <c r="BE498" s="120">
        <f>IF(N498="základní",J498,0)</f>
        <v>0</v>
      </c>
      <c r="BF498" s="120">
        <f>IF(N498="snížená",J498,0)</f>
        <v>0</v>
      </c>
      <c r="BG498" s="120">
        <f>IF(N498="zákl. přenesená",J498,0)</f>
        <v>0</v>
      </c>
      <c r="BH498" s="120">
        <f>IF(N498="sníž. přenesená",J498,0)</f>
        <v>0</v>
      </c>
      <c r="BI498" s="120">
        <f>IF(N498="nulová",J498,0)</f>
        <v>0</v>
      </c>
      <c r="BJ498" s="18" t="s">
        <v>84</v>
      </c>
      <c r="BK498" s="120">
        <f>ROUND(I498*H498,2)</f>
        <v>0</v>
      </c>
      <c r="BL498" s="18" t="s">
        <v>153</v>
      </c>
      <c r="BM498" s="119" t="s">
        <v>1376</v>
      </c>
    </row>
    <row r="499" spans="2:65" s="1" customFormat="1" ht="11.25">
      <c r="B499" s="33"/>
      <c r="D499" s="121" t="s">
        <v>139</v>
      </c>
      <c r="F499" s="122" t="s">
        <v>1377</v>
      </c>
      <c r="I499" s="123"/>
      <c r="L499" s="33"/>
      <c r="M499" s="124"/>
      <c r="T499" s="54"/>
      <c r="AT499" s="18" t="s">
        <v>139</v>
      </c>
      <c r="AU499" s="18" t="s">
        <v>86</v>
      </c>
    </row>
    <row r="500" spans="2:65" s="1" customFormat="1" ht="39">
      <c r="B500" s="33"/>
      <c r="D500" s="121" t="s">
        <v>252</v>
      </c>
      <c r="F500" s="141" t="s">
        <v>1378</v>
      </c>
      <c r="I500" s="123"/>
      <c r="L500" s="33"/>
      <c r="M500" s="124"/>
      <c r="T500" s="54"/>
      <c r="AT500" s="18" t="s">
        <v>252</v>
      </c>
      <c r="AU500" s="18" t="s">
        <v>86</v>
      </c>
    </row>
    <row r="501" spans="2:65" s="9" customFormat="1" ht="11.25">
      <c r="B501" s="125"/>
      <c r="D501" s="121" t="s">
        <v>141</v>
      </c>
      <c r="E501" s="126" t="s">
        <v>19</v>
      </c>
      <c r="F501" s="127" t="s">
        <v>1146</v>
      </c>
      <c r="H501" s="126" t="s">
        <v>19</v>
      </c>
      <c r="I501" s="128"/>
      <c r="L501" s="125"/>
      <c r="M501" s="129"/>
      <c r="T501" s="130"/>
      <c r="AT501" s="126" t="s">
        <v>141</v>
      </c>
      <c r="AU501" s="126" t="s">
        <v>86</v>
      </c>
      <c r="AV501" s="9" t="s">
        <v>84</v>
      </c>
      <c r="AW501" s="9" t="s">
        <v>37</v>
      </c>
      <c r="AX501" s="9" t="s">
        <v>76</v>
      </c>
      <c r="AY501" s="126" t="s">
        <v>137</v>
      </c>
    </row>
    <row r="502" spans="2:65" s="9" customFormat="1" ht="11.25">
      <c r="B502" s="125"/>
      <c r="D502" s="121" t="s">
        <v>141</v>
      </c>
      <c r="E502" s="126" t="s">
        <v>19</v>
      </c>
      <c r="F502" s="127" t="s">
        <v>1147</v>
      </c>
      <c r="H502" s="126" t="s">
        <v>19</v>
      </c>
      <c r="I502" s="128"/>
      <c r="L502" s="125"/>
      <c r="M502" s="129"/>
      <c r="T502" s="130"/>
      <c r="AT502" s="126" t="s">
        <v>141</v>
      </c>
      <c r="AU502" s="126" t="s">
        <v>86</v>
      </c>
      <c r="AV502" s="9" t="s">
        <v>84</v>
      </c>
      <c r="AW502" s="9" t="s">
        <v>37</v>
      </c>
      <c r="AX502" s="9" t="s">
        <v>76</v>
      </c>
      <c r="AY502" s="126" t="s">
        <v>137</v>
      </c>
    </row>
    <row r="503" spans="2:65" s="10" customFormat="1" ht="11.25">
      <c r="B503" s="131"/>
      <c r="D503" s="121" t="s">
        <v>141</v>
      </c>
      <c r="E503" s="132" t="s">
        <v>19</v>
      </c>
      <c r="F503" s="133" t="s">
        <v>1379</v>
      </c>
      <c r="H503" s="134">
        <v>14</v>
      </c>
      <c r="I503" s="135"/>
      <c r="L503" s="131"/>
      <c r="M503" s="136"/>
      <c r="T503" s="137"/>
      <c r="AT503" s="132" t="s">
        <v>141</v>
      </c>
      <c r="AU503" s="132" t="s">
        <v>86</v>
      </c>
      <c r="AV503" s="10" t="s">
        <v>86</v>
      </c>
      <c r="AW503" s="10" t="s">
        <v>37</v>
      </c>
      <c r="AX503" s="10" t="s">
        <v>76</v>
      </c>
      <c r="AY503" s="132" t="s">
        <v>137</v>
      </c>
    </row>
    <row r="504" spans="2:65" s="9" customFormat="1" ht="11.25">
      <c r="B504" s="125"/>
      <c r="D504" s="121" t="s">
        <v>141</v>
      </c>
      <c r="E504" s="126" t="s">
        <v>19</v>
      </c>
      <c r="F504" s="127" t="s">
        <v>1151</v>
      </c>
      <c r="H504" s="126" t="s">
        <v>19</v>
      </c>
      <c r="I504" s="128"/>
      <c r="L504" s="125"/>
      <c r="M504" s="129"/>
      <c r="T504" s="130"/>
      <c r="AT504" s="126" t="s">
        <v>141</v>
      </c>
      <c r="AU504" s="126" t="s">
        <v>86</v>
      </c>
      <c r="AV504" s="9" t="s">
        <v>84</v>
      </c>
      <c r="AW504" s="9" t="s">
        <v>37</v>
      </c>
      <c r="AX504" s="9" t="s">
        <v>76</v>
      </c>
      <c r="AY504" s="126" t="s">
        <v>137</v>
      </c>
    </row>
    <row r="505" spans="2:65" s="10" customFormat="1" ht="11.25">
      <c r="B505" s="131"/>
      <c r="D505" s="121" t="s">
        <v>141</v>
      </c>
      <c r="E505" s="132" t="s">
        <v>19</v>
      </c>
      <c r="F505" s="133" t="s">
        <v>1380</v>
      </c>
      <c r="H505" s="134">
        <v>28</v>
      </c>
      <c r="I505" s="135"/>
      <c r="L505" s="131"/>
      <c r="M505" s="136"/>
      <c r="T505" s="137"/>
      <c r="AT505" s="132" t="s">
        <v>141</v>
      </c>
      <c r="AU505" s="132" t="s">
        <v>86</v>
      </c>
      <c r="AV505" s="10" t="s">
        <v>86</v>
      </c>
      <c r="AW505" s="10" t="s">
        <v>37</v>
      </c>
      <c r="AX505" s="10" t="s">
        <v>76</v>
      </c>
      <c r="AY505" s="132" t="s">
        <v>137</v>
      </c>
    </row>
    <row r="506" spans="2:65" s="14" customFormat="1" ht="11.25">
      <c r="B506" s="166"/>
      <c r="D506" s="121" t="s">
        <v>141</v>
      </c>
      <c r="E506" s="167" t="s">
        <v>19</v>
      </c>
      <c r="F506" s="168" t="s">
        <v>391</v>
      </c>
      <c r="H506" s="169">
        <v>42</v>
      </c>
      <c r="I506" s="170"/>
      <c r="L506" s="166"/>
      <c r="M506" s="171"/>
      <c r="T506" s="172"/>
      <c r="AT506" s="167" t="s">
        <v>141</v>
      </c>
      <c r="AU506" s="167" t="s">
        <v>86</v>
      </c>
      <c r="AV506" s="14" t="s">
        <v>153</v>
      </c>
      <c r="AW506" s="14" t="s">
        <v>37</v>
      </c>
      <c r="AX506" s="14" t="s">
        <v>84</v>
      </c>
      <c r="AY506" s="167" t="s">
        <v>137</v>
      </c>
    </row>
    <row r="507" spans="2:65" s="1" customFormat="1" ht="16.5" customHeight="1">
      <c r="B507" s="33"/>
      <c r="C507" s="108" t="s">
        <v>871</v>
      </c>
      <c r="D507" s="108" t="s">
        <v>132</v>
      </c>
      <c r="E507" s="109" t="s">
        <v>1381</v>
      </c>
      <c r="F507" s="110" t="s">
        <v>1382</v>
      </c>
      <c r="G507" s="111" t="s">
        <v>414</v>
      </c>
      <c r="H507" s="112">
        <v>42</v>
      </c>
      <c r="I507" s="113"/>
      <c r="J507" s="114">
        <f>ROUND(I507*H507,2)</f>
        <v>0</v>
      </c>
      <c r="K507" s="110" t="s">
        <v>19</v>
      </c>
      <c r="L507" s="33"/>
      <c r="M507" s="115" t="s">
        <v>19</v>
      </c>
      <c r="N507" s="116" t="s">
        <v>47</v>
      </c>
      <c r="P507" s="117">
        <f>O507*H507</f>
        <v>0</v>
      </c>
      <c r="Q507" s="117">
        <v>1.9599999999999999E-3</v>
      </c>
      <c r="R507" s="117">
        <f>Q507*H507</f>
        <v>8.2320000000000004E-2</v>
      </c>
      <c r="S507" s="117">
        <v>0</v>
      </c>
      <c r="T507" s="118">
        <f>S507*H507</f>
        <v>0</v>
      </c>
      <c r="AR507" s="119" t="s">
        <v>153</v>
      </c>
      <c r="AT507" s="119" t="s">
        <v>132</v>
      </c>
      <c r="AU507" s="119" t="s">
        <v>86</v>
      </c>
      <c r="AY507" s="18" t="s">
        <v>137</v>
      </c>
      <c r="BE507" s="120">
        <f>IF(N507="základní",J507,0)</f>
        <v>0</v>
      </c>
      <c r="BF507" s="120">
        <f>IF(N507="snížená",J507,0)</f>
        <v>0</v>
      </c>
      <c r="BG507" s="120">
        <f>IF(N507="zákl. přenesená",J507,0)</f>
        <v>0</v>
      </c>
      <c r="BH507" s="120">
        <f>IF(N507="sníž. přenesená",J507,0)</f>
        <v>0</v>
      </c>
      <c r="BI507" s="120">
        <f>IF(N507="nulová",J507,0)</f>
        <v>0</v>
      </c>
      <c r="BJ507" s="18" t="s">
        <v>84</v>
      </c>
      <c r="BK507" s="120">
        <f>ROUND(I507*H507,2)</f>
        <v>0</v>
      </c>
      <c r="BL507" s="18" t="s">
        <v>153</v>
      </c>
      <c r="BM507" s="119" t="s">
        <v>1383</v>
      </c>
    </row>
    <row r="508" spans="2:65" s="1" customFormat="1" ht="11.25">
      <c r="B508" s="33"/>
      <c r="D508" s="121" t="s">
        <v>139</v>
      </c>
      <c r="F508" s="122" t="s">
        <v>1384</v>
      </c>
      <c r="I508" s="123"/>
      <c r="L508" s="33"/>
      <c r="M508" s="124"/>
      <c r="T508" s="54"/>
      <c r="AT508" s="18" t="s">
        <v>139</v>
      </c>
      <c r="AU508" s="18" t="s">
        <v>86</v>
      </c>
    </row>
    <row r="509" spans="2:65" s="1" customFormat="1" ht="39">
      <c r="B509" s="33"/>
      <c r="D509" s="121" t="s">
        <v>252</v>
      </c>
      <c r="F509" s="141" t="s">
        <v>1378</v>
      </c>
      <c r="I509" s="123"/>
      <c r="L509" s="33"/>
      <c r="M509" s="124"/>
      <c r="T509" s="54"/>
      <c r="AT509" s="18" t="s">
        <v>252</v>
      </c>
      <c r="AU509" s="18" t="s">
        <v>86</v>
      </c>
    </row>
    <row r="510" spans="2:65" s="9" customFormat="1" ht="11.25">
      <c r="B510" s="125"/>
      <c r="D510" s="121" t="s">
        <v>141</v>
      </c>
      <c r="E510" s="126" t="s">
        <v>19</v>
      </c>
      <c r="F510" s="127" t="s">
        <v>1146</v>
      </c>
      <c r="H510" s="126" t="s">
        <v>19</v>
      </c>
      <c r="I510" s="128"/>
      <c r="L510" s="125"/>
      <c r="M510" s="129"/>
      <c r="T510" s="130"/>
      <c r="AT510" s="126" t="s">
        <v>141</v>
      </c>
      <c r="AU510" s="126" t="s">
        <v>86</v>
      </c>
      <c r="AV510" s="9" t="s">
        <v>84</v>
      </c>
      <c r="AW510" s="9" t="s">
        <v>37</v>
      </c>
      <c r="AX510" s="9" t="s">
        <v>76</v>
      </c>
      <c r="AY510" s="126" t="s">
        <v>137</v>
      </c>
    </row>
    <row r="511" spans="2:65" s="9" customFormat="1" ht="11.25">
      <c r="B511" s="125"/>
      <c r="D511" s="121" t="s">
        <v>141</v>
      </c>
      <c r="E511" s="126" t="s">
        <v>19</v>
      </c>
      <c r="F511" s="127" t="s">
        <v>1147</v>
      </c>
      <c r="H511" s="126" t="s">
        <v>19</v>
      </c>
      <c r="I511" s="128"/>
      <c r="L511" s="125"/>
      <c r="M511" s="129"/>
      <c r="T511" s="130"/>
      <c r="AT511" s="126" t="s">
        <v>141</v>
      </c>
      <c r="AU511" s="126" t="s">
        <v>86</v>
      </c>
      <c r="AV511" s="9" t="s">
        <v>84</v>
      </c>
      <c r="AW511" s="9" t="s">
        <v>37</v>
      </c>
      <c r="AX511" s="9" t="s">
        <v>76</v>
      </c>
      <c r="AY511" s="126" t="s">
        <v>137</v>
      </c>
    </row>
    <row r="512" spans="2:65" s="10" customFormat="1" ht="11.25">
      <c r="B512" s="131"/>
      <c r="D512" s="121" t="s">
        <v>141</v>
      </c>
      <c r="E512" s="132" t="s">
        <v>19</v>
      </c>
      <c r="F512" s="133" t="s">
        <v>1379</v>
      </c>
      <c r="H512" s="134">
        <v>14</v>
      </c>
      <c r="I512" s="135"/>
      <c r="L512" s="131"/>
      <c r="M512" s="136"/>
      <c r="T512" s="137"/>
      <c r="AT512" s="132" t="s">
        <v>141</v>
      </c>
      <c r="AU512" s="132" t="s">
        <v>86</v>
      </c>
      <c r="AV512" s="10" t="s">
        <v>86</v>
      </c>
      <c r="AW512" s="10" t="s">
        <v>37</v>
      </c>
      <c r="AX512" s="10" t="s">
        <v>76</v>
      </c>
      <c r="AY512" s="132" t="s">
        <v>137</v>
      </c>
    </row>
    <row r="513" spans="2:65" s="9" customFormat="1" ht="11.25">
      <c r="B513" s="125"/>
      <c r="D513" s="121" t="s">
        <v>141</v>
      </c>
      <c r="E513" s="126" t="s">
        <v>19</v>
      </c>
      <c r="F513" s="127" t="s">
        <v>1151</v>
      </c>
      <c r="H513" s="126" t="s">
        <v>19</v>
      </c>
      <c r="I513" s="128"/>
      <c r="L513" s="125"/>
      <c r="M513" s="129"/>
      <c r="T513" s="130"/>
      <c r="AT513" s="126" t="s">
        <v>141</v>
      </c>
      <c r="AU513" s="126" t="s">
        <v>86</v>
      </c>
      <c r="AV513" s="9" t="s">
        <v>84</v>
      </c>
      <c r="AW513" s="9" t="s">
        <v>37</v>
      </c>
      <c r="AX513" s="9" t="s">
        <v>76</v>
      </c>
      <c r="AY513" s="126" t="s">
        <v>137</v>
      </c>
    </row>
    <row r="514" spans="2:65" s="10" customFormat="1" ht="11.25">
      <c r="B514" s="131"/>
      <c r="D514" s="121" t="s">
        <v>141</v>
      </c>
      <c r="E514" s="132" t="s">
        <v>19</v>
      </c>
      <c r="F514" s="133" t="s">
        <v>1380</v>
      </c>
      <c r="H514" s="134">
        <v>28</v>
      </c>
      <c r="I514" s="135"/>
      <c r="L514" s="131"/>
      <c r="M514" s="136"/>
      <c r="T514" s="137"/>
      <c r="AT514" s="132" t="s">
        <v>141</v>
      </c>
      <c r="AU514" s="132" t="s">
        <v>86</v>
      </c>
      <c r="AV514" s="10" t="s">
        <v>86</v>
      </c>
      <c r="AW514" s="10" t="s">
        <v>37</v>
      </c>
      <c r="AX514" s="10" t="s">
        <v>76</v>
      </c>
      <c r="AY514" s="132" t="s">
        <v>137</v>
      </c>
    </row>
    <row r="515" spans="2:65" s="14" customFormat="1" ht="11.25">
      <c r="B515" s="166"/>
      <c r="D515" s="121" t="s">
        <v>141</v>
      </c>
      <c r="E515" s="167" t="s">
        <v>19</v>
      </c>
      <c r="F515" s="168" t="s">
        <v>391</v>
      </c>
      <c r="H515" s="169">
        <v>42</v>
      </c>
      <c r="I515" s="170"/>
      <c r="L515" s="166"/>
      <c r="M515" s="171"/>
      <c r="T515" s="172"/>
      <c r="AT515" s="167" t="s">
        <v>141</v>
      </c>
      <c r="AU515" s="167" t="s">
        <v>86</v>
      </c>
      <c r="AV515" s="14" t="s">
        <v>153</v>
      </c>
      <c r="AW515" s="14" t="s">
        <v>37</v>
      </c>
      <c r="AX515" s="14" t="s">
        <v>84</v>
      </c>
      <c r="AY515" s="167" t="s">
        <v>137</v>
      </c>
    </row>
    <row r="516" spans="2:65" s="1" customFormat="1" ht="16.5" customHeight="1">
      <c r="B516" s="33"/>
      <c r="C516" s="108" t="s">
        <v>877</v>
      </c>
      <c r="D516" s="108" t="s">
        <v>132</v>
      </c>
      <c r="E516" s="109" t="s">
        <v>1385</v>
      </c>
      <c r="F516" s="110" t="s">
        <v>1386</v>
      </c>
      <c r="G516" s="111" t="s">
        <v>287</v>
      </c>
      <c r="H516" s="112">
        <v>166.21</v>
      </c>
      <c r="I516" s="113"/>
      <c r="J516" s="114">
        <f>ROUND(I516*H516,2)</f>
        <v>0</v>
      </c>
      <c r="K516" s="110" t="s">
        <v>19</v>
      </c>
      <c r="L516" s="33"/>
      <c r="M516" s="115" t="s">
        <v>19</v>
      </c>
      <c r="N516" s="116" t="s">
        <v>47</v>
      </c>
      <c r="P516" s="117">
        <f>O516*H516</f>
        <v>0</v>
      </c>
      <c r="Q516" s="117">
        <v>0</v>
      </c>
      <c r="R516" s="117">
        <f>Q516*H516</f>
        <v>0</v>
      </c>
      <c r="S516" s="117">
        <v>2.4470000000000001</v>
      </c>
      <c r="T516" s="118">
        <f>S516*H516</f>
        <v>406.71587000000005</v>
      </c>
      <c r="AR516" s="119" t="s">
        <v>153</v>
      </c>
      <c r="AT516" s="119" t="s">
        <v>132</v>
      </c>
      <c r="AU516" s="119" t="s">
        <v>86</v>
      </c>
      <c r="AY516" s="18" t="s">
        <v>137</v>
      </c>
      <c r="BE516" s="120">
        <f>IF(N516="základní",J516,0)</f>
        <v>0</v>
      </c>
      <c r="BF516" s="120">
        <f>IF(N516="snížená",J516,0)</f>
        <v>0</v>
      </c>
      <c r="BG516" s="120">
        <f>IF(N516="zákl. přenesená",J516,0)</f>
        <v>0</v>
      </c>
      <c r="BH516" s="120">
        <f>IF(N516="sníž. přenesená",J516,0)</f>
        <v>0</v>
      </c>
      <c r="BI516" s="120">
        <f>IF(N516="nulová",J516,0)</f>
        <v>0</v>
      </c>
      <c r="BJ516" s="18" t="s">
        <v>84</v>
      </c>
      <c r="BK516" s="120">
        <f>ROUND(I516*H516,2)</f>
        <v>0</v>
      </c>
      <c r="BL516" s="18" t="s">
        <v>153</v>
      </c>
      <c r="BM516" s="119" t="s">
        <v>1387</v>
      </c>
    </row>
    <row r="517" spans="2:65" s="1" customFormat="1" ht="48.75">
      <c r="B517" s="33"/>
      <c r="D517" s="121" t="s">
        <v>139</v>
      </c>
      <c r="F517" s="122" t="s">
        <v>1388</v>
      </c>
      <c r="I517" s="123"/>
      <c r="L517" s="33"/>
      <c r="M517" s="124"/>
      <c r="T517" s="54"/>
      <c r="AT517" s="18" t="s">
        <v>139</v>
      </c>
      <c r="AU517" s="18" t="s">
        <v>86</v>
      </c>
    </row>
    <row r="518" spans="2:65" s="9" customFormat="1" ht="11.25">
      <c r="B518" s="125"/>
      <c r="D518" s="121" t="s">
        <v>141</v>
      </c>
      <c r="E518" s="126" t="s">
        <v>19</v>
      </c>
      <c r="F518" s="127" t="s">
        <v>1389</v>
      </c>
      <c r="H518" s="126" t="s">
        <v>19</v>
      </c>
      <c r="I518" s="128"/>
      <c r="L518" s="125"/>
      <c r="M518" s="129"/>
      <c r="T518" s="130"/>
      <c r="AT518" s="126" t="s">
        <v>141</v>
      </c>
      <c r="AU518" s="126" t="s">
        <v>86</v>
      </c>
      <c r="AV518" s="9" t="s">
        <v>84</v>
      </c>
      <c r="AW518" s="9" t="s">
        <v>37</v>
      </c>
      <c r="AX518" s="9" t="s">
        <v>76</v>
      </c>
      <c r="AY518" s="126" t="s">
        <v>137</v>
      </c>
    </row>
    <row r="519" spans="2:65" s="9" customFormat="1" ht="11.25">
      <c r="B519" s="125"/>
      <c r="D519" s="121" t="s">
        <v>141</v>
      </c>
      <c r="E519" s="126" t="s">
        <v>19</v>
      </c>
      <c r="F519" s="127" t="s">
        <v>1390</v>
      </c>
      <c r="H519" s="126" t="s">
        <v>19</v>
      </c>
      <c r="I519" s="128"/>
      <c r="L519" s="125"/>
      <c r="M519" s="129"/>
      <c r="T519" s="130"/>
      <c r="AT519" s="126" t="s">
        <v>141</v>
      </c>
      <c r="AU519" s="126" t="s">
        <v>86</v>
      </c>
      <c r="AV519" s="9" t="s">
        <v>84</v>
      </c>
      <c r="AW519" s="9" t="s">
        <v>37</v>
      </c>
      <c r="AX519" s="9" t="s">
        <v>76</v>
      </c>
      <c r="AY519" s="126" t="s">
        <v>137</v>
      </c>
    </row>
    <row r="520" spans="2:65" s="10" customFormat="1" ht="11.25">
      <c r="B520" s="131"/>
      <c r="D520" s="121" t="s">
        <v>141</v>
      </c>
      <c r="E520" s="132" t="s">
        <v>19</v>
      </c>
      <c r="F520" s="133" t="s">
        <v>1391</v>
      </c>
      <c r="H520" s="134">
        <v>146.54</v>
      </c>
      <c r="I520" s="135"/>
      <c r="L520" s="131"/>
      <c r="M520" s="136"/>
      <c r="T520" s="137"/>
      <c r="AT520" s="132" t="s">
        <v>141</v>
      </c>
      <c r="AU520" s="132" t="s">
        <v>86</v>
      </c>
      <c r="AV520" s="10" t="s">
        <v>86</v>
      </c>
      <c r="AW520" s="10" t="s">
        <v>37</v>
      </c>
      <c r="AX520" s="10" t="s">
        <v>76</v>
      </c>
      <c r="AY520" s="132" t="s">
        <v>137</v>
      </c>
    </row>
    <row r="521" spans="2:65" s="10" customFormat="1" ht="11.25">
      <c r="B521" s="131"/>
      <c r="D521" s="121" t="s">
        <v>141</v>
      </c>
      <c r="E521" s="132" t="s">
        <v>19</v>
      </c>
      <c r="F521" s="133" t="s">
        <v>1392</v>
      </c>
      <c r="H521" s="134">
        <v>0.72</v>
      </c>
      <c r="I521" s="135"/>
      <c r="L521" s="131"/>
      <c r="M521" s="136"/>
      <c r="T521" s="137"/>
      <c r="AT521" s="132" t="s">
        <v>141</v>
      </c>
      <c r="AU521" s="132" t="s">
        <v>86</v>
      </c>
      <c r="AV521" s="10" t="s">
        <v>86</v>
      </c>
      <c r="AW521" s="10" t="s">
        <v>37</v>
      </c>
      <c r="AX521" s="10" t="s">
        <v>76</v>
      </c>
      <c r="AY521" s="132" t="s">
        <v>137</v>
      </c>
    </row>
    <row r="522" spans="2:65" s="15" customFormat="1" ht="11.25">
      <c r="B522" s="173"/>
      <c r="D522" s="121" t="s">
        <v>141</v>
      </c>
      <c r="E522" s="174" t="s">
        <v>19</v>
      </c>
      <c r="F522" s="175" t="s">
        <v>402</v>
      </c>
      <c r="H522" s="176">
        <v>147.26</v>
      </c>
      <c r="I522" s="177"/>
      <c r="L522" s="173"/>
      <c r="M522" s="178"/>
      <c r="T522" s="179"/>
      <c r="AT522" s="174" t="s">
        <v>141</v>
      </c>
      <c r="AU522" s="174" t="s">
        <v>86</v>
      </c>
      <c r="AV522" s="15" t="s">
        <v>148</v>
      </c>
      <c r="AW522" s="15" t="s">
        <v>37</v>
      </c>
      <c r="AX522" s="15" t="s">
        <v>76</v>
      </c>
      <c r="AY522" s="174" t="s">
        <v>137</v>
      </c>
    </row>
    <row r="523" spans="2:65" s="9" customFormat="1" ht="11.25">
      <c r="B523" s="125"/>
      <c r="D523" s="121" t="s">
        <v>141</v>
      </c>
      <c r="E523" s="126" t="s">
        <v>19</v>
      </c>
      <c r="F523" s="127" t="s">
        <v>1393</v>
      </c>
      <c r="H523" s="126" t="s">
        <v>19</v>
      </c>
      <c r="I523" s="128"/>
      <c r="L523" s="125"/>
      <c r="M523" s="129"/>
      <c r="T523" s="130"/>
      <c r="AT523" s="126" t="s">
        <v>141</v>
      </c>
      <c r="AU523" s="126" t="s">
        <v>86</v>
      </c>
      <c r="AV523" s="9" t="s">
        <v>84</v>
      </c>
      <c r="AW523" s="9" t="s">
        <v>37</v>
      </c>
      <c r="AX523" s="9" t="s">
        <v>76</v>
      </c>
      <c r="AY523" s="126" t="s">
        <v>137</v>
      </c>
    </row>
    <row r="524" spans="2:65" s="10" customFormat="1" ht="11.25">
      <c r="B524" s="131"/>
      <c r="D524" s="121" t="s">
        <v>141</v>
      </c>
      <c r="E524" s="132" t="s">
        <v>19</v>
      </c>
      <c r="F524" s="133" t="s">
        <v>1394</v>
      </c>
      <c r="H524" s="134">
        <v>7.5469999999999997</v>
      </c>
      <c r="I524" s="135"/>
      <c r="L524" s="131"/>
      <c r="M524" s="136"/>
      <c r="T524" s="137"/>
      <c r="AT524" s="132" t="s">
        <v>141</v>
      </c>
      <c r="AU524" s="132" t="s">
        <v>86</v>
      </c>
      <c r="AV524" s="10" t="s">
        <v>86</v>
      </c>
      <c r="AW524" s="10" t="s">
        <v>37</v>
      </c>
      <c r="AX524" s="10" t="s">
        <v>76</v>
      </c>
      <c r="AY524" s="132" t="s">
        <v>137</v>
      </c>
    </row>
    <row r="525" spans="2:65" s="10" customFormat="1" ht="11.25">
      <c r="B525" s="131"/>
      <c r="D525" s="121" t="s">
        <v>141</v>
      </c>
      <c r="E525" s="132" t="s">
        <v>19</v>
      </c>
      <c r="F525" s="133" t="s">
        <v>1395</v>
      </c>
      <c r="H525" s="134">
        <v>0.21</v>
      </c>
      <c r="I525" s="135"/>
      <c r="L525" s="131"/>
      <c r="M525" s="136"/>
      <c r="T525" s="137"/>
      <c r="AT525" s="132" t="s">
        <v>141</v>
      </c>
      <c r="AU525" s="132" t="s">
        <v>86</v>
      </c>
      <c r="AV525" s="10" t="s">
        <v>86</v>
      </c>
      <c r="AW525" s="10" t="s">
        <v>37</v>
      </c>
      <c r="AX525" s="10" t="s">
        <v>76</v>
      </c>
      <c r="AY525" s="132" t="s">
        <v>137</v>
      </c>
    </row>
    <row r="526" spans="2:65" s="10" customFormat="1" ht="11.25">
      <c r="B526" s="131"/>
      <c r="D526" s="121" t="s">
        <v>141</v>
      </c>
      <c r="E526" s="132" t="s">
        <v>19</v>
      </c>
      <c r="F526" s="133" t="s">
        <v>1396</v>
      </c>
      <c r="H526" s="134">
        <v>3.5550000000000002</v>
      </c>
      <c r="I526" s="135"/>
      <c r="L526" s="131"/>
      <c r="M526" s="136"/>
      <c r="T526" s="137"/>
      <c r="AT526" s="132" t="s">
        <v>141</v>
      </c>
      <c r="AU526" s="132" t="s">
        <v>86</v>
      </c>
      <c r="AV526" s="10" t="s">
        <v>86</v>
      </c>
      <c r="AW526" s="10" t="s">
        <v>37</v>
      </c>
      <c r="AX526" s="10" t="s">
        <v>76</v>
      </c>
      <c r="AY526" s="132" t="s">
        <v>137</v>
      </c>
    </row>
    <row r="527" spans="2:65" s="10" customFormat="1" ht="22.5">
      <c r="B527" s="131"/>
      <c r="D527" s="121" t="s">
        <v>141</v>
      </c>
      <c r="E527" s="132" t="s">
        <v>19</v>
      </c>
      <c r="F527" s="133" t="s">
        <v>1397</v>
      </c>
      <c r="H527" s="134">
        <v>0.61699999999999999</v>
      </c>
      <c r="I527" s="135"/>
      <c r="L527" s="131"/>
      <c r="M527" s="136"/>
      <c r="T527" s="137"/>
      <c r="AT527" s="132" t="s">
        <v>141</v>
      </c>
      <c r="AU527" s="132" t="s">
        <v>86</v>
      </c>
      <c r="AV527" s="10" t="s">
        <v>86</v>
      </c>
      <c r="AW527" s="10" t="s">
        <v>37</v>
      </c>
      <c r="AX527" s="10" t="s">
        <v>76</v>
      </c>
      <c r="AY527" s="132" t="s">
        <v>137</v>
      </c>
    </row>
    <row r="528" spans="2:65" s="15" customFormat="1" ht="11.25">
      <c r="B528" s="173"/>
      <c r="D528" s="121" t="s">
        <v>141</v>
      </c>
      <c r="E528" s="174" t="s">
        <v>19</v>
      </c>
      <c r="F528" s="175" t="s">
        <v>402</v>
      </c>
      <c r="H528" s="176">
        <v>11.929</v>
      </c>
      <c r="I528" s="177"/>
      <c r="L528" s="173"/>
      <c r="M528" s="178"/>
      <c r="T528" s="179"/>
      <c r="AT528" s="174" t="s">
        <v>141</v>
      </c>
      <c r="AU528" s="174" t="s">
        <v>86</v>
      </c>
      <c r="AV528" s="15" t="s">
        <v>148</v>
      </c>
      <c r="AW528" s="15" t="s">
        <v>37</v>
      </c>
      <c r="AX528" s="15" t="s">
        <v>76</v>
      </c>
      <c r="AY528" s="174" t="s">
        <v>137</v>
      </c>
    </row>
    <row r="529" spans="2:65" s="9" customFormat="1" ht="11.25">
      <c r="B529" s="125"/>
      <c r="D529" s="121" t="s">
        <v>141</v>
      </c>
      <c r="E529" s="126" t="s">
        <v>19</v>
      </c>
      <c r="F529" s="127" t="s">
        <v>1398</v>
      </c>
      <c r="H529" s="126" t="s">
        <v>19</v>
      </c>
      <c r="I529" s="128"/>
      <c r="L529" s="125"/>
      <c r="M529" s="129"/>
      <c r="T529" s="130"/>
      <c r="AT529" s="126" t="s">
        <v>141</v>
      </c>
      <c r="AU529" s="126" t="s">
        <v>86</v>
      </c>
      <c r="AV529" s="9" t="s">
        <v>84</v>
      </c>
      <c r="AW529" s="9" t="s">
        <v>37</v>
      </c>
      <c r="AX529" s="9" t="s">
        <v>76</v>
      </c>
      <c r="AY529" s="126" t="s">
        <v>137</v>
      </c>
    </row>
    <row r="530" spans="2:65" s="10" customFormat="1" ht="11.25">
      <c r="B530" s="131"/>
      <c r="D530" s="121" t="s">
        <v>141</v>
      </c>
      <c r="E530" s="132" t="s">
        <v>19</v>
      </c>
      <c r="F530" s="133" t="s">
        <v>1399</v>
      </c>
      <c r="H530" s="134">
        <v>6.2350000000000003</v>
      </c>
      <c r="I530" s="135"/>
      <c r="L530" s="131"/>
      <c r="M530" s="136"/>
      <c r="T530" s="137"/>
      <c r="AT530" s="132" t="s">
        <v>141</v>
      </c>
      <c r="AU530" s="132" t="s">
        <v>86</v>
      </c>
      <c r="AV530" s="10" t="s">
        <v>86</v>
      </c>
      <c r="AW530" s="10" t="s">
        <v>37</v>
      </c>
      <c r="AX530" s="10" t="s">
        <v>76</v>
      </c>
      <c r="AY530" s="132" t="s">
        <v>137</v>
      </c>
    </row>
    <row r="531" spans="2:65" s="10" customFormat="1" ht="22.5">
      <c r="B531" s="131"/>
      <c r="D531" s="121" t="s">
        <v>141</v>
      </c>
      <c r="E531" s="132" t="s">
        <v>19</v>
      </c>
      <c r="F531" s="133" t="s">
        <v>1400</v>
      </c>
      <c r="H531" s="134">
        <v>0.59</v>
      </c>
      <c r="I531" s="135"/>
      <c r="L531" s="131"/>
      <c r="M531" s="136"/>
      <c r="T531" s="137"/>
      <c r="AT531" s="132" t="s">
        <v>141</v>
      </c>
      <c r="AU531" s="132" t="s">
        <v>86</v>
      </c>
      <c r="AV531" s="10" t="s">
        <v>86</v>
      </c>
      <c r="AW531" s="10" t="s">
        <v>37</v>
      </c>
      <c r="AX531" s="10" t="s">
        <v>76</v>
      </c>
      <c r="AY531" s="132" t="s">
        <v>137</v>
      </c>
    </row>
    <row r="532" spans="2:65" s="15" customFormat="1" ht="11.25">
      <c r="B532" s="173"/>
      <c r="D532" s="121" t="s">
        <v>141</v>
      </c>
      <c r="E532" s="174" t="s">
        <v>19</v>
      </c>
      <c r="F532" s="175" t="s">
        <v>402</v>
      </c>
      <c r="H532" s="176">
        <v>6.8250000000000002</v>
      </c>
      <c r="I532" s="177"/>
      <c r="L532" s="173"/>
      <c r="M532" s="178"/>
      <c r="T532" s="179"/>
      <c r="AT532" s="174" t="s">
        <v>141</v>
      </c>
      <c r="AU532" s="174" t="s">
        <v>86</v>
      </c>
      <c r="AV532" s="15" t="s">
        <v>148</v>
      </c>
      <c r="AW532" s="15" t="s">
        <v>37</v>
      </c>
      <c r="AX532" s="15" t="s">
        <v>76</v>
      </c>
      <c r="AY532" s="174" t="s">
        <v>137</v>
      </c>
    </row>
    <row r="533" spans="2:65" s="9" customFormat="1" ht="11.25">
      <c r="B533" s="125"/>
      <c r="D533" s="121" t="s">
        <v>141</v>
      </c>
      <c r="E533" s="126" t="s">
        <v>19</v>
      </c>
      <c r="F533" s="127" t="s">
        <v>1308</v>
      </c>
      <c r="H533" s="126" t="s">
        <v>19</v>
      </c>
      <c r="I533" s="128"/>
      <c r="L533" s="125"/>
      <c r="M533" s="129"/>
      <c r="T533" s="130"/>
      <c r="AT533" s="126" t="s">
        <v>141</v>
      </c>
      <c r="AU533" s="126" t="s">
        <v>86</v>
      </c>
      <c r="AV533" s="9" t="s">
        <v>84</v>
      </c>
      <c r="AW533" s="9" t="s">
        <v>37</v>
      </c>
      <c r="AX533" s="9" t="s">
        <v>76</v>
      </c>
      <c r="AY533" s="126" t="s">
        <v>137</v>
      </c>
    </row>
    <row r="534" spans="2:65" s="9" customFormat="1" ht="11.25">
      <c r="B534" s="125"/>
      <c r="D534" s="121" t="s">
        <v>141</v>
      </c>
      <c r="E534" s="126" t="s">
        <v>19</v>
      </c>
      <c r="F534" s="127" t="s">
        <v>1401</v>
      </c>
      <c r="H534" s="126" t="s">
        <v>19</v>
      </c>
      <c r="I534" s="128"/>
      <c r="L534" s="125"/>
      <c r="M534" s="129"/>
      <c r="T534" s="130"/>
      <c r="AT534" s="126" t="s">
        <v>141</v>
      </c>
      <c r="AU534" s="126" t="s">
        <v>86</v>
      </c>
      <c r="AV534" s="9" t="s">
        <v>84</v>
      </c>
      <c r="AW534" s="9" t="s">
        <v>37</v>
      </c>
      <c r="AX534" s="9" t="s">
        <v>76</v>
      </c>
      <c r="AY534" s="126" t="s">
        <v>137</v>
      </c>
    </row>
    <row r="535" spans="2:65" s="10" customFormat="1" ht="11.25">
      <c r="B535" s="131"/>
      <c r="D535" s="121" t="s">
        <v>141</v>
      </c>
      <c r="E535" s="132" t="s">
        <v>19</v>
      </c>
      <c r="F535" s="133" t="s">
        <v>1402</v>
      </c>
      <c r="H535" s="134">
        <v>0.19600000000000001</v>
      </c>
      <c r="I535" s="135"/>
      <c r="L535" s="131"/>
      <c r="M535" s="136"/>
      <c r="T535" s="137"/>
      <c r="AT535" s="132" t="s">
        <v>141</v>
      </c>
      <c r="AU535" s="132" t="s">
        <v>86</v>
      </c>
      <c r="AV535" s="10" t="s">
        <v>86</v>
      </c>
      <c r="AW535" s="10" t="s">
        <v>37</v>
      </c>
      <c r="AX535" s="10" t="s">
        <v>76</v>
      </c>
      <c r="AY535" s="132" t="s">
        <v>137</v>
      </c>
    </row>
    <row r="536" spans="2:65" s="14" customFormat="1" ht="11.25">
      <c r="B536" s="166"/>
      <c r="D536" s="121" t="s">
        <v>141</v>
      </c>
      <c r="E536" s="167" t="s">
        <v>295</v>
      </c>
      <c r="F536" s="168" t="s">
        <v>391</v>
      </c>
      <c r="H536" s="169">
        <v>166.21</v>
      </c>
      <c r="I536" s="170"/>
      <c r="L536" s="166"/>
      <c r="M536" s="171"/>
      <c r="T536" s="172"/>
      <c r="AT536" s="167" t="s">
        <v>141</v>
      </c>
      <c r="AU536" s="167" t="s">
        <v>86</v>
      </c>
      <c r="AV536" s="14" t="s">
        <v>153</v>
      </c>
      <c r="AW536" s="14" t="s">
        <v>37</v>
      </c>
      <c r="AX536" s="14" t="s">
        <v>84</v>
      </c>
      <c r="AY536" s="167" t="s">
        <v>137</v>
      </c>
    </row>
    <row r="537" spans="2:65" s="1" customFormat="1" ht="16.5" customHeight="1">
      <c r="B537" s="33"/>
      <c r="C537" s="108" t="s">
        <v>880</v>
      </c>
      <c r="D537" s="108" t="s">
        <v>132</v>
      </c>
      <c r="E537" s="109" t="s">
        <v>767</v>
      </c>
      <c r="F537" s="110" t="s">
        <v>768</v>
      </c>
      <c r="G537" s="111" t="s">
        <v>287</v>
      </c>
      <c r="H537" s="112">
        <v>131.07</v>
      </c>
      <c r="I537" s="113"/>
      <c r="J537" s="114">
        <f>ROUND(I537*H537,2)</f>
        <v>0</v>
      </c>
      <c r="K537" s="110" t="s">
        <v>19</v>
      </c>
      <c r="L537" s="33"/>
      <c r="M537" s="115" t="s">
        <v>19</v>
      </c>
      <c r="N537" s="116" t="s">
        <v>47</v>
      </c>
      <c r="P537" s="117">
        <f>O537*H537</f>
        <v>0</v>
      </c>
      <c r="Q537" s="117">
        <v>0</v>
      </c>
      <c r="R537" s="117">
        <f>Q537*H537</f>
        <v>0</v>
      </c>
      <c r="S537" s="117">
        <v>2.85</v>
      </c>
      <c r="T537" s="118">
        <f>S537*H537</f>
        <v>373.54949999999997</v>
      </c>
      <c r="AR537" s="119" t="s">
        <v>153</v>
      </c>
      <c r="AT537" s="119" t="s">
        <v>132</v>
      </c>
      <c r="AU537" s="119" t="s">
        <v>86</v>
      </c>
      <c r="AY537" s="18" t="s">
        <v>137</v>
      </c>
      <c r="BE537" s="120">
        <f>IF(N537="základní",J537,0)</f>
        <v>0</v>
      </c>
      <c r="BF537" s="120">
        <f>IF(N537="snížená",J537,0)</f>
        <v>0</v>
      </c>
      <c r="BG537" s="120">
        <f>IF(N537="zákl. přenesená",J537,0)</f>
        <v>0</v>
      </c>
      <c r="BH537" s="120">
        <f>IF(N537="sníž. přenesená",J537,0)</f>
        <v>0</v>
      </c>
      <c r="BI537" s="120">
        <f>IF(N537="nulová",J537,0)</f>
        <v>0</v>
      </c>
      <c r="BJ537" s="18" t="s">
        <v>84</v>
      </c>
      <c r="BK537" s="120">
        <f>ROUND(I537*H537,2)</f>
        <v>0</v>
      </c>
      <c r="BL537" s="18" t="s">
        <v>153</v>
      </c>
      <c r="BM537" s="119" t="s">
        <v>1403</v>
      </c>
    </row>
    <row r="538" spans="2:65" s="1" customFormat="1" ht="19.5">
      <c r="B538" s="33"/>
      <c r="D538" s="121" t="s">
        <v>139</v>
      </c>
      <c r="F538" s="122" t="s">
        <v>770</v>
      </c>
      <c r="I538" s="123"/>
      <c r="L538" s="33"/>
      <c r="M538" s="124"/>
      <c r="T538" s="54"/>
      <c r="AT538" s="18" t="s">
        <v>139</v>
      </c>
      <c r="AU538" s="18" t="s">
        <v>86</v>
      </c>
    </row>
    <row r="539" spans="2:65" s="9" customFormat="1" ht="11.25">
      <c r="B539" s="125"/>
      <c r="D539" s="121" t="s">
        <v>141</v>
      </c>
      <c r="E539" s="126" t="s">
        <v>19</v>
      </c>
      <c r="F539" s="127" t="s">
        <v>1404</v>
      </c>
      <c r="H539" s="126" t="s">
        <v>19</v>
      </c>
      <c r="I539" s="128"/>
      <c r="L539" s="125"/>
      <c r="M539" s="129"/>
      <c r="T539" s="130"/>
      <c r="AT539" s="126" t="s">
        <v>141</v>
      </c>
      <c r="AU539" s="126" t="s">
        <v>86</v>
      </c>
      <c r="AV539" s="9" t="s">
        <v>84</v>
      </c>
      <c r="AW539" s="9" t="s">
        <v>37</v>
      </c>
      <c r="AX539" s="9" t="s">
        <v>76</v>
      </c>
      <c r="AY539" s="126" t="s">
        <v>137</v>
      </c>
    </row>
    <row r="540" spans="2:65" s="10" customFormat="1" ht="11.25">
      <c r="B540" s="131"/>
      <c r="D540" s="121" t="s">
        <v>141</v>
      </c>
      <c r="E540" s="132" t="s">
        <v>19</v>
      </c>
      <c r="F540" s="133" t="s">
        <v>1405</v>
      </c>
      <c r="H540" s="134">
        <v>93.5</v>
      </c>
      <c r="I540" s="135"/>
      <c r="L540" s="131"/>
      <c r="M540" s="136"/>
      <c r="T540" s="137"/>
      <c r="AT540" s="132" t="s">
        <v>141</v>
      </c>
      <c r="AU540" s="132" t="s">
        <v>86</v>
      </c>
      <c r="AV540" s="10" t="s">
        <v>86</v>
      </c>
      <c r="AW540" s="10" t="s">
        <v>37</v>
      </c>
      <c r="AX540" s="10" t="s">
        <v>76</v>
      </c>
      <c r="AY540" s="132" t="s">
        <v>137</v>
      </c>
    </row>
    <row r="541" spans="2:65" s="10" customFormat="1" ht="11.25">
      <c r="B541" s="131"/>
      <c r="D541" s="121" t="s">
        <v>141</v>
      </c>
      <c r="E541" s="132" t="s">
        <v>19</v>
      </c>
      <c r="F541" s="133" t="s">
        <v>1028</v>
      </c>
      <c r="H541" s="134">
        <v>37.57</v>
      </c>
      <c r="I541" s="135"/>
      <c r="L541" s="131"/>
      <c r="M541" s="136"/>
      <c r="T541" s="137"/>
      <c r="AT541" s="132" t="s">
        <v>141</v>
      </c>
      <c r="AU541" s="132" t="s">
        <v>86</v>
      </c>
      <c r="AV541" s="10" t="s">
        <v>86</v>
      </c>
      <c r="AW541" s="10" t="s">
        <v>37</v>
      </c>
      <c r="AX541" s="10" t="s">
        <v>76</v>
      </c>
      <c r="AY541" s="132" t="s">
        <v>137</v>
      </c>
    </row>
    <row r="542" spans="2:65" s="14" customFormat="1" ht="11.25">
      <c r="B542" s="166"/>
      <c r="D542" s="121" t="s">
        <v>141</v>
      </c>
      <c r="E542" s="167" t="s">
        <v>941</v>
      </c>
      <c r="F542" s="168" t="s">
        <v>391</v>
      </c>
      <c r="H542" s="169">
        <v>131.07</v>
      </c>
      <c r="I542" s="170"/>
      <c r="L542" s="166"/>
      <c r="M542" s="171"/>
      <c r="T542" s="172"/>
      <c r="AT542" s="167" t="s">
        <v>141</v>
      </c>
      <c r="AU542" s="167" t="s">
        <v>86</v>
      </c>
      <c r="AV542" s="14" t="s">
        <v>153</v>
      </c>
      <c r="AW542" s="14" t="s">
        <v>37</v>
      </c>
      <c r="AX542" s="14" t="s">
        <v>84</v>
      </c>
      <c r="AY542" s="167" t="s">
        <v>137</v>
      </c>
    </row>
    <row r="543" spans="2:65" s="1" customFormat="1" ht="16.5" customHeight="1">
      <c r="B543" s="33"/>
      <c r="C543" s="108" t="s">
        <v>888</v>
      </c>
      <c r="D543" s="108" t="s">
        <v>132</v>
      </c>
      <c r="E543" s="109" t="s">
        <v>1406</v>
      </c>
      <c r="F543" s="110" t="s">
        <v>1407</v>
      </c>
      <c r="G543" s="111" t="s">
        <v>333</v>
      </c>
      <c r="H543" s="112">
        <v>27.9</v>
      </c>
      <c r="I543" s="113"/>
      <c r="J543" s="114">
        <f>ROUND(I543*H543,2)</f>
        <v>0</v>
      </c>
      <c r="K543" s="110" t="s">
        <v>376</v>
      </c>
      <c r="L543" s="33"/>
      <c r="M543" s="115" t="s">
        <v>19</v>
      </c>
      <c r="N543" s="116" t="s">
        <v>47</v>
      </c>
      <c r="P543" s="117">
        <f>O543*H543</f>
        <v>0</v>
      </c>
      <c r="Q543" s="117">
        <v>1.47E-3</v>
      </c>
      <c r="R543" s="117">
        <f>Q543*H543</f>
        <v>4.1012999999999994E-2</v>
      </c>
      <c r="S543" s="117">
        <v>3.9E-2</v>
      </c>
      <c r="T543" s="118">
        <f>S543*H543</f>
        <v>1.0880999999999998</v>
      </c>
      <c r="AR543" s="119" t="s">
        <v>153</v>
      </c>
      <c r="AT543" s="119" t="s">
        <v>132</v>
      </c>
      <c r="AU543" s="119" t="s">
        <v>86</v>
      </c>
      <c r="AY543" s="18" t="s">
        <v>137</v>
      </c>
      <c r="BE543" s="120">
        <f>IF(N543="základní",J543,0)</f>
        <v>0</v>
      </c>
      <c r="BF543" s="120">
        <f>IF(N543="snížená",J543,0)</f>
        <v>0</v>
      </c>
      <c r="BG543" s="120">
        <f>IF(N543="zákl. přenesená",J543,0)</f>
        <v>0</v>
      </c>
      <c r="BH543" s="120">
        <f>IF(N543="sníž. přenesená",J543,0)</f>
        <v>0</v>
      </c>
      <c r="BI543" s="120">
        <f>IF(N543="nulová",J543,0)</f>
        <v>0</v>
      </c>
      <c r="BJ543" s="18" t="s">
        <v>84</v>
      </c>
      <c r="BK543" s="120">
        <f>ROUND(I543*H543,2)</f>
        <v>0</v>
      </c>
      <c r="BL543" s="18" t="s">
        <v>153</v>
      </c>
      <c r="BM543" s="119" t="s">
        <v>1408</v>
      </c>
    </row>
    <row r="544" spans="2:65" s="1" customFormat="1" ht="19.5">
      <c r="B544" s="33"/>
      <c r="D544" s="121" t="s">
        <v>139</v>
      </c>
      <c r="F544" s="122" t="s">
        <v>1409</v>
      </c>
      <c r="I544" s="123"/>
      <c r="L544" s="33"/>
      <c r="M544" s="124"/>
      <c r="T544" s="54"/>
      <c r="AT544" s="18" t="s">
        <v>139</v>
      </c>
      <c r="AU544" s="18" t="s">
        <v>86</v>
      </c>
    </row>
    <row r="545" spans="2:65" s="1" customFormat="1" ht="11.25">
      <c r="B545" s="33"/>
      <c r="D545" s="164" t="s">
        <v>379</v>
      </c>
      <c r="F545" s="165" t="s">
        <v>1410</v>
      </c>
      <c r="I545" s="123"/>
      <c r="L545" s="33"/>
      <c r="M545" s="124"/>
      <c r="T545" s="54"/>
      <c r="AT545" s="18" t="s">
        <v>379</v>
      </c>
      <c r="AU545" s="18" t="s">
        <v>86</v>
      </c>
    </row>
    <row r="546" spans="2:65" s="9" customFormat="1" ht="11.25">
      <c r="B546" s="125"/>
      <c r="D546" s="121" t="s">
        <v>141</v>
      </c>
      <c r="E546" s="126" t="s">
        <v>19</v>
      </c>
      <c r="F546" s="127" t="s">
        <v>1411</v>
      </c>
      <c r="H546" s="126" t="s">
        <v>19</v>
      </c>
      <c r="I546" s="128"/>
      <c r="L546" s="125"/>
      <c r="M546" s="129"/>
      <c r="T546" s="130"/>
      <c r="AT546" s="126" t="s">
        <v>141</v>
      </c>
      <c r="AU546" s="126" t="s">
        <v>86</v>
      </c>
      <c r="AV546" s="9" t="s">
        <v>84</v>
      </c>
      <c r="AW546" s="9" t="s">
        <v>37</v>
      </c>
      <c r="AX546" s="9" t="s">
        <v>76</v>
      </c>
      <c r="AY546" s="126" t="s">
        <v>137</v>
      </c>
    </row>
    <row r="547" spans="2:65" s="10" customFormat="1" ht="11.25">
      <c r="B547" s="131"/>
      <c r="D547" s="121" t="s">
        <v>141</v>
      </c>
      <c r="E547" s="132" t="s">
        <v>19</v>
      </c>
      <c r="F547" s="133" t="s">
        <v>1412</v>
      </c>
      <c r="H547" s="134">
        <v>12</v>
      </c>
      <c r="I547" s="135"/>
      <c r="L547" s="131"/>
      <c r="M547" s="136"/>
      <c r="T547" s="137"/>
      <c r="AT547" s="132" t="s">
        <v>141</v>
      </c>
      <c r="AU547" s="132" t="s">
        <v>86</v>
      </c>
      <c r="AV547" s="10" t="s">
        <v>86</v>
      </c>
      <c r="AW547" s="10" t="s">
        <v>37</v>
      </c>
      <c r="AX547" s="10" t="s">
        <v>76</v>
      </c>
      <c r="AY547" s="132" t="s">
        <v>137</v>
      </c>
    </row>
    <row r="548" spans="2:65" s="10" customFormat="1" ht="11.25">
      <c r="B548" s="131"/>
      <c r="D548" s="121" t="s">
        <v>141</v>
      </c>
      <c r="E548" s="132" t="s">
        <v>19</v>
      </c>
      <c r="F548" s="133" t="s">
        <v>1413</v>
      </c>
      <c r="H548" s="134">
        <v>15.9</v>
      </c>
      <c r="I548" s="135"/>
      <c r="L548" s="131"/>
      <c r="M548" s="136"/>
      <c r="T548" s="137"/>
      <c r="AT548" s="132" t="s">
        <v>141</v>
      </c>
      <c r="AU548" s="132" t="s">
        <v>86</v>
      </c>
      <c r="AV548" s="10" t="s">
        <v>86</v>
      </c>
      <c r="AW548" s="10" t="s">
        <v>37</v>
      </c>
      <c r="AX548" s="10" t="s">
        <v>76</v>
      </c>
      <c r="AY548" s="132" t="s">
        <v>137</v>
      </c>
    </row>
    <row r="549" spans="2:65" s="14" customFormat="1" ht="11.25">
      <c r="B549" s="166"/>
      <c r="D549" s="121" t="s">
        <v>141</v>
      </c>
      <c r="E549" s="167" t="s">
        <v>947</v>
      </c>
      <c r="F549" s="168" t="s">
        <v>391</v>
      </c>
      <c r="H549" s="169">
        <v>27.9</v>
      </c>
      <c r="I549" s="170"/>
      <c r="L549" s="166"/>
      <c r="M549" s="171"/>
      <c r="T549" s="172"/>
      <c r="AT549" s="167" t="s">
        <v>141</v>
      </c>
      <c r="AU549" s="167" t="s">
        <v>86</v>
      </c>
      <c r="AV549" s="14" t="s">
        <v>153</v>
      </c>
      <c r="AW549" s="14" t="s">
        <v>37</v>
      </c>
      <c r="AX549" s="14" t="s">
        <v>84</v>
      </c>
      <c r="AY549" s="167" t="s">
        <v>137</v>
      </c>
    </row>
    <row r="550" spans="2:65" s="1" customFormat="1" ht="16.5" customHeight="1">
      <c r="B550" s="33"/>
      <c r="C550" s="108" t="s">
        <v>895</v>
      </c>
      <c r="D550" s="108" t="s">
        <v>132</v>
      </c>
      <c r="E550" s="109" t="s">
        <v>1414</v>
      </c>
      <c r="F550" s="110" t="s">
        <v>1415</v>
      </c>
      <c r="G550" s="111" t="s">
        <v>209</v>
      </c>
      <c r="H550" s="112">
        <v>174</v>
      </c>
      <c r="I550" s="113"/>
      <c r="J550" s="114">
        <f>ROUND(I550*H550,2)</f>
        <v>0</v>
      </c>
      <c r="K550" s="110" t="s">
        <v>376</v>
      </c>
      <c r="L550" s="33"/>
      <c r="M550" s="115" t="s">
        <v>19</v>
      </c>
      <c r="N550" s="116" t="s">
        <v>47</v>
      </c>
      <c r="P550" s="117">
        <f>O550*H550</f>
        <v>0</v>
      </c>
      <c r="Q550" s="117">
        <v>0</v>
      </c>
      <c r="R550" s="117">
        <f>Q550*H550</f>
        <v>0</v>
      </c>
      <c r="S550" s="117">
        <v>6.6000000000000003E-2</v>
      </c>
      <c r="T550" s="118">
        <f>S550*H550</f>
        <v>11.484</v>
      </c>
      <c r="AR550" s="119" t="s">
        <v>153</v>
      </c>
      <c r="AT550" s="119" t="s">
        <v>132</v>
      </c>
      <c r="AU550" s="119" t="s">
        <v>86</v>
      </c>
      <c r="AY550" s="18" t="s">
        <v>137</v>
      </c>
      <c r="BE550" s="120">
        <f>IF(N550="základní",J550,0)</f>
        <v>0</v>
      </c>
      <c r="BF550" s="120">
        <f>IF(N550="snížená",J550,0)</f>
        <v>0</v>
      </c>
      <c r="BG550" s="120">
        <f>IF(N550="zákl. přenesená",J550,0)</f>
        <v>0</v>
      </c>
      <c r="BH550" s="120">
        <f>IF(N550="sníž. přenesená",J550,0)</f>
        <v>0</v>
      </c>
      <c r="BI550" s="120">
        <f>IF(N550="nulová",J550,0)</f>
        <v>0</v>
      </c>
      <c r="BJ550" s="18" t="s">
        <v>84</v>
      </c>
      <c r="BK550" s="120">
        <f>ROUND(I550*H550,2)</f>
        <v>0</v>
      </c>
      <c r="BL550" s="18" t="s">
        <v>153</v>
      </c>
      <c r="BM550" s="119" t="s">
        <v>1416</v>
      </c>
    </row>
    <row r="551" spans="2:65" s="1" customFormat="1" ht="11.25">
      <c r="B551" s="33"/>
      <c r="D551" s="121" t="s">
        <v>139</v>
      </c>
      <c r="F551" s="122" t="s">
        <v>1417</v>
      </c>
      <c r="I551" s="123"/>
      <c r="L551" s="33"/>
      <c r="M551" s="124"/>
      <c r="T551" s="54"/>
      <c r="AT551" s="18" t="s">
        <v>139</v>
      </c>
      <c r="AU551" s="18" t="s">
        <v>86</v>
      </c>
    </row>
    <row r="552" spans="2:65" s="1" customFormat="1" ht="11.25">
      <c r="B552" s="33"/>
      <c r="D552" s="164" t="s">
        <v>379</v>
      </c>
      <c r="F552" s="165" t="s">
        <v>1418</v>
      </c>
      <c r="I552" s="123"/>
      <c r="L552" s="33"/>
      <c r="M552" s="124"/>
      <c r="T552" s="54"/>
      <c r="AT552" s="18" t="s">
        <v>379</v>
      </c>
      <c r="AU552" s="18" t="s">
        <v>86</v>
      </c>
    </row>
    <row r="553" spans="2:65" s="1" customFormat="1" ht="19.5">
      <c r="B553" s="33"/>
      <c r="D553" s="121" t="s">
        <v>252</v>
      </c>
      <c r="F553" s="141" t="s">
        <v>1419</v>
      </c>
      <c r="I553" s="123"/>
      <c r="L553" s="33"/>
      <c r="M553" s="124"/>
      <c r="T553" s="54"/>
      <c r="AT553" s="18" t="s">
        <v>252</v>
      </c>
      <c r="AU553" s="18" t="s">
        <v>86</v>
      </c>
    </row>
    <row r="554" spans="2:65" s="9" customFormat="1" ht="11.25">
      <c r="B554" s="125"/>
      <c r="D554" s="121" t="s">
        <v>141</v>
      </c>
      <c r="E554" s="126" t="s">
        <v>19</v>
      </c>
      <c r="F554" s="127" t="s">
        <v>1128</v>
      </c>
      <c r="H554" s="126" t="s">
        <v>19</v>
      </c>
      <c r="I554" s="128"/>
      <c r="L554" s="125"/>
      <c r="M554" s="129"/>
      <c r="T554" s="130"/>
      <c r="AT554" s="126" t="s">
        <v>141</v>
      </c>
      <c r="AU554" s="126" t="s">
        <v>86</v>
      </c>
      <c r="AV554" s="9" t="s">
        <v>84</v>
      </c>
      <c r="AW554" s="9" t="s">
        <v>37</v>
      </c>
      <c r="AX554" s="9" t="s">
        <v>76</v>
      </c>
      <c r="AY554" s="126" t="s">
        <v>137</v>
      </c>
    </row>
    <row r="555" spans="2:65" s="10" customFormat="1" ht="11.25">
      <c r="B555" s="131"/>
      <c r="D555" s="121" t="s">
        <v>141</v>
      </c>
      <c r="E555" s="132" t="s">
        <v>965</v>
      </c>
      <c r="F555" s="133" t="s">
        <v>1420</v>
      </c>
      <c r="H555" s="134">
        <v>140</v>
      </c>
      <c r="I555" s="135"/>
      <c r="L555" s="131"/>
      <c r="M555" s="136"/>
      <c r="T555" s="137"/>
      <c r="AT555" s="132" t="s">
        <v>141</v>
      </c>
      <c r="AU555" s="132" t="s">
        <v>86</v>
      </c>
      <c r="AV555" s="10" t="s">
        <v>86</v>
      </c>
      <c r="AW555" s="10" t="s">
        <v>37</v>
      </c>
      <c r="AX555" s="10" t="s">
        <v>76</v>
      </c>
      <c r="AY555" s="132" t="s">
        <v>137</v>
      </c>
    </row>
    <row r="556" spans="2:65" s="10" customFormat="1" ht="11.25">
      <c r="B556" s="131"/>
      <c r="D556" s="121" t="s">
        <v>141</v>
      </c>
      <c r="E556" s="132" t="s">
        <v>970</v>
      </c>
      <c r="F556" s="133" t="s">
        <v>1421</v>
      </c>
      <c r="H556" s="134">
        <v>34</v>
      </c>
      <c r="I556" s="135"/>
      <c r="L556" s="131"/>
      <c r="M556" s="136"/>
      <c r="T556" s="137"/>
      <c r="AT556" s="132" t="s">
        <v>141</v>
      </c>
      <c r="AU556" s="132" t="s">
        <v>86</v>
      </c>
      <c r="AV556" s="10" t="s">
        <v>86</v>
      </c>
      <c r="AW556" s="10" t="s">
        <v>37</v>
      </c>
      <c r="AX556" s="10" t="s">
        <v>76</v>
      </c>
      <c r="AY556" s="132" t="s">
        <v>137</v>
      </c>
    </row>
    <row r="557" spans="2:65" s="14" customFormat="1" ht="11.25">
      <c r="B557" s="166"/>
      <c r="D557" s="121" t="s">
        <v>141</v>
      </c>
      <c r="E557" s="167" t="s">
        <v>19</v>
      </c>
      <c r="F557" s="168" t="s">
        <v>391</v>
      </c>
      <c r="H557" s="169">
        <v>174</v>
      </c>
      <c r="I557" s="170"/>
      <c r="L557" s="166"/>
      <c r="M557" s="171"/>
      <c r="T557" s="172"/>
      <c r="AT557" s="167" t="s">
        <v>141</v>
      </c>
      <c r="AU557" s="167" t="s">
        <v>86</v>
      </c>
      <c r="AV557" s="14" t="s">
        <v>153</v>
      </c>
      <c r="AW557" s="14" t="s">
        <v>37</v>
      </c>
      <c r="AX557" s="14" t="s">
        <v>84</v>
      </c>
      <c r="AY557" s="167" t="s">
        <v>137</v>
      </c>
    </row>
    <row r="558" spans="2:65" s="1" customFormat="1" ht="16.5" customHeight="1">
      <c r="B558" s="33"/>
      <c r="C558" s="108" t="s">
        <v>902</v>
      </c>
      <c r="D558" s="108" t="s">
        <v>132</v>
      </c>
      <c r="E558" s="109" t="s">
        <v>1422</v>
      </c>
      <c r="F558" s="110" t="s">
        <v>1423</v>
      </c>
      <c r="G558" s="111" t="s">
        <v>209</v>
      </c>
      <c r="H558" s="112">
        <v>174</v>
      </c>
      <c r="I558" s="113"/>
      <c r="J558" s="114">
        <f>ROUND(I558*H558,2)</f>
        <v>0</v>
      </c>
      <c r="K558" s="110" t="s">
        <v>376</v>
      </c>
      <c r="L558" s="33"/>
      <c r="M558" s="115" t="s">
        <v>19</v>
      </c>
      <c r="N558" s="116" t="s">
        <v>47</v>
      </c>
      <c r="P558" s="117">
        <f>O558*H558</f>
        <v>0</v>
      </c>
      <c r="Q558" s="117">
        <v>0</v>
      </c>
      <c r="R558" s="117">
        <f>Q558*H558</f>
        <v>0</v>
      </c>
      <c r="S558" s="117">
        <v>7.0000000000000007E-2</v>
      </c>
      <c r="T558" s="118">
        <f>S558*H558</f>
        <v>12.180000000000001</v>
      </c>
      <c r="AR558" s="119" t="s">
        <v>153</v>
      </c>
      <c r="AT558" s="119" t="s">
        <v>132</v>
      </c>
      <c r="AU558" s="119" t="s">
        <v>86</v>
      </c>
      <c r="AY558" s="18" t="s">
        <v>137</v>
      </c>
      <c r="BE558" s="120">
        <f>IF(N558="základní",J558,0)</f>
        <v>0</v>
      </c>
      <c r="BF558" s="120">
        <f>IF(N558="snížená",J558,0)</f>
        <v>0</v>
      </c>
      <c r="BG558" s="120">
        <f>IF(N558="zákl. přenesená",J558,0)</f>
        <v>0</v>
      </c>
      <c r="BH558" s="120">
        <f>IF(N558="sníž. přenesená",J558,0)</f>
        <v>0</v>
      </c>
      <c r="BI558" s="120">
        <f>IF(N558="nulová",J558,0)</f>
        <v>0</v>
      </c>
      <c r="BJ558" s="18" t="s">
        <v>84</v>
      </c>
      <c r="BK558" s="120">
        <f>ROUND(I558*H558,2)</f>
        <v>0</v>
      </c>
      <c r="BL558" s="18" t="s">
        <v>153</v>
      </c>
      <c r="BM558" s="119" t="s">
        <v>1424</v>
      </c>
    </row>
    <row r="559" spans="2:65" s="1" customFormat="1" ht="11.25">
      <c r="B559" s="33"/>
      <c r="D559" s="121" t="s">
        <v>139</v>
      </c>
      <c r="F559" s="122" t="s">
        <v>1425</v>
      </c>
      <c r="I559" s="123"/>
      <c r="L559" s="33"/>
      <c r="M559" s="124"/>
      <c r="T559" s="54"/>
      <c r="AT559" s="18" t="s">
        <v>139</v>
      </c>
      <c r="AU559" s="18" t="s">
        <v>86</v>
      </c>
    </row>
    <row r="560" spans="2:65" s="1" customFormat="1" ht="11.25">
      <c r="B560" s="33"/>
      <c r="D560" s="164" t="s">
        <v>379</v>
      </c>
      <c r="F560" s="165" t="s">
        <v>1426</v>
      </c>
      <c r="I560" s="123"/>
      <c r="L560" s="33"/>
      <c r="M560" s="124"/>
      <c r="T560" s="54"/>
      <c r="AT560" s="18" t="s">
        <v>379</v>
      </c>
      <c r="AU560" s="18" t="s">
        <v>86</v>
      </c>
    </row>
    <row r="561" spans="2:65" s="10" customFormat="1" ht="11.25">
      <c r="B561" s="131"/>
      <c r="D561" s="121" t="s">
        <v>141</v>
      </c>
      <c r="E561" s="132" t="s">
        <v>19</v>
      </c>
      <c r="F561" s="133" t="s">
        <v>965</v>
      </c>
      <c r="H561" s="134">
        <v>140</v>
      </c>
      <c r="I561" s="135"/>
      <c r="L561" s="131"/>
      <c r="M561" s="136"/>
      <c r="T561" s="137"/>
      <c r="AT561" s="132" t="s">
        <v>141</v>
      </c>
      <c r="AU561" s="132" t="s">
        <v>86</v>
      </c>
      <c r="AV561" s="10" t="s">
        <v>86</v>
      </c>
      <c r="AW561" s="10" t="s">
        <v>37</v>
      </c>
      <c r="AX561" s="10" t="s">
        <v>76</v>
      </c>
      <c r="AY561" s="132" t="s">
        <v>137</v>
      </c>
    </row>
    <row r="562" spans="2:65" s="10" customFormat="1" ht="11.25">
      <c r="B562" s="131"/>
      <c r="D562" s="121" t="s">
        <v>141</v>
      </c>
      <c r="E562" s="132" t="s">
        <v>19</v>
      </c>
      <c r="F562" s="133" t="s">
        <v>970</v>
      </c>
      <c r="H562" s="134">
        <v>34</v>
      </c>
      <c r="I562" s="135"/>
      <c r="L562" s="131"/>
      <c r="M562" s="136"/>
      <c r="T562" s="137"/>
      <c r="AT562" s="132" t="s">
        <v>141</v>
      </c>
      <c r="AU562" s="132" t="s">
        <v>86</v>
      </c>
      <c r="AV562" s="10" t="s">
        <v>86</v>
      </c>
      <c r="AW562" s="10" t="s">
        <v>37</v>
      </c>
      <c r="AX562" s="10" t="s">
        <v>76</v>
      </c>
      <c r="AY562" s="132" t="s">
        <v>137</v>
      </c>
    </row>
    <row r="563" spans="2:65" s="14" customFormat="1" ht="11.25">
      <c r="B563" s="166"/>
      <c r="D563" s="121" t="s">
        <v>141</v>
      </c>
      <c r="E563" s="167" t="s">
        <v>19</v>
      </c>
      <c r="F563" s="168" t="s">
        <v>391</v>
      </c>
      <c r="H563" s="169">
        <v>174</v>
      </c>
      <c r="I563" s="170"/>
      <c r="L563" s="166"/>
      <c r="M563" s="171"/>
      <c r="T563" s="172"/>
      <c r="AT563" s="167" t="s">
        <v>141</v>
      </c>
      <c r="AU563" s="167" t="s">
        <v>86</v>
      </c>
      <c r="AV563" s="14" t="s">
        <v>153</v>
      </c>
      <c r="AW563" s="14" t="s">
        <v>37</v>
      </c>
      <c r="AX563" s="14" t="s">
        <v>84</v>
      </c>
      <c r="AY563" s="167" t="s">
        <v>137</v>
      </c>
    </row>
    <row r="564" spans="2:65" s="1" customFormat="1" ht="16.5" customHeight="1">
      <c r="B564" s="33"/>
      <c r="C564" s="108" t="s">
        <v>910</v>
      </c>
      <c r="D564" s="108" t="s">
        <v>132</v>
      </c>
      <c r="E564" s="109" t="s">
        <v>1427</v>
      </c>
      <c r="F564" s="110" t="s">
        <v>1428</v>
      </c>
      <c r="G564" s="111" t="s">
        <v>209</v>
      </c>
      <c r="H564" s="112">
        <v>1741</v>
      </c>
      <c r="I564" s="113"/>
      <c r="J564" s="114">
        <f>ROUND(I564*H564,2)</f>
        <v>0</v>
      </c>
      <c r="K564" s="110" t="s">
        <v>376</v>
      </c>
      <c r="L564" s="33"/>
      <c r="M564" s="115" t="s">
        <v>19</v>
      </c>
      <c r="N564" s="116" t="s">
        <v>47</v>
      </c>
      <c r="P564" s="117">
        <f>O564*H564</f>
        <v>0</v>
      </c>
      <c r="Q564" s="117">
        <v>0</v>
      </c>
      <c r="R564" s="117">
        <f>Q564*H564</f>
        <v>0</v>
      </c>
      <c r="S564" s="117">
        <v>0</v>
      </c>
      <c r="T564" s="118">
        <f>S564*H564</f>
        <v>0</v>
      </c>
      <c r="AR564" s="119" t="s">
        <v>153</v>
      </c>
      <c r="AT564" s="119" t="s">
        <v>132</v>
      </c>
      <c r="AU564" s="119" t="s">
        <v>86</v>
      </c>
      <c r="AY564" s="18" t="s">
        <v>137</v>
      </c>
      <c r="BE564" s="120">
        <f>IF(N564="základní",J564,0)</f>
        <v>0</v>
      </c>
      <c r="BF564" s="120">
        <f>IF(N564="snížená",J564,0)</f>
        <v>0</v>
      </c>
      <c r="BG564" s="120">
        <f>IF(N564="zákl. přenesená",J564,0)</f>
        <v>0</v>
      </c>
      <c r="BH564" s="120">
        <f>IF(N564="sníž. přenesená",J564,0)</f>
        <v>0</v>
      </c>
      <c r="BI564" s="120">
        <f>IF(N564="nulová",J564,0)</f>
        <v>0</v>
      </c>
      <c r="BJ564" s="18" t="s">
        <v>84</v>
      </c>
      <c r="BK564" s="120">
        <f>ROUND(I564*H564,2)</f>
        <v>0</v>
      </c>
      <c r="BL564" s="18" t="s">
        <v>153</v>
      </c>
      <c r="BM564" s="119" t="s">
        <v>1429</v>
      </c>
    </row>
    <row r="565" spans="2:65" s="1" customFormat="1" ht="11.25">
      <c r="B565" s="33"/>
      <c r="D565" s="121" t="s">
        <v>139</v>
      </c>
      <c r="F565" s="122" t="s">
        <v>1428</v>
      </c>
      <c r="I565" s="123"/>
      <c r="L565" s="33"/>
      <c r="M565" s="124"/>
      <c r="T565" s="54"/>
      <c r="AT565" s="18" t="s">
        <v>139</v>
      </c>
      <c r="AU565" s="18" t="s">
        <v>86</v>
      </c>
    </row>
    <row r="566" spans="2:65" s="1" customFormat="1" ht="11.25">
      <c r="B566" s="33"/>
      <c r="D566" s="164" t="s">
        <v>379</v>
      </c>
      <c r="F566" s="165" t="s">
        <v>1430</v>
      </c>
      <c r="I566" s="123"/>
      <c r="L566" s="33"/>
      <c r="M566" s="124"/>
      <c r="T566" s="54"/>
      <c r="AT566" s="18" t="s">
        <v>379</v>
      </c>
      <c r="AU566" s="18" t="s">
        <v>86</v>
      </c>
    </row>
    <row r="567" spans="2:65" s="10" customFormat="1" ht="11.25">
      <c r="B567" s="131"/>
      <c r="D567" s="121" t="s">
        <v>141</v>
      </c>
      <c r="E567" s="132" t="s">
        <v>19</v>
      </c>
      <c r="F567" s="133" t="s">
        <v>944</v>
      </c>
      <c r="H567" s="134">
        <v>455</v>
      </c>
      <c r="I567" s="135"/>
      <c r="L567" s="131"/>
      <c r="M567" s="136"/>
      <c r="T567" s="137"/>
      <c r="AT567" s="132" t="s">
        <v>141</v>
      </c>
      <c r="AU567" s="132" t="s">
        <v>86</v>
      </c>
      <c r="AV567" s="10" t="s">
        <v>86</v>
      </c>
      <c r="AW567" s="10" t="s">
        <v>37</v>
      </c>
      <c r="AX567" s="10" t="s">
        <v>76</v>
      </c>
      <c r="AY567" s="132" t="s">
        <v>137</v>
      </c>
    </row>
    <row r="568" spans="2:65" s="10" customFormat="1" ht="11.25">
      <c r="B568" s="131"/>
      <c r="D568" s="121" t="s">
        <v>141</v>
      </c>
      <c r="E568" s="132" t="s">
        <v>19</v>
      </c>
      <c r="F568" s="133" t="s">
        <v>962</v>
      </c>
      <c r="H568" s="134">
        <v>570</v>
      </c>
      <c r="I568" s="135"/>
      <c r="L568" s="131"/>
      <c r="M568" s="136"/>
      <c r="T568" s="137"/>
      <c r="AT568" s="132" t="s">
        <v>141</v>
      </c>
      <c r="AU568" s="132" t="s">
        <v>86</v>
      </c>
      <c r="AV568" s="10" t="s">
        <v>86</v>
      </c>
      <c r="AW568" s="10" t="s">
        <v>37</v>
      </c>
      <c r="AX568" s="10" t="s">
        <v>76</v>
      </c>
      <c r="AY568" s="132" t="s">
        <v>137</v>
      </c>
    </row>
    <row r="569" spans="2:65" s="10" customFormat="1" ht="11.25">
      <c r="B569" s="131"/>
      <c r="D569" s="121" t="s">
        <v>141</v>
      </c>
      <c r="E569" s="132" t="s">
        <v>19</v>
      </c>
      <c r="F569" s="133" t="s">
        <v>1431</v>
      </c>
      <c r="H569" s="134">
        <v>716</v>
      </c>
      <c r="I569" s="135"/>
      <c r="L569" s="131"/>
      <c r="M569" s="136"/>
      <c r="T569" s="137"/>
      <c r="AT569" s="132" t="s">
        <v>141</v>
      </c>
      <c r="AU569" s="132" t="s">
        <v>86</v>
      </c>
      <c r="AV569" s="10" t="s">
        <v>86</v>
      </c>
      <c r="AW569" s="10" t="s">
        <v>37</v>
      </c>
      <c r="AX569" s="10" t="s">
        <v>76</v>
      </c>
      <c r="AY569" s="132" t="s">
        <v>137</v>
      </c>
    </row>
    <row r="570" spans="2:65" s="14" customFormat="1" ht="11.25">
      <c r="B570" s="166"/>
      <c r="D570" s="121" t="s">
        <v>141</v>
      </c>
      <c r="E570" s="167" t="s">
        <v>19</v>
      </c>
      <c r="F570" s="168" t="s">
        <v>391</v>
      </c>
      <c r="H570" s="169">
        <v>1741</v>
      </c>
      <c r="I570" s="170"/>
      <c r="L570" s="166"/>
      <c r="M570" s="171"/>
      <c r="T570" s="172"/>
      <c r="AT570" s="167" t="s">
        <v>141</v>
      </c>
      <c r="AU570" s="167" t="s">
        <v>86</v>
      </c>
      <c r="AV570" s="14" t="s">
        <v>153</v>
      </c>
      <c r="AW570" s="14" t="s">
        <v>37</v>
      </c>
      <c r="AX570" s="14" t="s">
        <v>84</v>
      </c>
      <c r="AY570" s="167" t="s">
        <v>137</v>
      </c>
    </row>
    <row r="571" spans="2:65" s="1" customFormat="1" ht="16.5" customHeight="1">
      <c r="B571" s="33"/>
      <c r="C571" s="108" t="s">
        <v>916</v>
      </c>
      <c r="D571" s="108" t="s">
        <v>132</v>
      </c>
      <c r="E571" s="109" t="s">
        <v>1432</v>
      </c>
      <c r="F571" s="110" t="s">
        <v>1433</v>
      </c>
      <c r="G571" s="111" t="s">
        <v>209</v>
      </c>
      <c r="H571" s="112">
        <v>438.6</v>
      </c>
      <c r="I571" s="113"/>
      <c r="J571" s="114">
        <f>ROUND(I571*H571,2)</f>
        <v>0</v>
      </c>
      <c r="K571" s="110" t="s">
        <v>19</v>
      </c>
      <c r="L571" s="33"/>
      <c r="M571" s="115" t="s">
        <v>19</v>
      </c>
      <c r="N571" s="116" t="s">
        <v>47</v>
      </c>
      <c r="P571" s="117">
        <f>O571*H571</f>
        <v>0</v>
      </c>
      <c r="Q571" s="117">
        <v>0</v>
      </c>
      <c r="R571" s="117">
        <f>Q571*H571</f>
        <v>0</v>
      </c>
      <c r="S571" s="117">
        <v>0</v>
      </c>
      <c r="T571" s="118">
        <f>S571*H571</f>
        <v>0</v>
      </c>
      <c r="AR571" s="119" t="s">
        <v>153</v>
      </c>
      <c r="AT571" s="119" t="s">
        <v>132</v>
      </c>
      <c r="AU571" s="119" t="s">
        <v>86</v>
      </c>
      <c r="AY571" s="18" t="s">
        <v>137</v>
      </c>
      <c r="BE571" s="120">
        <f>IF(N571="základní",J571,0)</f>
        <v>0</v>
      </c>
      <c r="BF571" s="120">
        <f>IF(N571="snížená",J571,0)</f>
        <v>0</v>
      </c>
      <c r="BG571" s="120">
        <f>IF(N571="zákl. přenesená",J571,0)</f>
        <v>0</v>
      </c>
      <c r="BH571" s="120">
        <f>IF(N571="sníž. přenesená",J571,0)</f>
        <v>0</v>
      </c>
      <c r="BI571" s="120">
        <f>IF(N571="nulová",J571,0)</f>
        <v>0</v>
      </c>
      <c r="BJ571" s="18" t="s">
        <v>84</v>
      </c>
      <c r="BK571" s="120">
        <f>ROUND(I571*H571,2)</f>
        <v>0</v>
      </c>
      <c r="BL571" s="18" t="s">
        <v>153</v>
      </c>
      <c r="BM571" s="119" t="s">
        <v>1434</v>
      </c>
    </row>
    <row r="572" spans="2:65" s="1" customFormat="1" ht="11.25">
      <c r="B572" s="33"/>
      <c r="D572" s="121" t="s">
        <v>139</v>
      </c>
      <c r="F572" s="122" t="s">
        <v>1435</v>
      </c>
      <c r="I572" s="123"/>
      <c r="L572" s="33"/>
      <c r="M572" s="124"/>
      <c r="T572" s="54"/>
      <c r="AT572" s="18" t="s">
        <v>139</v>
      </c>
      <c r="AU572" s="18" t="s">
        <v>86</v>
      </c>
    </row>
    <row r="573" spans="2:65" s="9" customFormat="1" ht="11.25">
      <c r="B573" s="125"/>
      <c r="D573" s="121" t="s">
        <v>141</v>
      </c>
      <c r="E573" s="126" t="s">
        <v>19</v>
      </c>
      <c r="F573" s="127" t="s">
        <v>1293</v>
      </c>
      <c r="H573" s="126" t="s">
        <v>19</v>
      </c>
      <c r="I573" s="128"/>
      <c r="L573" s="125"/>
      <c r="M573" s="129"/>
      <c r="T573" s="130"/>
      <c r="AT573" s="126" t="s">
        <v>141</v>
      </c>
      <c r="AU573" s="126" t="s">
        <v>86</v>
      </c>
      <c r="AV573" s="9" t="s">
        <v>84</v>
      </c>
      <c r="AW573" s="9" t="s">
        <v>37</v>
      </c>
      <c r="AX573" s="9" t="s">
        <v>76</v>
      </c>
      <c r="AY573" s="126" t="s">
        <v>137</v>
      </c>
    </row>
    <row r="574" spans="2:65" s="10" customFormat="1" ht="11.25">
      <c r="B574" s="131"/>
      <c r="D574" s="121" t="s">
        <v>141</v>
      </c>
      <c r="E574" s="132" t="s">
        <v>19</v>
      </c>
      <c r="F574" s="133" t="s">
        <v>1436</v>
      </c>
      <c r="H574" s="134">
        <v>438.6</v>
      </c>
      <c r="I574" s="135"/>
      <c r="L574" s="131"/>
      <c r="M574" s="136"/>
      <c r="T574" s="137"/>
      <c r="AT574" s="132" t="s">
        <v>141</v>
      </c>
      <c r="AU574" s="132" t="s">
        <v>86</v>
      </c>
      <c r="AV574" s="10" t="s">
        <v>86</v>
      </c>
      <c r="AW574" s="10" t="s">
        <v>37</v>
      </c>
      <c r="AX574" s="10" t="s">
        <v>84</v>
      </c>
      <c r="AY574" s="132" t="s">
        <v>137</v>
      </c>
    </row>
    <row r="575" spans="2:65" s="1" customFormat="1" ht="16.5" customHeight="1">
      <c r="B575" s="33"/>
      <c r="C575" s="108" t="s">
        <v>922</v>
      </c>
      <c r="D575" s="108" t="s">
        <v>132</v>
      </c>
      <c r="E575" s="109" t="s">
        <v>1437</v>
      </c>
      <c r="F575" s="110" t="s">
        <v>1438</v>
      </c>
      <c r="G575" s="111" t="s">
        <v>209</v>
      </c>
      <c r="H575" s="112">
        <v>4.1399999999999997</v>
      </c>
      <c r="I575" s="113"/>
      <c r="J575" s="114">
        <f>ROUND(I575*H575,2)</f>
        <v>0</v>
      </c>
      <c r="K575" s="110" t="s">
        <v>19</v>
      </c>
      <c r="L575" s="33"/>
      <c r="M575" s="115" t="s">
        <v>19</v>
      </c>
      <c r="N575" s="116" t="s">
        <v>47</v>
      </c>
      <c r="P575" s="117">
        <f>O575*H575</f>
        <v>0</v>
      </c>
      <c r="Q575" s="117">
        <v>0</v>
      </c>
      <c r="R575" s="117">
        <f>Q575*H575</f>
        <v>0</v>
      </c>
      <c r="S575" s="117">
        <v>0</v>
      </c>
      <c r="T575" s="118">
        <f>S575*H575</f>
        <v>0</v>
      </c>
      <c r="AR575" s="119" t="s">
        <v>153</v>
      </c>
      <c r="AT575" s="119" t="s">
        <v>132</v>
      </c>
      <c r="AU575" s="119" t="s">
        <v>86</v>
      </c>
      <c r="AY575" s="18" t="s">
        <v>137</v>
      </c>
      <c r="BE575" s="120">
        <f>IF(N575="základní",J575,0)</f>
        <v>0</v>
      </c>
      <c r="BF575" s="120">
        <f>IF(N575="snížená",J575,0)</f>
        <v>0</v>
      </c>
      <c r="BG575" s="120">
        <f>IF(N575="zákl. přenesená",J575,0)</f>
        <v>0</v>
      </c>
      <c r="BH575" s="120">
        <f>IF(N575="sníž. přenesená",J575,0)</f>
        <v>0</v>
      </c>
      <c r="BI575" s="120">
        <f>IF(N575="nulová",J575,0)</f>
        <v>0</v>
      </c>
      <c r="BJ575" s="18" t="s">
        <v>84</v>
      </c>
      <c r="BK575" s="120">
        <f>ROUND(I575*H575,2)</f>
        <v>0</v>
      </c>
      <c r="BL575" s="18" t="s">
        <v>153</v>
      </c>
      <c r="BM575" s="119" t="s">
        <v>1439</v>
      </c>
    </row>
    <row r="576" spans="2:65" s="1" customFormat="1" ht="19.5">
      <c r="B576" s="33"/>
      <c r="D576" s="121" t="s">
        <v>139</v>
      </c>
      <c r="F576" s="122" t="s">
        <v>1440</v>
      </c>
      <c r="I576" s="123"/>
      <c r="L576" s="33"/>
      <c r="M576" s="124"/>
      <c r="T576" s="54"/>
      <c r="AT576" s="18" t="s">
        <v>139</v>
      </c>
      <c r="AU576" s="18" t="s">
        <v>86</v>
      </c>
    </row>
    <row r="577" spans="2:65" s="9" customFormat="1" ht="11.25">
      <c r="B577" s="125"/>
      <c r="D577" s="121" t="s">
        <v>141</v>
      </c>
      <c r="E577" s="126" t="s">
        <v>19</v>
      </c>
      <c r="F577" s="127" t="s">
        <v>1441</v>
      </c>
      <c r="H577" s="126" t="s">
        <v>19</v>
      </c>
      <c r="I577" s="128"/>
      <c r="L577" s="125"/>
      <c r="M577" s="129"/>
      <c r="T577" s="130"/>
      <c r="AT577" s="126" t="s">
        <v>141</v>
      </c>
      <c r="AU577" s="126" t="s">
        <v>86</v>
      </c>
      <c r="AV577" s="9" t="s">
        <v>84</v>
      </c>
      <c r="AW577" s="9" t="s">
        <v>37</v>
      </c>
      <c r="AX577" s="9" t="s">
        <v>76</v>
      </c>
      <c r="AY577" s="126" t="s">
        <v>137</v>
      </c>
    </row>
    <row r="578" spans="2:65" s="10" customFormat="1" ht="11.25">
      <c r="B578" s="131"/>
      <c r="D578" s="121" t="s">
        <v>141</v>
      </c>
      <c r="E578" s="132" t="s">
        <v>19</v>
      </c>
      <c r="F578" s="133" t="s">
        <v>1442</v>
      </c>
      <c r="H578" s="134">
        <v>4.1399999999999997</v>
      </c>
      <c r="I578" s="135"/>
      <c r="L578" s="131"/>
      <c r="M578" s="136"/>
      <c r="T578" s="137"/>
      <c r="AT578" s="132" t="s">
        <v>141</v>
      </c>
      <c r="AU578" s="132" t="s">
        <v>86</v>
      </c>
      <c r="AV578" s="10" t="s">
        <v>86</v>
      </c>
      <c r="AW578" s="10" t="s">
        <v>37</v>
      </c>
      <c r="AX578" s="10" t="s">
        <v>84</v>
      </c>
      <c r="AY578" s="132" t="s">
        <v>137</v>
      </c>
    </row>
    <row r="579" spans="2:65" s="1" customFormat="1" ht="16.5" customHeight="1">
      <c r="B579" s="33"/>
      <c r="C579" s="108" t="s">
        <v>928</v>
      </c>
      <c r="D579" s="108" t="s">
        <v>132</v>
      </c>
      <c r="E579" s="109" t="s">
        <v>1443</v>
      </c>
      <c r="F579" s="110" t="s">
        <v>1444</v>
      </c>
      <c r="G579" s="111" t="s">
        <v>209</v>
      </c>
      <c r="H579" s="112">
        <v>140</v>
      </c>
      <c r="I579" s="113"/>
      <c r="J579" s="114">
        <f>ROUND(I579*H579,2)</f>
        <v>0</v>
      </c>
      <c r="K579" s="110" t="s">
        <v>376</v>
      </c>
      <c r="L579" s="33"/>
      <c r="M579" s="115" t="s">
        <v>19</v>
      </c>
      <c r="N579" s="116" t="s">
        <v>47</v>
      </c>
      <c r="P579" s="117">
        <f>O579*H579</f>
        <v>0</v>
      </c>
      <c r="Q579" s="117">
        <v>8.0570000000000003E-2</v>
      </c>
      <c r="R579" s="117">
        <f>Q579*H579</f>
        <v>11.2798</v>
      </c>
      <c r="S579" s="117">
        <v>0</v>
      </c>
      <c r="T579" s="118">
        <f>S579*H579</f>
        <v>0</v>
      </c>
      <c r="AR579" s="119" t="s">
        <v>153</v>
      </c>
      <c r="AT579" s="119" t="s">
        <v>132</v>
      </c>
      <c r="AU579" s="119" t="s">
        <v>86</v>
      </c>
      <c r="AY579" s="18" t="s">
        <v>137</v>
      </c>
      <c r="BE579" s="120">
        <f>IF(N579="základní",J579,0)</f>
        <v>0</v>
      </c>
      <c r="BF579" s="120">
        <f>IF(N579="snížená",J579,0)</f>
        <v>0</v>
      </c>
      <c r="BG579" s="120">
        <f>IF(N579="zákl. přenesená",J579,0)</f>
        <v>0</v>
      </c>
      <c r="BH579" s="120">
        <f>IF(N579="sníž. přenesená",J579,0)</f>
        <v>0</v>
      </c>
      <c r="BI579" s="120">
        <f>IF(N579="nulová",J579,0)</f>
        <v>0</v>
      </c>
      <c r="BJ579" s="18" t="s">
        <v>84</v>
      </c>
      <c r="BK579" s="120">
        <f>ROUND(I579*H579,2)</f>
        <v>0</v>
      </c>
      <c r="BL579" s="18" t="s">
        <v>153</v>
      </c>
      <c r="BM579" s="119" t="s">
        <v>1445</v>
      </c>
    </row>
    <row r="580" spans="2:65" s="1" customFormat="1" ht="11.25">
      <c r="B580" s="33"/>
      <c r="D580" s="121" t="s">
        <v>139</v>
      </c>
      <c r="F580" s="122" t="s">
        <v>1446</v>
      </c>
      <c r="I580" s="123"/>
      <c r="L580" s="33"/>
      <c r="M580" s="124"/>
      <c r="T580" s="54"/>
      <c r="AT580" s="18" t="s">
        <v>139</v>
      </c>
      <c r="AU580" s="18" t="s">
        <v>86</v>
      </c>
    </row>
    <row r="581" spans="2:65" s="1" customFormat="1" ht="11.25">
      <c r="B581" s="33"/>
      <c r="D581" s="164" t="s">
        <v>379</v>
      </c>
      <c r="F581" s="165" t="s">
        <v>1447</v>
      </c>
      <c r="I581" s="123"/>
      <c r="L581" s="33"/>
      <c r="M581" s="124"/>
      <c r="T581" s="54"/>
      <c r="AT581" s="18" t="s">
        <v>379</v>
      </c>
      <c r="AU581" s="18" t="s">
        <v>86</v>
      </c>
    </row>
    <row r="582" spans="2:65" s="10" customFormat="1" ht="11.25">
      <c r="B582" s="131"/>
      <c r="D582" s="121" t="s">
        <v>141</v>
      </c>
      <c r="E582" s="132" t="s">
        <v>19</v>
      </c>
      <c r="F582" s="133" t="s">
        <v>965</v>
      </c>
      <c r="H582" s="134">
        <v>140</v>
      </c>
      <c r="I582" s="135"/>
      <c r="L582" s="131"/>
      <c r="M582" s="136"/>
      <c r="T582" s="137"/>
      <c r="AT582" s="132" t="s">
        <v>141</v>
      </c>
      <c r="AU582" s="132" t="s">
        <v>86</v>
      </c>
      <c r="AV582" s="10" t="s">
        <v>86</v>
      </c>
      <c r="AW582" s="10" t="s">
        <v>37</v>
      </c>
      <c r="AX582" s="10" t="s">
        <v>84</v>
      </c>
      <c r="AY582" s="132" t="s">
        <v>137</v>
      </c>
    </row>
    <row r="583" spans="2:65" s="1" customFormat="1" ht="16.5" customHeight="1">
      <c r="B583" s="33"/>
      <c r="C583" s="108" t="s">
        <v>933</v>
      </c>
      <c r="D583" s="108" t="s">
        <v>132</v>
      </c>
      <c r="E583" s="109" t="s">
        <v>1448</v>
      </c>
      <c r="F583" s="110" t="s">
        <v>1449</v>
      </c>
      <c r="G583" s="111" t="s">
        <v>209</v>
      </c>
      <c r="H583" s="112">
        <v>34</v>
      </c>
      <c r="I583" s="113"/>
      <c r="J583" s="114">
        <f>ROUND(I583*H583,2)</f>
        <v>0</v>
      </c>
      <c r="K583" s="110" t="s">
        <v>376</v>
      </c>
      <c r="L583" s="33"/>
      <c r="M583" s="115" t="s">
        <v>19</v>
      </c>
      <c r="N583" s="116" t="s">
        <v>47</v>
      </c>
      <c r="P583" s="117">
        <f>O583*H583</f>
        <v>0</v>
      </c>
      <c r="Q583" s="117">
        <v>0.18128</v>
      </c>
      <c r="R583" s="117">
        <f>Q583*H583</f>
        <v>6.1635200000000001</v>
      </c>
      <c r="S583" s="117">
        <v>0</v>
      </c>
      <c r="T583" s="118">
        <f>S583*H583</f>
        <v>0</v>
      </c>
      <c r="AR583" s="119" t="s">
        <v>153</v>
      </c>
      <c r="AT583" s="119" t="s">
        <v>132</v>
      </c>
      <c r="AU583" s="119" t="s">
        <v>86</v>
      </c>
      <c r="AY583" s="18" t="s">
        <v>137</v>
      </c>
      <c r="BE583" s="120">
        <f>IF(N583="základní",J583,0)</f>
        <v>0</v>
      </c>
      <c r="BF583" s="120">
        <f>IF(N583="snížená",J583,0)</f>
        <v>0</v>
      </c>
      <c r="BG583" s="120">
        <f>IF(N583="zákl. přenesená",J583,0)</f>
        <v>0</v>
      </c>
      <c r="BH583" s="120">
        <f>IF(N583="sníž. přenesená",J583,0)</f>
        <v>0</v>
      </c>
      <c r="BI583" s="120">
        <f>IF(N583="nulová",J583,0)</f>
        <v>0</v>
      </c>
      <c r="BJ583" s="18" t="s">
        <v>84</v>
      </c>
      <c r="BK583" s="120">
        <f>ROUND(I583*H583,2)</f>
        <v>0</v>
      </c>
      <c r="BL583" s="18" t="s">
        <v>153</v>
      </c>
      <c r="BM583" s="119" t="s">
        <v>1450</v>
      </c>
    </row>
    <row r="584" spans="2:65" s="1" customFormat="1" ht="11.25">
      <c r="B584" s="33"/>
      <c r="D584" s="121" t="s">
        <v>139</v>
      </c>
      <c r="F584" s="122" t="s">
        <v>1451</v>
      </c>
      <c r="I584" s="123"/>
      <c r="L584" s="33"/>
      <c r="M584" s="124"/>
      <c r="T584" s="54"/>
      <c r="AT584" s="18" t="s">
        <v>139</v>
      </c>
      <c r="AU584" s="18" t="s">
        <v>86</v>
      </c>
    </row>
    <row r="585" spans="2:65" s="1" customFormat="1" ht="11.25">
      <c r="B585" s="33"/>
      <c r="D585" s="164" t="s">
        <v>379</v>
      </c>
      <c r="F585" s="165" t="s">
        <v>1452</v>
      </c>
      <c r="I585" s="123"/>
      <c r="L585" s="33"/>
      <c r="M585" s="124"/>
      <c r="T585" s="54"/>
      <c r="AT585" s="18" t="s">
        <v>379</v>
      </c>
      <c r="AU585" s="18" t="s">
        <v>86</v>
      </c>
    </row>
    <row r="586" spans="2:65" s="10" customFormat="1" ht="11.25">
      <c r="B586" s="131"/>
      <c r="D586" s="121" t="s">
        <v>141</v>
      </c>
      <c r="E586" s="132" t="s">
        <v>19</v>
      </c>
      <c r="F586" s="133" t="s">
        <v>970</v>
      </c>
      <c r="H586" s="134">
        <v>34</v>
      </c>
      <c r="I586" s="135"/>
      <c r="L586" s="131"/>
      <c r="M586" s="136"/>
      <c r="T586" s="137"/>
      <c r="AT586" s="132" t="s">
        <v>141</v>
      </c>
      <c r="AU586" s="132" t="s">
        <v>86</v>
      </c>
      <c r="AV586" s="10" t="s">
        <v>86</v>
      </c>
      <c r="AW586" s="10" t="s">
        <v>37</v>
      </c>
      <c r="AX586" s="10" t="s">
        <v>84</v>
      </c>
      <c r="AY586" s="132" t="s">
        <v>137</v>
      </c>
    </row>
    <row r="587" spans="2:65" s="1" customFormat="1" ht="16.5" customHeight="1">
      <c r="B587" s="33"/>
      <c r="C587" s="108" t="s">
        <v>1453</v>
      </c>
      <c r="D587" s="108" t="s">
        <v>132</v>
      </c>
      <c r="E587" s="109" t="s">
        <v>1454</v>
      </c>
      <c r="F587" s="110" t="s">
        <v>1455</v>
      </c>
      <c r="G587" s="111" t="s">
        <v>209</v>
      </c>
      <c r="H587" s="112">
        <v>174</v>
      </c>
      <c r="I587" s="113"/>
      <c r="J587" s="114">
        <f>ROUND(I587*H587,2)</f>
        <v>0</v>
      </c>
      <c r="K587" s="110" t="s">
        <v>376</v>
      </c>
      <c r="L587" s="33"/>
      <c r="M587" s="115" t="s">
        <v>19</v>
      </c>
      <c r="N587" s="116" t="s">
        <v>47</v>
      </c>
      <c r="P587" s="117">
        <f>O587*H587</f>
        <v>0</v>
      </c>
      <c r="Q587" s="117">
        <v>6.1500000000000001E-3</v>
      </c>
      <c r="R587" s="117">
        <f>Q587*H587</f>
        <v>1.0701000000000001</v>
      </c>
      <c r="S587" s="117">
        <v>0</v>
      </c>
      <c r="T587" s="118">
        <f>S587*H587</f>
        <v>0</v>
      </c>
      <c r="AR587" s="119" t="s">
        <v>153</v>
      </c>
      <c r="AT587" s="119" t="s">
        <v>132</v>
      </c>
      <c r="AU587" s="119" t="s">
        <v>86</v>
      </c>
      <c r="AY587" s="18" t="s">
        <v>137</v>
      </c>
      <c r="BE587" s="120">
        <f>IF(N587="základní",J587,0)</f>
        <v>0</v>
      </c>
      <c r="BF587" s="120">
        <f>IF(N587="snížená",J587,0)</f>
        <v>0</v>
      </c>
      <c r="BG587" s="120">
        <f>IF(N587="zákl. přenesená",J587,0)</f>
        <v>0</v>
      </c>
      <c r="BH587" s="120">
        <f>IF(N587="sníž. přenesená",J587,0)</f>
        <v>0</v>
      </c>
      <c r="BI587" s="120">
        <f>IF(N587="nulová",J587,0)</f>
        <v>0</v>
      </c>
      <c r="BJ587" s="18" t="s">
        <v>84</v>
      </c>
      <c r="BK587" s="120">
        <f>ROUND(I587*H587,2)</f>
        <v>0</v>
      </c>
      <c r="BL587" s="18" t="s">
        <v>153</v>
      </c>
      <c r="BM587" s="119" t="s">
        <v>1456</v>
      </c>
    </row>
    <row r="588" spans="2:65" s="1" customFormat="1" ht="11.25">
      <c r="B588" s="33"/>
      <c r="D588" s="121" t="s">
        <v>139</v>
      </c>
      <c r="F588" s="122" t="s">
        <v>1457</v>
      </c>
      <c r="I588" s="123"/>
      <c r="L588" s="33"/>
      <c r="M588" s="124"/>
      <c r="T588" s="54"/>
      <c r="AT588" s="18" t="s">
        <v>139</v>
      </c>
      <c r="AU588" s="18" t="s">
        <v>86</v>
      </c>
    </row>
    <row r="589" spans="2:65" s="1" customFormat="1" ht="11.25">
      <c r="B589" s="33"/>
      <c r="D589" s="164" t="s">
        <v>379</v>
      </c>
      <c r="F589" s="165" t="s">
        <v>1458</v>
      </c>
      <c r="I589" s="123"/>
      <c r="L589" s="33"/>
      <c r="M589" s="124"/>
      <c r="T589" s="54"/>
      <c r="AT589" s="18" t="s">
        <v>379</v>
      </c>
      <c r="AU589" s="18" t="s">
        <v>86</v>
      </c>
    </row>
    <row r="590" spans="2:65" s="10" customFormat="1" ht="11.25">
      <c r="B590" s="131"/>
      <c r="D590" s="121" t="s">
        <v>141</v>
      </c>
      <c r="E590" s="132" t="s">
        <v>19</v>
      </c>
      <c r="F590" s="133" t="s">
        <v>965</v>
      </c>
      <c r="H590" s="134">
        <v>140</v>
      </c>
      <c r="I590" s="135"/>
      <c r="L590" s="131"/>
      <c r="M590" s="136"/>
      <c r="T590" s="137"/>
      <c r="AT590" s="132" t="s">
        <v>141</v>
      </c>
      <c r="AU590" s="132" t="s">
        <v>86</v>
      </c>
      <c r="AV590" s="10" t="s">
        <v>86</v>
      </c>
      <c r="AW590" s="10" t="s">
        <v>37</v>
      </c>
      <c r="AX590" s="10" t="s">
        <v>76</v>
      </c>
      <c r="AY590" s="132" t="s">
        <v>137</v>
      </c>
    </row>
    <row r="591" spans="2:65" s="10" customFormat="1" ht="11.25">
      <c r="B591" s="131"/>
      <c r="D591" s="121" t="s">
        <v>141</v>
      </c>
      <c r="E591" s="132" t="s">
        <v>19</v>
      </c>
      <c r="F591" s="133" t="s">
        <v>970</v>
      </c>
      <c r="H591" s="134">
        <v>34</v>
      </c>
      <c r="I591" s="135"/>
      <c r="L591" s="131"/>
      <c r="M591" s="136"/>
      <c r="T591" s="137"/>
      <c r="AT591" s="132" t="s">
        <v>141</v>
      </c>
      <c r="AU591" s="132" t="s">
        <v>86</v>
      </c>
      <c r="AV591" s="10" t="s">
        <v>86</v>
      </c>
      <c r="AW591" s="10" t="s">
        <v>37</v>
      </c>
      <c r="AX591" s="10" t="s">
        <v>76</v>
      </c>
      <c r="AY591" s="132" t="s">
        <v>137</v>
      </c>
    </row>
    <row r="592" spans="2:65" s="14" customFormat="1" ht="11.25">
      <c r="B592" s="166"/>
      <c r="D592" s="121" t="s">
        <v>141</v>
      </c>
      <c r="E592" s="167" t="s">
        <v>19</v>
      </c>
      <c r="F592" s="168" t="s">
        <v>391</v>
      </c>
      <c r="H592" s="169">
        <v>174</v>
      </c>
      <c r="I592" s="170"/>
      <c r="L592" s="166"/>
      <c r="M592" s="171"/>
      <c r="T592" s="172"/>
      <c r="AT592" s="167" t="s">
        <v>141</v>
      </c>
      <c r="AU592" s="167" t="s">
        <v>86</v>
      </c>
      <c r="AV592" s="14" t="s">
        <v>153</v>
      </c>
      <c r="AW592" s="14" t="s">
        <v>37</v>
      </c>
      <c r="AX592" s="14" t="s">
        <v>84</v>
      </c>
      <c r="AY592" s="167" t="s">
        <v>137</v>
      </c>
    </row>
    <row r="593" spans="2:65" s="1" customFormat="1" ht="16.5" customHeight="1">
      <c r="B593" s="33"/>
      <c r="C593" s="108" t="s">
        <v>1459</v>
      </c>
      <c r="D593" s="108" t="s">
        <v>132</v>
      </c>
      <c r="E593" s="109" t="s">
        <v>1460</v>
      </c>
      <c r="F593" s="110" t="s">
        <v>1461</v>
      </c>
      <c r="G593" s="111" t="s">
        <v>209</v>
      </c>
      <c r="H593" s="112">
        <v>68</v>
      </c>
      <c r="I593" s="113"/>
      <c r="J593" s="114">
        <f>ROUND(I593*H593,2)</f>
        <v>0</v>
      </c>
      <c r="K593" s="110" t="s">
        <v>376</v>
      </c>
      <c r="L593" s="33"/>
      <c r="M593" s="115" t="s">
        <v>19</v>
      </c>
      <c r="N593" s="116" t="s">
        <v>47</v>
      </c>
      <c r="P593" s="117">
        <f>O593*H593</f>
        <v>0</v>
      </c>
      <c r="Q593" s="117">
        <v>1.5299999999999999E-3</v>
      </c>
      <c r="R593" s="117">
        <f>Q593*H593</f>
        <v>0.10403999999999999</v>
      </c>
      <c r="S593" s="117">
        <v>0</v>
      </c>
      <c r="T593" s="118">
        <f>S593*H593</f>
        <v>0</v>
      </c>
      <c r="AR593" s="119" t="s">
        <v>153</v>
      </c>
      <c r="AT593" s="119" t="s">
        <v>132</v>
      </c>
      <c r="AU593" s="119" t="s">
        <v>86</v>
      </c>
      <c r="AY593" s="18" t="s">
        <v>137</v>
      </c>
      <c r="BE593" s="120">
        <f>IF(N593="základní",J593,0)</f>
        <v>0</v>
      </c>
      <c r="BF593" s="120">
        <f>IF(N593="snížená",J593,0)</f>
        <v>0</v>
      </c>
      <c r="BG593" s="120">
        <f>IF(N593="zákl. přenesená",J593,0)</f>
        <v>0</v>
      </c>
      <c r="BH593" s="120">
        <f>IF(N593="sníž. přenesená",J593,0)</f>
        <v>0</v>
      </c>
      <c r="BI593" s="120">
        <f>IF(N593="nulová",J593,0)</f>
        <v>0</v>
      </c>
      <c r="BJ593" s="18" t="s">
        <v>84</v>
      </c>
      <c r="BK593" s="120">
        <f>ROUND(I593*H593,2)</f>
        <v>0</v>
      </c>
      <c r="BL593" s="18" t="s">
        <v>153</v>
      </c>
      <c r="BM593" s="119" t="s">
        <v>1462</v>
      </c>
    </row>
    <row r="594" spans="2:65" s="1" customFormat="1" ht="11.25">
      <c r="B594" s="33"/>
      <c r="D594" s="121" t="s">
        <v>139</v>
      </c>
      <c r="F594" s="122" t="s">
        <v>1463</v>
      </c>
      <c r="I594" s="123"/>
      <c r="L594" s="33"/>
      <c r="M594" s="124"/>
      <c r="T594" s="54"/>
      <c r="AT594" s="18" t="s">
        <v>139</v>
      </c>
      <c r="AU594" s="18" t="s">
        <v>86</v>
      </c>
    </row>
    <row r="595" spans="2:65" s="1" customFormat="1" ht="11.25">
      <c r="B595" s="33"/>
      <c r="D595" s="164" t="s">
        <v>379</v>
      </c>
      <c r="F595" s="165" t="s">
        <v>1464</v>
      </c>
      <c r="I595" s="123"/>
      <c r="L595" s="33"/>
      <c r="M595" s="124"/>
      <c r="T595" s="54"/>
      <c r="AT595" s="18" t="s">
        <v>379</v>
      </c>
      <c r="AU595" s="18" t="s">
        <v>86</v>
      </c>
    </row>
    <row r="596" spans="2:65" s="10" customFormat="1" ht="11.25">
      <c r="B596" s="131"/>
      <c r="D596" s="121" t="s">
        <v>141</v>
      </c>
      <c r="E596" s="132" t="s">
        <v>19</v>
      </c>
      <c r="F596" s="133" t="s">
        <v>1465</v>
      </c>
      <c r="H596" s="134">
        <v>68</v>
      </c>
      <c r="I596" s="135"/>
      <c r="L596" s="131"/>
      <c r="M596" s="136"/>
      <c r="T596" s="137"/>
      <c r="AT596" s="132" t="s">
        <v>141</v>
      </c>
      <c r="AU596" s="132" t="s">
        <v>86</v>
      </c>
      <c r="AV596" s="10" t="s">
        <v>86</v>
      </c>
      <c r="AW596" s="10" t="s">
        <v>37</v>
      </c>
      <c r="AX596" s="10" t="s">
        <v>84</v>
      </c>
      <c r="AY596" s="132" t="s">
        <v>137</v>
      </c>
    </row>
    <row r="597" spans="2:65" s="1" customFormat="1" ht="16.5" customHeight="1">
      <c r="B597" s="33"/>
      <c r="C597" s="108" t="s">
        <v>1466</v>
      </c>
      <c r="D597" s="108" t="s">
        <v>132</v>
      </c>
      <c r="E597" s="109" t="s">
        <v>1467</v>
      </c>
      <c r="F597" s="110" t="s">
        <v>1468</v>
      </c>
      <c r="G597" s="111" t="s">
        <v>209</v>
      </c>
      <c r="H597" s="112">
        <v>34</v>
      </c>
      <c r="I597" s="113"/>
      <c r="J597" s="114">
        <f>ROUND(I597*H597,2)</f>
        <v>0</v>
      </c>
      <c r="K597" s="110" t="s">
        <v>376</v>
      </c>
      <c r="L597" s="33"/>
      <c r="M597" s="115" t="s">
        <v>19</v>
      </c>
      <c r="N597" s="116" t="s">
        <v>47</v>
      </c>
      <c r="P597" s="117">
        <f>O597*H597</f>
        <v>0</v>
      </c>
      <c r="Q597" s="117">
        <v>2.0999999999999999E-3</v>
      </c>
      <c r="R597" s="117">
        <f>Q597*H597</f>
        <v>7.1399999999999991E-2</v>
      </c>
      <c r="S597" s="117">
        <v>0</v>
      </c>
      <c r="T597" s="118">
        <f>S597*H597</f>
        <v>0</v>
      </c>
      <c r="AR597" s="119" t="s">
        <v>153</v>
      </c>
      <c r="AT597" s="119" t="s">
        <v>132</v>
      </c>
      <c r="AU597" s="119" t="s">
        <v>86</v>
      </c>
      <c r="AY597" s="18" t="s">
        <v>137</v>
      </c>
      <c r="BE597" s="120">
        <f>IF(N597="základní",J597,0)</f>
        <v>0</v>
      </c>
      <c r="BF597" s="120">
        <f>IF(N597="snížená",J597,0)</f>
        <v>0</v>
      </c>
      <c r="BG597" s="120">
        <f>IF(N597="zákl. přenesená",J597,0)</f>
        <v>0</v>
      </c>
      <c r="BH597" s="120">
        <f>IF(N597="sníž. přenesená",J597,0)</f>
        <v>0</v>
      </c>
      <c r="BI597" s="120">
        <f>IF(N597="nulová",J597,0)</f>
        <v>0</v>
      </c>
      <c r="BJ597" s="18" t="s">
        <v>84</v>
      </c>
      <c r="BK597" s="120">
        <f>ROUND(I597*H597,2)</f>
        <v>0</v>
      </c>
      <c r="BL597" s="18" t="s">
        <v>153</v>
      </c>
      <c r="BM597" s="119" t="s">
        <v>1469</v>
      </c>
    </row>
    <row r="598" spans="2:65" s="1" customFormat="1" ht="11.25">
      <c r="B598" s="33"/>
      <c r="D598" s="121" t="s">
        <v>139</v>
      </c>
      <c r="F598" s="122" t="s">
        <v>1470</v>
      </c>
      <c r="I598" s="123"/>
      <c r="L598" s="33"/>
      <c r="M598" s="124"/>
      <c r="T598" s="54"/>
      <c r="AT598" s="18" t="s">
        <v>139</v>
      </c>
      <c r="AU598" s="18" t="s">
        <v>86</v>
      </c>
    </row>
    <row r="599" spans="2:65" s="1" customFormat="1" ht="11.25">
      <c r="B599" s="33"/>
      <c r="D599" s="164" t="s">
        <v>379</v>
      </c>
      <c r="F599" s="165" t="s">
        <v>1471</v>
      </c>
      <c r="I599" s="123"/>
      <c r="L599" s="33"/>
      <c r="M599" s="124"/>
      <c r="T599" s="54"/>
      <c r="AT599" s="18" t="s">
        <v>379</v>
      </c>
      <c r="AU599" s="18" t="s">
        <v>86</v>
      </c>
    </row>
    <row r="600" spans="2:65" s="10" customFormat="1" ht="11.25">
      <c r="B600" s="131"/>
      <c r="D600" s="121" t="s">
        <v>141</v>
      </c>
      <c r="E600" s="132" t="s">
        <v>19</v>
      </c>
      <c r="F600" s="133" t="s">
        <v>970</v>
      </c>
      <c r="H600" s="134">
        <v>34</v>
      </c>
      <c r="I600" s="135"/>
      <c r="L600" s="131"/>
      <c r="M600" s="136"/>
      <c r="T600" s="137"/>
      <c r="AT600" s="132" t="s">
        <v>141</v>
      </c>
      <c r="AU600" s="132" t="s">
        <v>86</v>
      </c>
      <c r="AV600" s="10" t="s">
        <v>86</v>
      </c>
      <c r="AW600" s="10" t="s">
        <v>37</v>
      </c>
      <c r="AX600" s="10" t="s">
        <v>84</v>
      </c>
      <c r="AY600" s="132" t="s">
        <v>137</v>
      </c>
    </row>
    <row r="601" spans="2:65" s="1" customFormat="1" ht="16.5" customHeight="1">
      <c r="B601" s="33"/>
      <c r="C601" s="108" t="s">
        <v>1472</v>
      </c>
      <c r="D601" s="108" t="s">
        <v>132</v>
      </c>
      <c r="E601" s="109" t="s">
        <v>1473</v>
      </c>
      <c r="F601" s="110" t="s">
        <v>1474</v>
      </c>
      <c r="G601" s="111" t="s">
        <v>333</v>
      </c>
      <c r="H601" s="112">
        <v>8.82</v>
      </c>
      <c r="I601" s="113"/>
      <c r="J601" s="114">
        <f>ROUND(I601*H601,2)</f>
        <v>0</v>
      </c>
      <c r="K601" s="110" t="s">
        <v>376</v>
      </c>
      <c r="L601" s="33"/>
      <c r="M601" s="115" t="s">
        <v>19</v>
      </c>
      <c r="N601" s="116" t="s">
        <v>47</v>
      </c>
      <c r="P601" s="117">
        <f>O601*H601</f>
        <v>0</v>
      </c>
      <c r="Q601" s="117">
        <v>2.4000000000000001E-4</v>
      </c>
      <c r="R601" s="117">
        <f>Q601*H601</f>
        <v>2.1168000000000003E-3</v>
      </c>
      <c r="S601" s="117">
        <v>0</v>
      </c>
      <c r="T601" s="118">
        <f>S601*H601</f>
        <v>0</v>
      </c>
      <c r="AR601" s="119" t="s">
        <v>153</v>
      </c>
      <c r="AT601" s="119" t="s">
        <v>132</v>
      </c>
      <c r="AU601" s="119" t="s">
        <v>86</v>
      </c>
      <c r="AY601" s="18" t="s">
        <v>137</v>
      </c>
      <c r="BE601" s="120">
        <f>IF(N601="základní",J601,0)</f>
        <v>0</v>
      </c>
      <c r="BF601" s="120">
        <f>IF(N601="snížená",J601,0)</f>
        <v>0</v>
      </c>
      <c r="BG601" s="120">
        <f>IF(N601="zákl. přenesená",J601,0)</f>
        <v>0</v>
      </c>
      <c r="BH601" s="120">
        <f>IF(N601="sníž. přenesená",J601,0)</f>
        <v>0</v>
      </c>
      <c r="BI601" s="120">
        <f>IF(N601="nulová",J601,0)</f>
        <v>0</v>
      </c>
      <c r="BJ601" s="18" t="s">
        <v>84</v>
      </c>
      <c r="BK601" s="120">
        <f>ROUND(I601*H601,2)</f>
        <v>0</v>
      </c>
      <c r="BL601" s="18" t="s">
        <v>153</v>
      </c>
      <c r="BM601" s="119" t="s">
        <v>1475</v>
      </c>
    </row>
    <row r="602" spans="2:65" s="1" customFormat="1" ht="11.25">
      <c r="B602" s="33"/>
      <c r="D602" s="121" t="s">
        <v>139</v>
      </c>
      <c r="F602" s="122" t="s">
        <v>1476</v>
      </c>
      <c r="I602" s="123"/>
      <c r="L602" s="33"/>
      <c r="M602" s="124"/>
      <c r="T602" s="54"/>
      <c r="AT602" s="18" t="s">
        <v>139</v>
      </c>
      <c r="AU602" s="18" t="s">
        <v>86</v>
      </c>
    </row>
    <row r="603" spans="2:65" s="1" customFormat="1" ht="11.25">
      <c r="B603" s="33"/>
      <c r="D603" s="164" t="s">
        <v>379</v>
      </c>
      <c r="F603" s="165" t="s">
        <v>1477</v>
      </c>
      <c r="I603" s="123"/>
      <c r="L603" s="33"/>
      <c r="M603" s="124"/>
      <c r="T603" s="54"/>
      <c r="AT603" s="18" t="s">
        <v>379</v>
      </c>
      <c r="AU603" s="18" t="s">
        <v>86</v>
      </c>
    </row>
    <row r="604" spans="2:65" s="9" customFormat="1" ht="11.25">
      <c r="B604" s="125"/>
      <c r="D604" s="121" t="s">
        <v>141</v>
      </c>
      <c r="E604" s="126" t="s">
        <v>19</v>
      </c>
      <c r="F604" s="127" t="s">
        <v>1478</v>
      </c>
      <c r="H604" s="126" t="s">
        <v>19</v>
      </c>
      <c r="I604" s="128"/>
      <c r="L604" s="125"/>
      <c r="M604" s="129"/>
      <c r="T604" s="130"/>
      <c r="AT604" s="126" t="s">
        <v>141</v>
      </c>
      <c r="AU604" s="126" t="s">
        <v>86</v>
      </c>
      <c r="AV604" s="9" t="s">
        <v>84</v>
      </c>
      <c r="AW604" s="9" t="s">
        <v>37</v>
      </c>
      <c r="AX604" s="9" t="s">
        <v>76</v>
      </c>
      <c r="AY604" s="126" t="s">
        <v>137</v>
      </c>
    </row>
    <row r="605" spans="2:65" s="10" customFormat="1" ht="11.25">
      <c r="B605" s="131"/>
      <c r="D605" s="121" t="s">
        <v>141</v>
      </c>
      <c r="E605" s="132" t="s">
        <v>19</v>
      </c>
      <c r="F605" s="133" t="s">
        <v>1479</v>
      </c>
      <c r="H605" s="134">
        <v>8.82</v>
      </c>
      <c r="I605" s="135"/>
      <c r="L605" s="131"/>
      <c r="M605" s="136"/>
      <c r="T605" s="137"/>
      <c r="AT605" s="132" t="s">
        <v>141</v>
      </c>
      <c r="AU605" s="132" t="s">
        <v>86</v>
      </c>
      <c r="AV605" s="10" t="s">
        <v>86</v>
      </c>
      <c r="AW605" s="10" t="s">
        <v>37</v>
      </c>
      <c r="AX605" s="10" t="s">
        <v>84</v>
      </c>
      <c r="AY605" s="132" t="s">
        <v>137</v>
      </c>
    </row>
    <row r="606" spans="2:65" s="1" customFormat="1" ht="16.5" customHeight="1">
      <c r="B606" s="33"/>
      <c r="C606" s="180" t="s">
        <v>1480</v>
      </c>
      <c r="D606" s="180" t="s">
        <v>454</v>
      </c>
      <c r="E606" s="181" t="s">
        <v>1481</v>
      </c>
      <c r="F606" s="182" t="s">
        <v>1482</v>
      </c>
      <c r="G606" s="183" t="s">
        <v>303</v>
      </c>
      <c r="H606" s="184">
        <v>5.0000000000000001E-3</v>
      </c>
      <c r="I606" s="185"/>
      <c r="J606" s="186">
        <f>ROUND(I606*H606,2)</f>
        <v>0</v>
      </c>
      <c r="K606" s="182" t="s">
        <v>376</v>
      </c>
      <c r="L606" s="187"/>
      <c r="M606" s="188" t="s">
        <v>19</v>
      </c>
      <c r="N606" s="189" t="s">
        <v>47</v>
      </c>
      <c r="P606" s="117">
        <f>O606*H606</f>
        <v>0</v>
      </c>
      <c r="Q606" s="117">
        <v>1</v>
      </c>
      <c r="R606" s="117">
        <f>Q606*H606</f>
        <v>5.0000000000000001E-3</v>
      </c>
      <c r="S606" s="117">
        <v>0</v>
      </c>
      <c r="T606" s="118">
        <f>S606*H606</f>
        <v>0</v>
      </c>
      <c r="AR606" s="119" t="s">
        <v>176</v>
      </c>
      <c r="AT606" s="119" t="s">
        <v>454</v>
      </c>
      <c r="AU606" s="119" t="s">
        <v>86</v>
      </c>
      <c r="AY606" s="18" t="s">
        <v>137</v>
      </c>
      <c r="BE606" s="120">
        <f>IF(N606="základní",J606,0)</f>
        <v>0</v>
      </c>
      <c r="BF606" s="120">
        <f>IF(N606="snížená",J606,0)</f>
        <v>0</v>
      </c>
      <c r="BG606" s="120">
        <f>IF(N606="zákl. přenesená",J606,0)</f>
        <v>0</v>
      </c>
      <c r="BH606" s="120">
        <f>IF(N606="sníž. přenesená",J606,0)</f>
        <v>0</v>
      </c>
      <c r="BI606" s="120">
        <f>IF(N606="nulová",J606,0)</f>
        <v>0</v>
      </c>
      <c r="BJ606" s="18" t="s">
        <v>84</v>
      </c>
      <c r="BK606" s="120">
        <f>ROUND(I606*H606,2)</f>
        <v>0</v>
      </c>
      <c r="BL606" s="18" t="s">
        <v>153</v>
      </c>
      <c r="BM606" s="119" t="s">
        <v>1483</v>
      </c>
    </row>
    <row r="607" spans="2:65" s="1" customFormat="1" ht="11.25">
      <c r="B607" s="33"/>
      <c r="D607" s="121" t="s">
        <v>139</v>
      </c>
      <c r="F607" s="122" t="s">
        <v>1482</v>
      </c>
      <c r="I607" s="123"/>
      <c r="L607" s="33"/>
      <c r="M607" s="124"/>
      <c r="T607" s="54"/>
      <c r="AT607" s="18" t="s">
        <v>139</v>
      </c>
      <c r="AU607" s="18" t="s">
        <v>86</v>
      </c>
    </row>
    <row r="608" spans="2:65" s="9" customFormat="1" ht="11.25">
      <c r="B608" s="125"/>
      <c r="D608" s="121" t="s">
        <v>141</v>
      </c>
      <c r="E608" s="126" t="s">
        <v>19</v>
      </c>
      <c r="F608" s="127" t="s">
        <v>1478</v>
      </c>
      <c r="H608" s="126" t="s">
        <v>19</v>
      </c>
      <c r="I608" s="128"/>
      <c r="L608" s="125"/>
      <c r="M608" s="129"/>
      <c r="T608" s="130"/>
      <c r="AT608" s="126" t="s">
        <v>141</v>
      </c>
      <c r="AU608" s="126" t="s">
        <v>86</v>
      </c>
      <c r="AV608" s="9" t="s">
        <v>84</v>
      </c>
      <c r="AW608" s="9" t="s">
        <v>37</v>
      </c>
      <c r="AX608" s="9" t="s">
        <v>76</v>
      </c>
      <c r="AY608" s="126" t="s">
        <v>137</v>
      </c>
    </row>
    <row r="609" spans="2:65" s="10" customFormat="1" ht="11.25">
      <c r="B609" s="131"/>
      <c r="D609" s="121" t="s">
        <v>141</v>
      </c>
      <c r="E609" s="132" t="s">
        <v>19</v>
      </c>
      <c r="F609" s="133" t="s">
        <v>1484</v>
      </c>
      <c r="H609" s="134">
        <v>13.23</v>
      </c>
      <c r="I609" s="135"/>
      <c r="L609" s="131"/>
      <c r="M609" s="136"/>
      <c r="T609" s="137"/>
      <c r="AT609" s="132" t="s">
        <v>141</v>
      </c>
      <c r="AU609" s="132" t="s">
        <v>86</v>
      </c>
      <c r="AV609" s="10" t="s">
        <v>86</v>
      </c>
      <c r="AW609" s="10" t="s">
        <v>37</v>
      </c>
      <c r="AX609" s="10" t="s">
        <v>84</v>
      </c>
      <c r="AY609" s="132" t="s">
        <v>137</v>
      </c>
    </row>
    <row r="610" spans="2:65" s="10" customFormat="1" ht="11.25">
      <c r="B610" s="131"/>
      <c r="D610" s="121" t="s">
        <v>141</v>
      </c>
      <c r="F610" s="133" t="s">
        <v>1485</v>
      </c>
      <c r="H610" s="134">
        <v>5.0000000000000001E-3</v>
      </c>
      <c r="I610" s="135"/>
      <c r="L610" s="131"/>
      <c r="M610" s="136"/>
      <c r="T610" s="137"/>
      <c r="AT610" s="132" t="s">
        <v>141</v>
      </c>
      <c r="AU610" s="132" t="s">
        <v>86</v>
      </c>
      <c r="AV610" s="10" t="s">
        <v>86</v>
      </c>
      <c r="AW610" s="10" t="s">
        <v>4</v>
      </c>
      <c r="AX610" s="10" t="s">
        <v>84</v>
      </c>
      <c r="AY610" s="132" t="s">
        <v>137</v>
      </c>
    </row>
    <row r="611" spans="2:65" s="1" customFormat="1" ht="16.5" customHeight="1">
      <c r="B611" s="33"/>
      <c r="C611" s="108" t="s">
        <v>1486</v>
      </c>
      <c r="D611" s="108" t="s">
        <v>132</v>
      </c>
      <c r="E611" s="109" t="s">
        <v>1487</v>
      </c>
      <c r="F611" s="110" t="s">
        <v>1488</v>
      </c>
      <c r="G611" s="111" t="s">
        <v>333</v>
      </c>
      <c r="H611" s="112">
        <v>868</v>
      </c>
      <c r="I611" s="113"/>
      <c r="J611" s="114">
        <f>ROUND(I611*H611,2)</f>
        <v>0</v>
      </c>
      <c r="K611" s="110" t="s">
        <v>376</v>
      </c>
      <c r="L611" s="33"/>
      <c r="M611" s="115" t="s">
        <v>19</v>
      </c>
      <c r="N611" s="116" t="s">
        <v>47</v>
      </c>
      <c r="P611" s="117">
        <f>O611*H611</f>
        <v>0</v>
      </c>
      <c r="Q611" s="117">
        <v>4.2999999999999999E-4</v>
      </c>
      <c r="R611" s="117">
        <f>Q611*H611</f>
        <v>0.37324000000000002</v>
      </c>
      <c r="S611" s="117">
        <v>0</v>
      </c>
      <c r="T611" s="118">
        <f>S611*H611</f>
        <v>0</v>
      </c>
      <c r="AR611" s="119" t="s">
        <v>153</v>
      </c>
      <c r="AT611" s="119" t="s">
        <v>132</v>
      </c>
      <c r="AU611" s="119" t="s">
        <v>86</v>
      </c>
      <c r="AY611" s="18" t="s">
        <v>137</v>
      </c>
      <c r="BE611" s="120">
        <f>IF(N611="základní",J611,0)</f>
        <v>0</v>
      </c>
      <c r="BF611" s="120">
        <f>IF(N611="snížená",J611,0)</f>
        <v>0</v>
      </c>
      <c r="BG611" s="120">
        <f>IF(N611="zákl. přenesená",J611,0)</f>
        <v>0</v>
      </c>
      <c r="BH611" s="120">
        <f>IF(N611="sníž. přenesená",J611,0)</f>
        <v>0</v>
      </c>
      <c r="BI611" s="120">
        <f>IF(N611="nulová",J611,0)</f>
        <v>0</v>
      </c>
      <c r="BJ611" s="18" t="s">
        <v>84</v>
      </c>
      <c r="BK611" s="120">
        <f>ROUND(I611*H611,2)</f>
        <v>0</v>
      </c>
      <c r="BL611" s="18" t="s">
        <v>153</v>
      </c>
      <c r="BM611" s="119" t="s">
        <v>1489</v>
      </c>
    </row>
    <row r="612" spans="2:65" s="1" customFormat="1" ht="11.25">
      <c r="B612" s="33"/>
      <c r="D612" s="121" t="s">
        <v>139</v>
      </c>
      <c r="F612" s="122" t="s">
        <v>1490</v>
      </c>
      <c r="I612" s="123"/>
      <c r="L612" s="33"/>
      <c r="M612" s="124"/>
      <c r="T612" s="54"/>
      <c r="AT612" s="18" t="s">
        <v>139</v>
      </c>
      <c r="AU612" s="18" t="s">
        <v>86</v>
      </c>
    </row>
    <row r="613" spans="2:65" s="1" customFormat="1" ht="11.25">
      <c r="B613" s="33"/>
      <c r="D613" s="164" t="s">
        <v>379</v>
      </c>
      <c r="F613" s="165" t="s">
        <v>1491</v>
      </c>
      <c r="I613" s="123"/>
      <c r="L613" s="33"/>
      <c r="M613" s="124"/>
      <c r="T613" s="54"/>
      <c r="AT613" s="18" t="s">
        <v>379</v>
      </c>
      <c r="AU613" s="18" t="s">
        <v>86</v>
      </c>
    </row>
    <row r="614" spans="2:65" s="9" customFormat="1" ht="11.25">
      <c r="B614" s="125"/>
      <c r="D614" s="121" t="s">
        <v>141</v>
      </c>
      <c r="E614" s="126" t="s">
        <v>19</v>
      </c>
      <c r="F614" s="127" t="s">
        <v>1492</v>
      </c>
      <c r="H614" s="126" t="s">
        <v>19</v>
      </c>
      <c r="I614" s="128"/>
      <c r="L614" s="125"/>
      <c r="M614" s="129"/>
      <c r="T614" s="130"/>
      <c r="AT614" s="126" t="s">
        <v>141</v>
      </c>
      <c r="AU614" s="126" t="s">
        <v>86</v>
      </c>
      <c r="AV614" s="9" t="s">
        <v>84</v>
      </c>
      <c r="AW614" s="9" t="s">
        <v>37</v>
      </c>
      <c r="AX614" s="9" t="s">
        <v>76</v>
      </c>
      <c r="AY614" s="126" t="s">
        <v>137</v>
      </c>
    </row>
    <row r="615" spans="2:65" s="10" customFormat="1" ht="11.25">
      <c r="B615" s="131"/>
      <c r="D615" s="121" t="s">
        <v>141</v>
      </c>
      <c r="E615" s="132" t="s">
        <v>1493</v>
      </c>
      <c r="F615" s="133" t="s">
        <v>1494</v>
      </c>
      <c r="H615" s="134">
        <v>868</v>
      </c>
      <c r="I615" s="135"/>
      <c r="L615" s="131"/>
      <c r="M615" s="136"/>
      <c r="T615" s="137"/>
      <c r="AT615" s="132" t="s">
        <v>141</v>
      </c>
      <c r="AU615" s="132" t="s">
        <v>86</v>
      </c>
      <c r="AV615" s="10" t="s">
        <v>86</v>
      </c>
      <c r="AW615" s="10" t="s">
        <v>37</v>
      </c>
      <c r="AX615" s="10" t="s">
        <v>84</v>
      </c>
      <c r="AY615" s="132" t="s">
        <v>137</v>
      </c>
    </row>
    <row r="616" spans="2:65" s="1" customFormat="1" ht="24.2" customHeight="1">
      <c r="B616" s="33"/>
      <c r="C616" s="180" t="s">
        <v>1495</v>
      </c>
      <c r="D616" s="180" t="s">
        <v>454</v>
      </c>
      <c r="E616" s="181" t="s">
        <v>1496</v>
      </c>
      <c r="F616" s="182" t="s">
        <v>1497</v>
      </c>
      <c r="G616" s="183" t="s">
        <v>303</v>
      </c>
      <c r="H616" s="184">
        <v>1.542</v>
      </c>
      <c r="I616" s="185"/>
      <c r="J616" s="186">
        <f>ROUND(I616*H616,2)</f>
        <v>0</v>
      </c>
      <c r="K616" s="182" t="s">
        <v>19</v>
      </c>
      <c r="L616" s="187"/>
      <c r="M616" s="188" t="s">
        <v>19</v>
      </c>
      <c r="N616" s="189" t="s">
        <v>47</v>
      </c>
      <c r="P616" s="117">
        <f>O616*H616</f>
        <v>0</v>
      </c>
      <c r="Q616" s="117">
        <v>1</v>
      </c>
      <c r="R616" s="117">
        <f>Q616*H616</f>
        <v>1.542</v>
      </c>
      <c r="S616" s="117">
        <v>0</v>
      </c>
      <c r="T616" s="118">
        <f>S616*H616</f>
        <v>0</v>
      </c>
      <c r="AR616" s="119" t="s">
        <v>176</v>
      </c>
      <c r="AT616" s="119" t="s">
        <v>454</v>
      </c>
      <c r="AU616" s="119" t="s">
        <v>86</v>
      </c>
      <c r="AY616" s="18" t="s">
        <v>137</v>
      </c>
      <c r="BE616" s="120">
        <f>IF(N616="základní",J616,0)</f>
        <v>0</v>
      </c>
      <c r="BF616" s="120">
        <f>IF(N616="snížená",J616,0)</f>
        <v>0</v>
      </c>
      <c r="BG616" s="120">
        <f>IF(N616="zákl. přenesená",J616,0)</f>
        <v>0</v>
      </c>
      <c r="BH616" s="120">
        <f>IF(N616="sníž. přenesená",J616,0)</f>
        <v>0</v>
      </c>
      <c r="BI616" s="120">
        <f>IF(N616="nulová",J616,0)</f>
        <v>0</v>
      </c>
      <c r="BJ616" s="18" t="s">
        <v>84</v>
      </c>
      <c r="BK616" s="120">
        <f>ROUND(I616*H616,2)</f>
        <v>0</v>
      </c>
      <c r="BL616" s="18" t="s">
        <v>153</v>
      </c>
      <c r="BM616" s="119" t="s">
        <v>1498</v>
      </c>
    </row>
    <row r="617" spans="2:65" s="1" customFormat="1" ht="19.5">
      <c r="B617" s="33"/>
      <c r="D617" s="121" t="s">
        <v>139</v>
      </c>
      <c r="F617" s="122" t="s">
        <v>1499</v>
      </c>
      <c r="I617" s="123"/>
      <c r="L617" s="33"/>
      <c r="M617" s="124"/>
      <c r="T617" s="54"/>
      <c r="AT617" s="18" t="s">
        <v>139</v>
      </c>
      <c r="AU617" s="18" t="s">
        <v>86</v>
      </c>
    </row>
    <row r="618" spans="2:65" s="9" customFormat="1" ht="11.25">
      <c r="B618" s="125"/>
      <c r="D618" s="121" t="s">
        <v>141</v>
      </c>
      <c r="E618" s="126" t="s">
        <v>19</v>
      </c>
      <c r="F618" s="127" t="s">
        <v>1492</v>
      </c>
      <c r="H618" s="126" t="s">
        <v>19</v>
      </c>
      <c r="I618" s="128"/>
      <c r="L618" s="125"/>
      <c r="M618" s="129"/>
      <c r="T618" s="130"/>
      <c r="AT618" s="126" t="s">
        <v>141</v>
      </c>
      <c r="AU618" s="126" t="s">
        <v>86</v>
      </c>
      <c r="AV618" s="9" t="s">
        <v>84</v>
      </c>
      <c r="AW618" s="9" t="s">
        <v>37</v>
      </c>
      <c r="AX618" s="9" t="s">
        <v>76</v>
      </c>
      <c r="AY618" s="126" t="s">
        <v>137</v>
      </c>
    </row>
    <row r="619" spans="2:65" s="10" customFormat="1" ht="11.25">
      <c r="B619" s="131"/>
      <c r="D619" s="121" t="s">
        <v>141</v>
      </c>
      <c r="E619" s="132" t="s">
        <v>19</v>
      </c>
      <c r="F619" s="133" t="s">
        <v>1500</v>
      </c>
      <c r="H619" s="134">
        <v>1.542</v>
      </c>
      <c r="I619" s="135"/>
      <c r="L619" s="131"/>
      <c r="M619" s="136"/>
      <c r="T619" s="137"/>
      <c r="AT619" s="132" t="s">
        <v>141</v>
      </c>
      <c r="AU619" s="132" t="s">
        <v>86</v>
      </c>
      <c r="AV619" s="10" t="s">
        <v>86</v>
      </c>
      <c r="AW619" s="10" t="s">
        <v>37</v>
      </c>
      <c r="AX619" s="10" t="s">
        <v>84</v>
      </c>
      <c r="AY619" s="132" t="s">
        <v>137</v>
      </c>
    </row>
    <row r="620" spans="2:65" s="1" customFormat="1" ht="16.5" customHeight="1">
      <c r="B620" s="33"/>
      <c r="C620" s="108" t="s">
        <v>1501</v>
      </c>
      <c r="D620" s="108" t="s">
        <v>132</v>
      </c>
      <c r="E620" s="109" t="s">
        <v>1502</v>
      </c>
      <c r="F620" s="110" t="s">
        <v>1503</v>
      </c>
      <c r="G620" s="111" t="s">
        <v>333</v>
      </c>
      <c r="H620" s="112">
        <v>123.9</v>
      </c>
      <c r="I620" s="113"/>
      <c r="J620" s="114">
        <f>ROUND(I620*H620,2)</f>
        <v>0</v>
      </c>
      <c r="K620" s="110" t="s">
        <v>376</v>
      </c>
      <c r="L620" s="33"/>
      <c r="M620" s="115" t="s">
        <v>19</v>
      </c>
      <c r="N620" s="116" t="s">
        <v>47</v>
      </c>
      <c r="P620" s="117">
        <f>O620*H620</f>
        <v>0</v>
      </c>
      <c r="Q620" s="117">
        <v>6.4999999999999997E-4</v>
      </c>
      <c r="R620" s="117">
        <f>Q620*H620</f>
        <v>8.0534999999999995E-2</v>
      </c>
      <c r="S620" s="117">
        <v>1E-3</v>
      </c>
      <c r="T620" s="118">
        <f>S620*H620</f>
        <v>0.12390000000000001</v>
      </c>
      <c r="AR620" s="119" t="s">
        <v>153</v>
      </c>
      <c r="AT620" s="119" t="s">
        <v>132</v>
      </c>
      <c r="AU620" s="119" t="s">
        <v>86</v>
      </c>
      <c r="AY620" s="18" t="s">
        <v>137</v>
      </c>
      <c r="BE620" s="120">
        <f>IF(N620="základní",J620,0)</f>
        <v>0</v>
      </c>
      <c r="BF620" s="120">
        <f>IF(N620="snížená",J620,0)</f>
        <v>0</v>
      </c>
      <c r="BG620" s="120">
        <f>IF(N620="zákl. přenesená",J620,0)</f>
        <v>0</v>
      </c>
      <c r="BH620" s="120">
        <f>IF(N620="sníž. přenesená",J620,0)</f>
        <v>0</v>
      </c>
      <c r="BI620" s="120">
        <f>IF(N620="nulová",J620,0)</f>
        <v>0</v>
      </c>
      <c r="BJ620" s="18" t="s">
        <v>84</v>
      </c>
      <c r="BK620" s="120">
        <f>ROUND(I620*H620,2)</f>
        <v>0</v>
      </c>
      <c r="BL620" s="18" t="s">
        <v>153</v>
      </c>
      <c r="BM620" s="119" t="s">
        <v>1504</v>
      </c>
    </row>
    <row r="621" spans="2:65" s="1" customFormat="1" ht="11.25">
      <c r="B621" s="33"/>
      <c r="D621" s="121" t="s">
        <v>139</v>
      </c>
      <c r="F621" s="122" t="s">
        <v>1505</v>
      </c>
      <c r="I621" s="123"/>
      <c r="L621" s="33"/>
      <c r="M621" s="124"/>
      <c r="T621" s="54"/>
      <c r="AT621" s="18" t="s">
        <v>139</v>
      </c>
      <c r="AU621" s="18" t="s">
        <v>86</v>
      </c>
    </row>
    <row r="622" spans="2:65" s="1" customFormat="1" ht="11.25">
      <c r="B622" s="33"/>
      <c r="D622" s="164" t="s">
        <v>379</v>
      </c>
      <c r="F622" s="165" t="s">
        <v>1506</v>
      </c>
      <c r="I622" s="123"/>
      <c r="L622" s="33"/>
      <c r="M622" s="124"/>
      <c r="T622" s="54"/>
      <c r="AT622" s="18" t="s">
        <v>379</v>
      </c>
      <c r="AU622" s="18" t="s">
        <v>86</v>
      </c>
    </row>
    <row r="623" spans="2:65" s="9" customFormat="1" ht="11.25">
      <c r="B623" s="125"/>
      <c r="D623" s="121" t="s">
        <v>141</v>
      </c>
      <c r="E623" s="126" t="s">
        <v>19</v>
      </c>
      <c r="F623" s="127" t="s">
        <v>1507</v>
      </c>
      <c r="H623" s="126" t="s">
        <v>19</v>
      </c>
      <c r="I623" s="128"/>
      <c r="L623" s="125"/>
      <c r="M623" s="129"/>
      <c r="T623" s="130"/>
      <c r="AT623" s="126" t="s">
        <v>141</v>
      </c>
      <c r="AU623" s="126" t="s">
        <v>86</v>
      </c>
      <c r="AV623" s="9" t="s">
        <v>84</v>
      </c>
      <c r="AW623" s="9" t="s">
        <v>37</v>
      </c>
      <c r="AX623" s="9" t="s">
        <v>76</v>
      </c>
      <c r="AY623" s="126" t="s">
        <v>137</v>
      </c>
    </row>
    <row r="624" spans="2:65" s="9" customFormat="1" ht="11.25">
      <c r="B624" s="125"/>
      <c r="D624" s="121" t="s">
        <v>141</v>
      </c>
      <c r="E624" s="126" t="s">
        <v>19</v>
      </c>
      <c r="F624" s="127" t="s">
        <v>1508</v>
      </c>
      <c r="H624" s="126" t="s">
        <v>19</v>
      </c>
      <c r="I624" s="128"/>
      <c r="L624" s="125"/>
      <c r="M624" s="129"/>
      <c r="T624" s="130"/>
      <c r="AT624" s="126" t="s">
        <v>141</v>
      </c>
      <c r="AU624" s="126" t="s">
        <v>86</v>
      </c>
      <c r="AV624" s="9" t="s">
        <v>84</v>
      </c>
      <c r="AW624" s="9" t="s">
        <v>37</v>
      </c>
      <c r="AX624" s="9" t="s">
        <v>76</v>
      </c>
      <c r="AY624" s="126" t="s">
        <v>137</v>
      </c>
    </row>
    <row r="625" spans="2:65" s="10" customFormat="1" ht="11.25">
      <c r="B625" s="131"/>
      <c r="D625" s="121" t="s">
        <v>141</v>
      </c>
      <c r="E625" s="132" t="s">
        <v>986</v>
      </c>
      <c r="F625" s="133" t="s">
        <v>1509</v>
      </c>
      <c r="H625" s="134">
        <v>306</v>
      </c>
      <c r="I625" s="135"/>
      <c r="L625" s="131"/>
      <c r="M625" s="136"/>
      <c r="T625" s="137"/>
      <c r="AT625" s="132" t="s">
        <v>141</v>
      </c>
      <c r="AU625" s="132" t="s">
        <v>86</v>
      </c>
      <c r="AV625" s="10" t="s">
        <v>86</v>
      </c>
      <c r="AW625" s="10" t="s">
        <v>37</v>
      </c>
      <c r="AX625" s="10" t="s">
        <v>76</v>
      </c>
      <c r="AY625" s="132" t="s">
        <v>137</v>
      </c>
    </row>
    <row r="626" spans="2:65" s="9" customFormat="1" ht="11.25">
      <c r="B626" s="125"/>
      <c r="D626" s="121" t="s">
        <v>141</v>
      </c>
      <c r="E626" s="126" t="s">
        <v>19</v>
      </c>
      <c r="F626" s="127" t="s">
        <v>1252</v>
      </c>
      <c r="H626" s="126" t="s">
        <v>19</v>
      </c>
      <c r="I626" s="128"/>
      <c r="L626" s="125"/>
      <c r="M626" s="129"/>
      <c r="T626" s="130"/>
      <c r="AT626" s="126" t="s">
        <v>141</v>
      </c>
      <c r="AU626" s="126" t="s">
        <v>86</v>
      </c>
      <c r="AV626" s="9" t="s">
        <v>84</v>
      </c>
      <c r="AW626" s="9" t="s">
        <v>37</v>
      </c>
      <c r="AX626" s="9" t="s">
        <v>76</v>
      </c>
      <c r="AY626" s="126" t="s">
        <v>137</v>
      </c>
    </row>
    <row r="627" spans="2:65" s="10" customFormat="1" ht="11.25">
      <c r="B627" s="131"/>
      <c r="D627" s="121" t="s">
        <v>141</v>
      </c>
      <c r="E627" s="132" t="s">
        <v>989</v>
      </c>
      <c r="F627" s="133" t="s">
        <v>1510</v>
      </c>
      <c r="H627" s="134">
        <v>48</v>
      </c>
      <c r="I627" s="135"/>
      <c r="L627" s="131"/>
      <c r="M627" s="136"/>
      <c r="T627" s="137"/>
      <c r="AT627" s="132" t="s">
        <v>141</v>
      </c>
      <c r="AU627" s="132" t="s">
        <v>86</v>
      </c>
      <c r="AV627" s="10" t="s">
        <v>86</v>
      </c>
      <c r="AW627" s="10" t="s">
        <v>37</v>
      </c>
      <c r="AX627" s="10" t="s">
        <v>76</v>
      </c>
      <c r="AY627" s="132" t="s">
        <v>137</v>
      </c>
    </row>
    <row r="628" spans="2:65" s="10" customFormat="1" ht="11.25">
      <c r="B628" s="131"/>
      <c r="D628" s="121" t="s">
        <v>141</v>
      </c>
      <c r="E628" s="132" t="s">
        <v>19</v>
      </c>
      <c r="F628" s="133" t="s">
        <v>1511</v>
      </c>
      <c r="H628" s="134">
        <v>123.9</v>
      </c>
      <c r="I628" s="135"/>
      <c r="L628" s="131"/>
      <c r="M628" s="136"/>
      <c r="T628" s="137"/>
      <c r="AT628" s="132" t="s">
        <v>141</v>
      </c>
      <c r="AU628" s="132" t="s">
        <v>86</v>
      </c>
      <c r="AV628" s="10" t="s">
        <v>86</v>
      </c>
      <c r="AW628" s="10" t="s">
        <v>37</v>
      </c>
      <c r="AX628" s="10" t="s">
        <v>84</v>
      </c>
      <c r="AY628" s="132" t="s">
        <v>137</v>
      </c>
    </row>
    <row r="629" spans="2:65" s="1" customFormat="1" ht="24.2" customHeight="1">
      <c r="B629" s="33"/>
      <c r="C629" s="180" t="s">
        <v>1512</v>
      </c>
      <c r="D629" s="180" t="s">
        <v>454</v>
      </c>
      <c r="E629" s="181" t="s">
        <v>1513</v>
      </c>
      <c r="F629" s="182" t="s">
        <v>1514</v>
      </c>
      <c r="G629" s="183" t="s">
        <v>303</v>
      </c>
      <c r="H629" s="184">
        <v>0.375</v>
      </c>
      <c r="I629" s="185"/>
      <c r="J629" s="186">
        <f>ROUND(I629*H629,2)</f>
        <v>0</v>
      </c>
      <c r="K629" s="182" t="s">
        <v>19</v>
      </c>
      <c r="L629" s="187"/>
      <c r="M629" s="188" t="s">
        <v>19</v>
      </c>
      <c r="N629" s="189" t="s">
        <v>47</v>
      </c>
      <c r="P629" s="117">
        <f>O629*H629</f>
        <v>0</v>
      </c>
      <c r="Q629" s="117">
        <v>1</v>
      </c>
      <c r="R629" s="117">
        <f>Q629*H629</f>
        <v>0.375</v>
      </c>
      <c r="S629" s="117">
        <v>0</v>
      </c>
      <c r="T629" s="118">
        <f>S629*H629</f>
        <v>0</v>
      </c>
      <c r="AR629" s="119" t="s">
        <v>176</v>
      </c>
      <c r="AT629" s="119" t="s">
        <v>454</v>
      </c>
      <c r="AU629" s="119" t="s">
        <v>86</v>
      </c>
      <c r="AY629" s="18" t="s">
        <v>137</v>
      </c>
      <c r="BE629" s="120">
        <f>IF(N629="základní",J629,0)</f>
        <v>0</v>
      </c>
      <c r="BF629" s="120">
        <f>IF(N629="snížená",J629,0)</f>
        <v>0</v>
      </c>
      <c r="BG629" s="120">
        <f>IF(N629="zákl. přenesená",J629,0)</f>
        <v>0</v>
      </c>
      <c r="BH629" s="120">
        <f>IF(N629="sníž. přenesená",J629,0)</f>
        <v>0</v>
      </c>
      <c r="BI629" s="120">
        <f>IF(N629="nulová",J629,0)</f>
        <v>0</v>
      </c>
      <c r="BJ629" s="18" t="s">
        <v>84</v>
      </c>
      <c r="BK629" s="120">
        <f>ROUND(I629*H629,2)</f>
        <v>0</v>
      </c>
      <c r="BL629" s="18" t="s">
        <v>153</v>
      </c>
      <c r="BM629" s="119" t="s">
        <v>1515</v>
      </c>
    </row>
    <row r="630" spans="2:65" s="1" customFormat="1" ht="11.25">
      <c r="B630" s="33"/>
      <c r="D630" s="121" t="s">
        <v>139</v>
      </c>
      <c r="F630" s="122" t="s">
        <v>1514</v>
      </c>
      <c r="I630" s="123"/>
      <c r="L630" s="33"/>
      <c r="M630" s="124"/>
      <c r="T630" s="54"/>
      <c r="AT630" s="18" t="s">
        <v>139</v>
      </c>
      <c r="AU630" s="18" t="s">
        <v>86</v>
      </c>
    </row>
    <row r="631" spans="2:65" s="10" customFormat="1" ht="11.25">
      <c r="B631" s="131"/>
      <c r="D631" s="121" t="s">
        <v>141</v>
      </c>
      <c r="E631" s="132" t="s">
        <v>19</v>
      </c>
      <c r="F631" s="133" t="s">
        <v>1516</v>
      </c>
      <c r="H631" s="134">
        <v>230.1</v>
      </c>
      <c r="I631" s="135"/>
      <c r="L631" s="131"/>
      <c r="M631" s="136"/>
      <c r="T631" s="137"/>
      <c r="AT631" s="132" t="s">
        <v>141</v>
      </c>
      <c r="AU631" s="132" t="s">
        <v>86</v>
      </c>
      <c r="AV631" s="10" t="s">
        <v>86</v>
      </c>
      <c r="AW631" s="10" t="s">
        <v>37</v>
      </c>
      <c r="AX631" s="10" t="s">
        <v>84</v>
      </c>
      <c r="AY631" s="132" t="s">
        <v>137</v>
      </c>
    </row>
    <row r="632" spans="2:65" s="10" customFormat="1" ht="11.25">
      <c r="B632" s="131"/>
      <c r="D632" s="121" t="s">
        <v>141</v>
      </c>
      <c r="F632" s="133" t="s">
        <v>1517</v>
      </c>
      <c r="H632" s="134">
        <v>0.375</v>
      </c>
      <c r="I632" s="135"/>
      <c r="L632" s="131"/>
      <c r="M632" s="136"/>
      <c r="T632" s="137"/>
      <c r="AT632" s="132" t="s">
        <v>141</v>
      </c>
      <c r="AU632" s="132" t="s">
        <v>86</v>
      </c>
      <c r="AV632" s="10" t="s">
        <v>86</v>
      </c>
      <c r="AW632" s="10" t="s">
        <v>4</v>
      </c>
      <c r="AX632" s="10" t="s">
        <v>84</v>
      </c>
      <c r="AY632" s="132" t="s">
        <v>137</v>
      </c>
    </row>
    <row r="633" spans="2:65" s="1" customFormat="1" ht="16.5" customHeight="1">
      <c r="B633" s="33"/>
      <c r="C633" s="108" t="s">
        <v>1518</v>
      </c>
      <c r="D633" s="108" t="s">
        <v>132</v>
      </c>
      <c r="E633" s="109" t="s">
        <v>1502</v>
      </c>
      <c r="F633" s="110" t="s">
        <v>1503</v>
      </c>
      <c r="G633" s="111" t="s">
        <v>333</v>
      </c>
      <c r="H633" s="112">
        <v>17.75</v>
      </c>
      <c r="I633" s="113"/>
      <c r="J633" s="114">
        <f>ROUND(I633*H633,2)</f>
        <v>0</v>
      </c>
      <c r="K633" s="110" t="s">
        <v>376</v>
      </c>
      <c r="L633" s="33"/>
      <c r="M633" s="115" t="s">
        <v>19</v>
      </c>
      <c r="N633" s="116" t="s">
        <v>47</v>
      </c>
      <c r="P633" s="117">
        <f>O633*H633</f>
        <v>0</v>
      </c>
      <c r="Q633" s="117">
        <v>6.4999999999999997E-4</v>
      </c>
      <c r="R633" s="117">
        <f>Q633*H633</f>
        <v>1.1537499999999999E-2</v>
      </c>
      <c r="S633" s="117">
        <v>1E-3</v>
      </c>
      <c r="T633" s="118">
        <f>S633*H633</f>
        <v>1.7750000000000002E-2</v>
      </c>
      <c r="AR633" s="119" t="s">
        <v>153</v>
      </c>
      <c r="AT633" s="119" t="s">
        <v>132</v>
      </c>
      <c r="AU633" s="119" t="s">
        <v>86</v>
      </c>
      <c r="AY633" s="18" t="s">
        <v>137</v>
      </c>
      <c r="BE633" s="120">
        <f>IF(N633="základní",J633,0)</f>
        <v>0</v>
      </c>
      <c r="BF633" s="120">
        <f>IF(N633="snížená",J633,0)</f>
        <v>0</v>
      </c>
      <c r="BG633" s="120">
        <f>IF(N633="zákl. přenesená",J633,0)</f>
        <v>0</v>
      </c>
      <c r="BH633" s="120">
        <f>IF(N633="sníž. přenesená",J633,0)</f>
        <v>0</v>
      </c>
      <c r="BI633" s="120">
        <f>IF(N633="nulová",J633,0)</f>
        <v>0</v>
      </c>
      <c r="BJ633" s="18" t="s">
        <v>84</v>
      </c>
      <c r="BK633" s="120">
        <f>ROUND(I633*H633,2)</f>
        <v>0</v>
      </c>
      <c r="BL633" s="18" t="s">
        <v>153</v>
      </c>
      <c r="BM633" s="119" t="s">
        <v>1519</v>
      </c>
    </row>
    <row r="634" spans="2:65" s="1" customFormat="1" ht="11.25">
      <c r="B634" s="33"/>
      <c r="D634" s="121" t="s">
        <v>139</v>
      </c>
      <c r="F634" s="122" t="s">
        <v>1505</v>
      </c>
      <c r="I634" s="123"/>
      <c r="L634" s="33"/>
      <c r="M634" s="124"/>
      <c r="T634" s="54"/>
      <c r="AT634" s="18" t="s">
        <v>139</v>
      </c>
      <c r="AU634" s="18" t="s">
        <v>86</v>
      </c>
    </row>
    <row r="635" spans="2:65" s="1" customFormat="1" ht="11.25">
      <c r="B635" s="33"/>
      <c r="D635" s="164" t="s">
        <v>379</v>
      </c>
      <c r="F635" s="165" t="s">
        <v>1506</v>
      </c>
      <c r="I635" s="123"/>
      <c r="L635" s="33"/>
      <c r="M635" s="124"/>
      <c r="T635" s="54"/>
      <c r="AT635" s="18" t="s">
        <v>379</v>
      </c>
      <c r="AU635" s="18" t="s">
        <v>86</v>
      </c>
    </row>
    <row r="636" spans="2:65" s="9" customFormat="1" ht="11.25">
      <c r="B636" s="125"/>
      <c r="D636" s="121" t="s">
        <v>141</v>
      </c>
      <c r="E636" s="126" t="s">
        <v>19</v>
      </c>
      <c r="F636" s="127" t="s">
        <v>1520</v>
      </c>
      <c r="H636" s="126" t="s">
        <v>19</v>
      </c>
      <c r="I636" s="128"/>
      <c r="L636" s="125"/>
      <c r="M636" s="129"/>
      <c r="T636" s="130"/>
      <c r="AT636" s="126" t="s">
        <v>141</v>
      </c>
      <c r="AU636" s="126" t="s">
        <v>86</v>
      </c>
      <c r="AV636" s="9" t="s">
        <v>84</v>
      </c>
      <c r="AW636" s="9" t="s">
        <v>37</v>
      </c>
      <c r="AX636" s="9" t="s">
        <v>76</v>
      </c>
      <c r="AY636" s="126" t="s">
        <v>137</v>
      </c>
    </row>
    <row r="637" spans="2:65" s="9" customFormat="1" ht="11.25">
      <c r="B637" s="125"/>
      <c r="D637" s="121" t="s">
        <v>141</v>
      </c>
      <c r="E637" s="126" t="s">
        <v>19</v>
      </c>
      <c r="F637" s="127" t="s">
        <v>1521</v>
      </c>
      <c r="H637" s="126" t="s">
        <v>19</v>
      </c>
      <c r="I637" s="128"/>
      <c r="L637" s="125"/>
      <c r="M637" s="129"/>
      <c r="T637" s="130"/>
      <c r="AT637" s="126" t="s">
        <v>141</v>
      </c>
      <c r="AU637" s="126" t="s">
        <v>86</v>
      </c>
      <c r="AV637" s="9" t="s">
        <v>84</v>
      </c>
      <c r="AW637" s="9" t="s">
        <v>37</v>
      </c>
      <c r="AX637" s="9" t="s">
        <v>76</v>
      </c>
      <c r="AY637" s="126" t="s">
        <v>137</v>
      </c>
    </row>
    <row r="638" spans="2:65" s="10" customFormat="1" ht="11.25">
      <c r="B638" s="131"/>
      <c r="D638" s="121" t="s">
        <v>141</v>
      </c>
      <c r="E638" s="132" t="s">
        <v>19</v>
      </c>
      <c r="F638" s="133" t="s">
        <v>1522</v>
      </c>
      <c r="H638" s="134">
        <v>6.75</v>
      </c>
      <c r="I638" s="135"/>
      <c r="L638" s="131"/>
      <c r="M638" s="136"/>
      <c r="T638" s="137"/>
      <c r="AT638" s="132" t="s">
        <v>141</v>
      </c>
      <c r="AU638" s="132" t="s">
        <v>86</v>
      </c>
      <c r="AV638" s="10" t="s">
        <v>86</v>
      </c>
      <c r="AW638" s="10" t="s">
        <v>37</v>
      </c>
      <c r="AX638" s="10" t="s">
        <v>76</v>
      </c>
      <c r="AY638" s="132" t="s">
        <v>137</v>
      </c>
    </row>
    <row r="639" spans="2:65" s="9" customFormat="1" ht="11.25">
      <c r="B639" s="125"/>
      <c r="D639" s="121" t="s">
        <v>141</v>
      </c>
      <c r="E639" s="126" t="s">
        <v>19</v>
      </c>
      <c r="F639" s="127" t="s">
        <v>1523</v>
      </c>
      <c r="H639" s="126" t="s">
        <v>19</v>
      </c>
      <c r="I639" s="128"/>
      <c r="L639" s="125"/>
      <c r="M639" s="129"/>
      <c r="T639" s="130"/>
      <c r="AT639" s="126" t="s">
        <v>141</v>
      </c>
      <c r="AU639" s="126" t="s">
        <v>86</v>
      </c>
      <c r="AV639" s="9" t="s">
        <v>84</v>
      </c>
      <c r="AW639" s="9" t="s">
        <v>37</v>
      </c>
      <c r="AX639" s="9" t="s">
        <v>76</v>
      </c>
      <c r="AY639" s="126" t="s">
        <v>137</v>
      </c>
    </row>
    <row r="640" spans="2:65" s="10" customFormat="1" ht="11.25">
      <c r="B640" s="131"/>
      <c r="D640" s="121" t="s">
        <v>141</v>
      </c>
      <c r="E640" s="132" t="s">
        <v>19</v>
      </c>
      <c r="F640" s="133" t="s">
        <v>1524</v>
      </c>
      <c r="H640" s="134">
        <v>11</v>
      </c>
      <c r="I640" s="135"/>
      <c r="L640" s="131"/>
      <c r="M640" s="136"/>
      <c r="T640" s="137"/>
      <c r="AT640" s="132" t="s">
        <v>141</v>
      </c>
      <c r="AU640" s="132" t="s">
        <v>86</v>
      </c>
      <c r="AV640" s="10" t="s">
        <v>86</v>
      </c>
      <c r="AW640" s="10" t="s">
        <v>37</v>
      </c>
      <c r="AX640" s="10" t="s">
        <v>76</v>
      </c>
      <c r="AY640" s="132" t="s">
        <v>137</v>
      </c>
    </row>
    <row r="641" spans="2:65" s="14" customFormat="1" ht="11.25">
      <c r="B641" s="166"/>
      <c r="D641" s="121" t="s">
        <v>141</v>
      </c>
      <c r="E641" s="167" t="s">
        <v>19</v>
      </c>
      <c r="F641" s="168" t="s">
        <v>391</v>
      </c>
      <c r="H641" s="169">
        <v>17.75</v>
      </c>
      <c r="I641" s="170"/>
      <c r="L641" s="166"/>
      <c r="M641" s="171"/>
      <c r="T641" s="172"/>
      <c r="AT641" s="167" t="s">
        <v>141</v>
      </c>
      <c r="AU641" s="167" t="s">
        <v>86</v>
      </c>
      <c r="AV641" s="14" t="s">
        <v>153</v>
      </c>
      <c r="AW641" s="14" t="s">
        <v>37</v>
      </c>
      <c r="AX641" s="14" t="s">
        <v>84</v>
      </c>
      <c r="AY641" s="167" t="s">
        <v>137</v>
      </c>
    </row>
    <row r="642" spans="2:65" s="1" customFormat="1" ht="16.5" customHeight="1">
      <c r="B642" s="33"/>
      <c r="C642" s="180" t="s">
        <v>1525</v>
      </c>
      <c r="D642" s="180" t="s">
        <v>454</v>
      </c>
      <c r="E642" s="181" t="s">
        <v>1526</v>
      </c>
      <c r="F642" s="182" t="s">
        <v>1527</v>
      </c>
      <c r="G642" s="183" t="s">
        <v>303</v>
      </c>
      <c r="H642" s="184">
        <v>0.1</v>
      </c>
      <c r="I642" s="185"/>
      <c r="J642" s="186">
        <f>ROUND(I642*H642,2)</f>
        <v>0</v>
      </c>
      <c r="K642" s="182" t="s">
        <v>376</v>
      </c>
      <c r="L642" s="187"/>
      <c r="M642" s="188" t="s">
        <v>19</v>
      </c>
      <c r="N642" s="189" t="s">
        <v>47</v>
      </c>
      <c r="P642" s="117">
        <f>O642*H642</f>
        <v>0</v>
      </c>
      <c r="Q642" s="117">
        <v>1</v>
      </c>
      <c r="R642" s="117">
        <f>Q642*H642</f>
        <v>0.1</v>
      </c>
      <c r="S642" s="117">
        <v>0</v>
      </c>
      <c r="T642" s="118">
        <f>S642*H642</f>
        <v>0</v>
      </c>
      <c r="AR642" s="119" t="s">
        <v>176</v>
      </c>
      <c r="AT642" s="119" t="s">
        <v>454</v>
      </c>
      <c r="AU642" s="119" t="s">
        <v>86</v>
      </c>
      <c r="AY642" s="18" t="s">
        <v>137</v>
      </c>
      <c r="BE642" s="120">
        <f>IF(N642="základní",J642,0)</f>
        <v>0</v>
      </c>
      <c r="BF642" s="120">
        <f>IF(N642="snížená",J642,0)</f>
        <v>0</v>
      </c>
      <c r="BG642" s="120">
        <f>IF(N642="zákl. přenesená",J642,0)</f>
        <v>0</v>
      </c>
      <c r="BH642" s="120">
        <f>IF(N642="sníž. přenesená",J642,0)</f>
        <v>0</v>
      </c>
      <c r="BI642" s="120">
        <f>IF(N642="nulová",J642,0)</f>
        <v>0</v>
      </c>
      <c r="BJ642" s="18" t="s">
        <v>84</v>
      </c>
      <c r="BK642" s="120">
        <f>ROUND(I642*H642,2)</f>
        <v>0</v>
      </c>
      <c r="BL642" s="18" t="s">
        <v>153</v>
      </c>
      <c r="BM642" s="119" t="s">
        <v>1528</v>
      </c>
    </row>
    <row r="643" spans="2:65" s="1" customFormat="1" ht="11.25">
      <c r="B643" s="33"/>
      <c r="D643" s="121" t="s">
        <v>139</v>
      </c>
      <c r="F643" s="122" t="s">
        <v>1527</v>
      </c>
      <c r="I643" s="123"/>
      <c r="L643" s="33"/>
      <c r="M643" s="124"/>
      <c r="T643" s="54"/>
      <c r="AT643" s="18" t="s">
        <v>139</v>
      </c>
      <c r="AU643" s="18" t="s">
        <v>86</v>
      </c>
    </row>
    <row r="644" spans="2:65" s="9" customFormat="1" ht="11.25">
      <c r="B644" s="125"/>
      <c r="D644" s="121" t="s">
        <v>141</v>
      </c>
      <c r="E644" s="126" t="s">
        <v>19</v>
      </c>
      <c r="F644" s="127" t="s">
        <v>1520</v>
      </c>
      <c r="H644" s="126" t="s">
        <v>19</v>
      </c>
      <c r="I644" s="128"/>
      <c r="L644" s="125"/>
      <c r="M644" s="129"/>
      <c r="T644" s="130"/>
      <c r="AT644" s="126" t="s">
        <v>141</v>
      </c>
      <c r="AU644" s="126" t="s">
        <v>86</v>
      </c>
      <c r="AV644" s="9" t="s">
        <v>84</v>
      </c>
      <c r="AW644" s="9" t="s">
        <v>37</v>
      </c>
      <c r="AX644" s="9" t="s">
        <v>76</v>
      </c>
      <c r="AY644" s="126" t="s">
        <v>137</v>
      </c>
    </row>
    <row r="645" spans="2:65" s="9" customFormat="1" ht="11.25">
      <c r="B645" s="125"/>
      <c r="D645" s="121" t="s">
        <v>141</v>
      </c>
      <c r="E645" s="126" t="s">
        <v>19</v>
      </c>
      <c r="F645" s="127" t="s">
        <v>1521</v>
      </c>
      <c r="H645" s="126" t="s">
        <v>19</v>
      </c>
      <c r="I645" s="128"/>
      <c r="L645" s="125"/>
      <c r="M645" s="129"/>
      <c r="T645" s="130"/>
      <c r="AT645" s="126" t="s">
        <v>141</v>
      </c>
      <c r="AU645" s="126" t="s">
        <v>86</v>
      </c>
      <c r="AV645" s="9" t="s">
        <v>84</v>
      </c>
      <c r="AW645" s="9" t="s">
        <v>37</v>
      </c>
      <c r="AX645" s="9" t="s">
        <v>76</v>
      </c>
      <c r="AY645" s="126" t="s">
        <v>137</v>
      </c>
    </row>
    <row r="646" spans="2:65" s="10" customFormat="1" ht="11.25">
      <c r="B646" s="131"/>
      <c r="D646" s="121" t="s">
        <v>141</v>
      </c>
      <c r="E646" s="132" t="s">
        <v>19</v>
      </c>
      <c r="F646" s="133" t="s">
        <v>1529</v>
      </c>
      <c r="H646" s="134">
        <v>49.5</v>
      </c>
      <c r="I646" s="135"/>
      <c r="L646" s="131"/>
      <c r="M646" s="136"/>
      <c r="T646" s="137"/>
      <c r="AT646" s="132" t="s">
        <v>141</v>
      </c>
      <c r="AU646" s="132" t="s">
        <v>86</v>
      </c>
      <c r="AV646" s="10" t="s">
        <v>86</v>
      </c>
      <c r="AW646" s="10" t="s">
        <v>37</v>
      </c>
      <c r="AX646" s="10" t="s">
        <v>76</v>
      </c>
      <c r="AY646" s="132" t="s">
        <v>137</v>
      </c>
    </row>
    <row r="647" spans="2:65" s="9" customFormat="1" ht="11.25">
      <c r="B647" s="125"/>
      <c r="D647" s="121" t="s">
        <v>141</v>
      </c>
      <c r="E647" s="126" t="s">
        <v>19</v>
      </c>
      <c r="F647" s="127" t="s">
        <v>1523</v>
      </c>
      <c r="H647" s="126" t="s">
        <v>19</v>
      </c>
      <c r="I647" s="128"/>
      <c r="L647" s="125"/>
      <c r="M647" s="129"/>
      <c r="T647" s="130"/>
      <c r="AT647" s="126" t="s">
        <v>141</v>
      </c>
      <c r="AU647" s="126" t="s">
        <v>86</v>
      </c>
      <c r="AV647" s="9" t="s">
        <v>84</v>
      </c>
      <c r="AW647" s="9" t="s">
        <v>37</v>
      </c>
      <c r="AX647" s="9" t="s">
        <v>76</v>
      </c>
      <c r="AY647" s="126" t="s">
        <v>137</v>
      </c>
    </row>
    <row r="648" spans="2:65" s="10" customFormat="1" ht="11.25">
      <c r="B648" s="131"/>
      <c r="D648" s="121" t="s">
        <v>141</v>
      </c>
      <c r="E648" s="132" t="s">
        <v>19</v>
      </c>
      <c r="F648" s="133" t="s">
        <v>1530</v>
      </c>
      <c r="H648" s="134">
        <v>12</v>
      </c>
      <c r="I648" s="135"/>
      <c r="L648" s="131"/>
      <c r="M648" s="136"/>
      <c r="T648" s="137"/>
      <c r="AT648" s="132" t="s">
        <v>141</v>
      </c>
      <c r="AU648" s="132" t="s">
        <v>86</v>
      </c>
      <c r="AV648" s="10" t="s">
        <v>86</v>
      </c>
      <c r="AW648" s="10" t="s">
        <v>37</v>
      </c>
      <c r="AX648" s="10" t="s">
        <v>76</v>
      </c>
      <c r="AY648" s="132" t="s">
        <v>137</v>
      </c>
    </row>
    <row r="649" spans="2:65" s="14" customFormat="1" ht="11.25">
      <c r="B649" s="166"/>
      <c r="D649" s="121" t="s">
        <v>141</v>
      </c>
      <c r="E649" s="167" t="s">
        <v>19</v>
      </c>
      <c r="F649" s="168" t="s">
        <v>391</v>
      </c>
      <c r="H649" s="169">
        <v>61.5</v>
      </c>
      <c r="I649" s="170"/>
      <c r="L649" s="166"/>
      <c r="M649" s="171"/>
      <c r="T649" s="172"/>
      <c r="AT649" s="167" t="s">
        <v>141</v>
      </c>
      <c r="AU649" s="167" t="s">
        <v>86</v>
      </c>
      <c r="AV649" s="14" t="s">
        <v>153</v>
      </c>
      <c r="AW649" s="14" t="s">
        <v>37</v>
      </c>
      <c r="AX649" s="14" t="s">
        <v>84</v>
      </c>
      <c r="AY649" s="167" t="s">
        <v>137</v>
      </c>
    </row>
    <row r="650" spans="2:65" s="10" customFormat="1" ht="11.25">
      <c r="B650" s="131"/>
      <c r="D650" s="121" t="s">
        <v>141</v>
      </c>
      <c r="F650" s="133" t="s">
        <v>1531</v>
      </c>
      <c r="H650" s="134">
        <v>0.1</v>
      </c>
      <c r="I650" s="135"/>
      <c r="L650" s="131"/>
      <c r="M650" s="136"/>
      <c r="T650" s="137"/>
      <c r="AT650" s="132" t="s">
        <v>141</v>
      </c>
      <c r="AU650" s="132" t="s">
        <v>86</v>
      </c>
      <c r="AV650" s="10" t="s">
        <v>86</v>
      </c>
      <c r="AW650" s="10" t="s">
        <v>4</v>
      </c>
      <c r="AX650" s="10" t="s">
        <v>84</v>
      </c>
      <c r="AY650" s="132" t="s">
        <v>137</v>
      </c>
    </row>
    <row r="651" spans="2:65" s="1" customFormat="1" ht="16.5" customHeight="1">
      <c r="B651" s="33"/>
      <c r="C651" s="108" t="s">
        <v>1532</v>
      </c>
      <c r="D651" s="108" t="s">
        <v>132</v>
      </c>
      <c r="E651" s="109" t="s">
        <v>1533</v>
      </c>
      <c r="F651" s="110" t="s">
        <v>1534</v>
      </c>
      <c r="G651" s="111" t="s">
        <v>209</v>
      </c>
      <c r="H651" s="112">
        <v>17</v>
      </c>
      <c r="I651" s="113"/>
      <c r="J651" s="114">
        <f>ROUND(I651*H651,2)</f>
        <v>0</v>
      </c>
      <c r="K651" s="110" t="s">
        <v>376</v>
      </c>
      <c r="L651" s="33"/>
      <c r="M651" s="115" t="s">
        <v>19</v>
      </c>
      <c r="N651" s="116" t="s">
        <v>47</v>
      </c>
      <c r="P651" s="117">
        <f>O651*H651</f>
        <v>0</v>
      </c>
      <c r="Q651" s="117">
        <v>0</v>
      </c>
      <c r="R651" s="117">
        <f>Q651*H651</f>
        <v>0</v>
      </c>
      <c r="S651" s="117">
        <v>2.2499999999999999E-2</v>
      </c>
      <c r="T651" s="118">
        <f>S651*H651</f>
        <v>0.38250000000000001</v>
      </c>
      <c r="AR651" s="119" t="s">
        <v>153</v>
      </c>
      <c r="AT651" s="119" t="s">
        <v>132</v>
      </c>
      <c r="AU651" s="119" t="s">
        <v>86</v>
      </c>
      <c r="AY651" s="18" t="s">
        <v>137</v>
      </c>
      <c r="BE651" s="120">
        <f>IF(N651="základní",J651,0)</f>
        <v>0</v>
      </c>
      <c r="BF651" s="120">
        <f>IF(N651="snížená",J651,0)</f>
        <v>0</v>
      </c>
      <c r="BG651" s="120">
        <f>IF(N651="zákl. přenesená",J651,0)</f>
        <v>0</v>
      </c>
      <c r="BH651" s="120">
        <f>IF(N651="sníž. přenesená",J651,0)</f>
        <v>0</v>
      </c>
      <c r="BI651" s="120">
        <f>IF(N651="nulová",J651,0)</f>
        <v>0</v>
      </c>
      <c r="BJ651" s="18" t="s">
        <v>84</v>
      </c>
      <c r="BK651" s="120">
        <f>ROUND(I651*H651,2)</f>
        <v>0</v>
      </c>
      <c r="BL651" s="18" t="s">
        <v>153</v>
      </c>
      <c r="BM651" s="119" t="s">
        <v>1535</v>
      </c>
    </row>
    <row r="652" spans="2:65" s="1" customFormat="1" ht="11.25">
      <c r="B652" s="33"/>
      <c r="D652" s="121" t="s">
        <v>139</v>
      </c>
      <c r="F652" s="122" t="s">
        <v>1536</v>
      </c>
      <c r="I652" s="123"/>
      <c r="L652" s="33"/>
      <c r="M652" s="124"/>
      <c r="T652" s="54"/>
      <c r="AT652" s="18" t="s">
        <v>139</v>
      </c>
      <c r="AU652" s="18" t="s">
        <v>86</v>
      </c>
    </row>
    <row r="653" spans="2:65" s="1" customFormat="1" ht="11.25">
      <c r="B653" s="33"/>
      <c r="D653" s="164" t="s">
        <v>379</v>
      </c>
      <c r="F653" s="165" t="s">
        <v>1537</v>
      </c>
      <c r="I653" s="123"/>
      <c r="L653" s="33"/>
      <c r="M653" s="124"/>
      <c r="T653" s="54"/>
      <c r="AT653" s="18" t="s">
        <v>379</v>
      </c>
      <c r="AU653" s="18" t="s">
        <v>86</v>
      </c>
    </row>
    <row r="654" spans="2:65" s="10" customFormat="1" ht="11.25">
      <c r="B654" s="131"/>
      <c r="D654" s="121" t="s">
        <v>141</v>
      </c>
      <c r="E654" s="132" t="s">
        <v>19</v>
      </c>
      <c r="F654" s="133" t="s">
        <v>1538</v>
      </c>
      <c r="H654" s="134">
        <v>17</v>
      </c>
      <c r="I654" s="135"/>
      <c r="L654" s="131"/>
      <c r="M654" s="136"/>
      <c r="T654" s="137"/>
      <c r="AT654" s="132" t="s">
        <v>141</v>
      </c>
      <c r="AU654" s="132" t="s">
        <v>86</v>
      </c>
      <c r="AV654" s="10" t="s">
        <v>86</v>
      </c>
      <c r="AW654" s="10" t="s">
        <v>37</v>
      </c>
      <c r="AX654" s="10" t="s">
        <v>84</v>
      </c>
      <c r="AY654" s="132" t="s">
        <v>137</v>
      </c>
    </row>
    <row r="655" spans="2:65" s="1" customFormat="1" ht="16.5" customHeight="1">
      <c r="B655" s="33"/>
      <c r="C655" s="108" t="s">
        <v>1539</v>
      </c>
      <c r="D655" s="108" t="s">
        <v>132</v>
      </c>
      <c r="E655" s="109" t="s">
        <v>1540</v>
      </c>
      <c r="F655" s="110" t="s">
        <v>1541</v>
      </c>
      <c r="G655" s="111" t="s">
        <v>209</v>
      </c>
      <c r="H655" s="112">
        <v>51</v>
      </c>
      <c r="I655" s="113"/>
      <c r="J655" s="114">
        <f>ROUND(I655*H655,2)</f>
        <v>0</v>
      </c>
      <c r="K655" s="110" t="s">
        <v>376</v>
      </c>
      <c r="L655" s="33"/>
      <c r="M655" s="115" t="s">
        <v>19</v>
      </c>
      <c r="N655" s="116" t="s">
        <v>47</v>
      </c>
      <c r="P655" s="117">
        <f>O655*H655</f>
        <v>0</v>
      </c>
      <c r="Q655" s="117">
        <v>0</v>
      </c>
      <c r="R655" s="117">
        <f>Q655*H655</f>
        <v>0</v>
      </c>
      <c r="S655" s="117">
        <v>4.4999999999999997E-3</v>
      </c>
      <c r="T655" s="118">
        <f>S655*H655</f>
        <v>0.22949999999999998</v>
      </c>
      <c r="AR655" s="119" t="s">
        <v>153</v>
      </c>
      <c r="AT655" s="119" t="s">
        <v>132</v>
      </c>
      <c r="AU655" s="119" t="s">
        <v>86</v>
      </c>
      <c r="AY655" s="18" t="s">
        <v>137</v>
      </c>
      <c r="BE655" s="120">
        <f>IF(N655="základní",J655,0)</f>
        <v>0</v>
      </c>
      <c r="BF655" s="120">
        <f>IF(N655="snížená",J655,0)</f>
        <v>0</v>
      </c>
      <c r="BG655" s="120">
        <f>IF(N655="zákl. přenesená",J655,0)</f>
        <v>0</v>
      </c>
      <c r="BH655" s="120">
        <f>IF(N655="sníž. přenesená",J655,0)</f>
        <v>0</v>
      </c>
      <c r="BI655" s="120">
        <f>IF(N655="nulová",J655,0)</f>
        <v>0</v>
      </c>
      <c r="BJ655" s="18" t="s">
        <v>84</v>
      </c>
      <c r="BK655" s="120">
        <f>ROUND(I655*H655,2)</f>
        <v>0</v>
      </c>
      <c r="BL655" s="18" t="s">
        <v>153</v>
      </c>
      <c r="BM655" s="119" t="s">
        <v>1542</v>
      </c>
    </row>
    <row r="656" spans="2:65" s="1" customFormat="1" ht="11.25">
      <c r="B656" s="33"/>
      <c r="D656" s="121" t="s">
        <v>139</v>
      </c>
      <c r="F656" s="122" t="s">
        <v>1543</v>
      </c>
      <c r="I656" s="123"/>
      <c r="L656" s="33"/>
      <c r="M656" s="124"/>
      <c r="T656" s="54"/>
      <c r="AT656" s="18" t="s">
        <v>139</v>
      </c>
      <c r="AU656" s="18" t="s">
        <v>86</v>
      </c>
    </row>
    <row r="657" spans="2:65" s="1" customFormat="1" ht="11.25">
      <c r="B657" s="33"/>
      <c r="D657" s="164" t="s">
        <v>379</v>
      </c>
      <c r="F657" s="165" t="s">
        <v>1544</v>
      </c>
      <c r="I657" s="123"/>
      <c r="L657" s="33"/>
      <c r="M657" s="124"/>
      <c r="T657" s="54"/>
      <c r="AT657" s="18" t="s">
        <v>379</v>
      </c>
      <c r="AU657" s="18" t="s">
        <v>86</v>
      </c>
    </row>
    <row r="658" spans="2:65" s="10" customFormat="1" ht="11.25">
      <c r="B658" s="131"/>
      <c r="D658" s="121" t="s">
        <v>141</v>
      </c>
      <c r="E658" s="132" t="s">
        <v>19</v>
      </c>
      <c r="F658" s="133" t="s">
        <v>1545</v>
      </c>
      <c r="H658" s="134">
        <v>51</v>
      </c>
      <c r="I658" s="135"/>
      <c r="L658" s="131"/>
      <c r="M658" s="136"/>
      <c r="T658" s="137"/>
      <c r="AT658" s="132" t="s">
        <v>141</v>
      </c>
      <c r="AU658" s="132" t="s">
        <v>86</v>
      </c>
      <c r="AV658" s="10" t="s">
        <v>86</v>
      </c>
      <c r="AW658" s="10" t="s">
        <v>37</v>
      </c>
      <c r="AX658" s="10" t="s">
        <v>84</v>
      </c>
      <c r="AY658" s="132" t="s">
        <v>137</v>
      </c>
    </row>
    <row r="659" spans="2:65" s="1" customFormat="1" ht="24.2" customHeight="1">
      <c r="B659" s="33"/>
      <c r="C659" s="108" t="s">
        <v>1546</v>
      </c>
      <c r="D659" s="108" t="s">
        <v>132</v>
      </c>
      <c r="E659" s="109" t="s">
        <v>1547</v>
      </c>
      <c r="F659" s="110" t="s">
        <v>1548</v>
      </c>
      <c r="G659" s="111" t="s">
        <v>209</v>
      </c>
      <c r="H659" s="112">
        <v>34</v>
      </c>
      <c r="I659" s="113"/>
      <c r="J659" s="114">
        <f>ROUND(I659*H659,2)</f>
        <v>0</v>
      </c>
      <c r="K659" s="110" t="s">
        <v>376</v>
      </c>
      <c r="L659" s="33"/>
      <c r="M659" s="115" t="s">
        <v>19</v>
      </c>
      <c r="N659" s="116" t="s">
        <v>47</v>
      </c>
      <c r="P659" s="117">
        <f>O659*H659</f>
        <v>0</v>
      </c>
      <c r="Q659" s="117">
        <v>2.5699999999999998E-3</v>
      </c>
      <c r="R659" s="117">
        <f>Q659*H659</f>
        <v>8.7379999999999999E-2</v>
      </c>
      <c r="S659" s="117">
        <v>0</v>
      </c>
      <c r="T659" s="118">
        <f>S659*H659</f>
        <v>0</v>
      </c>
      <c r="AR659" s="119" t="s">
        <v>153</v>
      </c>
      <c r="AT659" s="119" t="s">
        <v>132</v>
      </c>
      <c r="AU659" s="119" t="s">
        <v>86</v>
      </c>
      <c r="AY659" s="18" t="s">
        <v>137</v>
      </c>
      <c r="BE659" s="120">
        <f>IF(N659="základní",J659,0)</f>
        <v>0</v>
      </c>
      <c r="BF659" s="120">
        <f>IF(N659="snížená",J659,0)</f>
        <v>0</v>
      </c>
      <c r="BG659" s="120">
        <f>IF(N659="zákl. přenesená",J659,0)</f>
        <v>0</v>
      </c>
      <c r="BH659" s="120">
        <f>IF(N659="sníž. přenesená",J659,0)</f>
        <v>0</v>
      </c>
      <c r="BI659" s="120">
        <f>IF(N659="nulová",J659,0)</f>
        <v>0</v>
      </c>
      <c r="BJ659" s="18" t="s">
        <v>84</v>
      </c>
      <c r="BK659" s="120">
        <f>ROUND(I659*H659,2)</f>
        <v>0</v>
      </c>
      <c r="BL659" s="18" t="s">
        <v>153</v>
      </c>
      <c r="BM659" s="119" t="s">
        <v>1549</v>
      </c>
    </row>
    <row r="660" spans="2:65" s="1" customFormat="1" ht="11.25">
      <c r="B660" s="33"/>
      <c r="D660" s="121" t="s">
        <v>139</v>
      </c>
      <c r="F660" s="122" t="s">
        <v>1550</v>
      </c>
      <c r="I660" s="123"/>
      <c r="L660" s="33"/>
      <c r="M660" s="124"/>
      <c r="T660" s="54"/>
      <c r="AT660" s="18" t="s">
        <v>139</v>
      </c>
      <c r="AU660" s="18" t="s">
        <v>86</v>
      </c>
    </row>
    <row r="661" spans="2:65" s="1" customFormat="1" ht="11.25">
      <c r="B661" s="33"/>
      <c r="D661" s="164" t="s">
        <v>379</v>
      </c>
      <c r="F661" s="165" t="s">
        <v>1551</v>
      </c>
      <c r="I661" s="123"/>
      <c r="L661" s="33"/>
      <c r="M661" s="124"/>
      <c r="T661" s="54"/>
      <c r="AT661" s="18" t="s">
        <v>379</v>
      </c>
      <c r="AU661" s="18" t="s">
        <v>86</v>
      </c>
    </row>
    <row r="662" spans="2:65" s="10" customFormat="1" ht="11.25">
      <c r="B662" s="131"/>
      <c r="D662" s="121" t="s">
        <v>141</v>
      </c>
      <c r="E662" s="132" t="s">
        <v>19</v>
      </c>
      <c r="F662" s="133" t="s">
        <v>970</v>
      </c>
      <c r="H662" s="134">
        <v>34</v>
      </c>
      <c r="I662" s="135"/>
      <c r="L662" s="131"/>
      <c r="M662" s="136"/>
      <c r="T662" s="137"/>
      <c r="AT662" s="132" t="s">
        <v>141</v>
      </c>
      <c r="AU662" s="132" t="s">
        <v>86</v>
      </c>
      <c r="AV662" s="10" t="s">
        <v>86</v>
      </c>
      <c r="AW662" s="10" t="s">
        <v>37</v>
      </c>
      <c r="AX662" s="10" t="s">
        <v>84</v>
      </c>
      <c r="AY662" s="132" t="s">
        <v>137</v>
      </c>
    </row>
    <row r="663" spans="2:65" s="1" customFormat="1" ht="21.75" customHeight="1">
      <c r="B663" s="33"/>
      <c r="C663" s="108" t="s">
        <v>1552</v>
      </c>
      <c r="D663" s="108" t="s">
        <v>132</v>
      </c>
      <c r="E663" s="109" t="s">
        <v>1553</v>
      </c>
      <c r="F663" s="110" t="s">
        <v>1554</v>
      </c>
      <c r="G663" s="111" t="s">
        <v>414</v>
      </c>
      <c r="H663" s="112">
        <v>136</v>
      </c>
      <c r="I663" s="113"/>
      <c r="J663" s="114">
        <f>ROUND(I663*H663,2)</f>
        <v>0</v>
      </c>
      <c r="K663" s="110" t="s">
        <v>376</v>
      </c>
      <c r="L663" s="33"/>
      <c r="M663" s="115" t="s">
        <v>19</v>
      </c>
      <c r="N663" s="116" t="s">
        <v>47</v>
      </c>
      <c r="P663" s="117">
        <f>O663*H663</f>
        <v>0</v>
      </c>
      <c r="Q663" s="117">
        <v>1.5499999999999999E-3</v>
      </c>
      <c r="R663" s="117">
        <f>Q663*H663</f>
        <v>0.21079999999999999</v>
      </c>
      <c r="S663" s="117">
        <v>0</v>
      </c>
      <c r="T663" s="118">
        <f>S663*H663</f>
        <v>0</v>
      </c>
      <c r="AR663" s="119" t="s">
        <v>153</v>
      </c>
      <c r="AT663" s="119" t="s">
        <v>132</v>
      </c>
      <c r="AU663" s="119" t="s">
        <v>86</v>
      </c>
      <c r="AY663" s="18" t="s">
        <v>137</v>
      </c>
      <c r="BE663" s="120">
        <f>IF(N663="základní",J663,0)</f>
        <v>0</v>
      </c>
      <c r="BF663" s="120">
        <f>IF(N663="snížená",J663,0)</f>
        <v>0</v>
      </c>
      <c r="BG663" s="120">
        <f>IF(N663="zákl. přenesená",J663,0)</f>
        <v>0</v>
      </c>
      <c r="BH663" s="120">
        <f>IF(N663="sníž. přenesená",J663,0)</f>
        <v>0</v>
      </c>
      <c r="BI663" s="120">
        <f>IF(N663="nulová",J663,0)</f>
        <v>0</v>
      </c>
      <c r="BJ663" s="18" t="s">
        <v>84</v>
      </c>
      <c r="BK663" s="120">
        <f>ROUND(I663*H663,2)</f>
        <v>0</v>
      </c>
      <c r="BL663" s="18" t="s">
        <v>153</v>
      </c>
      <c r="BM663" s="119" t="s">
        <v>1555</v>
      </c>
    </row>
    <row r="664" spans="2:65" s="1" customFormat="1" ht="11.25">
      <c r="B664" s="33"/>
      <c r="D664" s="121" t="s">
        <v>139</v>
      </c>
      <c r="F664" s="122" t="s">
        <v>1556</v>
      </c>
      <c r="I664" s="123"/>
      <c r="L664" s="33"/>
      <c r="M664" s="124"/>
      <c r="T664" s="54"/>
      <c r="AT664" s="18" t="s">
        <v>139</v>
      </c>
      <c r="AU664" s="18" t="s">
        <v>86</v>
      </c>
    </row>
    <row r="665" spans="2:65" s="1" customFormat="1" ht="11.25">
      <c r="B665" s="33"/>
      <c r="D665" s="164" t="s">
        <v>379</v>
      </c>
      <c r="F665" s="165" t="s">
        <v>1557</v>
      </c>
      <c r="I665" s="123"/>
      <c r="L665" s="33"/>
      <c r="M665" s="124"/>
      <c r="T665" s="54"/>
      <c r="AT665" s="18" t="s">
        <v>379</v>
      </c>
      <c r="AU665" s="18" t="s">
        <v>86</v>
      </c>
    </row>
    <row r="666" spans="2:65" s="10" customFormat="1" ht="11.25">
      <c r="B666" s="131"/>
      <c r="D666" s="121" t="s">
        <v>141</v>
      </c>
      <c r="E666" s="132" t="s">
        <v>19</v>
      </c>
      <c r="F666" s="133" t="s">
        <v>1558</v>
      </c>
      <c r="H666" s="134">
        <v>136</v>
      </c>
      <c r="I666" s="135"/>
      <c r="L666" s="131"/>
      <c r="M666" s="136"/>
      <c r="T666" s="137"/>
      <c r="AT666" s="132" t="s">
        <v>141</v>
      </c>
      <c r="AU666" s="132" t="s">
        <v>86</v>
      </c>
      <c r="AV666" s="10" t="s">
        <v>86</v>
      </c>
      <c r="AW666" s="10" t="s">
        <v>37</v>
      </c>
      <c r="AX666" s="10" t="s">
        <v>84</v>
      </c>
      <c r="AY666" s="132" t="s">
        <v>137</v>
      </c>
    </row>
    <row r="667" spans="2:65" s="1" customFormat="1" ht="16.5" customHeight="1">
      <c r="B667" s="33"/>
      <c r="C667" s="108" t="s">
        <v>1559</v>
      </c>
      <c r="D667" s="108" t="s">
        <v>132</v>
      </c>
      <c r="E667" s="109" t="s">
        <v>1560</v>
      </c>
      <c r="F667" s="110" t="s">
        <v>1561</v>
      </c>
      <c r="G667" s="111" t="s">
        <v>237</v>
      </c>
      <c r="H667" s="112">
        <v>2</v>
      </c>
      <c r="I667" s="113"/>
      <c r="J667" s="114">
        <f>ROUND(I667*H667,2)</f>
        <v>0</v>
      </c>
      <c r="K667" s="110" t="s">
        <v>19</v>
      </c>
      <c r="L667" s="33"/>
      <c r="M667" s="115" t="s">
        <v>19</v>
      </c>
      <c r="N667" s="116" t="s">
        <v>47</v>
      </c>
      <c r="P667" s="117">
        <f>O667*H667</f>
        <v>0</v>
      </c>
      <c r="Q667" s="117">
        <v>0</v>
      </c>
      <c r="R667" s="117">
        <f>Q667*H667</f>
        <v>0</v>
      </c>
      <c r="S667" s="117">
        <v>0</v>
      </c>
      <c r="T667" s="118">
        <f>S667*H667</f>
        <v>0</v>
      </c>
      <c r="AR667" s="119" t="s">
        <v>153</v>
      </c>
      <c r="AT667" s="119" t="s">
        <v>132</v>
      </c>
      <c r="AU667" s="119" t="s">
        <v>86</v>
      </c>
      <c r="AY667" s="18" t="s">
        <v>137</v>
      </c>
      <c r="BE667" s="120">
        <f>IF(N667="základní",J667,0)</f>
        <v>0</v>
      </c>
      <c r="BF667" s="120">
        <f>IF(N667="snížená",J667,0)</f>
        <v>0</v>
      </c>
      <c r="BG667" s="120">
        <f>IF(N667="zákl. přenesená",J667,0)</f>
        <v>0</v>
      </c>
      <c r="BH667" s="120">
        <f>IF(N667="sníž. přenesená",J667,0)</f>
        <v>0</v>
      </c>
      <c r="BI667" s="120">
        <f>IF(N667="nulová",J667,0)</f>
        <v>0</v>
      </c>
      <c r="BJ667" s="18" t="s">
        <v>84</v>
      </c>
      <c r="BK667" s="120">
        <f>ROUND(I667*H667,2)</f>
        <v>0</v>
      </c>
      <c r="BL667" s="18" t="s">
        <v>153</v>
      </c>
      <c r="BM667" s="119" t="s">
        <v>1562</v>
      </c>
    </row>
    <row r="668" spans="2:65" s="1" customFormat="1" ht="11.25">
      <c r="B668" s="33"/>
      <c r="D668" s="121" t="s">
        <v>139</v>
      </c>
      <c r="F668" s="122" t="s">
        <v>1561</v>
      </c>
      <c r="I668" s="123"/>
      <c r="L668" s="33"/>
      <c r="M668" s="124"/>
      <c r="T668" s="54"/>
      <c r="AT668" s="18" t="s">
        <v>139</v>
      </c>
      <c r="AU668" s="18" t="s">
        <v>86</v>
      </c>
    </row>
    <row r="669" spans="2:65" s="10" customFormat="1" ht="11.25">
      <c r="B669" s="131"/>
      <c r="D669" s="121" t="s">
        <v>141</v>
      </c>
      <c r="E669" s="132" t="s">
        <v>19</v>
      </c>
      <c r="F669" s="133" t="s">
        <v>1563</v>
      </c>
      <c r="H669" s="134">
        <v>2</v>
      </c>
      <c r="I669" s="135"/>
      <c r="L669" s="131"/>
      <c r="M669" s="136"/>
      <c r="T669" s="137"/>
      <c r="AT669" s="132" t="s">
        <v>141</v>
      </c>
      <c r="AU669" s="132" t="s">
        <v>86</v>
      </c>
      <c r="AV669" s="10" t="s">
        <v>86</v>
      </c>
      <c r="AW669" s="10" t="s">
        <v>37</v>
      </c>
      <c r="AX669" s="10" t="s">
        <v>84</v>
      </c>
      <c r="AY669" s="132" t="s">
        <v>137</v>
      </c>
    </row>
    <row r="670" spans="2:65" s="1" customFormat="1" ht="16.5" customHeight="1">
      <c r="B670" s="33"/>
      <c r="C670" s="108" t="s">
        <v>1564</v>
      </c>
      <c r="D670" s="108" t="s">
        <v>132</v>
      </c>
      <c r="E670" s="109" t="s">
        <v>1565</v>
      </c>
      <c r="F670" s="110" t="s">
        <v>1566</v>
      </c>
      <c r="G670" s="111" t="s">
        <v>333</v>
      </c>
      <c r="H670" s="112">
        <v>34</v>
      </c>
      <c r="I670" s="113"/>
      <c r="J670" s="114">
        <f>ROUND(I670*H670,2)</f>
        <v>0</v>
      </c>
      <c r="K670" s="110" t="s">
        <v>19</v>
      </c>
      <c r="L670" s="33"/>
      <c r="M670" s="115" t="s">
        <v>19</v>
      </c>
      <c r="N670" s="116" t="s">
        <v>47</v>
      </c>
      <c r="P670" s="117">
        <f>O670*H670</f>
        <v>0</v>
      </c>
      <c r="Q670" s="117">
        <v>1.97E-3</v>
      </c>
      <c r="R670" s="117">
        <f>Q670*H670</f>
        <v>6.6979999999999998E-2</v>
      </c>
      <c r="S670" s="117">
        <v>0</v>
      </c>
      <c r="T670" s="118">
        <f>S670*H670</f>
        <v>0</v>
      </c>
      <c r="AR670" s="119" t="s">
        <v>153</v>
      </c>
      <c r="AT670" s="119" t="s">
        <v>132</v>
      </c>
      <c r="AU670" s="119" t="s">
        <v>86</v>
      </c>
      <c r="AY670" s="18" t="s">
        <v>137</v>
      </c>
      <c r="BE670" s="120">
        <f>IF(N670="základní",J670,0)</f>
        <v>0</v>
      </c>
      <c r="BF670" s="120">
        <f>IF(N670="snížená",J670,0)</f>
        <v>0</v>
      </c>
      <c r="BG670" s="120">
        <f>IF(N670="zákl. přenesená",J670,0)</f>
        <v>0</v>
      </c>
      <c r="BH670" s="120">
        <f>IF(N670="sníž. přenesená",J670,0)</f>
        <v>0</v>
      </c>
      <c r="BI670" s="120">
        <f>IF(N670="nulová",J670,0)</f>
        <v>0</v>
      </c>
      <c r="BJ670" s="18" t="s">
        <v>84</v>
      </c>
      <c r="BK670" s="120">
        <f>ROUND(I670*H670,2)</f>
        <v>0</v>
      </c>
      <c r="BL670" s="18" t="s">
        <v>153</v>
      </c>
      <c r="BM670" s="119" t="s">
        <v>1567</v>
      </c>
    </row>
    <row r="671" spans="2:65" s="1" customFormat="1" ht="19.5">
      <c r="B671" s="33"/>
      <c r="D671" s="121" t="s">
        <v>139</v>
      </c>
      <c r="F671" s="122" t="s">
        <v>1568</v>
      </c>
      <c r="I671" s="123"/>
      <c r="L671" s="33"/>
      <c r="M671" s="124"/>
      <c r="T671" s="54"/>
      <c r="AT671" s="18" t="s">
        <v>139</v>
      </c>
      <c r="AU671" s="18" t="s">
        <v>86</v>
      </c>
    </row>
    <row r="672" spans="2:65" s="9" customFormat="1" ht="11.25">
      <c r="B672" s="125"/>
      <c r="D672" s="121" t="s">
        <v>141</v>
      </c>
      <c r="E672" s="126" t="s">
        <v>19</v>
      </c>
      <c r="F672" s="127" t="s">
        <v>1411</v>
      </c>
      <c r="H672" s="126" t="s">
        <v>19</v>
      </c>
      <c r="I672" s="128"/>
      <c r="L672" s="125"/>
      <c r="M672" s="129"/>
      <c r="T672" s="130"/>
      <c r="AT672" s="126" t="s">
        <v>141</v>
      </c>
      <c r="AU672" s="126" t="s">
        <v>86</v>
      </c>
      <c r="AV672" s="9" t="s">
        <v>84</v>
      </c>
      <c r="AW672" s="9" t="s">
        <v>37</v>
      </c>
      <c r="AX672" s="9" t="s">
        <v>76</v>
      </c>
      <c r="AY672" s="126" t="s">
        <v>137</v>
      </c>
    </row>
    <row r="673" spans="2:65" s="10" customFormat="1" ht="11.25">
      <c r="B673" s="131"/>
      <c r="D673" s="121" t="s">
        <v>141</v>
      </c>
      <c r="E673" s="132" t="s">
        <v>19</v>
      </c>
      <c r="F673" s="133" t="s">
        <v>1569</v>
      </c>
      <c r="H673" s="134">
        <v>34</v>
      </c>
      <c r="I673" s="135"/>
      <c r="L673" s="131"/>
      <c r="M673" s="136"/>
      <c r="T673" s="137"/>
      <c r="AT673" s="132" t="s">
        <v>141</v>
      </c>
      <c r="AU673" s="132" t="s">
        <v>86</v>
      </c>
      <c r="AV673" s="10" t="s">
        <v>86</v>
      </c>
      <c r="AW673" s="10" t="s">
        <v>37</v>
      </c>
      <c r="AX673" s="10" t="s">
        <v>84</v>
      </c>
      <c r="AY673" s="132" t="s">
        <v>137</v>
      </c>
    </row>
    <row r="674" spans="2:65" s="1" customFormat="1" ht="16.5" customHeight="1">
      <c r="B674" s="33"/>
      <c r="C674" s="108" t="s">
        <v>786</v>
      </c>
      <c r="D674" s="108" t="s">
        <v>132</v>
      </c>
      <c r="E674" s="109" t="s">
        <v>1570</v>
      </c>
      <c r="F674" s="110" t="s">
        <v>1571</v>
      </c>
      <c r="G674" s="111" t="s">
        <v>333</v>
      </c>
      <c r="H674" s="112">
        <v>11.5</v>
      </c>
      <c r="I674" s="113"/>
      <c r="J674" s="114">
        <f>ROUND(I674*H674,2)</f>
        <v>0</v>
      </c>
      <c r="K674" s="110" t="s">
        <v>19</v>
      </c>
      <c r="L674" s="33"/>
      <c r="M674" s="115" t="s">
        <v>19</v>
      </c>
      <c r="N674" s="116" t="s">
        <v>47</v>
      </c>
      <c r="P674" s="117">
        <f>O674*H674</f>
        <v>0</v>
      </c>
      <c r="Q674" s="117">
        <v>1.97E-3</v>
      </c>
      <c r="R674" s="117">
        <f>Q674*H674</f>
        <v>2.2654999999999998E-2</v>
      </c>
      <c r="S674" s="117">
        <v>0</v>
      </c>
      <c r="T674" s="118">
        <f>S674*H674</f>
        <v>0</v>
      </c>
      <c r="AR674" s="119" t="s">
        <v>153</v>
      </c>
      <c r="AT674" s="119" t="s">
        <v>132</v>
      </c>
      <c r="AU674" s="119" t="s">
        <v>86</v>
      </c>
      <c r="AY674" s="18" t="s">
        <v>137</v>
      </c>
      <c r="BE674" s="120">
        <f>IF(N674="základní",J674,0)</f>
        <v>0</v>
      </c>
      <c r="BF674" s="120">
        <f>IF(N674="snížená",J674,0)</f>
        <v>0</v>
      </c>
      <c r="BG674" s="120">
        <f>IF(N674="zákl. přenesená",J674,0)</f>
        <v>0</v>
      </c>
      <c r="BH674" s="120">
        <f>IF(N674="sníž. přenesená",J674,0)</f>
        <v>0</v>
      </c>
      <c r="BI674" s="120">
        <f>IF(N674="nulová",J674,0)</f>
        <v>0</v>
      </c>
      <c r="BJ674" s="18" t="s">
        <v>84</v>
      </c>
      <c r="BK674" s="120">
        <f>ROUND(I674*H674,2)</f>
        <v>0</v>
      </c>
      <c r="BL674" s="18" t="s">
        <v>153</v>
      </c>
      <c r="BM674" s="119" t="s">
        <v>1572</v>
      </c>
    </row>
    <row r="675" spans="2:65" s="1" customFormat="1" ht="11.25">
      <c r="B675" s="33"/>
      <c r="D675" s="121" t="s">
        <v>139</v>
      </c>
      <c r="F675" s="122" t="s">
        <v>1573</v>
      </c>
      <c r="I675" s="123"/>
      <c r="L675" s="33"/>
      <c r="M675" s="124"/>
      <c r="T675" s="54"/>
      <c r="AT675" s="18" t="s">
        <v>139</v>
      </c>
      <c r="AU675" s="18" t="s">
        <v>86</v>
      </c>
    </row>
    <row r="676" spans="2:65" s="9" customFormat="1" ht="11.25">
      <c r="B676" s="125"/>
      <c r="D676" s="121" t="s">
        <v>141</v>
      </c>
      <c r="E676" s="126" t="s">
        <v>19</v>
      </c>
      <c r="F676" s="127" t="s">
        <v>1574</v>
      </c>
      <c r="H676" s="126" t="s">
        <v>19</v>
      </c>
      <c r="I676" s="128"/>
      <c r="L676" s="125"/>
      <c r="M676" s="129"/>
      <c r="T676" s="130"/>
      <c r="AT676" s="126" t="s">
        <v>141</v>
      </c>
      <c r="AU676" s="126" t="s">
        <v>86</v>
      </c>
      <c r="AV676" s="9" t="s">
        <v>84</v>
      </c>
      <c r="AW676" s="9" t="s">
        <v>37</v>
      </c>
      <c r="AX676" s="9" t="s">
        <v>76</v>
      </c>
      <c r="AY676" s="126" t="s">
        <v>137</v>
      </c>
    </row>
    <row r="677" spans="2:65" s="10" customFormat="1" ht="11.25">
      <c r="B677" s="131"/>
      <c r="D677" s="121" t="s">
        <v>141</v>
      </c>
      <c r="E677" s="132" t="s">
        <v>19</v>
      </c>
      <c r="F677" s="133" t="s">
        <v>1575</v>
      </c>
      <c r="H677" s="134">
        <v>11.5</v>
      </c>
      <c r="I677" s="135"/>
      <c r="L677" s="131"/>
      <c r="M677" s="136"/>
      <c r="T677" s="137"/>
      <c r="AT677" s="132" t="s">
        <v>141</v>
      </c>
      <c r="AU677" s="132" t="s">
        <v>86</v>
      </c>
      <c r="AV677" s="10" t="s">
        <v>86</v>
      </c>
      <c r="AW677" s="10" t="s">
        <v>37</v>
      </c>
      <c r="AX677" s="10" t="s">
        <v>84</v>
      </c>
      <c r="AY677" s="132" t="s">
        <v>137</v>
      </c>
    </row>
    <row r="678" spans="2:65" s="1" customFormat="1" ht="16.5" customHeight="1">
      <c r="B678" s="33"/>
      <c r="C678" s="108" t="s">
        <v>1576</v>
      </c>
      <c r="D678" s="108" t="s">
        <v>132</v>
      </c>
      <c r="E678" s="109" t="s">
        <v>1577</v>
      </c>
      <c r="F678" s="110" t="s">
        <v>1578</v>
      </c>
      <c r="G678" s="111" t="s">
        <v>333</v>
      </c>
      <c r="H678" s="112">
        <v>74</v>
      </c>
      <c r="I678" s="113"/>
      <c r="J678" s="114">
        <f>ROUND(I678*H678,2)</f>
        <v>0</v>
      </c>
      <c r="K678" s="110" t="s">
        <v>19</v>
      </c>
      <c r="L678" s="33"/>
      <c r="M678" s="115" t="s">
        <v>19</v>
      </c>
      <c r="N678" s="116" t="s">
        <v>47</v>
      </c>
      <c r="P678" s="117">
        <f>O678*H678</f>
        <v>0</v>
      </c>
      <c r="Q678" s="117">
        <v>0</v>
      </c>
      <c r="R678" s="117">
        <f>Q678*H678</f>
        <v>0</v>
      </c>
      <c r="S678" s="117">
        <v>0</v>
      </c>
      <c r="T678" s="118">
        <f>S678*H678</f>
        <v>0</v>
      </c>
      <c r="AR678" s="119" t="s">
        <v>153</v>
      </c>
      <c r="AT678" s="119" t="s">
        <v>132</v>
      </c>
      <c r="AU678" s="119" t="s">
        <v>86</v>
      </c>
      <c r="AY678" s="18" t="s">
        <v>137</v>
      </c>
      <c r="BE678" s="120">
        <f>IF(N678="základní",J678,0)</f>
        <v>0</v>
      </c>
      <c r="BF678" s="120">
        <f>IF(N678="snížená",J678,0)</f>
        <v>0</v>
      </c>
      <c r="BG678" s="120">
        <f>IF(N678="zákl. přenesená",J678,0)</f>
        <v>0</v>
      </c>
      <c r="BH678" s="120">
        <f>IF(N678="sníž. přenesená",J678,0)</f>
        <v>0</v>
      </c>
      <c r="BI678" s="120">
        <f>IF(N678="nulová",J678,0)</f>
        <v>0</v>
      </c>
      <c r="BJ678" s="18" t="s">
        <v>84</v>
      </c>
      <c r="BK678" s="120">
        <f>ROUND(I678*H678,2)</f>
        <v>0</v>
      </c>
      <c r="BL678" s="18" t="s">
        <v>153</v>
      </c>
      <c r="BM678" s="119" t="s">
        <v>1579</v>
      </c>
    </row>
    <row r="679" spans="2:65" s="1" customFormat="1" ht="19.5">
      <c r="B679" s="33"/>
      <c r="D679" s="121" t="s">
        <v>139</v>
      </c>
      <c r="F679" s="122" t="s">
        <v>1580</v>
      </c>
      <c r="I679" s="123"/>
      <c r="L679" s="33"/>
      <c r="M679" s="124"/>
      <c r="T679" s="54"/>
      <c r="AT679" s="18" t="s">
        <v>139</v>
      </c>
      <c r="AU679" s="18" t="s">
        <v>86</v>
      </c>
    </row>
    <row r="680" spans="2:65" s="1" customFormat="1" ht="19.5">
      <c r="B680" s="33"/>
      <c r="D680" s="121" t="s">
        <v>252</v>
      </c>
      <c r="F680" s="141" t="s">
        <v>1581</v>
      </c>
      <c r="I680" s="123"/>
      <c r="L680" s="33"/>
      <c r="M680" s="124"/>
      <c r="T680" s="54"/>
      <c r="AT680" s="18" t="s">
        <v>252</v>
      </c>
      <c r="AU680" s="18" t="s">
        <v>86</v>
      </c>
    </row>
    <row r="681" spans="2:65" s="9" customFormat="1" ht="11.25">
      <c r="B681" s="125"/>
      <c r="D681" s="121" t="s">
        <v>141</v>
      </c>
      <c r="E681" s="126" t="s">
        <v>19</v>
      </c>
      <c r="F681" s="127" t="s">
        <v>1293</v>
      </c>
      <c r="H681" s="126" t="s">
        <v>19</v>
      </c>
      <c r="I681" s="128"/>
      <c r="L681" s="125"/>
      <c r="M681" s="129"/>
      <c r="T681" s="130"/>
      <c r="AT681" s="126" t="s">
        <v>141</v>
      </c>
      <c r="AU681" s="126" t="s">
        <v>86</v>
      </c>
      <c r="AV681" s="9" t="s">
        <v>84</v>
      </c>
      <c r="AW681" s="9" t="s">
        <v>37</v>
      </c>
      <c r="AX681" s="9" t="s">
        <v>76</v>
      </c>
      <c r="AY681" s="126" t="s">
        <v>137</v>
      </c>
    </row>
    <row r="682" spans="2:65" s="10" customFormat="1" ht="11.25">
      <c r="B682" s="131"/>
      <c r="D682" s="121" t="s">
        <v>141</v>
      </c>
      <c r="E682" s="132" t="s">
        <v>19</v>
      </c>
      <c r="F682" s="133" t="s">
        <v>1582</v>
      </c>
      <c r="H682" s="134">
        <v>68</v>
      </c>
      <c r="I682" s="135"/>
      <c r="L682" s="131"/>
      <c r="M682" s="136"/>
      <c r="T682" s="137"/>
      <c r="AT682" s="132" t="s">
        <v>141</v>
      </c>
      <c r="AU682" s="132" t="s">
        <v>86</v>
      </c>
      <c r="AV682" s="10" t="s">
        <v>86</v>
      </c>
      <c r="AW682" s="10" t="s">
        <v>37</v>
      </c>
      <c r="AX682" s="10" t="s">
        <v>76</v>
      </c>
      <c r="AY682" s="132" t="s">
        <v>137</v>
      </c>
    </row>
    <row r="683" spans="2:65" s="10" customFormat="1" ht="11.25">
      <c r="B683" s="131"/>
      <c r="D683" s="121" t="s">
        <v>141</v>
      </c>
      <c r="E683" s="132" t="s">
        <v>19</v>
      </c>
      <c r="F683" s="133" t="s">
        <v>1583</v>
      </c>
      <c r="H683" s="134">
        <v>6</v>
      </c>
      <c r="I683" s="135"/>
      <c r="L683" s="131"/>
      <c r="M683" s="136"/>
      <c r="T683" s="137"/>
      <c r="AT683" s="132" t="s">
        <v>141</v>
      </c>
      <c r="AU683" s="132" t="s">
        <v>86</v>
      </c>
      <c r="AV683" s="10" t="s">
        <v>86</v>
      </c>
      <c r="AW683" s="10" t="s">
        <v>37</v>
      </c>
      <c r="AX683" s="10" t="s">
        <v>76</v>
      </c>
      <c r="AY683" s="132" t="s">
        <v>137</v>
      </c>
    </row>
    <row r="684" spans="2:65" s="14" customFormat="1" ht="11.25">
      <c r="B684" s="166"/>
      <c r="D684" s="121" t="s">
        <v>141</v>
      </c>
      <c r="E684" s="167" t="s">
        <v>19</v>
      </c>
      <c r="F684" s="168" t="s">
        <v>391</v>
      </c>
      <c r="H684" s="169">
        <v>74</v>
      </c>
      <c r="I684" s="170"/>
      <c r="L684" s="166"/>
      <c r="M684" s="171"/>
      <c r="T684" s="172"/>
      <c r="AT684" s="167" t="s">
        <v>141</v>
      </c>
      <c r="AU684" s="167" t="s">
        <v>86</v>
      </c>
      <c r="AV684" s="14" t="s">
        <v>153</v>
      </c>
      <c r="AW684" s="14" t="s">
        <v>37</v>
      </c>
      <c r="AX684" s="14" t="s">
        <v>84</v>
      </c>
      <c r="AY684" s="167" t="s">
        <v>137</v>
      </c>
    </row>
    <row r="685" spans="2:65" s="1" customFormat="1" ht="16.5" customHeight="1">
      <c r="B685" s="33"/>
      <c r="C685" s="108" t="s">
        <v>1584</v>
      </c>
      <c r="D685" s="108" t="s">
        <v>132</v>
      </c>
      <c r="E685" s="109" t="s">
        <v>1585</v>
      </c>
      <c r="F685" s="110" t="s">
        <v>1586</v>
      </c>
      <c r="G685" s="111" t="s">
        <v>135</v>
      </c>
      <c r="H685" s="112">
        <v>3381</v>
      </c>
      <c r="I685" s="113"/>
      <c r="J685" s="114">
        <f>ROUND(I685*H685,2)</f>
        <v>0</v>
      </c>
      <c r="K685" s="110" t="s">
        <v>19</v>
      </c>
      <c r="L685" s="33"/>
      <c r="M685" s="115" t="s">
        <v>19</v>
      </c>
      <c r="N685" s="116" t="s">
        <v>47</v>
      </c>
      <c r="P685" s="117">
        <f>O685*H685</f>
        <v>0</v>
      </c>
      <c r="Q685" s="117">
        <v>0</v>
      </c>
      <c r="R685" s="117">
        <f>Q685*H685</f>
        <v>0</v>
      </c>
      <c r="S685" s="117">
        <v>0</v>
      </c>
      <c r="T685" s="118">
        <f>S685*H685</f>
        <v>0</v>
      </c>
      <c r="AR685" s="119" t="s">
        <v>153</v>
      </c>
      <c r="AT685" s="119" t="s">
        <v>132</v>
      </c>
      <c r="AU685" s="119" t="s">
        <v>86</v>
      </c>
      <c r="AY685" s="18" t="s">
        <v>137</v>
      </c>
      <c r="BE685" s="120">
        <f>IF(N685="základní",J685,0)</f>
        <v>0</v>
      </c>
      <c r="BF685" s="120">
        <f>IF(N685="snížená",J685,0)</f>
        <v>0</v>
      </c>
      <c r="BG685" s="120">
        <f>IF(N685="zákl. přenesená",J685,0)</f>
        <v>0</v>
      </c>
      <c r="BH685" s="120">
        <f>IF(N685="sníž. přenesená",J685,0)</f>
        <v>0</v>
      </c>
      <c r="BI685" s="120">
        <f>IF(N685="nulová",J685,0)</f>
        <v>0</v>
      </c>
      <c r="BJ685" s="18" t="s">
        <v>84</v>
      </c>
      <c r="BK685" s="120">
        <f>ROUND(I685*H685,2)</f>
        <v>0</v>
      </c>
      <c r="BL685" s="18" t="s">
        <v>153</v>
      </c>
      <c r="BM685" s="119" t="s">
        <v>1587</v>
      </c>
    </row>
    <row r="686" spans="2:65" s="1" customFormat="1" ht="19.5">
      <c r="B686" s="33"/>
      <c r="D686" s="121" t="s">
        <v>139</v>
      </c>
      <c r="F686" s="122" t="s">
        <v>1588</v>
      </c>
      <c r="I686" s="123"/>
      <c r="L686" s="33"/>
      <c r="M686" s="124"/>
      <c r="T686" s="54"/>
      <c r="AT686" s="18" t="s">
        <v>139</v>
      </c>
      <c r="AU686" s="18" t="s">
        <v>86</v>
      </c>
    </row>
    <row r="687" spans="2:65" s="10" customFormat="1" ht="11.25">
      <c r="B687" s="131"/>
      <c r="D687" s="121" t="s">
        <v>141</v>
      </c>
      <c r="E687" s="132" t="s">
        <v>19</v>
      </c>
      <c r="F687" s="133" t="s">
        <v>1589</v>
      </c>
      <c r="H687" s="134">
        <v>1621</v>
      </c>
      <c r="I687" s="135"/>
      <c r="L687" s="131"/>
      <c r="M687" s="136"/>
      <c r="T687" s="137"/>
      <c r="AT687" s="132" t="s">
        <v>141</v>
      </c>
      <c r="AU687" s="132" t="s">
        <v>86</v>
      </c>
      <c r="AV687" s="10" t="s">
        <v>86</v>
      </c>
      <c r="AW687" s="10" t="s">
        <v>37</v>
      </c>
      <c r="AX687" s="10" t="s">
        <v>76</v>
      </c>
      <c r="AY687" s="132" t="s">
        <v>137</v>
      </c>
    </row>
    <row r="688" spans="2:65" s="10" customFormat="1" ht="11.25">
      <c r="B688" s="131"/>
      <c r="D688" s="121" t="s">
        <v>141</v>
      </c>
      <c r="E688" s="132" t="s">
        <v>19</v>
      </c>
      <c r="F688" s="133" t="s">
        <v>1590</v>
      </c>
      <c r="H688" s="134">
        <v>1760</v>
      </c>
      <c r="I688" s="135"/>
      <c r="L688" s="131"/>
      <c r="M688" s="136"/>
      <c r="T688" s="137"/>
      <c r="AT688" s="132" t="s">
        <v>141</v>
      </c>
      <c r="AU688" s="132" t="s">
        <v>86</v>
      </c>
      <c r="AV688" s="10" t="s">
        <v>86</v>
      </c>
      <c r="AW688" s="10" t="s">
        <v>37</v>
      </c>
      <c r="AX688" s="10" t="s">
        <v>76</v>
      </c>
      <c r="AY688" s="132" t="s">
        <v>137</v>
      </c>
    </row>
    <row r="689" spans="2:65" s="14" customFormat="1" ht="11.25">
      <c r="B689" s="166"/>
      <c r="D689" s="121" t="s">
        <v>141</v>
      </c>
      <c r="E689" s="167" t="s">
        <v>19</v>
      </c>
      <c r="F689" s="168" t="s">
        <v>391</v>
      </c>
      <c r="H689" s="169">
        <v>3381</v>
      </c>
      <c r="I689" s="170"/>
      <c r="L689" s="166"/>
      <c r="M689" s="171"/>
      <c r="T689" s="172"/>
      <c r="AT689" s="167" t="s">
        <v>141</v>
      </c>
      <c r="AU689" s="167" t="s">
        <v>86</v>
      </c>
      <c r="AV689" s="14" t="s">
        <v>153</v>
      </c>
      <c r="AW689" s="14" t="s">
        <v>37</v>
      </c>
      <c r="AX689" s="14" t="s">
        <v>84</v>
      </c>
      <c r="AY689" s="167" t="s">
        <v>137</v>
      </c>
    </row>
    <row r="690" spans="2:65" s="1" customFormat="1" ht="16.5" customHeight="1">
      <c r="B690" s="33"/>
      <c r="C690" s="108" t="s">
        <v>1591</v>
      </c>
      <c r="D690" s="108" t="s">
        <v>132</v>
      </c>
      <c r="E690" s="109" t="s">
        <v>1592</v>
      </c>
      <c r="F690" s="110" t="s">
        <v>1593</v>
      </c>
      <c r="G690" s="111" t="s">
        <v>135</v>
      </c>
      <c r="H690" s="112">
        <v>23.6</v>
      </c>
      <c r="I690" s="113"/>
      <c r="J690" s="114">
        <f>ROUND(I690*H690,2)</f>
        <v>0</v>
      </c>
      <c r="K690" s="110" t="s">
        <v>19</v>
      </c>
      <c r="L690" s="33"/>
      <c r="M690" s="115" t="s">
        <v>19</v>
      </c>
      <c r="N690" s="116" t="s">
        <v>47</v>
      </c>
      <c r="P690" s="117">
        <f>O690*H690</f>
        <v>0</v>
      </c>
      <c r="Q690" s="117">
        <v>0</v>
      </c>
      <c r="R690" s="117">
        <f>Q690*H690</f>
        <v>0</v>
      </c>
      <c r="S690" s="117">
        <v>0</v>
      </c>
      <c r="T690" s="118">
        <f>S690*H690</f>
        <v>0</v>
      </c>
      <c r="AR690" s="119" t="s">
        <v>153</v>
      </c>
      <c r="AT690" s="119" t="s">
        <v>132</v>
      </c>
      <c r="AU690" s="119" t="s">
        <v>86</v>
      </c>
      <c r="AY690" s="18" t="s">
        <v>137</v>
      </c>
      <c r="BE690" s="120">
        <f>IF(N690="základní",J690,0)</f>
        <v>0</v>
      </c>
      <c r="BF690" s="120">
        <f>IF(N690="snížená",J690,0)</f>
        <v>0</v>
      </c>
      <c r="BG690" s="120">
        <f>IF(N690="zákl. přenesená",J690,0)</f>
        <v>0</v>
      </c>
      <c r="BH690" s="120">
        <f>IF(N690="sníž. přenesená",J690,0)</f>
        <v>0</v>
      </c>
      <c r="BI690" s="120">
        <f>IF(N690="nulová",J690,0)</f>
        <v>0</v>
      </c>
      <c r="BJ690" s="18" t="s">
        <v>84</v>
      </c>
      <c r="BK690" s="120">
        <f>ROUND(I690*H690,2)</f>
        <v>0</v>
      </c>
      <c r="BL690" s="18" t="s">
        <v>153</v>
      </c>
      <c r="BM690" s="119" t="s">
        <v>1594</v>
      </c>
    </row>
    <row r="691" spans="2:65" s="1" customFormat="1" ht="11.25">
      <c r="B691" s="33"/>
      <c r="D691" s="121" t="s">
        <v>139</v>
      </c>
      <c r="F691" s="122" t="s">
        <v>1595</v>
      </c>
      <c r="I691" s="123"/>
      <c r="L691" s="33"/>
      <c r="M691" s="124"/>
      <c r="T691" s="54"/>
      <c r="AT691" s="18" t="s">
        <v>139</v>
      </c>
      <c r="AU691" s="18" t="s">
        <v>86</v>
      </c>
    </row>
    <row r="692" spans="2:65" s="10" customFormat="1" ht="11.25">
      <c r="B692" s="131"/>
      <c r="D692" s="121" t="s">
        <v>141</v>
      </c>
      <c r="E692" s="132" t="s">
        <v>19</v>
      </c>
      <c r="F692" s="133" t="s">
        <v>1596</v>
      </c>
      <c r="H692" s="134">
        <v>9.6</v>
      </c>
      <c r="I692" s="135"/>
      <c r="L692" s="131"/>
      <c r="M692" s="136"/>
      <c r="T692" s="137"/>
      <c r="AT692" s="132" t="s">
        <v>141</v>
      </c>
      <c r="AU692" s="132" t="s">
        <v>86</v>
      </c>
      <c r="AV692" s="10" t="s">
        <v>86</v>
      </c>
      <c r="AW692" s="10" t="s">
        <v>37</v>
      </c>
      <c r="AX692" s="10" t="s">
        <v>76</v>
      </c>
      <c r="AY692" s="132" t="s">
        <v>137</v>
      </c>
    </row>
    <row r="693" spans="2:65" s="10" customFormat="1" ht="11.25">
      <c r="B693" s="131"/>
      <c r="D693" s="121" t="s">
        <v>141</v>
      </c>
      <c r="E693" s="132" t="s">
        <v>19</v>
      </c>
      <c r="F693" s="133" t="s">
        <v>1597</v>
      </c>
      <c r="H693" s="134">
        <v>14</v>
      </c>
      <c r="I693" s="135"/>
      <c r="L693" s="131"/>
      <c r="M693" s="136"/>
      <c r="T693" s="137"/>
      <c r="AT693" s="132" t="s">
        <v>141</v>
      </c>
      <c r="AU693" s="132" t="s">
        <v>86</v>
      </c>
      <c r="AV693" s="10" t="s">
        <v>86</v>
      </c>
      <c r="AW693" s="10" t="s">
        <v>37</v>
      </c>
      <c r="AX693" s="10" t="s">
        <v>76</v>
      </c>
      <c r="AY693" s="132" t="s">
        <v>137</v>
      </c>
    </row>
    <row r="694" spans="2:65" s="14" customFormat="1" ht="11.25">
      <c r="B694" s="166"/>
      <c r="D694" s="121" t="s">
        <v>141</v>
      </c>
      <c r="E694" s="167" t="s">
        <v>19</v>
      </c>
      <c r="F694" s="168" t="s">
        <v>391</v>
      </c>
      <c r="H694" s="169">
        <v>23.6</v>
      </c>
      <c r="I694" s="170"/>
      <c r="L694" s="166"/>
      <c r="M694" s="171"/>
      <c r="T694" s="172"/>
      <c r="AT694" s="167" t="s">
        <v>141</v>
      </c>
      <c r="AU694" s="167" t="s">
        <v>86</v>
      </c>
      <c r="AV694" s="14" t="s">
        <v>153</v>
      </c>
      <c r="AW694" s="14" t="s">
        <v>37</v>
      </c>
      <c r="AX694" s="14" t="s">
        <v>84</v>
      </c>
      <c r="AY694" s="167" t="s">
        <v>137</v>
      </c>
    </row>
    <row r="695" spans="2:65" s="1" customFormat="1" ht="16.5" customHeight="1">
      <c r="B695" s="33"/>
      <c r="C695" s="108" t="s">
        <v>1598</v>
      </c>
      <c r="D695" s="108" t="s">
        <v>132</v>
      </c>
      <c r="E695" s="109" t="s">
        <v>1599</v>
      </c>
      <c r="F695" s="110" t="s">
        <v>1600</v>
      </c>
      <c r="G695" s="111" t="s">
        <v>333</v>
      </c>
      <c r="H695" s="112">
        <v>23.6</v>
      </c>
      <c r="I695" s="113"/>
      <c r="J695" s="114">
        <f>ROUND(I695*H695,2)</f>
        <v>0</v>
      </c>
      <c r="K695" s="110" t="s">
        <v>19</v>
      </c>
      <c r="L695" s="33"/>
      <c r="M695" s="115" t="s">
        <v>19</v>
      </c>
      <c r="N695" s="116" t="s">
        <v>47</v>
      </c>
      <c r="P695" s="117">
        <f>O695*H695</f>
        <v>0</v>
      </c>
      <c r="Q695" s="117">
        <v>0</v>
      </c>
      <c r="R695" s="117">
        <f>Q695*H695</f>
        <v>0</v>
      </c>
      <c r="S695" s="117">
        <v>0</v>
      </c>
      <c r="T695" s="118">
        <f>S695*H695</f>
        <v>0</v>
      </c>
      <c r="AR695" s="119" t="s">
        <v>153</v>
      </c>
      <c r="AT695" s="119" t="s">
        <v>132</v>
      </c>
      <c r="AU695" s="119" t="s">
        <v>86</v>
      </c>
      <c r="AY695" s="18" t="s">
        <v>137</v>
      </c>
      <c r="BE695" s="120">
        <f>IF(N695="základní",J695,0)</f>
        <v>0</v>
      </c>
      <c r="BF695" s="120">
        <f>IF(N695="snížená",J695,0)</f>
        <v>0</v>
      </c>
      <c r="BG695" s="120">
        <f>IF(N695="zákl. přenesená",J695,0)</f>
        <v>0</v>
      </c>
      <c r="BH695" s="120">
        <f>IF(N695="sníž. přenesená",J695,0)</f>
        <v>0</v>
      </c>
      <c r="BI695" s="120">
        <f>IF(N695="nulová",J695,0)</f>
        <v>0</v>
      </c>
      <c r="BJ695" s="18" t="s">
        <v>84</v>
      </c>
      <c r="BK695" s="120">
        <f>ROUND(I695*H695,2)</f>
        <v>0</v>
      </c>
      <c r="BL695" s="18" t="s">
        <v>153</v>
      </c>
      <c r="BM695" s="119" t="s">
        <v>1601</v>
      </c>
    </row>
    <row r="696" spans="2:65" s="1" customFormat="1" ht="11.25">
      <c r="B696" s="33"/>
      <c r="D696" s="121" t="s">
        <v>139</v>
      </c>
      <c r="F696" s="122" t="s">
        <v>1600</v>
      </c>
      <c r="I696" s="123"/>
      <c r="L696" s="33"/>
      <c r="M696" s="124"/>
      <c r="T696" s="54"/>
      <c r="AT696" s="18" t="s">
        <v>139</v>
      </c>
      <c r="AU696" s="18" t="s">
        <v>86</v>
      </c>
    </row>
    <row r="697" spans="2:65" s="10" customFormat="1" ht="11.25">
      <c r="B697" s="131"/>
      <c r="D697" s="121" t="s">
        <v>141</v>
      </c>
      <c r="E697" s="132" t="s">
        <v>19</v>
      </c>
      <c r="F697" s="133" t="s">
        <v>1596</v>
      </c>
      <c r="H697" s="134">
        <v>9.6</v>
      </c>
      <c r="I697" s="135"/>
      <c r="L697" s="131"/>
      <c r="M697" s="136"/>
      <c r="T697" s="137"/>
      <c r="AT697" s="132" t="s">
        <v>141</v>
      </c>
      <c r="AU697" s="132" t="s">
        <v>86</v>
      </c>
      <c r="AV697" s="10" t="s">
        <v>86</v>
      </c>
      <c r="AW697" s="10" t="s">
        <v>37</v>
      </c>
      <c r="AX697" s="10" t="s">
        <v>76</v>
      </c>
      <c r="AY697" s="132" t="s">
        <v>137</v>
      </c>
    </row>
    <row r="698" spans="2:65" s="10" customFormat="1" ht="11.25">
      <c r="B698" s="131"/>
      <c r="D698" s="121" t="s">
        <v>141</v>
      </c>
      <c r="E698" s="132" t="s">
        <v>19</v>
      </c>
      <c r="F698" s="133" t="s">
        <v>1597</v>
      </c>
      <c r="H698" s="134">
        <v>14</v>
      </c>
      <c r="I698" s="135"/>
      <c r="L698" s="131"/>
      <c r="M698" s="136"/>
      <c r="T698" s="137"/>
      <c r="AT698" s="132" t="s">
        <v>141</v>
      </c>
      <c r="AU698" s="132" t="s">
        <v>86</v>
      </c>
      <c r="AV698" s="10" t="s">
        <v>86</v>
      </c>
      <c r="AW698" s="10" t="s">
        <v>37</v>
      </c>
      <c r="AX698" s="10" t="s">
        <v>76</v>
      </c>
      <c r="AY698" s="132" t="s">
        <v>137</v>
      </c>
    </row>
    <row r="699" spans="2:65" s="14" customFormat="1" ht="11.25">
      <c r="B699" s="166"/>
      <c r="D699" s="121" t="s">
        <v>141</v>
      </c>
      <c r="E699" s="167" t="s">
        <v>19</v>
      </c>
      <c r="F699" s="168" t="s">
        <v>391</v>
      </c>
      <c r="H699" s="169">
        <v>23.6</v>
      </c>
      <c r="I699" s="170"/>
      <c r="L699" s="166"/>
      <c r="M699" s="171"/>
      <c r="T699" s="172"/>
      <c r="AT699" s="167" t="s">
        <v>141</v>
      </c>
      <c r="AU699" s="167" t="s">
        <v>86</v>
      </c>
      <c r="AV699" s="14" t="s">
        <v>153</v>
      </c>
      <c r="AW699" s="14" t="s">
        <v>37</v>
      </c>
      <c r="AX699" s="14" t="s">
        <v>84</v>
      </c>
      <c r="AY699" s="167" t="s">
        <v>137</v>
      </c>
    </row>
    <row r="700" spans="2:65" s="13" customFormat="1" ht="22.9" customHeight="1">
      <c r="B700" s="152"/>
      <c r="D700" s="153" t="s">
        <v>75</v>
      </c>
      <c r="E700" s="162" t="s">
        <v>788</v>
      </c>
      <c r="F700" s="162" t="s">
        <v>789</v>
      </c>
      <c r="I700" s="155"/>
      <c r="J700" s="163">
        <f>BK700</f>
        <v>0</v>
      </c>
      <c r="L700" s="152"/>
      <c r="M700" s="157"/>
      <c r="P700" s="158">
        <f>SUM(P701:P721)</f>
        <v>0</v>
      </c>
      <c r="R700" s="158">
        <f>SUM(R701:R721)</f>
        <v>0</v>
      </c>
      <c r="T700" s="159">
        <f>SUM(T701:T721)</f>
        <v>0</v>
      </c>
      <c r="AR700" s="153" t="s">
        <v>84</v>
      </c>
      <c r="AT700" s="160" t="s">
        <v>75</v>
      </c>
      <c r="AU700" s="160" t="s">
        <v>84</v>
      </c>
      <c r="AY700" s="153" t="s">
        <v>137</v>
      </c>
      <c r="BK700" s="161">
        <f>SUM(BK701:BK721)</f>
        <v>0</v>
      </c>
    </row>
    <row r="701" spans="2:65" s="1" customFormat="1" ht="16.5" customHeight="1">
      <c r="B701" s="33"/>
      <c r="C701" s="108" t="s">
        <v>1602</v>
      </c>
      <c r="D701" s="108" t="s">
        <v>132</v>
      </c>
      <c r="E701" s="109" t="s">
        <v>807</v>
      </c>
      <c r="F701" s="110" t="s">
        <v>808</v>
      </c>
      <c r="G701" s="111" t="s">
        <v>303</v>
      </c>
      <c r="H701" s="112">
        <v>829.26700000000005</v>
      </c>
      <c r="I701" s="113"/>
      <c r="J701" s="114">
        <f>ROUND(I701*H701,2)</f>
        <v>0</v>
      </c>
      <c r="K701" s="110" t="s">
        <v>376</v>
      </c>
      <c r="L701" s="33"/>
      <c r="M701" s="115" t="s">
        <v>19</v>
      </c>
      <c r="N701" s="116" t="s">
        <v>47</v>
      </c>
      <c r="P701" s="117">
        <f>O701*H701</f>
        <v>0</v>
      </c>
      <c r="Q701" s="117">
        <v>0</v>
      </c>
      <c r="R701" s="117">
        <f>Q701*H701</f>
        <v>0</v>
      </c>
      <c r="S701" s="117">
        <v>0</v>
      </c>
      <c r="T701" s="118">
        <f>S701*H701</f>
        <v>0</v>
      </c>
      <c r="AR701" s="119" t="s">
        <v>153</v>
      </c>
      <c r="AT701" s="119" t="s">
        <v>132</v>
      </c>
      <c r="AU701" s="119" t="s">
        <v>86</v>
      </c>
      <c r="AY701" s="18" t="s">
        <v>137</v>
      </c>
      <c r="BE701" s="120">
        <f>IF(N701="základní",J701,0)</f>
        <v>0</v>
      </c>
      <c r="BF701" s="120">
        <f>IF(N701="snížená",J701,0)</f>
        <v>0</v>
      </c>
      <c r="BG701" s="120">
        <f>IF(N701="zákl. přenesená",J701,0)</f>
        <v>0</v>
      </c>
      <c r="BH701" s="120">
        <f>IF(N701="sníž. přenesená",J701,0)</f>
        <v>0</v>
      </c>
      <c r="BI701" s="120">
        <f>IF(N701="nulová",J701,0)</f>
        <v>0</v>
      </c>
      <c r="BJ701" s="18" t="s">
        <v>84</v>
      </c>
      <c r="BK701" s="120">
        <f>ROUND(I701*H701,2)</f>
        <v>0</v>
      </c>
      <c r="BL701" s="18" t="s">
        <v>153</v>
      </c>
      <c r="BM701" s="119" t="s">
        <v>1603</v>
      </c>
    </row>
    <row r="702" spans="2:65" s="1" customFormat="1" ht="11.25">
      <c r="B702" s="33"/>
      <c r="D702" s="121" t="s">
        <v>139</v>
      </c>
      <c r="F702" s="122" t="s">
        <v>810</v>
      </c>
      <c r="I702" s="123"/>
      <c r="L702" s="33"/>
      <c r="M702" s="124"/>
      <c r="T702" s="54"/>
      <c r="AT702" s="18" t="s">
        <v>139</v>
      </c>
      <c r="AU702" s="18" t="s">
        <v>86</v>
      </c>
    </row>
    <row r="703" spans="2:65" s="1" customFormat="1" ht="11.25">
      <c r="B703" s="33"/>
      <c r="D703" s="164" t="s">
        <v>379</v>
      </c>
      <c r="F703" s="165" t="s">
        <v>811</v>
      </c>
      <c r="I703" s="123"/>
      <c r="L703" s="33"/>
      <c r="M703" s="124"/>
      <c r="T703" s="54"/>
      <c r="AT703" s="18" t="s">
        <v>379</v>
      </c>
      <c r="AU703" s="18" t="s">
        <v>86</v>
      </c>
    </row>
    <row r="704" spans="2:65" s="10" customFormat="1" ht="11.25">
      <c r="B704" s="131"/>
      <c r="D704" s="121" t="s">
        <v>141</v>
      </c>
      <c r="E704" s="132" t="s">
        <v>19</v>
      </c>
      <c r="F704" s="133" t="s">
        <v>1604</v>
      </c>
      <c r="H704" s="134">
        <v>829.26700000000005</v>
      </c>
      <c r="I704" s="135"/>
      <c r="L704" s="131"/>
      <c r="M704" s="136"/>
      <c r="T704" s="137"/>
      <c r="AT704" s="132" t="s">
        <v>141</v>
      </c>
      <c r="AU704" s="132" t="s">
        <v>86</v>
      </c>
      <c r="AV704" s="10" t="s">
        <v>86</v>
      </c>
      <c r="AW704" s="10" t="s">
        <v>37</v>
      </c>
      <c r="AX704" s="10" t="s">
        <v>84</v>
      </c>
      <c r="AY704" s="132" t="s">
        <v>137</v>
      </c>
    </row>
    <row r="705" spans="2:65" s="1" customFormat="1" ht="16.5" customHeight="1">
      <c r="B705" s="33"/>
      <c r="C705" s="108" t="s">
        <v>1605</v>
      </c>
      <c r="D705" s="108" t="s">
        <v>132</v>
      </c>
      <c r="E705" s="109" t="s">
        <v>813</v>
      </c>
      <c r="F705" s="110" t="s">
        <v>814</v>
      </c>
      <c r="G705" s="111" t="s">
        <v>303</v>
      </c>
      <c r="H705" s="112">
        <v>15756.073</v>
      </c>
      <c r="I705" s="113"/>
      <c r="J705" s="114">
        <f>ROUND(I705*H705,2)</f>
        <v>0</v>
      </c>
      <c r="K705" s="110" t="s">
        <v>376</v>
      </c>
      <c r="L705" s="33"/>
      <c r="M705" s="115" t="s">
        <v>19</v>
      </c>
      <c r="N705" s="116" t="s">
        <v>47</v>
      </c>
      <c r="P705" s="117">
        <f>O705*H705</f>
        <v>0</v>
      </c>
      <c r="Q705" s="117">
        <v>0</v>
      </c>
      <c r="R705" s="117">
        <f>Q705*H705</f>
        <v>0</v>
      </c>
      <c r="S705" s="117">
        <v>0</v>
      </c>
      <c r="T705" s="118">
        <f>S705*H705</f>
        <v>0</v>
      </c>
      <c r="AR705" s="119" t="s">
        <v>153</v>
      </c>
      <c r="AT705" s="119" t="s">
        <v>132</v>
      </c>
      <c r="AU705" s="119" t="s">
        <v>86</v>
      </c>
      <c r="AY705" s="18" t="s">
        <v>137</v>
      </c>
      <c r="BE705" s="120">
        <f>IF(N705="základní",J705,0)</f>
        <v>0</v>
      </c>
      <c r="BF705" s="120">
        <f>IF(N705="snížená",J705,0)</f>
        <v>0</v>
      </c>
      <c r="BG705" s="120">
        <f>IF(N705="zákl. přenesená",J705,0)</f>
        <v>0</v>
      </c>
      <c r="BH705" s="120">
        <f>IF(N705="sníž. přenesená",J705,0)</f>
        <v>0</v>
      </c>
      <c r="BI705" s="120">
        <f>IF(N705="nulová",J705,0)</f>
        <v>0</v>
      </c>
      <c r="BJ705" s="18" t="s">
        <v>84</v>
      </c>
      <c r="BK705" s="120">
        <f>ROUND(I705*H705,2)</f>
        <v>0</v>
      </c>
      <c r="BL705" s="18" t="s">
        <v>153</v>
      </c>
      <c r="BM705" s="119" t="s">
        <v>1606</v>
      </c>
    </row>
    <row r="706" spans="2:65" s="1" customFormat="1" ht="19.5">
      <c r="B706" s="33"/>
      <c r="D706" s="121" t="s">
        <v>139</v>
      </c>
      <c r="F706" s="122" t="s">
        <v>816</v>
      </c>
      <c r="I706" s="123"/>
      <c r="L706" s="33"/>
      <c r="M706" s="124"/>
      <c r="T706" s="54"/>
      <c r="AT706" s="18" t="s">
        <v>139</v>
      </c>
      <c r="AU706" s="18" t="s">
        <v>86</v>
      </c>
    </row>
    <row r="707" spans="2:65" s="1" customFormat="1" ht="11.25">
      <c r="B707" s="33"/>
      <c r="D707" s="164" t="s">
        <v>379</v>
      </c>
      <c r="F707" s="165" t="s">
        <v>817</v>
      </c>
      <c r="I707" s="123"/>
      <c r="L707" s="33"/>
      <c r="M707" s="124"/>
      <c r="T707" s="54"/>
      <c r="AT707" s="18" t="s">
        <v>379</v>
      </c>
      <c r="AU707" s="18" t="s">
        <v>86</v>
      </c>
    </row>
    <row r="708" spans="2:65" s="10" customFormat="1" ht="11.25">
      <c r="B708" s="131"/>
      <c r="D708" s="121" t="s">
        <v>141</v>
      </c>
      <c r="E708" s="132" t="s">
        <v>19</v>
      </c>
      <c r="F708" s="133" t="s">
        <v>1607</v>
      </c>
      <c r="H708" s="134">
        <v>15756.073</v>
      </c>
      <c r="I708" s="135"/>
      <c r="L708" s="131"/>
      <c r="M708" s="136"/>
      <c r="T708" s="137"/>
      <c r="AT708" s="132" t="s">
        <v>141</v>
      </c>
      <c r="AU708" s="132" t="s">
        <v>86</v>
      </c>
      <c r="AV708" s="10" t="s">
        <v>86</v>
      </c>
      <c r="AW708" s="10" t="s">
        <v>37</v>
      </c>
      <c r="AX708" s="10" t="s">
        <v>84</v>
      </c>
      <c r="AY708" s="132" t="s">
        <v>137</v>
      </c>
    </row>
    <row r="709" spans="2:65" s="1" customFormat="1" ht="24.2" customHeight="1">
      <c r="B709" s="33"/>
      <c r="C709" s="108" t="s">
        <v>1608</v>
      </c>
      <c r="D709" s="108" t="s">
        <v>132</v>
      </c>
      <c r="E709" s="109" t="s">
        <v>1609</v>
      </c>
      <c r="F709" s="110" t="s">
        <v>1610</v>
      </c>
      <c r="G709" s="111" t="s">
        <v>303</v>
      </c>
      <c r="H709" s="112">
        <v>795.86500000000001</v>
      </c>
      <c r="I709" s="113"/>
      <c r="J709" s="114">
        <f>ROUND(I709*H709,2)</f>
        <v>0</v>
      </c>
      <c r="K709" s="110" t="s">
        <v>376</v>
      </c>
      <c r="L709" s="33"/>
      <c r="M709" s="115" t="s">
        <v>19</v>
      </c>
      <c r="N709" s="116" t="s">
        <v>47</v>
      </c>
      <c r="P709" s="117">
        <f>O709*H709</f>
        <v>0</v>
      </c>
      <c r="Q709" s="117">
        <v>0</v>
      </c>
      <c r="R709" s="117">
        <f>Q709*H709</f>
        <v>0</v>
      </c>
      <c r="S709" s="117">
        <v>0</v>
      </c>
      <c r="T709" s="118">
        <f>S709*H709</f>
        <v>0</v>
      </c>
      <c r="AR709" s="119" t="s">
        <v>153</v>
      </c>
      <c r="AT709" s="119" t="s">
        <v>132</v>
      </c>
      <c r="AU709" s="119" t="s">
        <v>86</v>
      </c>
      <c r="AY709" s="18" t="s">
        <v>137</v>
      </c>
      <c r="BE709" s="120">
        <f>IF(N709="základní",J709,0)</f>
        <v>0</v>
      </c>
      <c r="BF709" s="120">
        <f>IF(N709="snížená",J709,0)</f>
        <v>0</v>
      </c>
      <c r="BG709" s="120">
        <f>IF(N709="zákl. přenesená",J709,0)</f>
        <v>0</v>
      </c>
      <c r="BH709" s="120">
        <f>IF(N709="sníž. přenesená",J709,0)</f>
        <v>0</v>
      </c>
      <c r="BI709" s="120">
        <f>IF(N709="nulová",J709,0)</f>
        <v>0</v>
      </c>
      <c r="BJ709" s="18" t="s">
        <v>84</v>
      </c>
      <c r="BK709" s="120">
        <f>ROUND(I709*H709,2)</f>
        <v>0</v>
      </c>
      <c r="BL709" s="18" t="s">
        <v>153</v>
      </c>
      <c r="BM709" s="119" t="s">
        <v>1611</v>
      </c>
    </row>
    <row r="710" spans="2:65" s="1" customFormat="1" ht="19.5">
      <c r="B710" s="33"/>
      <c r="D710" s="121" t="s">
        <v>139</v>
      </c>
      <c r="F710" s="122" t="s">
        <v>1612</v>
      </c>
      <c r="I710" s="123"/>
      <c r="L710" s="33"/>
      <c r="M710" s="124"/>
      <c r="T710" s="54"/>
      <c r="AT710" s="18" t="s">
        <v>139</v>
      </c>
      <c r="AU710" s="18" t="s">
        <v>86</v>
      </c>
    </row>
    <row r="711" spans="2:65" s="1" customFormat="1" ht="11.25">
      <c r="B711" s="33"/>
      <c r="D711" s="164" t="s">
        <v>379</v>
      </c>
      <c r="F711" s="165" t="s">
        <v>1613</v>
      </c>
      <c r="I711" s="123"/>
      <c r="L711" s="33"/>
      <c r="M711" s="124"/>
      <c r="T711" s="54"/>
      <c r="AT711" s="18" t="s">
        <v>379</v>
      </c>
      <c r="AU711" s="18" t="s">
        <v>86</v>
      </c>
    </row>
    <row r="712" spans="2:65" s="10" customFormat="1" ht="11.25">
      <c r="B712" s="131"/>
      <c r="D712" s="121" t="s">
        <v>141</v>
      </c>
      <c r="E712" s="132" t="s">
        <v>19</v>
      </c>
      <c r="F712" s="133" t="s">
        <v>1614</v>
      </c>
      <c r="H712" s="134">
        <v>406.71600000000001</v>
      </c>
      <c r="I712" s="135"/>
      <c r="L712" s="131"/>
      <c r="M712" s="136"/>
      <c r="T712" s="137"/>
      <c r="AT712" s="132" t="s">
        <v>141</v>
      </c>
      <c r="AU712" s="132" t="s">
        <v>86</v>
      </c>
      <c r="AV712" s="10" t="s">
        <v>86</v>
      </c>
      <c r="AW712" s="10" t="s">
        <v>37</v>
      </c>
      <c r="AX712" s="10" t="s">
        <v>76</v>
      </c>
      <c r="AY712" s="132" t="s">
        <v>137</v>
      </c>
    </row>
    <row r="713" spans="2:65" s="10" customFormat="1" ht="11.25">
      <c r="B713" s="131"/>
      <c r="D713" s="121" t="s">
        <v>141</v>
      </c>
      <c r="E713" s="132" t="s">
        <v>19</v>
      </c>
      <c r="F713" s="133" t="s">
        <v>1615</v>
      </c>
      <c r="H713" s="134">
        <v>373.55</v>
      </c>
      <c r="I713" s="135"/>
      <c r="L713" s="131"/>
      <c r="M713" s="136"/>
      <c r="T713" s="137"/>
      <c r="AT713" s="132" t="s">
        <v>141</v>
      </c>
      <c r="AU713" s="132" t="s">
        <v>86</v>
      </c>
      <c r="AV713" s="10" t="s">
        <v>86</v>
      </c>
      <c r="AW713" s="10" t="s">
        <v>37</v>
      </c>
      <c r="AX713" s="10" t="s">
        <v>76</v>
      </c>
      <c r="AY713" s="132" t="s">
        <v>137</v>
      </c>
    </row>
    <row r="714" spans="2:65" s="10" customFormat="1" ht="11.25">
      <c r="B714" s="131"/>
      <c r="D714" s="121" t="s">
        <v>141</v>
      </c>
      <c r="E714" s="132" t="s">
        <v>19</v>
      </c>
      <c r="F714" s="133" t="s">
        <v>1616</v>
      </c>
      <c r="H714" s="134">
        <v>0.80900000000000005</v>
      </c>
      <c r="I714" s="135"/>
      <c r="L714" s="131"/>
      <c r="M714" s="136"/>
      <c r="T714" s="137"/>
      <c r="AT714" s="132" t="s">
        <v>141</v>
      </c>
      <c r="AU714" s="132" t="s">
        <v>86</v>
      </c>
      <c r="AV714" s="10" t="s">
        <v>86</v>
      </c>
      <c r="AW714" s="10" t="s">
        <v>37</v>
      </c>
      <c r="AX714" s="10" t="s">
        <v>76</v>
      </c>
      <c r="AY714" s="132" t="s">
        <v>137</v>
      </c>
    </row>
    <row r="715" spans="2:65" s="10" customFormat="1" ht="11.25">
      <c r="B715" s="131"/>
      <c r="D715" s="121" t="s">
        <v>141</v>
      </c>
      <c r="E715" s="132" t="s">
        <v>19</v>
      </c>
      <c r="F715" s="133" t="s">
        <v>1617</v>
      </c>
      <c r="H715" s="134">
        <v>14.79</v>
      </c>
      <c r="I715" s="135"/>
      <c r="L715" s="131"/>
      <c r="M715" s="136"/>
      <c r="T715" s="137"/>
      <c r="AT715" s="132" t="s">
        <v>141</v>
      </c>
      <c r="AU715" s="132" t="s">
        <v>86</v>
      </c>
      <c r="AV715" s="10" t="s">
        <v>86</v>
      </c>
      <c r="AW715" s="10" t="s">
        <v>37</v>
      </c>
      <c r="AX715" s="10" t="s">
        <v>76</v>
      </c>
      <c r="AY715" s="132" t="s">
        <v>137</v>
      </c>
    </row>
    <row r="716" spans="2:65" s="14" customFormat="1" ht="11.25">
      <c r="B716" s="166"/>
      <c r="D716" s="121" t="s">
        <v>141</v>
      </c>
      <c r="E716" s="167" t="s">
        <v>301</v>
      </c>
      <c r="F716" s="168" t="s">
        <v>391</v>
      </c>
      <c r="H716" s="169">
        <v>795.86500000000001</v>
      </c>
      <c r="I716" s="170"/>
      <c r="L716" s="166"/>
      <c r="M716" s="171"/>
      <c r="T716" s="172"/>
      <c r="AT716" s="167" t="s">
        <v>141</v>
      </c>
      <c r="AU716" s="167" t="s">
        <v>86</v>
      </c>
      <c r="AV716" s="14" t="s">
        <v>153</v>
      </c>
      <c r="AW716" s="14" t="s">
        <v>37</v>
      </c>
      <c r="AX716" s="14" t="s">
        <v>84</v>
      </c>
      <c r="AY716" s="167" t="s">
        <v>137</v>
      </c>
    </row>
    <row r="717" spans="2:65" s="1" customFormat="1" ht="24.2" customHeight="1">
      <c r="B717" s="33"/>
      <c r="C717" s="108" t="s">
        <v>1618</v>
      </c>
      <c r="D717" s="108" t="s">
        <v>132</v>
      </c>
      <c r="E717" s="109" t="s">
        <v>1619</v>
      </c>
      <c r="F717" s="110" t="s">
        <v>534</v>
      </c>
      <c r="G717" s="111" t="s">
        <v>303</v>
      </c>
      <c r="H717" s="112">
        <v>33.402000000000001</v>
      </c>
      <c r="I717" s="113"/>
      <c r="J717" s="114">
        <f>ROUND(I717*H717,2)</f>
        <v>0</v>
      </c>
      <c r="K717" s="110" t="s">
        <v>376</v>
      </c>
      <c r="L717" s="33"/>
      <c r="M717" s="115" t="s">
        <v>19</v>
      </c>
      <c r="N717" s="116" t="s">
        <v>47</v>
      </c>
      <c r="P717" s="117">
        <f>O717*H717</f>
        <v>0</v>
      </c>
      <c r="Q717" s="117">
        <v>0</v>
      </c>
      <c r="R717" s="117">
        <f>Q717*H717</f>
        <v>0</v>
      </c>
      <c r="S717" s="117">
        <v>0</v>
      </c>
      <c r="T717" s="118">
        <f>S717*H717</f>
        <v>0</v>
      </c>
      <c r="AR717" s="119" t="s">
        <v>153</v>
      </c>
      <c r="AT717" s="119" t="s">
        <v>132</v>
      </c>
      <c r="AU717" s="119" t="s">
        <v>86</v>
      </c>
      <c r="AY717" s="18" t="s">
        <v>137</v>
      </c>
      <c r="BE717" s="120">
        <f>IF(N717="základní",J717,0)</f>
        <v>0</v>
      </c>
      <c r="BF717" s="120">
        <f>IF(N717="snížená",J717,0)</f>
        <v>0</v>
      </c>
      <c r="BG717" s="120">
        <f>IF(N717="zákl. přenesená",J717,0)</f>
        <v>0</v>
      </c>
      <c r="BH717" s="120">
        <f>IF(N717="sníž. přenesená",J717,0)</f>
        <v>0</v>
      </c>
      <c r="BI717" s="120">
        <f>IF(N717="nulová",J717,0)</f>
        <v>0</v>
      </c>
      <c r="BJ717" s="18" t="s">
        <v>84</v>
      </c>
      <c r="BK717" s="120">
        <f>ROUND(I717*H717,2)</f>
        <v>0</v>
      </c>
      <c r="BL717" s="18" t="s">
        <v>153</v>
      </c>
      <c r="BM717" s="119" t="s">
        <v>1620</v>
      </c>
    </row>
    <row r="718" spans="2:65" s="1" customFormat="1" ht="19.5">
      <c r="B718" s="33"/>
      <c r="D718" s="121" t="s">
        <v>139</v>
      </c>
      <c r="F718" s="122" t="s">
        <v>534</v>
      </c>
      <c r="I718" s="123"/>
      <c r="L718" s="33"/>
      <c r="M718" s="124"/>
      <c r="T718" s="54"/>
      <c r="AT718" s="18" t="s">
        <v>139</v>
      </c>
      <c r="AU718" s="18" t="s">
        <v>86</v>
      </c>
    </row>
    <row r="719" spans="2:65" s="1" customFormat="1" ht="11.25">
      <c r="B719" s="33"/>
      <c r="D719" s="164" t="s">
        <v>379</v>
      </c>
      <c r="F719" s="165" t="s">
        <v>1621</v>
      </c>
      <c r="I719" s="123"/>
      <c r="L719" s="33"/>
      <c r="M719" s="124"/>
      <c r="T719" s="54"/>
      <c r="AT719" s="18" t="s">
        <v>379</v>
      </c>
      <c r="AU719" s="18" t="s">
        <v>86</v>
      </c>
    </row>
    <row r="720" spans="2:65" s="10" customFormat="1" ht="11.25">
      <c r="B720" s="131"/>
      <c r="D720" s="121" t="s">
        <v>141</v>
      </c>
      <c r="E720" s="132" t="s">
        <v>19</v>
      </c>
      <c r="F720" s="133" t="s">
        <v>1622</v>
      </c>
      <c r="H720" s="134">
        <v>33.402000000000001</v>
      </c>
      <c r="I720" s="135"/>
      <c r="L720" s="131"/>
      <c r="M720" s="136"/>
      <c r="T720" s="137"/>
      <c r="AT720" s="132" t="s">
        <v>141</v>
      </c>
      <c r="AU720" s="132" t="s">
        <v>86</v>
      </c>
      <c r="AV720" s="10" t="s">
        <v>86</v>
      </c>
      <c r="AW720" s="10" t="s">
        <v>37</v>
      </c>
      <c r="AX720" s="10" t="s">
        <v>76</v>
      </c>
      <c r="AY720" s="132" t="s">
        <v>137</v>
      </c>
    </row>
    <row r="721" spans="2:65" s="14" customFormat="1" ht="11.25">
      <c r="B721" s="166"/>
      <c r="D721" s="121" t="s">
        <v>141</v>
      </c>
      <c r="E721" s="167" t="s">
        <v>971</v>
      </c>
      <c r="F721" s="168" t="s">
        <v>391</v>
      </c>
      <c r="H721" s="169">
        <v>33.402000000000001</v>
      </c>
      <c r="I721" s="170"/>
      <c r="L721" s="166"/>
      <c r="M721" s="171"/>
      <c r="T721" s="172"/>
      <c r="AT721" s="167" t="s">
        <v>141</v>
      </c>
      <c r="AU721" s="167" t="s">
        <v>86</v>
      </c>
      <c r="AV721" s="14" t="s">
        <v>153</v>
      </c>
      <c r="AW721" s="14" t="s">
        <v>37</v>
      </c>
      <c r="AX721" s="14" t="s">
        <v>84</v>
      </c>
      <c r="AY721" s="167" t="s">
        <v>137</v>
      </c>
    </row>
    <row r="722" spans="2:65" s="13" customFormat="1" ht="22.9" customHeight="1">
      <c r="B722" s="152"/>
      <c r="D722" s="153" t="s">
        <v>75</v>
      </c>
      <c r="E722" s="162" t="s">
        <v>826</v>
      </c>
      <c r="F722" s="162" t="s">
        <v>827</v>
      </c>
      <c r="I722" s="155"/>
      <c r="J722" s="163">
        <f>BK722</f>
        <v>0</v>
      </c>
      <c r="L722" s="152"/>
      <c r="M722" s="157"/>
      <c r="P722" s="158">
        <f>SUM(P723:P725)</f>
        <v>0</v>
      </c>
      <c r="R722" s="158">
        <f>SUM(R723:R725)</f>
        <v>0</v>
      </c>
      <c r="T722" s="159">
        <f>SUM(T723:T725)</f>
        <v>0</v>
      </c>
      <c r="AR722" s="153" t="s">
        <v>84</v>
      </c>
      <c r="AT722" s="160" t="s">
        <v>75</v>
      </c>
      <c r="AU722" s="160" t="s">
        <v>84</v>
      </c>
      <c r="AY722" s="153" t="s">
        <v>137</v>
      </c>
      <c r="BK722" s="161">
        <f>SUM(BK723:BK725)</f>
        <v>0</v>
      </c>
    </row>
    <row r="723" spans="2:65" s="1" customFormat="1" ht="16.5" customHeight="1">
      <c r="B723" s="33"/>
      <c r="C723" s="108" t="s">
        <v>1623</v>
      </c>
      <c r="D723" s="108" t="s">
        <v>132</v>
      </c>
      <c r="E723" s="109" t="s">
        <v>829</v>
      </c>
      <c r="F723" s="110" t="s">
        <v>830</v>
      </c>
      <c r="G723" s="111" t="s">
        <v>303</v>
      </c>
      <c r="H723" s="112">
        <v>502.29399999999998</v>
      </c>
      <c r="I723" s="113"/>
      <c r="J723" s="114">
        <f>ROUND(I723*H723,2)</f>
        <v>0</v>
      </c>
      <c r="K723" s="110" t="s">
        <v>376</v>
      </c>
      <c r="L723" s="33"/>
      <c r="M723" s="115" t="s">
        <v>19</v>
      </c>
      <c r="N723" s="116" t="s">
        <v>47</v>
      </c>
      <c r="P723" s="117">
        <f>O723*H723</f>
        <v>0</v>
      </c>
      <c r="Q723" s="117">
        <v>0</v>
      </c>
      <c r="R723" s="117">
        <f>Q723*H723</f>
        <v>0</v>
      </c>
      <c r="S723" s="117">
        <v>0</v>
      </c>
      <c r="T723" s="118">
        <f>S723*H723</f>
        <v>0</v>
      </c>
      <c r="AR723" s="119" t="s">
        <v>153</v>
      </c>
      <c r="AT723" s="119" t="s">
        <v>132</v>
      </c>
      <c r="AU723" s="119" t="s">
        <v>86</v>
      </c>
      <c r="AY723" s="18" t="s">
        <v>137</v>
      </c>
      <c r="BE723" s="120">
        <f>IF(N723="základní",J723,0)</f>
        <v>0</v>
      </c>
      <c r="BF723" s="120">
        <f>IF(N723="snížená",J723,0)</f>
        <v>0</v>
      </c>
      <c r="BG723" s="120">
        <f>IF(N723="zákl. přenesená",J723,0)</f>
        <v>0</v>
      </c>
      <c r="BH723" s="120">
        <f>IF(N723="sníž. přenesená",J723,0)</f>
        <v>0</v>
      </c>
      <c r="BI723" s="120">
        <f>IF(N723="nulová",J723,0)</f>
        <v>0</v>
      </c>
      <c r="BJ723" s="18" t="s">
        <v>84</v>
      </c>
      <c r="BK723" s="120">
        <f>ROUND(I723*H723,2)</f>
        <v>0</v>
      </c>
      <c r="BL723" s="18" t="s">
        <v>153</v>
      </c>
      <c r="BM723" s="119" t="s">
        <v>1624</v>
      </c>
    </row>
    <row r="724" spans="2:65" s="1" customFormat="1" ht="11.25">
      <c r="B724" s="33"/>
      <c r="D724" s="121" t="s">
        <v>139</v>
      </c>
      <c r="F724" s="122" t="s">
        <v>832</v>
      </c>
      <c r="I724" s="123"/>
      <c r="L724" s="33"/>
      <c r="M724" s="124"/>
      <c r="T724" s="54"/>
      <c r="AT724" s="18" t="s">
        <v>139</v>
      </c>
      <c r="AU724" s="18" t="s">
        <v>86</v>
      </c>
    </row>
    <row r="725" spans="2:65" s="1" customFormat="1" ht="11.25">
      <c r="B725" s="33"/>
      <c r="D725" s="164" t="s">
        <v>379</v>
      </c>
      <c r="F725" s="165" t="s">
        <v>833</v>
      </c>
      <c r="I725" s="123"/>
      <c r="L725" s="33"/>
      <c r="M725" s="138"/>
      <c r="N725" s="139"/>
      <c r="O725" s="139"/>
      <c r="P725" s="139"/>
      <c r="Q725" s="139"/>
      <c r="R725" s="139"/>
      <c r="S725" s="139"/>
      <c r="T725" s="140"/>
      <c r="AT725" s="18" t="s">
        <v>379</v>
      </c>
      <c r="AU725" s="18" t="s">
        <v>86</v>
      </c>
    </row>
    <row r="726" spans="2:65" s="1" customFormat="1" ht="6.95" customHeight="1">
      <c r="B726" s="42"/>
      <c r="C726" s="43"/>
      <c r="D726" s="43"/>
      <c r="E726" s="43"/>
      <c r="F726" s="43"/>
      <c r="G726" s="43"/>
      <c r="H726" s="43"/>
      <c r="I726" s="43"/>
      <c r="J726" s="43"/>
      <c r="K726" s="43"/>
      <c r="L726" s="33"/>
    </row>
  </sheetData>
  <sheetProtection algorithmName="SHA-512" hashValue="Bo9f6Y6LAmLo+1uU2loryyNEwUr+tHoL2Ymy5sIN3TN8eDCCOs/3uGj9V/7Aqe/iGPucr49XsmfbA1ahKFyLLA==" saltValue="ZpIixQoHkBiexnt/XC+n0Xqvk/OCYCMEMs+3S3FvMb8jZemT6gOPwYAMNkKNUQQaePP07iWwt6tt8po8WjzXvw==" spinCount="100000" sheet="1" objects="1" scenarios="1" formatColumns="0" formatRows="0" autoFilter="0"/>
  <autoFilter ref="C87:K725" xr:uid="{00000000-0009-0000-0000-000004000000}"/>
  <mergeCells count="9">
    <mergeCell ref="E50:H50"/>
    <mergeCell ref="E78:H78"/>
    <mergeCell ref="E80:H80"/>
    <mergeCell ref="L2:V2"/>
    <mergeCell ref="E7:H7"/>
    <mergeCell ref="E9:H9"/>
    <mergeCell ref="E18:H18"/>
    <mergeCell ref="E27:H27"/>
    <mergeCell ref="E48:H48"/>
  </mergeCells>
  <hyperlinks>
    <hyperlink ref="F93" r:id="rId1" xr:uid="{00000000-0004-0000-0400-000000000000}"/>
    <hyperlink ref="F100" r:id="rId2" xr:uid="{00000000-0004-0000-0400-000001000000}"/>
    <hyperlink ref="F104" r:id="rId3" xr:uid="{00000000-0004-0000-0400-000002000000}"/>
    <hyperlink ref="F108" r:id="rId4" xr:uid="{00000000-0004-0000-0400-000003000000}"/>
    <hyperlink ref="F112" r:id="rId5" xr:uid="{00000000-0004-0000-0400-000004000000}"/>
    <hyperlink ref="F119" r:id="rId6" xr:uid="{00000000-0004-0000-0400-000005000000}"/>
    <hyperlink ref="F125" r:id="rId7" xr:uid="{00000000-0004-0000-0400-000006000000}"/>
    <hyperlink ref="F138" r:id="rId8" xr:uid="{00000000-0004-0000-0400-000007000000}"/>
    <hyperlink ref="F152" r:id="rId9" xr:uid="{00000000-0004-0000-0400-000008000000}"/>
    <hyperlink ref="F160" r:id="rId10" xr:uid="{00000000-0004-0000-0400-000009000000}"/>
    <hyperlink ref="F173" r:id="rId11" xr:uid="{00000000-0004-0000-0400-00000A000000}"/>
    <hyperlink ref="F198" r:id="rId12" xr:uid="{00000000-0004-0000-0400-00000B000000}"/>
    <hyperlink ref="F202" r:id="rId13" xr:uid="{00000000-0004-0000-0400-00000C000000}"/>
    <hyperlink ref="F213" r:id="rId14" xr:uid="{00000000-0004-0000-0400-00000D000000}"/>
    <hyperlink ref="F217" r:id="rId15" xr:uid="{00000000-0004-0000-0400-00000E000000}"/>
    <hyperlink ref="F222" r:id="rId16" xr:uid="{00000000-0004-0000-0400-00000F000000}"/>
    <hyperlink ref="F226" r:id="rId17" xr:uid="{00000000-0004-0000-0400-000010000000}"/>
    <hyperlink ref="F231" r:id="rId18" xr:uid="{00000000-0004-0000-0400-000011000000}"/>
    <hyperlink ref="F235" r:id="rId19" xr:uid="{00000000-0004-0000-0400-000012000000}"/>
    <hyperlink ref="F249" r:id="rId20" xr:uid="{00000000-0004-0000-0400-000013000000}"/>
    <hyperlink ref="F277" r:id="rId21" xr:uid="{00000000-0004-0000-0400-000014000000}"/>
    <hyperlink ref="F288" r:id="rId22" xr:uid="{00000000-0004-0000-0400-000015000000}"/>
    <hyperlink ref="F293" r:id="rId23" xr:uid="{00000000-0004-0000-0400-000016000000}"/>
    <hyperlink ref="F302" r:id="rId24" xr:uid="{00000000-0004-0000-0400-000017000000}"/>
    <hyperlink ref="F334" r:id="rId25" xr:uid="{00000000-0004-0000-0400-000018000000}"/>
    <hyperlink ref="F351" r:id="rId26" xr:uid="{00000000-0004-0000-0400-000019000000}"/>
    <hyperlink ref="F358" r:id="rId27" xr:uid="{00000000-0004-0000-0400-00001A000000}"/>
    <hyperlink ref="F371" r:id="rId28" xr:uid="{00000000-0004-0000-0400-00001B000000}"/>
    <hyperlink ref="F378" r:id="rId29" xr:uid="{00000000-0004-0000-0400-00001C000000}"/>
    <hyperlink ref="F392" r:id="rId30" xr:uid="{00000000-0004-0000-0400-00001D000000}"/>
    <hyperlink ref="F396" r:id="rId31" xr:uid="{00000000-0004-0000-0400-00001E000000}"/>
    <hyperlink ref="F402" r:id="rId32" xr:uid="{00000000-0004-0000-0400-00001F000000}"/>
    <hyperlink ref="F413" r:id="rId33" xr:uid="{00000000-0004-0000-0400-000020000000}"/>
    <hyperlink ref="F421" r:id="rId34" xr:uid="{00000000-0004-0000-0400-000021000000}"/>
    <hyperlink ref="F429" r:id="rId35" xr:uid="{00000000-0004-0000-0400-000022000000}"/>
    <hyperlink ref="F434" r:id="rId36" xr:uid="{00000000-0004-0000-0400-000023000000}"/>
    <hyperlink ref="F438" r:id="rId37" xr:uid="{00000000-0004-0000-0400-000024000000}"/>
    <hyperlink ref="F444" r:id="rId38" xr:uid="{00000000-0004-0000-0400-000025000000}"/>
    <hyperlink ref="F448" r:id="rId39" xr:uid="{00000000-0004-0000-0400-000026000000}"/>
    <hyperlink ref="F452" r:id="rId40" xr:uid="{00000000-0004-0000-0400-000027000000}"/>
    <hyperlink ref="F457" r:id="rId41" xr:uid="{00000000-0004-0000-0400-000028000000}"/>
    <hyperlink ref="F461" r:id="rId42" xr:uid="{00000000-0004-0000-0400-000029000000}"/>
    <hyperlink ref="F465" r:id="rId43" xr:uid="{00000000-0004-0000-0400-00002A000000}"/>
    <hyperlink ref="F470" r:id="rId44" xr:uid="{00000000-0004-0000-0400-00002B000000}"/>
    <hyperlink ref="F475" r:id="rId45" xr:uid="{00000000-0004-0000-0400-00002C000000}"/>
    <hyperlink ref="F479" r:id="rId46" xr:uid="{00000000-0004-0000-0400-00002D000000}"/>
    <hyperlink ref="F483" r:id="rId47" xr:uid="{00000000-0004-0000-0400-00002E000000}"/>
    <hyperlink ref="F490" r:id="rId48" xr:uid="{00000000-0004-0000-0400-00002F000000}"/>
    <hyperlink ref="F495" r:id="rId49" xr:uid="{00000000-0004-0000-0400-000030000000}"/>
    <hyperlink ref="F545" r:id="rId50" xr:uid="{00000000-0004-0000-0400-000031000000}"/>
    <hyperlink ref="F552" r:id="rId51" xr:uid="{00000000-0004-0000-0400-000032000000}"/>
    <hyperlink ref="F560" r:id="rId52" xr:uid="{00000000-0004-0000-0400-000033000000}"/>
    <hyperlink ref="F566" r:id="rId53" xr:uid="{00000000-0004-0000-0400-000034000000}"/>
    <hyperlink ref="F581" r:id="rId54" xr:uid="{00000000-0004-0000-0400-000035000000}"/>
    <hyperlink ref="F585" r:id="rId55" xr:uid="{00000000-0004-0000-0400-000036000000}"/>
    <hyperlink ref="F589" r:id="rId56" xr:uid="{00000000-0004-0000-0400-000037000000}"/>
    <hyperlink ref="F595" r:id="rId57" xr:uid="{00000000-0004-0000-0400-000038000000}"/>
    <hyperlink ref="F599" r:id="rId58" xr:uid="{00000000-0004-0000-0400-000039000000}"/>
    <hyperlink ref="F603" r:id="rId59" xr:uid="{00000000-0004-0000-0400-00003A000000}"/>
    <hyperlink ref="F613" r:id="rId60" xr:uid="{00000000-0004-0000-0400-00003B000000}"/>
    <hyperlink ref="F622" r:id="rId61" xr:uid="{00000000-0004-0000-0400-00003C000000}"/>
    <hyperlink ref="F635" r:id="rId62" xr:uid="{00000000-0004-0000-0400-00003D000000}"/>
    <hyperlink ref="F653" r:id="rId63" xr:uid="{00000000-0004-0000-0400-00003E000000}"/>
    <hyperlink ref="F657" r:id="rId64" xr:uid="{00000000-0004-0000-0400-00003F000000}"/>
    <hyperlink ref="F661" r:id="rId65" xr:uid="{00000000-0004-0000-0400-000040000000}"/>
    <hyperlink ref="F665" r:id="rId66" xr:uid="{00000000-0004-0000-0400-000041000000}"/>
    <hyperlink ref="F703" r:id="rId67" xr:uid="{00000000-0004-0000-0400-000042000000}"/>
    <hyperlink ref="F707" r:id="rId68" xr:uid="{00000000-0004-0000-0400-000043000000}"/>
    <hyperlink ref="F711" r:id="rId69" xr:uid="{00000000-0004-0000-0400-000044000000}"/>
    <hyperlink ref="F719" r:id="rId70" xr:uid="{00000000-0004-0000-0400-000045000000}"/>
    <hyperlink ref="F725" r:id="rId71" xr:uid="{00000000-0004-0000-0400-00004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2"/>
      <c r="M2" s="302"/>
      <c r="N2" s="302"/>
      <c r="O2" s="302"/>
      <c r="P2" s="302"/>
      <c r="Q2" s="302"/>
      <c r="R2" s="302"/>
      <c r="S2" s="302"/>
      <c r="T2" s="302"/>
      <c r="U2" s="302"/>
      <c r="V2" s="302"/>
      <c r="AT2" s="18" t="s">
        <v>99</v>
      </c>
      <c r="AZ2" s="142" t="s">
        <v>1625</v>
      </c>
      <c r="BA2" s="142" t="s">
        <v>1625</v>
      </c>
      <c r="BB2" s="142" t="s">
        <v>287</v>
      </c>
      <c r="BC2" s="142" t="s">
        <v>1626</v>
      </c>
      <c r="BD2" s="142" t="s">
        <v>86</v>
      </c>
    </row>
    <row r="3" spans="2:56" ht="6.95" customHeight="1">
      <c r="B3" s="19"/>
      <c r="C3" s="20"/>
      <c r="D3" s="20"/>
      <c r="E3" s="20"/>
      <c r="F3" s="20"/>
      <c r="G3" s="20"/>
      <c r="H3" s="20"/>
      <c r="I3" s="20"/>
      <c r="J3" s="20"/>
      <c r="K3" s="20"/>
      <c r="L3" s="21"/>
      <c r="AT3" s="18" t="s">
        <v>86</v>
      </c>
      <c r="AZ3" s="142" t="s">
        <v>1627</v>
      </c>
      <c r="BA3" s="142" t="s">
        <v>1627</v>
      </c>
      <c r="BB3" s="142" t="s">
        <v>287</v>
      </c>
      <c r="BC3" s="142" t="s">
        <v>1626</v>
      </c>
      <c r="BD3" s="142" t="s">
        <v>86</v>
      </c>
    </row>
    <row r="4" spans="2:56" ht="24.95" customHeight="1">
      <c r="B4" s="21"/>
      <c r="D4" s="22" t="s">
        <v>112</v>
      </c>
      <c r="L4" s="21"/>
      <c r="M4" s="86" t="s">
        <v>10</v>
      </c>
      <c r="AT4" s="18" t="s">
        <v>4</v>
      </c>
    </row>
    <row r="5" spans="2:56" ht="6.95" customHeight="1">
      <c r="B5" s="21"/>
      <c r="L5" s="21"/>
    </row>
    <row r="6" spans="2:56" ht="12" customHeight="1">
      <c r="B6" s="21"/>
      <c r="D6" s="28" t="s">
        <v>16</v>
      </c>
      <c r="L6" s="21"/>
    </row>
    <row r="7" spans="2:56" ht="16.5" customHeight="1">
      <c r="B7" s="21"/>
      <c r="E7" s="317" t="str">
        <f>'Rekapitulace stavby'!K6</f>
        <v>Rekonstrukce levobřežní části jezu Rajhrad</v>
      </c>
      <c r="F7" s="318"/>
      <c r="G7" s="318"/>
      <c r="H7" s="318"/>
      <c r="L7" s="21"/>
    </row>
    <row r="8" spans="2:56" s="1" customFormat="1" ht="12" customHeight="1">
      <c r="B8" s="33"/>
      <c r="D8" s="28" t="s">
        <v>113</v>
      </c>
      <c r="L8" s="33"/>
    </row>
    <row r="9" spans="2:56" s="1" customFormat="1" ht="16.5" customHeight="1">
      <c r="B9" s="33"/>
      <c r="E9" s="280" t="s">
        <v>1628</v>
      </c>
      <c r="F9" s="319"/>
      <c r="G9" s="319"/>
      <c r="H9" s="319"/>
      <c r="L9" s="33"/>
    </row>
    <row r="10" spans="2:56" s="1" customFormat="1" ht="11.25">
      <c r="B10" s="33"/>
      <c r="L10" s="33"/>
    </row>
    <row r="11" spans="2:56" s="1" customFormat="1" ht="12" customHeight="1">
      <c r="B11" s="33"/>
      <c r="D11" s="28" t="s">
        <v>18</v>
      </c>
      <c r="F11" s="26" t="s">
        <v>19</v>
      </c>
      <c r="I11" s="28" t="s">
        <v>20</v>
      </c>
      <c r="J11" s="26" t="s">
        <v>19</v>
      </c>
      <c r="L11" s="33"/>
    </row>
    <row r="12" spans="2:56" s="1" customFormat="1" ht="12" customHeight="1">
      <c r="B12" s="33"/>
      <c r="D12" s="28" t="s">
        <v>21</v>
      </c>
      <c r="F12" s="26" t="s">
        <v>22</v>
      </c>
      <c r="I12" s="28" t="s">
        <v>23</v>
      </c>
      <c r="J12" s="50" t="str">
        <f>'Rekapitulace stavby'!AN8</f>
        <v>11. 12. 2022</v>
      </c>
      <c r="L12" s="33"/>
    </row>
    <row r="13" spans="2:56" s="1" customFormat="1" ht="10.9" customHeight="1">
      <c r="B13" s="33"/>
      <c r="L13" s="33"/>
    </row>
    <row r="14" spans="2:56" s="1" customFormat="1" ht="12" customHeight="1">
      <c r="B14" s="33"/>
      <c r="D14" s="28" t="s">
        <v>25</v>
      </c>
      <c r="I14" s="28" t="s">
        <v>26</v>
      </c>
      <c r="J14" s="26" t="s">
        <v>27</v>
      </c>
      <c r="L14" s="33"/>
    </row>
    <row r="15" spans="2:56" s="1" customFormat="1" ht="18" customHeight="1">
      <c r="B15" s="33"/>
      <c r="E15" s="26" t="s">
        <v>28</v>
      </c>
      <c r="I15" s="28" t="s">
        <v>29</v>
      </c>
      <c r="J15" s="26" t="s">
        <v>30</v>
      </c>
      <c r="L15" s="33"/>
    </row>
    <row r="16" spans="2:5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ROUND(J81,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ROUND((SUM(BE81:BE125)),  2)</f>
        <v>0</v>
      </c>
      <c r="I33" s="90">
        <v>0.21</v>
      </c>
      <c r="J33" s="89">
        <f>ROUND(((SUM(BE81:BE125))*I33),  2)</f>
        <v>0</v>
      </c>
      <c r="L33" s="33"/>
    </row>
    <row r="34" spans="2:12" s="1" customFormat="1" ht="14.45" customHeight="1">
      <c r="B34" s="33"/>
      <c r="E34" s="28" t="s">
        <v>48</v>
      </c>
      <c r="F34" s="89">
        <f>ROUND((SUM(BF81:BF125)),  2)</f>
        <v>0</v>
      </c>
      <c r="I34" s="90">
        <v>0.15</v>
      </c>
      <c r="J34" s="89">
        <f>ROUND(((SUM(BF81:BF125))*I34),  2)</f>
        <v>0</v>
      </c>
      <c r="L34" s="33"/>
    </row>
    <row r="35" spans="2:12" s="1" customFormat="1" ht="14.45" hidden="1" customHeight="1">
      <c r="B35" s="33"/>
      <c r="E35" s="28" t="s">
        <v>49</v>
      </c>
      <c r="F35" s="89">
        <f>ROUND((SUM(BG81:BG125)),  2)</f>
        <v>0</v>
      </c>
      <c r="I35" s="90">
        <v>0.21</v>
      </c>
      <c r="J35" s="89">
        <f>0</f>
        <v>0</v>
      </c>
      <c r="L35" s="33"/>
    </row>
    <row r="36" spans="2:12" s="1" customFormat="1" ht="14.45" hidden="1" customHeight="1">
      <c r="B36" s="33"/>
      <c r="E36" s="28" t="s">
        <v>50</v>
      </c>
      <c r="F36" s="89">
        <f>ROUND((SUM(BH81:BH125)),  2)</f>
        <v>0</v>
      </c>
      <c r="I36" s="90">
        <v>0.15</v>
      </c>
      <c r="J36" s="89">
        <f>0</f>
        <v>0</v>
      </c>
      <c r="L36" s="33"/>
    </row>
    <row r="37" spans="2:12" s="1" customFormat="1" ht="14.45" hidden="1" customHeight="1">
      <c r="B37" s="33"/>
      <c r="E37" s="28" t="s">
        <v>51</v>
      </c>
      <c r="F37" s="89">
        <f>ROUND((SUM(BI81:BI125)),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03 - Odstranění nánosů v nadjezí</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J81</f>
        <v>0</v>
      </c>
      <c r="L59" s="33"/>
      <c r="AU59" s="18" t="s">
        <v>118</v>
      </c>
    </row>
    <row r="60" spans="2:47" s="11" customFormat="1" ht="24.95" customHeight="1">
      <c r="B60" s="144"/>
      <c r="D60" s="145" t="s">
        <v>358</v>
      </c>
      <c r="E60" s="146"/>
      <c r="F60" s="146"/>
      <c r="G60" s="146"/>
      <c r="H60" s="146"/>
      <c r="I60" s="146"/>
      <c r="J60" s="147">
        <f>J82</f>
        <v>0</v>
      </c>
      <c r="L60" s="144"/>
    </row>
    <row r="61" spans="2:47" s="12" customFormat="1" ht="19.899999999999999" customHeight="1">
      <c r="B61" s="148"/>
      <c r="D61" s="149" t="s">
        <v>359</v>
      </c>
      <c r="E61" s="150"/>
      <c r="F61" s="150"/>
      <c r="G61" s="150"/>
      <c r="H61" s="150"/>
      <c r="I61" s="150"/>
      <c r="J61" s="151">
        <f>J83</f>
        <v>0</v>
      </c>
      <c r="L61" s="148"/>
    </row>
    <row r="62" spans="2:47" s="1" customFormat="1" ht="21.75" customHeight="1">
      <c r="B62" s="33"/>
      <c r="L62" s="33"/>
    </row>
    <row r="63" spans="2:47" s="1" customFormat="1" ht="6.95" customHeight="1">
      <c r="B63" s="42"/>
      <c r="C63" s="43"/>
      <c r="D63" s="43"/>
      <c r="E63" s="43"/>
      <c r="F63" s="43"/>
      <c r="G63" s="43"/>
      <c r="H63" s="43"/>
      <c r="I63" s="43"/>
      <c r="J63" s="43"/>
      <c r="K63" s="43"/>
      <c r="L63" s="33"/>
    </row>
    <row r="67" spans="2:20" s="1" customFormat="1" ht="6.95" customHeight="1">
      <c r="B67" s="44"/>
      <c r="C67" s="45"/>
      <c r="D67" s="45"/>
      <c r="E67" s="45"/>
      <c r="F67" s="45"/>
      <c r="G67" s="45"/>
      <c r="H67" s="45"/>
      <c r="I67" s="45"/>
      <c r="J67" s="45"/>
      <c r="K67" s="45"/>
      <c r="L67" s="33"/>
    </row>
    <row r="68" spans="2:20" s="1" customFormat="1" ht="24.95" customHeight="1">
      <c r="B68" s="33"/>
      <c r="C68" s="22" t="s">
        <v>119</v>
      </c>
      <c r="L68" s="33"/>
    </row>
    <row r="69" spans="2:20" s="1" customFormat="1" ht="6.95" customHeight="1">
      <c r="B69" s="33"/>
      <c r="L69" s="33"/>
    </row>
    <row r="70" spans="2:20" s="1" customFormat="1" ht="12" customHeight="1">
      <c r="B70" s="33"/>
      <c r="C70" s="28" t="s">
        <v>16</v>
      </c>
      <c r="L70" s="33"/>
    </row>
    <row r="71" spans="2:20" s="1" customFormat="1" ht="16.5" customHeight="1">
      <c r="B71" s="33"/>
      <c r="E71" s="317" t="str">
        <f>E7</f>
        <v>Rekonstrukce levobřežní části jezu Rajhrad</v>
      </c>
      <c r="F71" s="318"/>
      <c r="G71" s="318"/>
      <c r="H71" s="318"/>
      <c r="L71" s="33"/>
    </row>
    <row r="72" spans="2:20" s="1" customFormat="1" ht="12" customHeight="1">
      <c r="B72" s="33"/>
      <c r="C72" s="28" t="s">
        <v>113</v>
      </c>
      <c r="L72" s="33"/>
    </row>
    <row r="73" spans="2:20" s="1" customFormat="1" ht="16.5" customHeight="1">
      <c r="B73" s="33"/>
      <c r="E73" s="280" t="str">
        <f>E9</f>
        <v>SO 03 - Odstranění nánosů v nadjezí</v>
      </c>
      <c r="F73" s="319"/>
      <c r="G73" s="319"/>
      <c r="H73" s="319"/>
      <c r="L73" s="33"/>
    </row>
    <row r="74" spans="2:20" s="1" customFormat="1" ht="6.95" customHeight="1">
      <c r="B74" s="33"/>
      <c r="L74" s="33"/>
    </row>
    <row r="75" spans="2:20" s="1" customFormat="1" ht="12" customHeight="1">
      <c r="B75" s="33"/>
      <c r="C75" s="28" t="s">
        <v>21</v>
      </c>
      <c r="F75" s="26" t="str">
        <f>F12</f>
        <v xml:space="preserve">Svratka, říční km 29,430 – jez </v>
      </c>
      <c r="I75" s="28" t="s">
        <v>23</v>
      </c>
      <c r="J75" s="50" t="str">
        <f>IF(J12="","",J12)</f>
        <v>11. 12. 2022</v>
      </c>
      <c r="L75" s="33"/>
    </row>
    <row r="76" spans="2:20" s="1" customFormat="1" ht="6.95" customHeight="1">
      <c r="B76" s="33"/>
      <c r="L76" s="33"/>
    </row>
    <row r="77" spans="2:20" s="1" customFormat="1" ht="15.2" customHeight="1">
      <c r="B77" s="33"/>
      <c r="C77" s="28" t="s">
        <v>25</v>
      </c>
      <c r="F77" s="26" t="str">
        <f>E15</f>
        <v>Povodí Moravy, státní podnik</v>
      </c>
      <c r="I77" s="28" t="s">
        <v>33</v>
      </c>
      <c r="J77" s="31" t="str">
        <f>E21</f>
        <v>AQUATIS a. s.</v>
      </c>
      <c r="L77" s="33"/>
    </row>
    <row r="78" spans="2:20" s="1" customFormat="1" ht="15.2" customHeight="1">
      <c r="B78" s="33"/>
      <c r="C78" s="28" t="s">
        <v>31</v>
      </c>
      <c r="F78" s="26" t="str">
        <f>IF(E18="","",E18)</f>
        <v>Vyplň údaj</v>
      </c>
      <c r="I78" s="28" t="s">
        <v>38</v>
      </c>
      <c r="J78" s="31" t="str">
        <f>E24</f>
        <v>Bc. Aneta Patková</v>
      </c>
      <c r="L78" s="33"/>
    </row>
    <row r="79" spans="2:20" s="1" customFormat="1" ht="10.35" customHeight="1">
      <c r="B79" s="33"/>
      <c r="L79" s="33"/>
    </row>
    <row r="80" spans="2:20" s="8" customFormat="1" ht="29.25" customHeight="1">
      <c r="B80" s="100"/>
      <c r="C80" s="101" t="s">
        <v>120</v>
      </c>
      <c r="D80" s="102" t="s">
        <v>61</v>
      </c>
      <c r="E80" s="102" t="s">
        <v>57</v>
      </c>
      <c r="F80" s="102" t="s">
        <v>58</v>
      </c>
      <c r="G80" s="102" t="s">
        <v>121</v>
      </c>
      <c r="H80" s="102" t="s">
        <v>122</v>
      </c>
      <c r="I80" s="102" t="s">
        <v>123</v>
      </c>
      <c r="J80" s="102" t="s">
        <v>117</v>
      </c>
      <c r="K80" s="103" t="s">
        <v>124</v>
      </c>
      <c r="L80" s="100"/>
      <c r="M80" s="57" t="s">
        <v>19</v>
      </c>
      <c r="N80" s="58" t="s">
        <v>46</v>
      </c>
      <c r="O80" s="58" t="s">
        <v>125</v>
      </c>
      <c r="P80" s="58" t="s">
        <v>126</v>
      </c>
      <c r="Q80" s="58" t="s">
        <v>127</v>
      </c>
      <c r="R80" s="58" t="s">
        <v>128</v>
      </c>
      <c r="S80" s="58" t="s">
        <v>129</v>
      </c>
      <c r="T80" s="59" t="s">
        <v>130</v>
      </c>
    </row>
    <row r="81" spans="2:65" s="1" customFormat="1" ht="22.9" customHeight="1">
      <c r="B81" s="33"/>
      <c r="C81" s="62" t="s">
        <v>131</v>
      </c>
      <c r="J81" s="104">
        <f>BK81</f>
        <v>0</v>
      </c>
      <c r="L81" s="33"/>
      <c r="M81" s="60"/>
      <c r="N81" s="51"/>
      <c r="O81" s="51"/>
      <c r="P81" s="105">
        <f>P82</f>
        <v>0</v>
      </c>
      <c r="Q81" s="51"/>
      <c r="R81" s="105">
        <f>R82</f>
        <v>0</v>
      </c>
      <c r="S81" s="51"/>
      <c r="T81" s="106">
        <f>T82</f>
        <v>0</v>
      </c>
      <c r="AT81" s="18" t="s">
        <v>75</v>
      </c>
      <c r="AU81" s="18" t="s">
        <v>118</v>
      </c>
      <c r="BK81" s="107">
        <f>BK82</f>
        <v>0</v>
      </c>
    </row>
    <row r="82" spans="2:65" s="13" customFormat="1" ht="25.9" customHeight="1">
      <c r="B82" s="152"/>
      <c r="D82" s="153" t="s">
        <v>75</v>
      </c>
      <c r="E82" s="154" t="s">
        <v>371</v>
      </c>
      <c r="F82" s="154" t="s">
        <v>372</v>
      </c>
      <c r="I82" s="155"/>
      <c r="J82" s="156">
        <f>BK82</f>
        <v>0</v>
      </c>
      <c r="L82" s="152"/>
      <c r="M82" s="157"/>
      <c r="P82" s="158">
        <f>P83</f>
        <v>0</v>
      </c>
      <c r="R82" s="158">
        <f>R83</f>
        <v>0</v>
      </c>
      <c r="T82" s="159">
        <f>T83</f>
        <v>0</v>
      </c>
      <c r="AR82" s="153" t="s">
        <v>84</v>
      </c>
      <c r="AT82" s="160" t="s">
        <v>75</v>
      </c>
      <c r="AU82" s="160" t="s">
        <v>76</v>
      </c>
      <c r="AY82" s="153" t="s">
        <v>137</v>
      </c>
      <c r="BK82" s="161">
        <f>BK83</f>
        <v>0</v>
      </c>
    </row>
    <row r="83" spans="2:65" s="13" customFormat="1" ht="22.9" customHeight="1">
      <c r="B83" s="152"/>
      <c r="D83" s="153" t="s">
        <v>75</v>
      </c>
      <c r="E83" s="162" t="s">
        <v>84</v>
      </c>
      <c r="F83" s="162" t="s">
        <v>272</v>
      </c>
      <c r="I83" s="155"/>
      <c r="J83" s="163">
        <f>BK83</f>
        <v>0</v>
      </c>
      <c r="L83" s="152"/>
      <c r="M83" s="157"/>
      <c r="P83" s="158">
        <f>SUM(P84:P125)</f>
        <v>0</v>
      </c>
      <c r="R83" s="158">
        <f>SUM(R84:R125)</f>
        <v>0</v>
      </c>
      <c r="T83" s="159">
        <f>SUM(T84:T125)</f>
        <v>0</v>
      </c>
      <c r="AR83" s="153" t="s">
        <v>84</v>
      </c>
      <c r="AT83" s="160" t="s">
        <v>75</v>
      </c>
      <c r="AU83" s="160" t="s">
        <v>84</v>
      </c>
      <c r="AY83" s="153" t="s">
        <v>137</v>
      </c>
      <c r="BK83" s="161">
        <f>SUM(BK84:BK125)</f>
        <v>0</v>
      </c>
    </row>
    <row r="84" spans="2:65" s="1" customFormat="1" ht="21.75" customHeight="1">
      <c r="B84" s="33"/>
      <c r="C84" s="108" t="s">
        <v>84</v>
      </c>
      <c r="D84" s="108" t="s">
        <v>132</v>
      </c>
      <c r="E84" s="109" t="s">
        <v>382</v>
      </c>
      <c r="F84" s="110" t="s">
        <v>383</v>
      </c>
      <c r="G84" s="111" t="s">
        <v>287</v>
      </c>
      <c r="H84" s="112">
        <v>520.38800000000003</v>
      </c>
      <c r="I84" s="113"/>
      <c r="J84" s="114">
        <f>ROUND(I84*H84,2)</f>
        <v>0</v>
      </c>
      <c r="K84" s="110" t="s">
        <v>376</v>
      </c>
      <c r="L84" s="33"/>
      <c r="M84" s="115" t="s">
        <v>19</v>
      </c>
      <c r="N84" s="116" t="s">
        <v>47</v>
      </c>
      <c r="P84" s="117">
        <f>O84*H84</f>
        <v>0</v>
      </c>
      <c r="Q84" s="117">
        <v>0</v>
      </c>
      <c r="R84" s="117">
        <f>Q84*H84</f>
        <v>0</v>
      </c>
      <c r="S84" s="117">
        <v>0</v>
      </c>
      <c r="T84" s="118">
        <f>S84*H84</f>
        <v>0</v>
      </c>
      <c r="AR84" s="119" t="s">
        <v>153</v>
      </c>
      <c r="AT84" s="119" t="s">
        <v>132</v>
      </c>
      <c r="AU84" s="119" t="s">
        <v>86</v>
      </c>
      <c r="AY84" s="18" t="s">
        <v>137</v>
      </c>
      <c r="BE84" s="120">
        <f>IF(N84="základní",J84,0)</f>
        <v>0</v>
      </c>
      <c r="BF84" s="120">
        <f>IF(N84="snížená",J84,0)</f>
        <v>0</v>
      </c>
      <c r="BG84" s="120">
        <f>IF(N84="zákl. přenesená",J84,0)</f>
        <v>0</v>
      </c>
      <c r="BH84" s="120">
        <f>IF(N84="sníž. přenesená",J84,0)</f>
        <v>0</v>
      </c>
      <c r="BI84" s="120">
        <f>IF(N84="nulová",J84,0)</f>
        <v>0</v>
      </c>
      <c r="BJ84" s="18" t="s">
        <v>84</v>
      </c>
      <c r="BK84" s="120">
        <f>ROUND(I84*H84,2)</f>
        <v>0</v>
      </c>
      <c r="BL84" s="18" t="s">
        <v>153</v>
      </c>
      <c r="BM84" s="119" t="s">
        <v>1629</v>
      </c>
    </row>
    <row r="85" spans="2:65" s="1" customFormat="1" ht="19.5">
      <c r="B85" s="33"/>
      <c r="D85" s="121" t="s">
        <v>139</v>
      </c>
      <c r="F85" s="122" t="s">
        <v>385</v>
      </c>
      <c r="I85" s="123"/>
      <c r="L85" s="33"/>
      <c r="M85" s="124"/>
      <c r="T85" s="54"/>
      <c r="AT85" s="18" t="s">
        <v>139</v>
      </c>
      <c r="AU85" s="18" t="s">
        <v>86</v>
      </c>
    </row>
    <row r="86" spans="2:65" s="1" customFormat="1" ht="11.25">
      <c r="B86" s="33"/>
      <c r="D86" s="164" t="s">
        <v>379</v>
      </c>
      <c r="F86" s="165" t="s">
        <v>386</v>
      </c>
      <c r="I86" s="123"/>
      <c r="L86" s="33"/>
      <c r="M86" s="124"/>
      <c r="T86" s="54"/>
      <c r="AT86" s="18" t="s">
        <v>379</v>
      </c>
      <c r="AU86" s="18" t="s">
        <v>86</v>
      </c>
    </row>
    <row r="87" spans="2:65" s="1" customFormat="1" ht="39">
      <c r="B87" s="33"/>
      <c r="D87" s="121" t="s">
        <v>252</v>
      </c>
      <c r="F87" s="141" t="s">
        <v>1630</v>
      </c>
      <c r="I87" s="123"/>
      <c r="L87" s="33"/>
      <c r="M87" s="124"/>
      <c r="T87" s="54"/>
      <c r="AT87" s="18" t="s">
        <v>252</v>
      </c>
      <c r="AU87" s="18" t="s">
        <v>86</v>
      </c>
    </row>
    <row r="88" spans="2:65" s="9" customFormat="1" ht="11.25">
      <c r="B88" s="125"/>
      <c r="D88" s="121" t="s">
        <v>141</v>
      </c>
      <c r="E88" s="126" t="s">
        <v>19</v>
      </c>
      <c r="F88" s="127" t="s">
        <v>683</v>
      </c>
      <c r="H88" s="126" t="s">
        <v>19</v>
      </c>
      <c r="I88" s="128"/>
      <c r="L88" s="125"/>
      <c r="M88" s="129"/>
      <c r="T88" s="130"/>
      <c r="AT88" s="126" t="s">
        <v>141</v>
      </c>
      <c r="AU88" s="126" t="s">
        <v>86</v>
      </c>
      <c r="AV88" s="9" t="s">
        <v>84</v>
      </c>
      <c r="AW88" s="9" t="s">
        <v>37</v>
      </c>
      <c r="AX88" s="9" t="s">
        <v>76</v>
      </c>
      <c r="AY88" s="126" t="s">
        <v>137</v>
      </c>
    </row>
    <row r="89" spans="2:65" s="9" customFormat="1" ht="11.25">
      <c r="B89" s="125"/>
      <c r="D89" s="121" t="s">
        <v>141</v>
      </c>
      <c r="E89" s="126" t="s">
        <v>19</v>
      </c>
      <c r="F89" s="127" t="s">
        <v>1631</v>
      </c>
      <c r="H89" s="126" t="s">
        <v>19</v>
      </c>
      <c r="I89" s="128"/>
      <c r="L89" s="125"/>
      <c r="M89" s="129"/>
      <c r="T89" s="130"/>
      <c r="AT89" s="126" t="s">
        <v>141</v>
      </c>
      <c r="AU89" s="126" t="s">
        <v>86</v>
      </c>
      <c r="AV89" s="9" t="s">
        <v>84</v>
      </c>
      <c r="AW89" s="9" t="s">
        <v>37</v>
      </c>
      <c r="AX89" s="9" t="s">
        <v>76</v>
      </c>
      <c r="AY89" s="126" t="s">
        <v>137</v>
      </c>
    </row>
    <row r="90" spans="2:65" s="10" customFormat="1" ht="11.25">
      <c r="B90" s="131"/>
      <c r="D90" s="121" t="s">
        <v>141</v>
      </c>
      <c r="E90" s="132" t="s">
        <v>19</v>
      </c>
      <c r="F90" s="133" t="s">
        <v>1632</v>
      </c>
      <c r="H90" s="134">
        <v>31.29</v>
      </c>
      <c r="I90" s="135"/>
      <c r="L90" s="131"/>
      <c r="M90" s="136"/>
      <c r="T90" s="137"/>
      <c r="AT90" s="132" t="s">
        <v>141</v>
      </c>
      <c r="AU90" s="132" t="s">
        <v>86</v>
      </c>
      <c r="AV90" s="10" t="s">
        <v>86</v>
      </c>
      <c r="AW90" s="10" t="s">
        <v>37</v>
      </c>
      <c r="AX90" s="10" t="s">
        <v>76</v>
      </c>
      <c r="AY90" s="132" t="s">
        <v>137</v>
      </c>
    </row>
    <row r="91" spans="2:65" s="10" customFormat="1" ht="11.25">
      <c r="B91" s="131"/>
      <c r="D91" s="121" t="s">
        <v>141</v>
      </c>
      <c r="E91" s="132" t="s">
        <v>19</v>
      </c>
      <c r="F91" s="133" t="s">
        <v>1633</v>
      </c>
      <c r="H91" s="134">
        <v>131.69900000000001</v>
      </c>
      <c r="I91" s="135"/>
      <c r="L91" s="131"/>
      <c r="M91" s="136"/>
      <c r="T91" s="137"/>
      <c r="AT91" s="132" t="s">
        <v>141</v>
      </c>
      <c r="AU91" s="132" t="s">
        <v>86</v>
      </c>
      <c r="AV91" s="10" t="s">
        <v>86</v>
      </c>
      <c r="AW91" s="10" t="s">
        <v>37</v>
      </c>
      <c r="AX91" s="10" t="s">
        <v>76</v>
      </c>
      <c r="AY91" s="132" t="s">
        <v>137</v>
      </c>
    </row>
    <row r="92" spans="2:65" s="10" customFormat="1" ht="11.25">
      <c r="B92" s="131"/>
      <c r="D92" s="121" t="s">
        <v>141</v>
      </c>
      <c r="E92" s="132" t="s">
        <v>19</v>
      </c>
      <c r="F92" s="133" t="s">
        <v>1634</v>
      </c>
      <c r="H92" s="134">
        <v>147.94300000000001</v>
      </c>
      <c r="I92" s="135"/>
      <c r="L92" s="131"/>
      <c r="M92" s="136"/>
      <c r="T92" s="137"/>
      <c r="AT92" s="132" t="s">
        <v>141</v>
      </c>
      <c r="AU92" s="132" t="s">
        <v>86</v>
      </c>
      <c r="AV92" s="10" t="s">
        <v>86</v>
      </c>
      <c r="AW92" s="10" t="s">
        <v>37</v>
      </c>
      <c r="AX92" s="10" t="s">
        <v>76</v>
      </c>
      <c r="AY92" s="132" t="s">
        <v>137</v>
      </c>
    </row>
    <row r="93" spans="2:65" s="9" customFormat="1" ht="11.25">
      <c r="B93" s="125"/>
      <c r="D93" s="121" t="s">
        <v>141</v>
      </c>
      <c r="E93" s="126" t="s">
        <v>19</v>
      </c>
      <c r="F93" s="127" t="s">
        <v>1635</v>
      </c>
      <c r="H93" s="126" t="s">
        <v>19</v>
      </c>
      <c r="I93" s="128"/>
      <c r="L93" s="125"/>
      <c r="M93" s="129"/>
      <c r="T93" s="130"/>
      <c r="AT93" s="126" t="s">
        <v>141</v>
      </c>
      <c r="AU93" s="126" t="s">
        <v>86</v>
      </c>
      <c r="AV93" s="9" t="s">
        <v>84</v>
      </c>
      <c r="AW93" s="9" t="s">
        <v>37</v>
      </c>
      <c r="AX93" s="9" t="s">
        <v>76</v>
      </c>
      <c r="AY93" s="126" t="s">
        <v>137</v>
      </c>
    </row>
    <row r="94" spans="2:65" s="10" customFormat="1" ht="11.25">
      <c r="B94" s="131"/>
      <c r="D94" s="121" t="s">
        <v>141</v>
      </c>
      <c r="E94" s="132" t="s">
        <v>19</v>
      </c>
      <c r="F94" s="133" t="s">
        <v>1636</v>
      </c>
      <c r="H94" s="134">
        <v>65.748000000000005</v>
      </c>
      <c r="I94" s="135"/>
      <c r="L94" s="131"/>
      <c r="M94" s="136"/>
      <c r="T94" s="137"/>
      <c r="AT94" s="132" t="s">
        <v>141</v>
      </c>
      <c r="AU94" s="132" t="s">
        <v>86</v>
      </c>
      <c r="AV94" s="10" t="s">
        <v>86</v>
      </c>
      <c r="AW94" s="10" t="s">
        <v>37</v>
      </c>
      <c r="AX94" s="10" t="s">
        <v>76</v>
      </c>
      <c r="AY94" s="132" t="s">
        <v>137</v>
      </c>
    </row>
    <row r="95" spans="2:65" s="10" customFormat="1" ht="11.25">
      <c r="B95" s="131"/>
      <c r="D95" s="121" t="s">
        <v>141</v>
      </c>
      <c r="E95" s="132" t="s">
        <v>19</v>
      </c>
      <c r="F95" s="133" t="s">
        <v>1637</v>
      </c>
      <c r="H95" s="134">
        <v>82.552999999999997</v>
      </c>
      <c r="I95" s="135"/>
      <c r="L95" s="131"/>
      <c r="M95" s="136"/>
      <c r="T95" s="137"/>
      <c r="AT95" s="132" t="s">
        <v>141</v>
      </c>
      <c r="AU95" s="132" t="s">
        <v>86</v>
      </c>
      <c r="AV95" s="10" t="s">
        <v>86</v>
      </c>
      <c r="AW95" s="10" t="s">
        <v>37</v>
      </c>
      <c r="AX95" s="10" t="s">
        <v>76</v>
      </c>
      <c r="AY95" s="132" t="s">
        <v>137</v>
      </c>
    </row>
    <row r="96" spans="2:65" s="10" customFormat="1" ht="11.25">
      <c r="B96" s="131"/>
      <c r="D96" s="121" t="s">
        <v>141</v>
      </c>
      <c r="E96" s="132" t="s">
        <v>19</v>
      </c>
      <c r="F96" s="133" t="s">
        <v>1638</v>
      </c>
      <c r="H96" s="134">
        <v>40.5</v>
      </c>
      <c r="I96" s="135"/>
      <c r="L96" s="131"/>
      <c r="M96" s="136"/>
      <c r="T96" s="137"/>
      <c r="AT96" s="132" t="s">
        <v>141</v>
      </c>
      <c r="AU96" s="132" t="s">
        <v>86</v>
      </c>
      <c r="AV96" s="10" t="s">
        <v>86</v>
      </c>
      <c r="AW96" s="10" t="s">
        <v>37</v>
      </c>
      <c r="AX96" s="10" t="s">
        <v>76</v>
      </c>
      <c r="AY96" s="132" t="s">
        <v>137</v>
      </c>
    </row>
    <row r="97" spans="2:65" s="10" customFormat="1" ht="11.25">
      <c r="B97" s="131"/>
      <c r="D97" s="121" t="s">
        <v>141</v>
      </c>
      <c r="E97" s="132" t="s">
        <v>19</v>
      </c>
      <c r="F97" s="133" t="s">
        <v>1639</v>
      </c>
      <c r="H97" s="134">
        <v>20.655000000000001</v>
      </c>
      <c r="I97" s="135"/>
      <c r="L97" s="131"/>
      <c r="M97" s="136"/>
      <c r="T97" s="137"/>
      <c r="AT97" s="132" t="s">
        <v>141</v>
      </c>
      <c r="AU97" s="132" t="s">
        <v>86</v>
      </c>
      <c r="AV97" s="10" t="s">
        <v>86</v>
      </c>
      <c r="AW97" s="10" t="s">
        <v>37</v>
      </c>
      <c r="AX97" s="10" t="s">
        <v>76</v>
      </c>
      <c r="AY97" s="132" t="s">
        <v>137</v>
      </c>
    </row>
    <row r="98" spans="2:65" s="14" customFormat="1" ht="11.25">
      <c r="B98" s="166"/>
      <c r="D98" s="121" t="s">
        <v>141</v>
      </c>
      <c r="E98" s="167" t="s">
        <v>1627</v>
      </c>
      <c r="F98" s="168" t="s">
        <v>391</v>
      </c>
      <c r="H98" s="169">
        <v>520.38800000000003</v>
      </c>
      <c r="I98" s="170"/>
      <c r="L98" s="166"/>
      <c r="M98" s="171"/>
      <c r="T98" s="172"/>
      <c r="AT98" s="167" t="s">
        <v>141</v>
      </c>
      <c r="AU98" s="167" t="s">
        <v>86</v>
      </c>
      <c r="AV98" s="14" t="s">
        <v>153</v>
      </c>
      <c r="AW98" s="14" t="s">
        <v>37</v>
      </c>
      <c r="AX98" s="14" t="s">
        <v>84</v>
      </c>
      <c r="AY98" s="167" t="s">
        <v>137</v>
      </c>
    </row>
    <row r="99" spans="2:65" s="1" customFormat="1" ht="21.75" customHeight="1">
      <c r="B99" s="33"/>
      <c r="C99" s="108" t="s">
        <v>86</v>
      </c>
      <c r="D99" s="108" t="s">
        <v>132</v>
      </c>
      <c r="E99" s="109" t="s">
        <v>491</v>
      </c>
      <c r="F99" s="110" t="s">
        <v>492</v>
      </c>
      <c r="G99" s="111" t="s">
        <v>287</v>
      </c>
      <c r="H99" s="112">
        <v>520.38800000000003</v>
      </c>
      <c r="I99" s="113"/>
      <c r="J99" s="114">
        <f>ROUND(I99*H99,2)</f>
        <v>0</v>
      </c>
      <c r="K99" s="110" t="s">
        <v>376</v>
      </c>
      <c r="L99" s="33"/>
      <c r="M99" s="115" t="s">
        <v>19</v>
      </c>
      <c r="N99" s="116" t="s">
        <v>47</v>
      </c>
      <c r="P99" s="117">
        <f>O99*H99</f>
        <v>0</v>
      </c>
      <c r="Q99" s="117">
        <v>0</v>
      </c>
      <c r="R99" s="117">
        <f>Q99*H99</f>
        <v>0</v>
      </c>
      <c r="S99" s="117">
        <v>0</v>
      </c>
      <c r="T99" s="118">
        <f>S99*H99</f>
        <v>0</v>
      </c>
      <c r="AR99" s="119" t="s">
        <v>153</v>
      </c>
      <c r="AT99" s="119" t="s">
        <v>132</v>
      </c>
      <c r="AU99" s="119" t="s">
        <v>86</v>
      </c>
      <c r="AY99" s="18" t="s">
        <v>137</v>
      </c>
      <c r="BE99" s="120">
        <f>IF(N99="základní",J99,0)</f>
        <v>0</v>
      </c>
      <c r="BF99" s="120">
        <f>IF(N99="snížená",J99,0)</f>
        <v>0</v>
      </c>
      <c r="BG99" s="120">
        <f>IF(N99="zákl. přenesená",J99,0)</f>
        <v>0</v>
      </c>
      <c r="BH99" s="120">
        <f>IF(N99="sníž. přenesená",J99,0)</f>
        <v>0</v>
      </c>
      <c r="BI99" s="120">
        <f>IF(N99="nulová",J99,0)</f>
        <v>0</v>
      </c>
      <c r="BJ99" s="18" t="s">
        <v>84</v>
      </c>
      <c r="BK99" s="120">
        <f>ROUND(I99*H99,2)</f>
        <v>0</v>
      </c>
      <c r="BL99" s="18" t="s">
        <v>153</v>
      </c>
      <c r="BM99" s="119" t="s">
        <v>1640</v>
      </c>
    </row>
    <row r="100" spans="2:65" s="1" customFormat="1" ht="19.5">
      <c r="B100" s="33"/>
      <c r="D100" s="121" t="s">
        <v>139</v>
      </c>
      <c r="F100" s="122" t="s">
        <v>494</v>
      </c>
      <c r="I100" s="123"/>
      <c r="L100" s="33"/>
      <c r="M100" s="124"/>
      <c r="T100" s="54"/>
      <c r="AT100" s="18" t="s">
        <v>139</v>
      </c>
      <c r="AU100" s="18" t="s">
        <v>86</v>
      </c>
    </row>
    <row r="101" spans="2:65" s="1" customFormat="1" ht="11.25">
      <c r="B101" s="33"/>
      <c r="D101" s="164" t="s">
        <v>379</v>
      </c>
      <c r="F101" s="165" t="s">
        <v>495</v>
      </c>
      <c r="I101" s="123"/>
      <c r="L101" s="33"/>
      <c r="M101" s="124"/>
      <c r="T101" s="54"/>
      <c r="AT101" s="18" t="s">
        <v>379</v>
      </c>
      <c r="AU101" s="18" t="s">
        <v>86</v>
      </c>
    </row>
    <row r="102" spans="2:65" s="9" customFormat="1" ht="11.25">
      <c r="B102" s="125"/>
      <c r="D102" s="121" t="s">
        <v>141</v>
      </c>
      <c r="E102" s="126" t="s">
        <v>19</v>
      </c>
      <c r="F102" s="127" t="s">
        <v>1641</v>
      </c>
      <c r="H102" s="126" t="s">
        <v>19</v>
      </c>
      <c r="I102" s="128"/>
      <c r="L102" s="125"/>
      <c r="M102" s="129"/>
      <c r="T102" s="130"/>
      <c r="AT102" s="126" t="s">
        <v>141</v>
      </c>
      <c r="AU102" s="126" t="s">
        <v>86</v>
      </c>
      <c r="AV102" s="9" t="s">
        <v>84</v>
      </c>
      <c r="AW102" s="9" t="s">
        <v>37</v>
      </c>
      <c r="AX102" s="9" t="s">
        <v>76</v>
      </c>
      <c r="AY102" s="126" t="s">
        <v>137</v>
      </c>
    </row>
    <row r="103" spans="2:65" s="10" customFormat="1" ht="11.25">
      <c r="B103" s="131"/>
      <c r="D103" s="121" t="s">
        <v>141</v>
      </c>
      <c r="E103" s="132" t="s">
        <v>19</v>
      </c>
      <c r="F103" s="133" t="s">
        <v>1627</v>
      </c>
      <c r="H103" s="134">
        <v>520.38800000000003</v>
      </c>
      <c r="I103" s="135"/>
      <c r="L103" s="131"/>
      <c r="M103" s="136"/>
      <c r="T103" s="137"/>
      <c r="AT103" s="132" t="s">
        <v>141</v>
      </c>
      <c r="AU103" s="132" t="s">
        <v>86</v>
      </c>
      <c r="AV103" s="10" t="s">
        <v>86</v>
      </c>
      <c r="AW103" s="10" t="s">
        <v>37</v>
      </c>
      <c r="AX103" s="10" t="s">
        <v>76</v>
      </c>
      <c r="AY103" s="132" t="s">
        <v>137</v>
      </c>
    </row>
    <row r="104" spans="2:65" s="14" customFormat="1" ht="11.25">
      <c r="B104" s="166"/>
      <c r="D104" s="121" t="s">
        <v>141</v>
      </c>
      <c r="E104" s="167" t="s">
        <v>1625</v>
      </c>
      <c r="F104" s="168" t="s">
        <v>391</v>
      </c>
      <c r="H104" s="169">
        <v>520.38800000000003</v>
      </c>
      <c r="I104" s="170"/>
      <c r="L104" s="166"/>
      <c r="M104" s="171"/>
      <c r="T104" s="172"/>
      <c r="AT104" s="167" t="s">
        <v>141</v>
      </c>
      <c r="AU104" s="167" t="s">
        <v>86</v>
      </c>
      <c r="AV104" s="14" t="s">
        <v>153</v>
      </c>
      <c r="AW104" s="14" t="s">
        <v>37</v>
      </c>
      <c r="AX104" s="14" t="s">
        <v>84</v>
      </c>
      <c r="AY104" s="167" t="s">
        <v>137</v>
      </c>
    </row>
    <row r="105" spans="2:65" s="1" customFormat="1" ht="24.2" customHeight="1">
      <c r="B105" s="33"/>
      <c r="C105" s="108" t="s">
        <v>148</v>
      </c>
      <c r="D105" s="108" t="s">
        <v>132</v>
      </c>
      <c r="E105" s="109" t="s">
        <v>498</v>
      </c>
      <c r="F105" s="110" t="s">
        <v>499</v>
      </c>
      <c r="G105" s="111" t="s">
        <v>287</v>
      </c>
      <c r="H105" s="112">
        <v>5203.88</v>
      </c>
      <c r="I105" s="113"/>
      <c r="J105" s="114">
        <f>ROUND(I105*H105,2)</f>
        <v>0</v>
      </c>
      <c r="K105" s="110" t="s">
        <v>376</v>
      </c>
      <c r="L105" s="33"/>
      <c r="M105" s="115" t="s">
        <v>19</v>
      </c>
      <c r="N105" s="116" t="s">
        <v>47</v>
      </c>
      <c r="P105" s="117">
        <f>O105*H105</f>
        <v>0</v>
      </c>
      <c r="Q105" s="117">
        <v>0</v>
      </c>
      <c r="R105" s="117">
        <f>Q105*H105</f>
        <v>0</v>
      </c>
      <c r="S105" s="117">
        <v>0</v>
      </c>
      <c r="T105" s="118">
        <f>S105*H105</f>
        <v>0</v>
      </c>
      <c r="AR105" s="119" t="s">
        <v>153</v>
      </c>
      <c r="AT105" s="119" t="s">
        <v>132</v>
      </c>
      <c r="AU105" s="119" t="s">
        <v>86</v>
      </c>
      <c r="AY105" s="18" t="s">
        <v>137</v>
      </c>
      <c r="BE105" s="120">
        <f>IF(N105="základní",J105,0)</f>
        <v>0</v>
      </c>
      <c r="BF105" s="120">
        <f>IF(N105="snížená",J105,0)</f>
        <v>0</v>
      </c>
      <c r="BG105" s="120">
        <f>IF(N105="zákl. přenesená",J105,0)</f>
        <v>0</v>
      </c>
      <c r="BH105" s="120">
        <f>IF(N105="sníž. přenesená",J105,0)</f>
        <v>0</v>
      </c>
      <c r="BI105" s="120">
        <f>IF(N105="nulová",J105,0)</f>
        <v>0</v>
      </c>
      <c r="BJ105" s="18" t="s">
        <v>84</v>
      </c>
      <c r="BK105" s="120">
        <f>ROUND(I105*H105,2)</f>
        <v>0</v>
      </c>
      <c r="BL105" s="18" t="s">
        <v>153</v>
      </c>
      <c r="BM105" s="119" t="s">
        <v>1642</v>
      </c>
    </row>
    <row r="106" spans="2:65" s="1" customFormat="1" ht="19.5">
      <c r="B106" s="33"/>
      <c r="D106" s="121" t="s">
        <v>139</v>
      </c>
      <c r="F106" s="122" t="s">
        <v>501</v>
      </c>
      <c r="I106" s="123"/>
      <c r="L106" s="33"/>
      <c r="M106" s="124"/>
      <c r="T106" s="54"/>
      <c r="AT106" s="18" t="s">
        <v>139</v>
      </c>
      <c r="AU106" s="18" t="s">
        <v>86</v>
      </c>
    </row>
    <row r="107" spans="2:65" s="1" customFormat="1" ht="11.25">
      <c r="B107" s="33"/>
      <c r="D107" s="164" t="s">
        <v>379</v>
      </c>
      <c r="F107" s="165" t="s">
        <v>502</v>
      </c>
      <c r="I107" s="123"/>
      <c r="L107" s="33"/>
      <c r="M107" s="124"/>
      <c r="T107" s="54"/>
      <c r="AT107" s="18" t="s">
        <v>379</v>
      </c>
      <c r="AU107" s="18" t="s">
        <v>86</v>
      </c>
    </row>
    <row r="108" spans="2:65" s="10" customFormat="1" ht="11.25">
      <c r="B108" s="131"/>
      <c r="D108" s="121" t="s">
        <v>141</v>
      </c>
      <c r="E108" s="132" t="s">
        <v>19</v>
      </c>
      <c r="F108" s="133" t="s">
        <v>1643</v>
      </c>
      <c r="H108" s="134">
        <v>5203.88</v>
      </c>
      <c r="I108" s="135"/>
      <c r="L108" s="131"/>
      <c r="M108" s="136"/>
      <c r="T108" s="137"/>
      <c r="AT108" s="132" t="s">
        <v>141</v>
      </c>
      <c r="AU108" s="132" t="s">
        <v>86</v>
      </c>
      <c r="AV108" s="10" t="s">
        <v>86</v>
      </c>
      <c r="AW108" s="10" t="s">
        <v>37</v>
      </c>
      <c r="AX108" s="10" t="s">
        <v>84</v>
      </c>
      <c r="AY108" s="132" t="s">
        <v>137</v>
      </c>
    </row>
    <row r="109" spans="2:65" s="1" customFormat="1" ht="21.75" customHeight="1">
      <c r="B109" s="33"/>
      <c r="C109" s="108" t="s">
        <v>153</v>
      </c>
      <c r="D109" s="108" t="s">
        <v>132</v>
      </c>
      <c r="E109" s="109" t="s">
        <v>504</v>
      </c>
      <c r="F109" s="110" t="s">
        <v>505</v>
      </c>
      <c r="G109" s="111" t="s">
        <v>287</v>
      </c>
      <c r="H109" s="112">
        <v>520.38800000000003</v>
      </c>
      <c r="I109" s="113"/>
      <c r="J109" s="114">
        <f>ROUND(I109*H109,2)</f>
        <v>0</v>
      </c>
      <c r="K109" s="110" t="s">
        <v>376</v>
      </c>
      <c r="L109" s="33"/>
      <c r="M109" s="115" t="s">
        <v>19</v>
      </c>
      <c r="N109" s="116" t="s">
        <v>47</v>
      </c>
      <c r="P109" s="117">
        <f>O109*H109</f>
        <v>0</v>
      </c>
      <c r="Q109" s="117">
        <v>0</v>
      </c>
      <c r="R109" s="117">
        <f>Q109*H109</f>
        <v>0</v>
      </c>
      <c r="S109" s="117">
        <v>0</v>
      </c>
      <c r="T109" s="118">
        <f>S109*H109</f>
        <v>0</v>
      </c>
      <c r="AR109" s="119" t="s">
        <v>153</v>
      </c>
      <c r="AT109" s="119" t="s">
        <v>132</v>
      </c>
      <c r="AU109" s="119" t="s">
        <v>86</v>
      </c>
      <c r="AY109" s="18" t="s">
        <v>137</v>
      </c>
      <c r="BE109" s="120">
        <f>IF(N109="základní",J109,0)</f>
        <v>0</v>
      </c>
      <c r="BF109" s="120">
        <f>IF(N109="snížená",J109,0)</f>
        <v>0</v>
      </c>
      <c r="BG109" s="120">
        <f>IF(N109="zákl. přenesená",J109,0)</f>
        <v>0</v>
      </c>
      <c r="BH109" s="120">
        <f>IF(N109="sníž. přenesená",J109,0)</f>
        <v>0</v>
      </c>
      <c r="BI109" s="120">
        <f>IF(N109="nulová",J109,0)</f>
        <v>0</v>
      </c>
      <c r="BJ109" s="18" t="s">
        <v>84</v>
      </c>
      <c r="BK109" s="120">
        <f>ROUND(I109*H109,2)</f>
        <v>0</v>
      </c>
      <c r="BL109" s="18" t="s">
        <v>153</v>
      </c>
      <c r="BM109" s="119" t="s">
        <v>1644</v>
      </c>
    </row>
    <row r="110" spans="2:65" s="1" customFormat="1" ht="19.5">
      <c r="B110" s="33"/>
      <c r="D110" s="121" t="s">
        <v>139</v>
      </c>
      <c r="F110" s="122" t="s">
        <v>507</v>
      </c>
      <c r="I110" s="123"/>
      <c r="L110" s="33"/>
      <c r="M110" s="124"/>
      <c r="T110" s="54"/>
      <c r="AT110" s="18" t="s">
        <v>139</v>
      </c>
      <c r="AU110" s="18" t="s">
        <v>86</v>
      </c>
    </row>
    <row r="111" spans="2:65" s="1" customFormat="1" ht="11.25">
      <c r="B111" s="33"/>
      <c r="D111" s="164" t="s">
        <v>379</v>
      </c>
      <c r="F111" s="165" t="s">
        <v>508</v>
      </c>
      <c r="I111" s="123"/>
      <c r="L111" s="33"/>
      <c r="M111" s="124"/>
      <c r="T111" s="54"/>
      <c r="AT111" s="18" t="s">
        <v>379</v>
      </c>
      <c r="AU111" s="18" t="s">
        <v>86</v>
      </c>
    </row>
    <row r="112" spans="2:65" s="9" customFormat="1" ht="11.25">
      <c r="B112" s="125"/>
      <c r="D112" s="121" t="s">
        <v>141</v>
      </c>
      <c r="E112" s="126" t="s">
        <v>19</v>
      </c>
      <c r="F112" s="127" t="s">
        <v>509</v>
      </c>
      <c r="H112" s="126" t="s">
        <v>19</v>
      </c>
      <c r="I112" s="128"/>
      <c r="L112" s="125"/>
      <c r="M112" s="129"/>
      <c r="T112" s="130"/>
      <c r="AT112" s="126" t="s">
        <v>141</v>
      </c>
      <c r="AU112" s="126" t="s">
        <v>86</v>
      </c>
      <c r="AV112" s="9" t="s">
        <v>84</v>
      </c>
      <c r="AW112" s="9" t="s">
        <v>37</v>
      </c>
      <c r="AX112" s="9" t="s">
        <v>76</v>
      </c>
      <c r="AY112" s="126" t="s">
        <v>137</v>
      </c>
    </row>
    <row r="113" spans="2:65" s="10" customFormat="1" ht="11.25">
      <c r="B113" s="131"/>
      <c r="D113" s="121" t="s">
        <v>141</v>
      </c>
      <c r="E113" s="132" t="s">
        <v>19</v>
      </c>
      <c r="F113" s="133" t="s">
        <v>1625</v>
      </c>
      <c r="H113" s="134">
        <v>520.38800000000003</v>
      </c>
      <c r="I113" s="135"/>
      <c r="L113" s="131"/>
      <c r="M113" s="136"/>
      <c r="T113" s="137"/>
      <c r="AT113" s="132" t="s">
        <v>141</v>
      </c>
      <c r="AU113" s="132" t="s">
        <v>86</v>
      </c>
      <c r="AV113" s="10" t="s">
        <v>86</v>
      </c>
      <c r="AW113" s="10" t="s">
        <v>37</v>
      </c>
      <c r="AX113" s="10" t="s">
        <v>84</v>
      </c>
      <c r="AY113" s="132" t="s">
        <v>137</v>
      </c>
    </row>
    <row r="114" spans="2:65" s="1" customFormat="1" ht="21.75" customHeight="1">
      <c r="B114" s="33"/>
      <c r="C114" s="108" t="s">
        <v>159</v>
      </c>
      <c r="D114" s="108" t="s">
        <v>132</v>
      </c>
      <c r="E114" s="109" t="s">
        <v>516</v>
      </c>
      <c r="F114" s="110" t="s">
        <v>517</v>
      </c>
      <c r="G114" s="111" t="s">
        <v>287</v>
      </c>
      <c r="H114" s="112">
        <v>520.38800000000003</v>
      </c>
      <c r="I114" s="113"/>
      <c r="J114" s="114">
        <f>ROUND(I114*H114,2)</f>
        <v>0</v>
      </c>
      <c r="K114" s="110" t="s">
        <v>376</v>
      </c>
      <c r="L114" s="33"/>
      <c r="M114" s="115" t="s">
        <v>19</v>
      </c>
      <c r="N114" s="116" t="s">
        <v>47</v>
      </c>
      <c r="P114" s="117">
        <f>O114*H114</f>
        <v>0</v>
      </c>
      <c r="Q114" s="117">
        <v>0</v>
      </c>
      <c r="R114" s="117">
        <f>Q114*H114</f>
        <v>0</v>
      </c>
      <c r="S114" s="117">
        <v>0</v>
      </c>
      <c r="T114" s="118">
        <f>S114*H114</f>
        <v>0</v>
      </c>
      <c r="AR114" s="119" t="s">
        <v>153</v>
      </c>
      <c r="AT114" s="119" t="s">
        <v>132</v>
      </c>
      <c r="AU114" s="119" t="s">
        <v>86</v>
      </c>
      <c r="AY114" s="18" t="s">
        <v>137</v>
      </c>
      <c r="BE114" s="120">
        <f>IF(N114="základní",J114,0)</f>
        <v>0</v>
      </c>
      <c r="BF114" s="120">
        <f>IF(N114="snížená",J114,0)</f>
        <v>0</v>
      </c>
      <c r="BG114" s="120">
        <f>IF(N114="zákl. přenesená",J114,0)</f>
        <v>0</v>
      </c>
      <c r="BH114" s="120">
        <f>IF(N114="sníž. přenesená",J114,0)</f>
        <v>0</v>
      </c>
      <c r="BI114" s="120">
        <f>IF(N114="nulová",J114,0)</f>
        <v>0</v>
      </c>
      <c r="BJ114" s="18" t="s">
        <v>84</v>
      </c>
      <c r="BK114" s="120">
        <f>ROUND(I114*H114,2)</f>
        <v>0</v>
      </c>
      <c r="BL114" s="18" t="s">
        <v>153</v>
      </c>
      <c r="BM114" s="119" t="s">
        <v>1645</v>
      </c>
    </row>
    <row r="115" spans="2:65" s="1" customFormat="1" ht="19.5">
      <c r="B115" s="33"/>
      <c r="D115" s="121" t="s">
        <v>139</v>
      </c>
      <c r="F115" s="122" t="s">
        <v>519</v>
      </c>
      <c r="I115" s="123"/>
      <c r="L115" s="33"/>
      <c r="M115" s="124"/>
      <c r="T115" s="54"/>
      <c r="AT115" s="18" t="s">
        <v>139</v>
      </c>
      <c r="AU115" s="18" t="s">
        <v>86</v>
      </c>
    </row>
    <row r="116" spans="2:65" s="1" customFormat="1" ht="11.25">
      <c r="B116" s="33"/>
      <c r="D116" s="164" t="s">
        <v>379</v>
      </c>
      <c r="F116" s="165" t="s">
        <v>520</v>
      </c>
      <c r="I116" s="123"/>
      <c r="L116" s="33"/>
      <c r="M116" s="124"/>
      <c r="T116" s="54"/>
      <c r="AT116" s="18" t="s">
        <v>379</v>
      </c>
      <c r="AU116" s="18" t="s">
        <v>86</v>
      </c>
    </row>
    <row r="117" spans="2:65" s="9" customFormat="1" ht="11.25">
      <c r="B117" s="125"/>
      <c r="D117" s="121" t="s">
        <v>141</v>
      </c>
      <c r="E117" s="126" t="s">
        <v>19</v>
      </c>
      <c r="F117" s="127" t="s">
        <v>521</v>
      </c>
      <c r="H117" s="126" t="s">
        <v>19</v>
      </c>
      <c r="I117" s="128"/>
      <c r="L117" s="125"/>
      <c r="M117" s="129"/>
      <c r="T117" s="130"/>
      <c r="AT117" s="126" t="s">
        <v>141</v>
      </c>
      <c r="AU117" s="126" t="s">
        <v>86</v>
      </c>
      <c r="AV117" s="9" t="s">
        <v>84</v>
      </c>
      <c r="AW117" s="9" t="s">
        <v>37</v>
      </c>
      <c r="AX117" s="9" t="s">
        <v>76</v>
      </c>
      <c r="AY117" s="126" t="s">
        <v>137</v>
      </c>
    </row>
    <row r="118" spans="2:65" s="10" customFormat="1" ht="11.25">
      <c r="B118" s="131"/>
      <c r="D118" s="121" t="s">
        <v>141</v>
      </c>
      <c r="E118" s="132" t="s">
        <v>19</v>
      </c>
      <c r="F118" s="133" t="s">
        <v>1625</v>
      </c>
      <c r="H118" s="134">
        <v>520.38800000000003</v>
      </c>
      <c r="I118" s="135"/>
      <c r="L118" s="131"/>
      <c r="M118" s="136"/>
      <c r="T118" s="137"/>
      <c r="AT118" s="132" t="s">
        <v>141</v>
      </c>
      <c r="AU118" s="132" t="s">
        <v>86</v>
      </c>
      <c r="AV118" s="10" t="s">
        <v>86</v>
      </c>
      <c r="AW118" s="10" t="s">
        <v>37</v>
      </c>
      <c r="AX118" s="10" t="s">
        <v>84</v>
      </c>
      <c r="AY118" s="132" t="s">
        <v>137</v>
      </c>
    </row>
    <row r="119" spans="2:65" s="1" customFormat="1" ht="16.5" customHeight="1">
      <c r="B119" s="33"/>
      <c r="C119" s="108" t="s">
        <v>164</v>
      </c>
      <c r="D119" s="108" t="s">
        <v>132</v>
      </c>
      <c r="E119" s="109" t="s">
        <v>531</v>
      </c>
      <c r="F119" s="110" t="s">
        <v>532</v>
      </c>
      <c r="G119" s="111" t="s">
        <v>303</v>
      </c>
      <c r="H119" s="112">
        <v>988.73699999999997</v>
      </c>
      <c r="I119" s="113"/>
      <c r="J119" s="114">
        <f>ROUND(I119*H119,2)</f>
        <v>0</v>
      </c>
      <c r="K119" s="110" t="s">
        <v>376</v>
      </c>
      <c r="L119" s="33"/>
      <c r="M119" s="115" t="s">
        <v>19</v>
      </c>
      <c r="N119" s="116" t="s">
        <v>47</v>
      </c>
      <c r="P119" s="117">
        <f>O119*H119</f>
        <v>0</v>
      </c>
      <c r="Q119" s="117">
        <v>0</v>
      </c>
      <c r="R119" s="117">
        <f>Q119*H119</f>
        <v>0</v>
      </c>
      <c r="S119" s="117">
        <v>0</v>
      </c>
      <c r="T119" s="118">
        <f>S119*H119</f>
        <v>0</v>
      </c>
      <c r="AR119" s="119" t="s">
        <v>153</v>
      </c>
      <c r="AT119" s="119" t="s">
        <v>132</v>
      </c>
      <c r="AU119" s="119" t="s">
        <v>86</v>
      </c>
      <c r="AY119" s="18" t="s">
        <v>137</v>
      </c>
      <c r="BE119" s="120">
        <f>IF(N119="základní",J119,0)</f>
        <v>0</v>
      </c>
      <c r="BF119" s="120">
        <f>IF(N119="snížená",J119,0)</f>
        <v>0</v>
      </c>
      <c r="BG119" s="120">
        <f>IF(N119="zákl. přenesená",J119,0)</f>
        <v>0</v>
      </c>
      <c r="BH119" s="120">
        <f>IF(N119="sníž. přenesená",J119,0)</f>
        <v>0</v>
      </c>
      <c r="BI119" s="120">
        <f>IF(N119="nulová",J119,0)</f>
        <v>0</v>
      </c>
      <c r="BJ119" s="18" t="s">
        <v>84</v>
      </c>
      <c r="BK119" s="120">
        <f>ROUND(I119*H119,2)</f>
        <v>0</v>
      </c>
      <c r="BL119" s="18" t="s">
        <v>153</v>
      </c>
      <c r="BM119" s="119" t="s">
        <v>1646</v>
      </c>
    </row>
    <row r="120" spans="2:65" s="1" customFormat="1" ht="19.5">
      <c r="B120" s="33"/>
      <c r="D120" s="121" t="s">
        <v>139</v>
      </c>
      <c r="F120" s="122" t="s">
        <v>534</v>
      </c>
      <c r="I120" s="123"/>
      <c r="L120" s="33"/>
      <c r="M120" s="124"/>
      <c r="T120" s="54"/>
      <c r="AT120" s="18" t="s">
        <v>139</v>
      </c>
      <c r="AU120" s="18" t="s">
        <v>86</v>
      </c>
    </row>
    <row r="121" spans="2:65" s="1" customFormat="1" ht="11.25">
      <c r="B121" s="33"/>
      <c r="D121" s="164" t="s">
        <v>379</v>
      </c>
      <c r="F121" s="165" t="s">
        <v>535</v>
      </c>
      <c r="I121" s="123"/>
      <c r="L121" s="33"/>
      <c r="M121" s="124"/>
      <c r="T121" s="54"/>
      <c r="AT121" s="18" t="s">
        <v>379</v>
      </c>
      <c r="AU121" s="18" t="s">
        <v>86</v>
      </c>
    </row>
    <row r="122" spans="2:65" s="10" customFormat="1" ht="11.25">
      <c r="B122" s="131"/>
      <c r="D122" s="121" t="s">
        <v>141</v>
      </c>
      <c r="E122" s="132" t="s">
        <v>19</v>
      </c>
      <c r="F122" s="133" t="s">
        <v>1647</v>
      </c>
      <c r="H122" s="134">
        <v>988.73699999999997</v>
      </c>
      <c r="I122" s="135"/>
      <c r="L122" s="131"/>
      <c r="M122" s="136"/>
      <c r="T122" s="137"/>
      <c r="AT122" s="132" t="s">
        <v>141</v>
      </c>
      <c r="AU122" s="132" t="s">
        <v>86</v>
      </c>
      <c r="AV122" s="10" t="s">
        <v>86</v>
      </c>
      <c r="AW122" s="10" t="s">
        <v>37</v>
      </c>
      <c r="AX122" s="10" t="s">
        <v>84</v>
      </c>
      <c r="AY122" s="132" t="s">
        <v>137</v>
      </c>
    </row>
    <row r="123" spans="2:65" s="1" customFormat="1" ht="16.5" customHeight="1">
      <c r="B123" s="33"/>
      <c r="C123" s="108" t="s">
        <v>170</v>
      </c>
      <c r="D123" s="108" t="s">
        <v>132</v>
      </c>
      <c r="E123" s="109" t="s">
        <v>538</v>
      </c>
      <c r="F123" s="110" t="s">
        <v>539</v>
      </c>
      <c r="G123" s="111" t="s">
        <v>287</v>
      </c>
      <c r="H123" s="112">
        <v>520.38800000000003</v>
      </c>
      <c r="I123" s="113"/>
      <c r="J123" s="114">
        <f>ROUND(I123*H123,2)</f>
        <v>0</v>
      </c>
      <c r="K123" s="110" t="s">
        <v>19</v>
      </c>
      <c r="L123" s="33"/>
      <c r="M123" s="115" t="s">
        <v>19</v>
      </c>
      <c r="N123" s="116" t="s">
        <v>47</v>
      </c>
      <c r="P123" s="117">
        <f>O123*H123</f>
        <v>0</v>
      </c>
      <c r="Q123" s="117">
        <v>0</v>
      </c>
      <c r="R123" s="117">
        <f>Q123*H123</f>
        <v>0</v>
      </c>
      <c r="S123" s="117">
        <v>0</v>
      </c>
      <c r="T123" s="118">
        <f>S123*H123</f>
        <v>0</v>
      </c>
      <c r="AR123" s="119" t="s">
        <v>153</v>
      </c>
      <c r="AT123" s="119" t="s">
        <v>132</v>
      </c>
      <c r="AU123" s="119" t="s">
        <v>86</v>
      </c>
      <c r="AY123" s="18" t="s">
        <v>137</v>
      </c>
      <c r="BE123" s="120">
        <f>IF(N123="základní",J123,0)</f>
        <v>0</v>
      </c>
      <c r="BF123" s="120">
        <f>IF(N123="snížená",J123,0)</f>
        <v>0</v>
      </c>
      <c r="BG123" s="120">
        <f>IF(N123="zákl. přenesená",J123,0)</f>
        <v>0</v>
      </c>
      <c r="BH123" s="120">
        <f>IF(N123="sníž. přenesená",J123,0)</f>
        <v>0</v>
      </c>
      <c r="BI123" s="120">
        <f>IF(N123="nulová",J123,0)</f>
        <v>0</v>
      </c>
      <c r="BJ123" s="18" t="s">
        <v>84</v>
      </c>
      <c r="BK123" s="120">
        <f>ROUND(I123*H123,2)</f>
        <v>0</v>
      </c>
      <c r="BL123" s="18" t="s">
        <v>153</v>
      </c>
      <c r="BM123" s="119" t="s">
        <v>1648</v>
      </c>
    </row>
    <row r="124" spans="2:65" s="1" customFormat="1" ht="19.5">
      <c r="B124" s="33"/>
      <c r="D124" s="121" t="s">
        <v>139</v>
      </c>
      <c r="F124" s="122" t="s">
        <v>541</v>
      </c>
      <c r="I124" s="123"/>
      <c r="L124" s="33"/>
      <c r="M124" s="124"/>
      <c r="T124" s="54"/>
      <c r="AT124" s="18" t="s">
        <v>139</v>
      </c>
      <c r="AU124" s="18" t="s">
        <v>86</v>
      </c>
    </row>
    <row r="125" spans="2:65" s="10" customFormat="1" ht="11.25">
      <c r="B125" s="131"/>
      <c r="D125" s="121" t="s">
        <v>141</v>
      </c>
      <c r="E125" s="132" t="s">
        <v>19</v>
      </c>
      <c r="F125" s="133" t="s">
        <v>1625</v>
      </c>
      <c r="H125" s="134">
        <v>520.38800000000003</v>
      </c>
      <c r="I125" s="135"/>
      <c r="L125" s="131"/>
      <c r="M125" s="190"/>
      <c r="N125" s="191"/>
      <c r="O125" s="191"/>
      <c r="P125" s="191"/>
      <c r="Q125" s="191"/>
      <c r="R125" s="191"/>
      <c r="S125" s="191"/>
      <c r="T125" s="192"/>
      <c r="AT125" s="132" t="s">
        <v>141</v>
      </c>
      <c r="AU125" s="132" t="s">
        <v>86</v>
      </c>
      <c r="AV125" s="10" t="s">
        <v>86</v>
      </c>
      <c r="AW125" s="10" t="s">
        <v>37</v>
      </c>
      <c r="AX125" s="10" t="s">
        <v>84</v>
      </c>
      <c r="AY125" s="132" t="s">
        <v>137</v>
      </c>
    </row>
    <row r="126" spans="2:65" s="1" customFormat="1" ht="6.95" customHeight="1">
      <c r="B126" s="42"/>
      <c r="C126" s="43"/>
      <c r="D126" s="43"/>
      <c r="E126" s="43"/>
      <c r="F126" s="43"/>
      <c r="G126" s="43"/>
      <c r="H126" s="43"/>
      <c r="I126" s="43"/>
      <c r="J126" s="43"/>
      <c r="K126" s="43"/>
      <c r="L126" s="33"/>
    </row>
  </sheetData>
  <sheetProtection algorithmName="SHA-512" hashValue="7zbQZobGNnicMcCLNed/SYZoYiPdB8hBEihbd5kNQEAF2krxFXLGxqNG1DJDSJum+w3z8L9YMlKf20FMUCqvyg==" saltValue="ZRYfscnDXuAmDQkkMiCKsE9pW0kR8ZJJi67ERU4e207OM206evLdQLktkbrLPBAYOSxFKPh9UFl5Pc49gjytfQ==" spinCount="100000" sheet="1" objects="1" scenarios="1" formatColumns="0" formatRows="0" autoFilter="0"/>
  <autoFilter ref="C80:K125" xr:uid="{00000000-0009-0000-0000-000005000000}"/>
  <mergeCells count="9">
    <mergeCell ref="E50:H50"/>
    <mergeCell ref="E71:H71"/>
    <mergeCell ref="E73:H73"/>
    <mergeCell ref="L2:V2"/>
    <mergeCell ref="E7:H7"/>
    <mergeCell ref="E9:H9"/>
    <mergeCell ref="E18:H18"/>
    <mergeCell ref="E27:H27"/>
    <mergeCell ref="E48:H48"/>
  </mergeCells>
  <hyperlinks>
    <hyperlink ref="F86" r:id="rId1" xr:uid="{00000000-0004-0000-0500-000000000000}"/>
    <hyperlink ref="F101" r:id="rId2" xr:uid="{00000000-0004-0000-0500-000001000000}"/>
    <hyperlink ref="F107" r:id="rId3" xr:uid="{00000000-0004-0000-0500-000002000000}"/>
    <hyperlink ref="F111" r:id="rId4" xr:uid="{00000000-0004-0000-0500-000003000000}"/>
    <hyperlink ref="F116" r:id="rId5" xr:uid="{00000000-0004-0000-0500-000004000000}"/>
    <hyperlink ref="F121" r:id="rId6" xr:uid="{00000000-0004-0000-0500-00000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41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2"/>
      <c r="M2" s="302"/>
      <c r="N2" s="302"/>
      <c r="O2" s="302"/>
      <c r="P2" s="302"/>
      <c r="Q2" s="302"/>
      <c r="R2" s="302"/>
      <c r="S2" s="302"/>
      <c r="T2" s="302"/>
      <c r="U2" s="302"/>
      <c r="V2" s="302"/>
      <c r="AT2" s="18" t="s">
        <v>102</v>
      </c>
      <c r="AZ2" s="142" t="s">
        <v>289</v>
      </c>
      <c r="BA2" s="142" t="s">
        <v>290</v>
      </c>
      <c r="BB2" s="142" t="s">
        <v>209</v>
      </c>
      <c r="BC2" s="142" t="s">
        <v>1649</v>
      </c>
      <c r="BD2" s="142" t="s">
        <v>86</v>
      </c>
    </row>
    <row r="3" spans="2:56" ht="6.95" customHeight="1">
      <c r="B3" s="19"/>
      <c r="C3" s="20"/>
      <c r="D3" s="20"/>
      <c r="E3" s="20"/>
      <c r="F3" s="20"/>
      <c r="G3" s="20"/>
      <c r="H3" s="20"/>
      <c r="I3" s="20"/>
      <c r="J3" s="20"/>
      <c r="K3" s="20"/>
      <c r="L3" s="21"/>
      <c r="AT3" s="18" t="s">
        <v>86</v>
      </c>
      <c r="AZ3" s="142" t="s">
        <v>295</v>
      </c>
      <c r="BA3" s="142" t="s">
        <v>941</v>
      </c>
      <c r="BB3" s="142" t="s">
        <v>287</v>
      </c>
      <c r="BC3" s="142" t="s">
        <v>1650</v>
      </c>
      <c r="BD3" s="142" t="s">
        <v>86</v>
      </c>
    </row>
    <row r="4" spans="2:56" ht="24.95" customHeight="1">
      <c r="B4" s="21"/>
      <c r="D4" s="22" t="s">
        <v>112</v>
      </c>
      <c r="L4" s="21"/>
      <c r="M4" s="86" t="s">
        <v>10</v>
      </c>
      <c r="AT4" s="18" t="s">
        <v>4</v>
      </c>
      <c r="AZ4" s="142" t="s">
        <v>301</v>
      </c>
      <c r="BA4" s="142" t="s">
        <v>302</v>
      </c>
      <c r="BB4" s="142" t="s">
        <v>303</v>
      </c>
      <c r="BC4" s="142" t="s">
        <v>1651</v>
      </c>
      <c r="BD4" s="142" t="s">
        <v>86</v>
      </c>
    </row>
    <row r="5" spans="2:56" ht="6.95" customHeight="1">
      <c r="B5" s="21"/>
      <c r="L5" s="21"/>
      <c r="AZ5" s="142" t="s">
        <v>1652</v>
      </c>
      <c r="BA5" s="142" t="s">
        <v>1652</v>
      </c>
      <c r="BB5" s="142" t="s">
        <v>414</v>
      </c>
      <c r="BC5" s="142" t="s">
        <v>86</v>
      </c>
      <c r="BD5" s="142" t="s">
        <v>86</v>
      </c>
    </row>
    <row r="6" spans="2:56" ht="12" customHeight="1">
      <c r="B6" s="21"/>
      <c r="D6" s="28" t="s">
        <v>16</v>
      </c>
      <c r="L6" s="21"/>
      <c r="AZ6" s="142" t="s">
        <v>1653</v>
      </c>
      <c r="BA6" s="142" t="s">
        <v>1653</v>
      </c>
      <c r="BB6" s="142" t="s">
        <v>209</v>
      </c>
      <c r="BC6" s="142" t="s">
        <v>8</v>
      </c>
      <c r="BD6" s="142" t="s">
        <v>86</v>
      </c>
    </row>
    <row r="7" spans="2:56" ht="16.5" customHeight="1">
      <c r="B7" s="21"/>
      <c r="E7" s="317" t="str">
        <f>'Rekapitulace stavby'!K6</f>
        <v>Rekonstrukce levobřežní části jezu Rajhrad</v>
      </c>
      <c r="F7" s="318"/>
      <c r="G7" s="318"/>
      <c r="H7" s="318"/>
      <c r="L7" s="21"/>
      <c r="AZ7" s="142" t="s">
        <v>313</v>
      </c>
      <c r="BA7" s="142" t="s">
        <v>314</v>
      </c>
      <c r="BB7" s="142" t="s">
        <v>303</v>
      </c>
      <c r="BC7" s="142" t="s">
        <v>1654</v>
      </c>
      <c r="BD7" s="142" t="s">
        <v>86</v>
      </c>
    </row>
    <row r="8" spans="2:56" s="1" customFormat="1" ht="12" customHeight="1">
      <c r="B8" s="33"/>
      <c r="D8" s="28" t="s">
        <v>113</v>
      </c>
      <c r="L8" s="33"/>
      <c r="AZ8" s="142" t="s">
        <v>1655</v>
      </c>
      <c r="BA8" s="142" t="s">
        <v>1655</v>
      </c>
      <c r="BB8" s="142" t="s">
        <v>414</v>
      </c>
      <c r="BC8" s="142" t="s">
        <v>86</v>
      </c>
      <c r="BD8" s="142" t="s">
        <v>86</v>
      </c>
    </row>
    <row r="9" spans="2:56" s="1" customFormat="1" ht="16.5" customHeight="1">
      <c r="B9" s="33"/>
      <c r="E9" s="280" t="s">
        <v>1656</v>
      </c>
      <c r="F9" s="319"/>
      <c r="G9" s="319"/>
      <c r="H9" s="319"/>
      <c r="L9" s="33"/>
      <c r="AZ9" s="142" t="s">
        <v>1657</v>
      </c>
      <c r="BA9" s="142" t="s">
        <v>1657</v>
      </c>
      <c r="BB9" s="142" t="s">
        <v>209</v>
      </c>
      <c r="BC9" s="142" t="s">
        <v>1658</v>
      </c>
      <c r="BD9" s="142" t="s">
        <v>86</v>
      </c>
    </row>
    <row r="10" spans="2:56" s="1" customFormat="1" ht="11.25">
      <c r="B10" s="33"/>
      <c r="L10" s="33"/>
      <c r="AZ10" s="142" t="s">
        <v>1659</v>
      </c>
      <c r="BA10" s="142" t="s">
        <v>1660</v>
      </c>
      <c r="BB10" s="142" t="s">
        <v>209</v>
      </c>
      <c r="BC10" s="142" t="s">
        <v>1661</v>
      </c>
      <c r="BD10" s="142" t="s">
        <v>86</v>
      </c>
    </row>
    <row r="11" spans="2:56" s="1" customFormat="1" ht="12" customHeight="1">
      <c r="B11" s="33"/>
      <c r="D11" s="28" t="s">
        <v>18</v>
      </c>
      <c r="F11" s="26" t="s">
        <v>19</v>
      </c>
      <c r="I11" s="28" t="s">
        <v>20</v>
      </c>
      <c r="J11" s="26" t="s">
        <v>19</v>
      </c>
      <c r="L11" s="33"/>
      <c r="AZ11" s="142" t="s">
        <v>1662</v>
      </c>
      <c r="BA11" s="142" t="s">
        <v>1663</v>
      </c>
      <c r="BB11" s="142" t="s">
        <v>135</v>
      </c>
      <c r="BC11" s="142" t="s">
        <v>1664</v>
      </c>
      <c r="BD11" s="142" t="s">
        <v>86</v>
      </c>
    </row>
    <row r="12" spans="2:56" s="1" customFormat="1" ht="12" customHeight="1">
      <c r="B12" s="33"/>
      <c r="D12" s="28" t="s">
        <v>21</v>
      </c>
      <c r="F12" s="26" t="s">
        <v>22</v>
      </c>
      <c r="I12" s="28" t="s">
        <v>23</v>
      </c>
      <c r="J12" s="50" t="str">
        <f>'Rekapitulace stavby'!AN8</f>
        <v>11. 12. 2022</v>
      </c>
      <c r="L12" s="33"/>
      <c r="AZ12" s="142" t="s">
        <v>1665</v>
      </c>
      <c r="BA12" s="142" t="s">
        <v>1666</v>
      </c>
      <c r="BB12" s="142" t="s">
        <v>303</v>
      </c>
      <c r="BC12" s="142" t="s">
        <v>1667</v>
      </c>
      <c r="BD12" s="142" t="s">
        <v>86</v>
      </c>
    </row>
    <row r="13" spans="2:56" s="1" customFormat="1" ht="10.9" customHeight="1">
      <c r="B13" s="33"/>
      <c r="L13" s="33"/>
      <c r="AZ13" s="142" t="s">
        <v>1668</v>
      </c>
      <c r="BA13" s="142" t="s">
        <v>1668</v>
      </c>
      <c r="BB13" s="142" t="s">
        <v>135</v>
      </c>
      <c r="BC13" s="142" t="s">
        <v>1669</v>
      </c>
      <c r="BD13" s="142" t="s">
        <v>86</v>
      </c>
    </row>
    <row r="14" spans="2:56" s="1" customFormat="1" ht="12" customHeight="1">
      <c r="B14" s="33"/>
      <c r="D14" s="28" t="s">
        <v>25</v>
      </c>
      <c r="I14" s="28" t="s">
        <v>26</v>
      </c>
      <c r="J14" s="26" t="s">
        <v>27</v>
      </c>
      <c r="L14" s="33"/>
      <c r="AZ14" s="142" t="s">
        <v>1670</v>
      </c>
      <c r="BA14" s="142" t="s">
        <v>1670</v>
      </c>
      <c r="BB14" s="142" t="s">
        <v>135</v>
      </c>
      <c r="BC14" s="142" t="s">
        <v>1671</v>
      </c>
      <c r="BD14" s="142" t="s">
        <v>86</v>
      </c>
    </row>
    <row r="15" spans="2:56" s="1" customFormat="1" ht="18" customHeight="1">
      <c r="B15" s="33"/>
      <c r="E15" s="26" t="s">
        <v>28</v>
      </c>
      <c r="I15" s="28" t="s">
        <v>29</v>
      </c>
      <c r="J15" s="26" t="s">
        <v>30</v>
      </c>
      <c r="L15" s="33"/>
      <c r="AZ15" s="142" t="s">
        <v>1672</v>
      </c>
      <c r="BA15" s="142" t="s">
        <v>1672</v>
      </c>
      <c r="BB15" s="142" t="s">
        <v>209</v>
      </c>
      <c r="BC15" s="142" t="s">
        <v>1673</v>
      </c>
      <c r="BD15" s="142" t="s">
        <v>86</v>
      </c>
    </row>
    <row r="16" spans="2:56" s="1" customFormat="1" ht="6.95" customHeight="1">
      <c r="B16" s="33"/>
      <c r="L16" s="33"/>
      <c r="AZ16" s="142" t="s">
        <v>1674</v>
      </c>
      <c r="BA16" s="142" t="s">
        <v>1675</v>
      </c>
      <c r="BB16" s="142" t="s">
        <v>333</v>
      </c>
      <c r="BC16" s="142" t="s">
        <v>1676</v>
      </c>
      <c r="BD16" s="142" t="s">
        <v>86</v>
      </c>
    </row>
    <row r="17" spans="2:56" s="1" customFormat="1" ht="12" customHeight="1">
      <c r="B17" s="33"/>
      <c r="D17" s="28" t="s">
        <v>31</v>
      </c>
      <c r="I17" s="28" t="s">
        <v>26</v>
      </c>
      <c r="J17" s="29" t="str">
        <f>'Rekapitulace stavby'!AN13</f>
        <v>Vyplň údaj</v>
      </c>
      <c r="L17" s="33"/>
      <c r="AZ17" s="142" t="s">
        <v>1677</v>
      </c>
      <c r="BA17" s="142" t="s">
        <v>1678</v>
      </c>
      <c r="BB17" s="142" t="s">
        <v>333</v>
      </c>
      <c r="BC17" s="142" t="s">
        <v>1679</v>
      </c>
      <c r="BD17" s="142" t="s">
        <v>86</v>
      </c>
    </row>
    <row r="18" spans="2:56" s="1" customFormat="1" ht="18" customHeight="1">
      <c r="B18" s="33"/>
      <c r="E18" s="320" t="str">
        <f>'Rekapitulace stavby'!E14</f>
        <v>Vyplň údaj</v>
      </c>
      <c r="F18" s="301"/>
      <c r="G18" s="301"/>
      <c r="H18" s="301"/>
      <c r="I18" s="28" t="s">
        <v>29</v>
      </c>
      <c r="J18" s="29" t="str">
        <f>'Rekapitulace stavby'!AN14</f>
        <v>Vyplň údaj</v>
      </c>
      <c r="L18" s="33"/>
    </row>
    <row r="19" spans="2:56" s="1" customFormat="1" ht="6.95" customHeight="1">
      <c r="B19" s="33"/>
      <c r="L19" s="33"/>
    </row>
    <row r="20" spans="2:56" s="1" customFormat="1" ht="12" customHeight="1">
      <c r="B20" s="33"/>
      <c r="D20" s="28" t="s">
        <v>33</v>
      </c>
      <c r="I20" s="28" t="s">
        <v>26</v>
      </c>
      <c r="J20" s="26" t="s">
        <v>34</v>
      </c>
      <c r="L20" s="33"/>
    </row>
    <row r="21" spans="2:56" s="1" customFormat="1" ht="18" customHeight="1">
      <c r="B21" s="33"/>
      <c r="E21" s="26" t="s">
        <v>35</v>
      </c>
      <c r="I21" s="28" t="s">
        <v>29</v>
      </c>
      <c r="J21" s="26" t="s">
        <v>36</v>
      </c>
      <c r="L21" s="33"/>
    </row>
    <row r="22" spans="2:56" s="1" customFormat="1" ht="6.95" customHeight="1">
      <c r="B22" s="33"/>
      <c r="L22" s="33"/>
    </row>
    <row r="23" spans="2:56" s="1" customFormat="1" ht="12" customHeight="1">
      <c r="B23" s="33"/>
      <c r="D23" s="28" t="s">
        <v>38</v>
      </c>
      <c r="I23" s="28" t="s">
        <v>26</v>
      </c>
      <c r="J23" s="26" t="s">
        <v>19</v>
      </c>
      <c r="L23" s="33"/>
    </row>
    <row r="24" spans="2:56" s="1" customFormat="1" ht="18" customHeight="1">
      <c r="B24" s="33"/>
      <c r="E24" s="26" t="s">
        <v>39</v>
      </c>
      <c r="I24" s="28" t="s">
        <v>29</v>
      </c>
      <c r="J24" s="26" t="s">
        <v>19</v>
      </c>
      <c r="L24" s="33"/>
    </row>
    <row r="25" spans="2:56" s="1" customFormat="1" ht="6.95" customHeight="1">
      <c r="B25" s="33"/>
      <c r="L25" s="33"/>
    </row>
    <row r="26" spans="2:56" s="1" customFormat="1" ht="12" customHeight="1">
      <c r="B26" s="33"/>
      <c r="D26" s="28" t="s">
        <v>40</v>
      </c>
      <c r="L26" s="33"/>
    </row>
    <row r="27" spans="2:56" s="7" customFormat="1" ht="16.5" customHeight="1">
      <c r="B27" s="87"/>
      <c r="E27" s="306" t="s">
        <v>19</v>
      </c>
      <c r="F27" s="306"/>
      <c r="G27" s="306"/>
      <c r="H27" s="306"/>
      <c r="L27" s="87"/>
    </row>
    <row r="28" spans="2:56" s="1" customFormat="1" ht="6.95" customHeight="1">
      <c r="B28" s="33"/>
      <c r="L28" s="33"/>
    </row>
    <row r="29" spans="2:56" s="1" customFormat="1" ht="6.95" customHeight="1">
      <c r="B29" s="33"/>
      <c r="D29" s="51"/>
      <c r="E29" s="51"/>
      <c r="F29" s="51"/>
      <c r="G29" s="51"/>
      <c r="H29" s="51"/>
      <c r="I29" s="51"/>
      <c r="J29" s="51"/>
      <c r="K29" s="51"/>
      <c r="L29" s="33"/>
    </row>
    <row r="30" spans="2:56" s="1" customFormat="1" ht="25.35" customHeight="1">
      <c r="B30" s="33"/>
      <c r="D30" s="88" t="s">
        <v>42</v>
      </c>
      <c r="J30" s="64">
        <f>ROUND(J96, 2)</f>
        <v>0</v>
      </c>
      <c r="L30" s="33"/>
    </row>
    <row r="31" spans="2:56" s="1" customFormat="1" ht="6.95" customHeight="1">
      <c r="B31" s="33"/>
      <c r="D31" s="51"/>
      <c r="E31" s="51"/>
      <c r="F31" s="51"/>
      <c r="G31" s="51"/>
      <c r="H31" s="51"/>
      <c r="I31" s="51"/>
      <c r="J31" s="51"/>
      <c r="K31" s="51"/>
      <c r="L31" s="33"/>
    </row>
    <row r="32" spans="2:56" s="1" customFormat="1" ht="14.45" customHeight="1">
      <c r="B32" s="33"/>
      <c r="F32" s="36" t="s">
        <v>44</v>
      </c>
      <c r="I32" s="36" t="s">
        <v>43</v>
      </c>
      <c r="J32" s="36" t="s">
        <v>45</v>
      </c>
      <c r="L32" s="33"/>
    </row>
    <row r="33" spans="2:12" s="1" customFormat="1" ht="14.45" customHeight="1">
      <c r="B33" s="33"/>
      <c r="D33" s="53" t="s">
        <v>46</v>
      </c>
      <c r="E33" s="28" t="s">
        <v>47</v>
      </c>
      <c r="F33" s="89">
        <f>ROUND((SUM(BE96:BE417)),  2)</f>
        <v>0</v>
      </c>
      <c r="I33" s="90">
        <v>0.21</v>
      </c>
      <c r="J33" s="89">
        <f>ROUND(((SUM(BE96:BE417))*I33),  2)</f>
        <v>0</v>
      </c>
      <c r="L33" s="33"/>
    </row>
    <row r="34" spans="2:12" s="1" customFormat="1" ht="14.45" customHeight="1">
      <c r="B34" s="33"/>
      <c r="E34" s="28" t="s">
        <v>48</v>
      </c>
      <c r="F34" s="89">
        <f>ROUND((SUM(BF96:BF417)),  2)</f>
        <v>0</v>
      </c>
      <c r="I34" s="90">
        <v>0.15</v>
      </c>
      <c r="J34" s="89">
        <f>ROUND(((SUM(BF96:BF417))*I34),  2)</f>
        <v>0</v>
      </c>
      <c r="L34" s="33"/>
    </row>
    <row r="35" spans="2:12" s="1" customFormat="1" ht="14.45" hidden="1" customHeight="1">
      <c r="B35" s="33"/>
      <c r="E35" s="28" t="s">
        <v>49</v>
      </c>
      <c r="F35" s="89">
        <f>ROUND((SUM(BG96:BG417)),  2)</f>
        <v>0</v>
      </c>
      <c r="I35" s="90">
        <v>0.21</v>
      </c>
      <c r="J35" s="89">
        <f>0</f>
        <v>0</v>
      </c>
      <c r="L35" s="33"/>
    </row>
    <row r="36" spans="2:12" s="1" customFormat="1" ht="14.45" hidden="1" customHeight="1">
      <c r="B36" s="33"/>
      <c r="E36" s="28" t="s">
        <v>50</v>
      </c>
      <c r="F36" s="89">
        <f>ROUND((SUM(BH96:BH417)),  2)</f>
        <v>0</v>
      </c>
      <c r="I36" s="90">
        <v>0.15</v>
      </c>
      <c r="J36" s="89">
        <f>0</f>
        <v>0</v>
      </c>
      <c r="L36" s="33"/>
    </row>
    <row r="37" spans="2:12" s="1" customFormat="1" ht="14.45" hidden="1" customHeight="1">
      <c r="B37" s="33"/>
      <c r="E37" s="28" t="s">
        <v>51</v>
      </c>
      <c r="F37" s="89">
        <f>ROUND((SUM(BI96:BI417)),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04 - Strojovny jezu</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J96</f>
        <v>0</v>
      </c>
      <c r="L59" s="33"/>
      <c r="AU59" s="18" t="s">
        <v>118</v>
      </c>
    </row>
    <row r="60" spans="2:47" s="11" customFormat="1" ht="24.95" customHeight="1">
      <c r="B60" s="144"/>
      <c r="D60" s="145" t="s">
        <v>358</v>
      </c>
      <c r="E60" s="146"/>
      <c r="F60" s="146"/>
      <c r="G60" s="146"/>
      <c r="H60" s="146"/>
      <c r="I60" s="146"/>
      <c r="J60" s="147">
        <f>J97</f>
        <v>0</v>
      </c>
      <c r="L60" s="144"/>
    </row>
    <row r="61" spans="2:47" s="12" customFormat="1" ht="19.899999999999999" customHeight="1">
      <c r="B61" s="148"/>
      <c r="D61" s="149" t="s">
        <v>361</v>
      </c>
      <c r="E61" s="150"/>
      <c r="F61" s="150"/>
      <c r="G61" s="150"/>
      <c r="H61" s="150"/>
      <c r="I61" s="150"/>
      <c r="J61" s="151">
        <f>J98</f>
        <v>0</v>
      </c>
      <c r="L61" s="148"/>
    </row>
    <row r="62" spans="2:47" s="12" customFormat="1" ht="19.899999999999999" customHeight="1">
      <c r="B62" s="148"/>
      <c r="D62" s="149" t="s">
        <v>362</v>
      </c>
      <c r="E62" s="150"/>
      <c r="F62" s="150"/>
      <c r="G62" s="150"/>
      <c r="H62" s="150"/>
      <c r="I62" s="150"/>
      <c r="J62" s="151">
        <f>J134</f>
        <v>0</v>
      </c>
      <c r="L62" s="148"/>
    </row>
    <row r="63" spans="2:47" s="12" customFormat="1" ht="19.899999999999999" customHeight="1">
      <c r="B63" s="148"/>
      <c r="D63" s="149" t="s">
        <v>997</v>
      </c>
      <c r="E63" s="150"/>
      <c r="F63" s="150"/>
      <c r="G63" s="150"/>
      <c r="H63" s="150"/>
      <c r="I63" s="150"/>
      <c r="J63" s="151">
        <f>J157</f>
        <v>0</v>
      </c>
      <c r="L63" s="148"/>
    </row>
    <row r="64" spans="2:47" s="12" customFormat="1" ht="19.899999999999999" customHeight="1">
      <c r="B64" s="148"/>
      <c r="D64" s="149" t="s">
        <v>363</v>
      </c>
      <c r="E64" s="150"/>
      <c r="F64" s="150"/>
      <c r="G64" s="150"/>
      <c r="H64" s="150"/>
      <c r="I64" s="150"/>
      <c r="J64" s="151">
        <f>J200</f>
        <v>0</v>
      </c>
      <c r="L64" s="148"/>
    </row>
    <row r="65" spans="2:12" s="12" customFormat="1" ht="19.899999999999999" customHeight="1">
      <c r="B65" s="148"/>
      <c r="D65" s="149" t="s">
        <v>365</v>
      </c>
      <c r="E65" s="150"/>
      <c r="F65" s="150"/>
      <c r="G65" s="150"/>
      <c r="H65" s="150"/>
      <c r="I65" s="150"/>
      <c r="J65" s="151">
        <f>J236</f>
        <v>0</v>
      </c>
      <c r="L65" s="148"/>
    </row>
    <row r="66" spans="2:12" s="12" customFormat="1" ht="19.899999999999999" customHeight="1">
      <c r="B66" s="148"/>
      <c r="D66" s="149" t="s">
        <v>366</v>
      </c>
      <c r="E66" s="150"/>
      <c r="F66" s="150"/>
      <c r="G66" s="150"/>
      <c r="H66" s="150"/>
      <c r="I66" s="150"/>
      <c r="J66" s="151">
        <f>J270</f>
        <v>0</v>
      </c>
      <c r="L66" s="148"/>
    </row>
    <row r="67" spans="2:12" s="11" customFormat="1" ht="24.95" customHeight="1">
      <c r="B67" s="144"/>
      <c r="D67" s="145" t="s">
        <v>367</v>
      </c>
      <c r="E67" s="146"/>
      <c r="F67" s="146"/>
      <c r="G67" s="146"/>
      <c r="H67" s="146"/>
      <c r="I67" s="146"/>
      <c r="J67" s="147">
        <f>J274</f>
        <v>0</v>
      </c>
      <c r="L67" s="144"/>
    </row>
    <row r="68" spans="2:12" s="12" customFormat="1" ht="19.899999999999999" customHeight="1">
      <c r="B68" s="148"/>
      <c r="D68" s="149" t="s">
        <v>1680</v>
      </c>
      <c r="E68" s="150"/>
      <c r="F68" s="150"/>
      <c r="G68" s="150"/>
      <c r="H68" s="150"/>
      <c r="I68" s="150"/>
      <c r="J68" s="151">
        <f>J275</f>
        <v>0</v>
      </c>
      <c r="L68" s="148"/>
    </row>
    <row r="69" spans="2:12" s="12" customFormat="1" ht="19.899999999999999" customHeight="1">
      <c r="B69" s="148"/>
      <c r="D69" s="149" t="s">
        <v>1681</v>
      </c>
      <c r="E69" s="150"/>
      <c r="F69" s="150"/>
      <c r="G69" s="150"/>
      <c r="H69" s="150"/>
      <c r="I69" s="150"/>
      <c r="J69" s="151">
        <f>J289</f>
        <v>0</v>
      </c>
      <c r="L69" s="148"/>
    </row>
    <row r="70" spans="2:12" s="12" customFormat="1" ht="19.899999999999999" customHeight="1">
      <c r="B70" s="148"/>
      <c r="D70" s="149" t="s">
        <v>1682</v>
      </c>
      <c r="E70" s="150"/>
      <c r="F70" s="150"/>
      <c r="G70" s="150"/>
      <c r="H70" s="150"/>
      <c r="I70" s="150"/>
      <c r="J70" s="151">
        <f>J302</f>
        <v>0</v>
      </c>
      <c r="L70" s="148"/>
    </row>
    <row r="71" spans="2:12" s="12" customFormat="1" ht="19.899999999999999" customHeight="1">
      <c r="B71" s="148"/>
      <c r="D71" s="149" t="s">
        <v>370</v>
      </c>
      <c r="E71" s="150"/>
      <c r="F71" s="150"/>
      <c r="G71" s="150"/>
      <c r="H71" s="150"/>
      <c r="I71" s="150"/>
      <c r="J71" s="151">
        <f>J320</f>
        <v>0</v>
      </c>
      <c r="L71" s="148"/>
    </row>
    <row r="72" spans="2:12" s="12" customFormat="1" ht="19.899999999999999" customHeight="1">
      <c r="B72" s="148"/>
      <c r="D72" s="149" t="s">
        <v>1683</v>
      </c>
      <c r="E72" s="150"/>
      <c r="F72" s="150"/>
      <c r="G72" s="150"/>
      <c r="H72" s="150"/>
      <c r="I72" s="150"/>
      <c r="J72" s="151">
        <f>J374</f>
        <v>0</v>
      </c>
      <c r="L72" s="148"/>
    </row>
    <row r="73" spans="2:12" s="11" customFormat="1" ht="24.95" customHeight="1">
      <c r="B73" s="144"/>
      <c r="D73" s="145" t="s">
        <v>1684</v>
      </c>
      <c r="E73" s="146"/>
      <c r="F73" s="146"/>
      <c r="G73" s="146"/>
      <c r="H73" s="146"/>
      <c r="I73" s="146"/>
      <c r="J73" s="147">
        <f>J383</f>
        <v>0</v>
      </c>
      <c r="L73" s="144"/>
    </row>
    <row r="74" spans="2:12" s="12" customFormat="1" ht="19.899999999999999" customHeight="1">
      <c r="B74" s="148"/>
      <c r="D74" s="149" t="s">
        <v>1685</v>
      </c>
      <c r="E74" s="150"/>
      <c r="F74" s="150"/>
      <c r="G74" s="150"/>
      <c r="H74" s="150"/>
      <c r="I74" s="150"/>
      <c r="J74" s="151">
        <f>J384</f>
        <v>0</v>
      </c>
      <c r="L74" s="148"/>
    </row>
    <row r="75" spans="2:12" s="12" customFormat="1" ht="19.899999999999999" customHeight="1">
      <c r="B75" s="148"/>
      <c r="D75" s="149" t="s">
        <v>1686</v>
      </c>
      <c r="E75" s="150"/>
      <c r="F75" s="150"/>
      <c r="G75" s="150"/>
      <c r="H75" s="150"/>
      <c r="I75" s="150"/>
      <c r="J75" s="151">
        <f>J389</f>
        <v>0</v>
      </c>
      <c r="L75" s="148"/>
    </row>
    <row r="76" spans="2:12" s="11" customFormat="1" ht="24.95" customHeight="1">
      <c r="B76" s="144"/>
      <c r="D76" s="145" t="s">
        <v>1687</v>
      </c>
      <c r="E76" s="146"/>
      <c r="F76" s="146"/>
      <c r="G76" s="146"/>
      <c r="H76" s="146"/>
      <c r="I76" s="146"/>
      <c r="J76" s="147">
        <f>J411</f>
        <v>0</v>
      </c>
      <c r="L76" s="144"/>
    </row>
    <row r="77" spans="2:12" s="1" customFormat="1" ht="21.75" customHeight="1">
      <c r="B77" s="33"/>
      <c r="L77" s="33"/>
    </row>
    <row r="78" spans="2:12" s="1" customFormat="1" ht="6.95" customHeight="1">
      <c r="B78" s="42"/>
      <c r="C78" s="43"/>
      <c r="D78" s="43"/>
      <c r="E78" s="43"/>
      <c r="F78" s="43"/>
      <c r="G78" s="43"/>
      <c r="H78" s="43"/>
      <c r="I78" s="43"/>
      <c r="J78" s="43"/>
      <c r="K78" s="43"/>
      <c r="L78" s="33"/>
    </row>
    <row r="82" spans="2:63" s="1" customFormat="1" ht="6.95" customHeight="1">
      <c r="B82" s="44"/>
      <c r="C82" s="45"/>
      <c r="D82" s="45"/>
      <c r="E82" s="45"/>
      <c r="F82" s="45"/>
      <c r="G82" s="45"/>
      <c r="H82" s="45"/>
      <c r="I82" s="45"/>
      <c r="J82" s="45"/>
      <c r="K82" s="45"/>
      <c r="L82" s="33"/>
    </row>
    <row r="83" spans="2:63" s="1" customFormat="1" ht="24.95" customHeight="1">
      <c r="B83" s="33"/>
      <c r="C83" s="22" t="s">
        <v>119</v>
      </c>
      <c r="L83" s="33"/>
    </row>
    <row r="84" spans="2:63" s="1" customFormat="1" ht="6.95" customHeight="1">
      <c r="B84" s="33"/>
      <c r="L84" s="33"/>
    </row>
    <row r="85" spans="2:63" s="1" customFormat="1" ht="12" customHeight="1">
      <c r="B85" s="33"/>
      <c r="C85" s="28" t="s">
        <v>16</v>
      </c>
      <c r="L85" s="33"/>
    </row>
    <row r="86" spans="2:63" s="1" customFormat="1" ht="16.5" customHeight="1">
      <c r="B86" s="33"/>
      <c r="E86" s="317" t="str">
        <f>E7</f>
        <v>Rekonstrukce levobřežní části jezu Rajhrad</v>
      </c>
      <c r="F86" s="318"/>
      <c r="G86" s="318"/>
      <c r="H86" s="318"/>
      <c r="L86" s="33"/>
    </row>
    <row r="87" spans="2:63" s="1" customFormat="1" ht="12" customHeight="1">
      <c r="B87" s="33"/>
      <c r="C87" s="28" t="s">
        <v>113</v>
      </c>
      <c r="L87" s="33"/>
    </row>
    <row r="88" spans="2:63" s="1" customFormat="1" ht="16.5" customHeight="1">
      <c r="B88" s="33"/>
      <c r="E88" s="280" t="str">
        <f>E9</f>
        <v>SO 04 - Strojovny jezu</v>
      </c>
      <c r="F88" s="319"/>
      <c r="G88" s="319"/>
      <c r="H88" s="319"/>
      <c r="L88" s="33"/>
    </row>
    <row r="89" spans="2:63" s="1" customFormat="1" ht="6.95" customHeight="1">
      <c r="B89" s="33"/>
      <c r="L89" s="33"/>
    </row>
    <row r="90" spans="2:63" s="1" customFormat="1" ht="12" customHeight="1">
      <c r="B90" s="33"/>
      <c r="C90" s="28" t="s">
        <v>21</v>
      </c>
      <c r="F90" s="26" t="str">
        <f>F12</f>
        <v xml:space="preserve">Svratka, říční km 29,430 – jez </v>
      </c>
      <c r="I90" s="28" t="s">
        <v>23</v>
      </c>
      <c r="J90" s="50" t="str">
        <f>IF(J12="","",J12)</f>
        <v>11. 12. 2022</v>
      </c>
      <c r="L90" s="33"/>
    </row>
    <row r="91" spans="2:63" s="1" customFormat="1" ht="6.95" customHeight="1">
      <c r="B91" s="33"/>
      <c r="L91" s="33"/>
    </row>
    <row r="92" spans="2:63" s="1" customFormat="1" ht="15.2" customHeight="1">
      <c r="B92" s="33"/>
      <c r="C92" s="28" t="s">
        <v>25</v>
      </c>
      <c r="F92" s="26" t="str">
        <f>E15</f>
        <v>Povodí Moravy, státní podnik</v>
      </c>
      <c r="I92" s="28" t="s">
        <v>33</v>
      </c>
      <c r="J92" s="31" t="str">
        <f>E21</f>
        <v>AQUATIS a. s.</v>
      </c>
      <c r="L92" s="33"/>
    </row>
    <row r="93" spans="2:63" s="1" customFormat="1" ht="15.2" customHeight="1">
      <c r="B93" s="33"/>
      <c r="C93" s="28" t="s">
        <v>31</v>
      </c>
      <c r="F93" s="26" t="str">
        <f>IF(E18="","",E18)</f>
        <v>Vyplň údaj</v>
      </c>
      <c r="I93" s="28" t="s">
        <v>38</v>
      </c>
      <c r="J93" s="31" t="str">
        <f>E24</f>
        <v>Bc. Aneta Patková</v>
      </c>
      <c r="L93" s="33"/>
    </row>
    <row r="94" spans="2:63" s="1" customFormat="1" ht="10.35" customHeight="1">
      <c r="B94" s="33"/>
      <c r="L94" s="33"/>
    </row>
    <row r="95" spans="2:63" s="8" customFormat="1" ht="29.25" customHeight="1">
      <c r="B95" s="100"/>
      <c r="C95" s="101" t="s">
        <v>120</v>
      </c>
      <c r="D95" s="102" t="s">
        <v>61</v>
      </c>
      <c r="E95" s="102" t="s">
        <v>57</v>
      </c>
      <c r="F95" s="102" t="s">
        <v>58</v>
      </c>
      <c r="G95" s="102" t="s">
        <v>121</v>
      </c>
      <c r="H95" s="102" t="s">
        <v>122</v>
      </c>
      <c r="I95" s="102" t="s">
        <v>123</v>
      </c>
      <c r="J95" s="102" t="s">
        <v>117</v>
      </c>
      <c r="K95" s="103" t="s">
        <v>124</v>
      </c>
      <c r="L95" s="100"/>
      <c r="M95" s="57" t="s">
        <v>19</v>
      </c>
      <c r="N95" s="58" t="s">
        <v>46</v>
      </c>
      <c r="O95" s="58" t="s">
        <v>125</v>
      </c>
      <c r="P95" s="58" t="s">
        <v>126</v>
      </c>
      <c r="Q95" s="58" t="s">
        <v>127</v>
      </c>
      <c r="R95" s="58" t="s">
        <v>128</v>
      </c>
      <c r="S95" s="58" t="s">
        <v>129</v>
      </c>
      <c r="T95" s="59" t="s">
        <v>130</v>
      </c>
    </row>
    <row r="96" spans="2:63" s="1" customFormat="1" ht="22.9" customHeight="1">
      <c r="B96" s="33"/>
      <c r="C96" s="62" t="s">
        <v>131</v>
      </c>
      <c r="J96" s="104">
        <f>BK96</f>
        <v>0</v>
      </c>
      <c r="L96" s="33"/>
      <c r="M96" s="60"/>
      <c r="N96" s="51"/>
      <c r="O96" s="51"/>
      <c r="P96" s="105">
        <f>P97+P274+P383+P411</f>
        <v>0</v>
      </c>
      <c r="Q96" s="51"/>
      <c r="R96" s="105">
        <f>R97+R274+R383+R411</f>
        <v>20.144662400000001</v>
      </c>
      <c r="S96" s="51"/>
      <c r="T96" s="106">
        <f>T97+T274+T383+T411</f>
        <v>82.054199999999994</v>
      </c>
      <c r="AT96" s="18" t="s">
        <v>75</v>
      </c>
      <c r="AU96" s="18" t="s">
        <v>118</v>
      </c>
      <c r="BK96" s="107">
        <f>BK97+BK274+BK383+BK411</f>
        <v>0</v>
      </c>
    </row>
    <row r="97" spans="2:65" s="13" customFormat="1" ht="25.9" customHeight="1">
      <c r="B97" s="152"/>
      <c r="D97" s="153" t="s">
        <v>75</v>
      </c>
      <c r="E97" s="154" t="s">
        <v>371</v>
      </c>
      <c r="F97" s="154" t="s">
        <v>372</v>
      </c>
      <c r="I97" s="155"/>
      <c r="J97" s="156">
        <f>BK97</f>
        <v>0</v>
      </c>
      <c r="L97" s="152"/>
      <c r="M97" s="157"/>
      <c r="P97" s="158">
        <f>P98+P134+P157+P200+P236+P270</f>
        <v>0</v>
      </c>
      <c r="R97" s="158">
        <f>R98+R134+R157+R200+R236+R270</f>
        <v>17.148407980000002</v>
      </c>
      <c r="T97" s="159">
        <f>T98+T134+T157+T200+T236+T270</f>
        <v>82.054199999999994</v>
      </c>
      <c r="AR97" s="153" t="s">
        <v>84</v>
      </c>
      <c r="AT97" s="160" t="s">
        <v>75</v>
      </c>
      <c r="AU97" s="160" t="s">
        <v>76</v>
      </c>
      <c r="AY97" s="153" t="s">
        <v>137</v>
      </c>
      <c r="BK97" s="161">
        <f>BK98+BK134+BK157+BK200+BK236+BK270</f>
        <v>0</v>
      </c>
    </row>
    <row r="98" spans="2:65" s="13" customFormat="1" ht="22.9" customHeight="1">
      <c r="B98" s="152"/>
      <c r="D98" s="153" t="s">
        <v>75</v>
      </c>
      <c r="E98" s="162" t="s">
        <v>148</v>
      </c>
      <c r="F98" s="162" t="s">
        <v>600</v>
      </c>
      <c r="I98" s="155"/>
      <c r="J98" s="163">
        <f>BK98</f>
        <v>0</v>
      </c>
      <c r="L98" s="152"/>
      <c r="M98" s="157"/>
      <c r="P98" s="158">
        <f>SUM(P99:P133)</f>
        <v>0</v>
      </c>
      <c r="R98" s="158">
        <f>SUM(R99:R133)</f>
        <v>11.916469960000001</v>
      </c>
      <c r="T98" s="159">
        <f>SUM(T99:T133)</f>
        <v>0</v>
      </c>
      <c r="AR98" s="153" t="s">
        <v>84</v>
      </c>
      <c r="AT98" s="160" t="s">
        <v>75</v>
      </c>
      <c r="AU98" s="160" t="s">
        <v>84</v>
      </c>
      <c r="AY98" s="153" t="s">
        <v>137</v>
      </c>
      <c r="BK98" s="161">
        <f>SUM(BK99:BK133)</f>
        <v>0</v>
      </c>
    </row>
    <row r="99" spans="2:65" s="1" customFormat="1" ht="24.2" customHeight="1">
      <c r="B99" s="33"/>
      <c r="C99" s="108" t="s">
        <v>84</v>
      </c>
      <c r="D99" s="108" t="s">
        <v>132</v>
      </c>
      <c r="E99" s="109" t="s">
        <v>1688</v>
      </c>
      <c r="F99" s="110" t="s">
        <v>1689</v>
      </c>
      <c r="G99" s="111" t="s">
        <v>209</v>
      </c>
      <c r="H99" s="112">
        <v>37.777999999999999</v>
      </c>
      <c r="I99" s="113"/>
      <c r="J99" s="114">
        <f>ROUND(I99*H99,2)</f>
        <v>0</v>
      </c>
      <c r="K99" s="110" t="s">
        <v>376</v>
      </c>
      <c r="L99" s="33"/>
      <c r="M99" s="115" t="s">
        <v>19</v>
      </c>
      <c r="N99" s="116" t="s">
        <v>47</v>
      </c>
      <c r="P99" s="117">
        <f>O99*H99</f>
        <v>0</v>
      </c>
      <c r="Q99" s="117">
        <v>0.24134</v>
      </c>
      <c r="R99" s="117">
        <f>Q99*H99</f>
        <v>9.1173425199999993</v>
      </c>
      <c r="S99" s="117">
        <v>0</v>
      </c>
      <c r="T99" s="118">
        <f>S99*H99</f>
        <v>0</v>
      </c>
      <c r="AR99" s="119" t="s">
        <v>153</v>
      </c>
      <c r="AT99" s="119" t="s">
        <v>132</v>
      </c>
      <c r="AU99" s="119" t="s">
        <v>86</v>
      </c>
      <c r="AY99" s="18" t="s">
        <v>137</v>
      </c>
      <c r="BE99" s="120">
        <f>IF(N99="základní",J99,0)</f>
        <v>0</v>
      </c>
      <c r="BF99" s="120">
        <f>IF(N99="snížená",J99,0)</f>
        <v>0</v>
      </c>
      <c r="BG99" s="120">
        <f>IF(N99="zákl. přenesená",J99,0)</f>
        <v>0</v>
      </c>
      <c r="BH99" s="120">
        <f>IF(N99="sníž. přenesená",J99,0)</f>
        <v>0</v>
      </c>
      <c r="BI99" s="120">
        <f>IF(N99="nulová",J99,0)</f>
        <v>0</v>
      </c>
      <c r="BJ99" s="18" t="s">
        <v>84</v>
      </c>
      <c r="BK99" s="120">
        <f>ROUND(I99*H99,2)</f>
        <v>0</v>
      </c>
      <c r="BL99" s="18" t="s">
        <v>153</v>
      </c>
      <c r="BM99" s="119" t="s">
        <v>1690</v>
      </c>
    </row>
    <row r="100" spans="2:65" s="1" customFormat="1" ht="19.5">
      <c r="B100" s="33"/>
      <c r="D100" s="121" t="s">
        <v>139</v>
      </c>
      <c r="F100" s="122" t="s">
        <v>1691</v>
      </c>
      <c r="I100" s="123"/>
      <c r="L100" s="33"/>
      <c r="M100" s="124"/>
      <c r="T100" s="54"/>
      <c r="AT100" s="18" t="s">
        <v>139</v>
      </c>
      <c r="AU100" s="18" t="s">
        <v>86</v>
      </c>
    </row>
    <row r="101" spans="2:65" s="1" customFormat="1" ht="11.25">
      <c r="B101" s="33"/>
      <c r="D101" s="164" t="s">
        <v>379</v>
      </c>
      <c r="F101" s="165" t="s">
        <v>1692</v>
      </c>
      <c r="I101" s="123"/>
      <c r="L101" s="33"/>
      <c r="M101" s="124"/>
      <c r="T101" s="54"/>
      <c r="AT101" s="18" t="s">
        <v>379</v>
      </c>
      <c r="AU101" s="18" t="s">
        <v>86</v>
      </c>
    </row>
    <row r="102" spans="2:65" s="9" customFormat="1" ht="11.25">
      <c r="B102" s="125"/>
      <c r="D102" s="121" t="s">
        <v>141</v>
      </c>
      <c r="E102" s="126" t="s">
        <v>19</v>
      </c>
      <c r="F102" s="127" t="s">
        <v>1693</v>
      </c>
      <c r="H102" s="126" t="s">
        <v>19</v>
      </c>
      <c r="I102" s="128"/>
      <c r="L102" s="125"/>
      <c r="M102" s="129"/>
      <c r="T102" s="130"/>
      <c r="AT102" s="126" t="s">
        <v>141</v>
      </c>
      <c r="AU102" s="126" t="s">
        <v>86</v>
      </c>
      <c r="AV102" s="9" t="s">
        <v>84</v>
      </c>
      <c r="AW102" s="9" t="s">
        <v>37</v>
      </c>
      <c r="AX102" s="9" t="s">
        <v>76</v>
      </c>
      <c r="AY102" s="126" t="s">
        <v>137</v>
      </c>
    </row>
    <row r="103" spans="2:65" s="10" customFormat="1" ht="11.25">
      <c r="B103" s="131"/>
      <c r="D103" s="121" t="s">
        <v>141</v>
      </c>
      <c r="E103" s="132" t="s">
        <v>19</v>
      </c>
      <c r="F103" s="133" t="s">
        <v>1694</v>
      </c>
      <c r="H103" s="134">
        <v>23.78</v>
      </c>
      <c r="I103" s="135"/>
      <c r="L103" s="131"/>
      <c r="M103" s="136"/>
      <c r="T103" s="137"/>
      <c r="AT103" s="132" t="s">
        <v>141</v>
      </c>
      <c r="AU103" s="132" t="s">
        <v>86</v>
      </c>
      <c r="AV103" s="10" t="s">
        <v>86</v>
      </c>
      <c r="AW103" s="10" t="s">
        <v>37</v>
      </c>
      <c r="AX103" s="10" t="s">
        <v>76</v>
      </c>
      <c r="AY103" s="132" t="s">
        <v>137</v>
      </c>
    </row>
    <row r="104" spans="2:65" s="10" customFormat="1" ht="11.25">
      <c r="B104" s="131"/>
      <c r="D104" s="121" t="s">
        <v>141</v>
      </c>
      <c r="E104" s="132" t="s">
        <v>19</v>
      </c>
      <c r="F104" s="133" t="s">
        <v>1695</v>
      </c>
      <c r="H104" s="134">
        <v>-2.1</v>
      </c>
      <c r="I104" s="135"/>
      <c r="L104" s="131"/>
      <c r="M104" s="136"/>
      <c r="T104" s="137"/>
      <c r="AT104" s="132" t="s">
        <v>141</v>
      </c>
      <c r="AU104" s="132" t="s">
        <v>86</v>
      </c>
      <c r="AV104" s="10" t="s">
        <v>86</v>
      </c>
      <c r="AW104" s="10" t="s">
        <v>37</v>
      </c>
      <c r="AX104" s="10" t="s">
        <v>76</v>
      </c>
      <c r="AY104" s="132" t="s">
        <v>137</v>
      </c>
    </row>
    <row r="105" spans="2:65" s="10" customFormat="1" ht="11.25">
      <c r="B105" s="131"/>
      <c r="D105" s="121" t="s">
        <v>141</v>
      </c>
      <c r="E105" s="132" t="s">
        <v>19</v>
      </c>
      <c r="F105" s="133" t="s">
        <v>1696</v>
      </c>
      <c r="H105" s="134">
        <v>-0.95</v>
      </c>
      <c r="I105" s="135"/>
      <c r="L105" s="131"/>
      <c r="M105" s="136"/>
      <c r="T105" s="137"/>
      <c r="AT105" s="132" t="s">
        <v>141</v>
      </c>
      <c r="AU105" s="132" t="s">
        <v>86</v>
      </c>
      <c r="AV105" s="10" t="s">
        <v>86</v>
      </c>
      <c r="AW105" s="10" t="s">
        <v>37</v>
      </c>
      <c r="AX105" s="10" t="s">
        <v>76</v>
      </c>
      <c r="AY105" s="132" t="s">
        <v>137</v>
      </c>
    </row>
    <row r="106" spans="2:65" s="10" customFormat="1" ht="11.25">
      <c r="B106" s="131"/>
      <c r="D106" s="121" t="s">
        <v>141</v>
      </c>
      <c r="E106" s="132" t="s">
        <v>19</v>
      </c>
      <c r="F106" s="133" t="s">
        <v>1697</v>
      </c>
      <c r="H106" s="134">
        <v>-0.245</v>
      </c>
      <c r="I106" s="135"/>
      <c r="L106" s="131"/>
      <c r="M106" s="136"/>
      <c r="T106" s="137"/>
      <c r="AT106" s="132" t="s">
        <v>141</v>
      </c>
      <c r="AU106" s="132" t="s">
        <v>86</v>
      </c>
      <c r="AV106" s="10" t="s">
        <v>86</v>
      </c>
      <c r="AW106" s="10" t="s">
        <v>37</v>
      </c>
      <c r="AX106" s="10" t="s">
        <v>76</v>
      </c>
      <c r="AY106" s="132" t="s">
        <v>137</v>
      </c>
    </row>
    <row r="107" spans="2:65" s="10" customFormat="1" ht="11.25">
      <c r="B107" s="131"/>
      <c r="D107" s="121" t="s">
        <v>141</v>
      </c>
      <c r="E107" s="132" t="s">
        <v>19</v>
      </c>
      <c r="F107" s="133" t="s">
        <v>1698</v>
      </c>
      <c r="H107" s="134">
        <v>-1.5960000000000001</v>
      </c>
      <c r="I107" s="135"/>
      <c r="L107" s="131"/>
      <c r="M107" s="136"/>
      <c r="T107" s="137"/>
      <c r="AT107" s="132" t="s">
        <v>141</v>
      </c>
      <c r="AU107" s="132" t="s">
        <v>86</v>
      </c>
      <c r="AV107" s="10" t="s">
        <v>86</v>
      </c>
      <c r="AW107" s="10" t="s">
        <v>37</v>
      </c>
      <c r="AX107" s="10" t="s">
        <v>76</v>
      </c>
      <c r="AY107" s="132" t="s">
        <v>137</v>
      </c>
    </row>
    <row r="108" spans="2:65" s="14" customFormat="1" ht="11.25">
      <c r="B108" s="166"/>
      <c r="D108" s="121" t="s">
        <v>141</v>
      </c>
      <c r="E108" s="167" t="s">
        <v>1672</v>
      </c>
      <c r="F108" s="168" t="s">
        <v>391</v>
      </c>
      <c r="H108" s="169">
        <v>18.888999999999999</v>
      </c>
      <c r="I108" s="170"/>
      <c r="L108" s="166"/>
      <c r="M108" s="171"/>
      <c r="T108" s="172"/>
      <c r="AT108" s="167" t="s">
        <v>141</v>
      </c>
      <c r="AU108" s="167" t="s">
        <v>86</v>
      </c>
      <c r="AV108" s="14" t="s">
        <v>153</v>
      </c>
      <c r="AW108" s="14" t="s">
        <v>37</v>
      </c>
      <c r="AX108" s="14" t="s">
        <v>76</v>
      </c>
      <c r="AY108" s="167" t="s">
        <v>137</v>
      </c>
    </row>
    <row r="109" spans="2:65" s="10" customFormat="1" ht="11.25">
      <c r="B109" s="131"/>
      <c r="D109" s="121" t="s">
        <v>141</v>
      </c>
      <c r="E109" s="132" t="s">
        <v>19</v>
      </c>
      <c r="F109" s="133" t="s">
        <v>1699</v>
      </c>
      <c r="H109" s="134">
        <v>37.777999999999999</v>
      </c>
      <c r="I109" s="135"/>
      <c r="L109" s="131"/>
      <c r="M109" s="136"/>
      <c r="T109" s="137"/>
      <c r="AT109" s="132" t="s">
        <v>141</v>
      </c>
      <c r="AU109" s="132" t="s">
        <v>86</v>
      </c>
      <c r="AV109" s="10" t="s">
        <v>86</v>
      </c>
      <c r="AW109" s="10" t="s">
        <v>37</v>
      </c>
      <c r="AX109" s="10" t="s">
        <v>84</v>
      </c>
      <c r="AY109" s="132" t="s">
        <v>137</v>
      </c>
    </row>
    <row r="110" spans="2:65" s="1" customFormat="1" ht="16.5" customHeight="1">
      <c r="B110" s="33"/>
      <c r="C110" s="108" t="s">
        <v>86</v>
      </c>
      <c r="D110" s="108" t="s">
        <v>132</v>
      </c>
      <c r="E110" s="109" t="s">
        <v>609</v>
      </c>
      <c r="F110" s="110" t="s">
        <v>1700</v>
      </c>
      <c r="G110" s="111" t="s">
        <v>287</v>
      </c>
      <c r="H110" s="112">
        <v>28.463999999999999</v>
      </c>
      <c r="I110" s="113"/>
      <c r="J110" s="114">
        <f>ROUND(I110*H110,2)</f>
        <v>0</v>
      </c>
      <c r="K110" s="110" t="s">
        <v>19</v>
      </c>
      <c r="L110" s="33"/>
      <c r="M110" s="115" t="s">
        <v>19</v>
      </c>
      <c r="N110" s="116" t="s">
        <v>47</v>
      </c>
      <c r="P110" s="117">
        <f>O110*H110</f>
        <v>0</v>
      </c>
      <c r="Q110" s="117">
        <v>0</v>
      </c>
      <c r="R110" s="117">
        <f>Q110*H110</f>
        <v>0</v>
      </c>
      <c r="S110" s="117">
        <v>0</v>
      </c>
      <c r="T110" s="118">
        <f>S110*H110</f>
        <v>0</v>
      </c>
      <c r="AR110" s="119" t="s">
        <v>153</v>
      </c>
      <c r="AT110" s="119" t="s">
        <v>132</v>
      </c>
      <c r="AU110" s="119" t="s">
        <v>86</v>
      </c>
      <c r="AY110" s="18" t="s">
        <v>137</v>
      </c>
      <c r="BE110" s="120">
        <f>IF(N110="základní",J110,0)</f>
        <v>0</v>
      </c>
      <c r="BF110" s="120">
        <f>IF(N110="snížená",J110,0)</f>
        <v>0</v>
      </c>
      <c r="BG110" s="120">
        <f>IF(N110="zákl. přenesená",J110,0)</f>
        <v>0</v>
      </c>
      <c r="BH110" s="120">
        <f>IF(N110="sníž. přenesená",J110,0)</f>
        <v>0</v>
      </c>
      <c r="BI110" s="120">
        <f>IF(N110="nulová",J110,0)</f>
        <v>0</v>
      </c>
      <c r="BJ110" s="18" t="s">
        <v>84</v>
      </c>
      <c r="BK110" s="120">
        <f>ROUND(I110*H110,2)</f>
        <v>0</v>
      </c>
      <c r="BL110" s="18" t="s">
        <v>153</v>
      </c>
      <c r="BM110" s="119" t="s">
        <v>1701</v>
      </c>
    </row>
    <row r="111" spans="2:65" s="1" customFormat="1" ht="29.25">
      <c r="B111" s="33"/>
      <c r="D111" s="121" t="s">
        <v>139</v>
      </c>
      <c r="F111" s="122" t="s">
        <v>1702</v>
      </c>
      <c r="I111" s="123"/>
      <c r="L111" s="33"/>
      <c r="M111" s="124"/>
      <c r="T111" s="54"/>
      <c r="AT111" s="18" t="s">
        <v>139</v>
      </c>
      <c r="AU111" s="18" t="s">
        <v>86</v>
      </c>
    </row>
    <row r="112" spans="2:65" s="9" customFormat="1" ht="11.25">
      <c r="B112" s="125"/>
      <c r="D112" s="121" t="s">
        <v>141</v>
      </c>
      <c r="E112" s="126" t="s">
        <v>19</v>
      </c>
      <c r="F112" s="127" t="s">
        <v>1703</v>
      </c>
      <c r="H112" s="126" t="s">
        <v>19</v>
      </c>
      <c r="I112" s="128"/>
      <c r="L112" s="125"/>
      <c r="M112" s="129"/>
      <c r="T112" s="130"/>
      <c r="AT112" s="126" t="s">
        <v>141</v>
      </c>
      <c r="AU112" s="126" t="s">
        <v>86</v>
      </c>
      <c r="AV112" s="9" t="s">
        <v>84</v>
      </c>
      <c r="AW112" s="9" t="s">
        <v>37</v>
      </c>
      <c r="AX112" s="9" t="s">
        <v>76</v>
      </c>
      <c r="AY112" s="126" t="s">
        <v>137</v>
      </c>
    </row>
    <row r="113" spans="2:65" s="9" customFormat="1" ht="11.25">
      <c r="B113" s="125"/>
      <c r="D113" s="121" t="s">
        <v>141</v>
      </c>
      <c r="E113" s="126" t="s">
        <v>19</v>
      </c>
      <c r="F113" s="127" t="s">
        <v>1704</v>
      </c>
      <c r="H113" s="126" t="s">
        <v>19</v>
      </c>
      <c r="I113" s="128"/>
      <c r="L113" s="125"/>
      <c r="M113" s="129"/>
      <c r="T113" s="130"/>
      <c r="AT113" s="126" t="s">
        <v>141</v>
      </c>
      <c r="AU113" s="126" t="s">
        <v>86</v>
      </c>
      <c r="AV113" s="9" t="s">
        <v>84</v>
      </c>
      <c r="AW113" s="9" t="s">
        <v>37</v>
      </c>
      <c r="AX113" s="9" t="s">
        <v>76</v>
      </c>
      <c r="AY113" s="126" t="s">
        <v>137</v>
      </c>
    </row>
    <row r="114" spans="2:65" s="10" customFormat="1" ht="11.25">
      <c r="B114" s="131"/>
      <c r="D114" s="121" t="s">
        <v>141</v>
      </c>
      <c r="E114" s="132" t="s">
        <v>19</v>
      </c>
      <c r="F114" s="133" t="s">
        <v>1705</v>
      </c>
      <c r="H114" s="134">
        <v>28.632000000000001</v>
      </c>
      <c r="I114" s="135"/>
      <c r="L114" s="131"/>
      <c r="M114" s="136"/>
      <c r="T114" s="137"/>
      <c r="AT114" s="132" t="s">
        <v>141</v>
      </c>
      <c r="AU114" s="132" t="s">
        <v>86</v>
      </c>
      <c r="AV114" s="10" t="s">
        <v>86</v>
      </c>
      <c r="AW114" s="10" t="s">
        <v>37</v>
      </c>
      <c r="AX114" s="10" t="s">
        <v>76</v>
      </c>
      <c r="AY114" s="132" t="s">
        <v>137</v>
      </c>
    </row>
    <row r="115" spans="2:65" s="10" customFormat="1" ht="11.25">
      <c r="B115" s="131"/>
      <c r="D115" s="121" t="s">
        <v>141</v>
      </c>
      <c r="E115" s="132" t="s">
        <v>19</v>
      </c>
      <c r="F115" s="133" t="s">
        <v>1706</v>
      </c>
      <c r="H115" s="134">
        <v>-0.16800000000000001</v>
      </c>
      <c r="I115" s="135"/>
      <c r="L115" s="131"/>
      <c r="M115" s="136"/>
      <c r="T115" s="137"/>
      <c r="AT115" s="132" t="s">
        <v>141</v>
      </c>
      <c r="AU115" s="132" t="s">
        <v>86</v>
      </c>
      <c r="AV115" s="10" t="s">
        <v>86</v>
      </c>
      <c r="AW115" s="10" t="s">
        <v>37</v>
      </c>
      <c r="AX115" s="10" t="s">
        <v>76</v>
      </c>
      <c r="AY115" s="132" t="s">
        <v>137</v>
      </c>
    </row>
    <row r="116" spans="2:65" s="14" customFormat="1" ht="11.25">
      <c r="B116" s="166"/>
      <c r="D116" s="121" t="s">
        <v>141</v>
      </c>
      <c r="E116" s="167" t="s">
        <v>306</v>
      </c>
      <c r="F116" s="168" t="s">
        <v>391</v>
      </c>
      <c r="H116" s="169">
        <v>28.463999999999999</v>
      </c>
      <c r="I116" s="170"/>
      <c r="L116" s="166"/>
      <c r="M116" s="171"/>
      <c r="T116" s="172"/>
      <c r="AT116" s="167" t="s">
        <v>141</v>
      </c>
      <c r="AU116" s="167" t="s">
        <v>86</v>
      </c>
      <c r="AV116" s="14" t="s">
        <v>153</v>
      </c>
      <c r="AW116" s="14" t="s">
        <v>37</v>
      </c>
      <c r="AX116" s="14" t="s">
        <v>84</v>
      </c>
      <c r="AY116" s="167" t="s">
        <v>137</v>
      </c>
    </row>
    <row r="117" spans="2:65" s="1" customFormat="1" ht="16.5" customHeight="1">
      <c r="B117" s="33"/>
      <c r="C117" s="108" t="s">
        <v>148</v>
      </c>
      <c r="D117" s="108" t="s">
        <v>132</v>
      </c>
      <c r="E117" s="109" t="s">
        <v>617</v>
      </c>
      <c r="F117" s="110" t="s">
        <v>618</v>
      </c>
      <c r="G117" s="111" t="s">
        <v>209</v>
      </c>
      <c r="H117" s="112">
        <v>37.718000000000004</v>
      </c>
      <c r="I117" s="113"/>
      <c r="J117" s="114">
        <f>ROUND(I117*H117,2)</f>
        <v>0</v>
      </c>
      <c r="K117" s="110" t="s">
        <v>376</v>
      </c>
      <c r="L117" s="33"/>
      <c r="M117" s="115" t="s">
        <v>19</v>
      </c>
      <c r="N117" s="116" t="s">
        <v>47</v>
      </c>
      <c r="P117" s="117">
        <f>O117*H117</f>
        <v>0</v>
      </c>
      <c r="Q117" s="117">
        <v>7.26E-3</v>
      </c>
      <c r="R117" s="117">
        <f>Q117*H117</f>
        <v>0.27383268000000005</v>
      </c>
      <c r="S117" s="117">
        <v>0</v>
      </c>
      <c r="T117" s="118">
        <f>S117*H117</f>
        <v>0</v>
      </c>
      <c r="AR117" s="119" t="s">
        <v>153</v>
      </c>
      <c r="AT117" s="119" t="s">
        <v>132</v>
      </c>
      <c r="AU117" s="119" t="s">
        <v>86</v>
      </c>
      <c r="AY117" s="18" t="s">
        <v>137</v>
      </c>
      <c r="BE117" s="120">
        <f>IF(N117="základní",J117,0)</f>
        <v>0</v>
      </c>
      <c r="BF117" s="120">
        <f>IF(N117="snížená",J117,0)</f>
        <v>0</v>
      </c>
      <c r="BG117" s="120">
        <f>IF(N117="zákl. přenesená",J117,0)</f>
        <v>0</v>
      </c>
      <c r="BH117" s="120">
        <f>IF(N117="sníž. přenesená",J117,0)</f>
        <v>0</v>
      </c>
      <c r="BI117" s="120">
        <f>IF(N117="nulová",J117,0)</f>
        <v>0</v>
      </c>
      <c r="BJ117" s="18" t="s">
        <v>84</v>
      </c>
      <c r="BK117" s="120">
        <f>ROUND(I117*H117,2)</f>
        <v>0</v>
      </c>
      <c r="BL117" s="18" t="s">
        <v>153</v>
      </c>
      <c r="BM117" s="119" t="s">
        <v>1707</v>
      </c>
    </row>
    <row r="118" spans="2:65" s="1" customFormat="1" ht="29.25">
      <c r="B118" s="33"/>
      <c r="D118" s="121" t="s">
        <v>139</v>
      </c>
      <c r="F118" s="122" t="s">
        <v>620</v>
      </c>
      <c r="I118" s="123"/>
      <c r="L118" s="33"/>
      <c r="M118" s="124"/>
      <c r="T118" s="54"/>
      <c r="AT118" s="18" t="s">
        <v>139</v>
      </c>
      <c r="AU118" s="18" t="s">
        <v>86</v>
      </c>
    </row>
    <row r="119" spans="2:65" s="1" customFormat="1" ht="11.25">
      <c r="B119" s="33"/>
      <c r="D119" s="164" t="s">
        <v>379</v>
      </c>
      <c r="F119" s="165" t="s">
        <v>621</v>
      </c>
      <c r="I119" s="123"/>
      <c r="L119" s="33"/>
      <c r="M119" s="124"/>
      <c r="T119" s="54"/>
      <c r="AT119" s="18" t="s">
        <v>379</v>
      </c>
      <c r="AU119" s="18" t="s">
        <v>86</v>
      </c>
    </row>
    <row r="120" spans="2:65" s="1" customFormat="1" ht="19.5">
      <c r="B120" s="33"/>
      <c r="D120" s="121" t="s">
        <v>252</v>
      </c>
      <c r="F120" s="141" t="s">
        <v>1208</v>
      </c>
      <c r="I120" s="123"/>
      <c r="L120" s="33"/>
      <c r="M120" s="124"/>
      <c r="T120" s="54"/>
      <c r="AT120" s="18" t="s">
        <v>252</v>
      </c>
      <c r="AU120" s="18" t="s">
        <v>86</v>
      </c>
    </row>
    <row r="121" spans="2:65" s="9" customFormat="1" ht="11.25">
      <c r="B121" s="125"/>
      <c r="D121" s="121" t="s">
        <v>141</v>
      </c>
      <c r="E121" s="126" t="s">
        <v>19</v>
      </c>
      <c r="F121" s="127" t="s">
        <v>1708</v>
      </c>
      <c r="H121" s="126" t="s">
        <v>19</v>
      </c>
      <c r="I121" s="128"/>
      <c r="L121" s="125"/>
      <c r="M121" s="129"/>
      <c r="T121" s="130"/>
      <c r="AT121" s="126" t="s">
        <v>141</v>
      </c>
      <c r="AU121" s="126" t="s">
        <v>86</v>
      </c>
      <c r="AV121" s="9" t="s">
        <v>84</v>
      </c>
      <c r="AW121" s="9" t="s">
        <v>37</v>
      </c>
      <c r="AX121" s="9" t="s">
        <v>76</v>
      </c>
      <c r="AY121" s="126" t="s">
        <v>137</v>
      </c>
    </row>
    <row r="122" spans="2:65" s="10" customFormat="1" ht="11.25">
      <c r="B122" s="131"/>
      <c r="D122" s="121" t="s">
        <v>141</v>
      </c>
      <c r="E122" s="132" t="s">
        <v>19</v>
      </c>
      <c r="F122" s="133" t="s">
        <v>1709</v>
      </c>
      <c r="H122" s="134">
        <v>34.79</v>
      </c>
      <c r="I122" s="135"/>
      <c r="L122" s="131"/>
      <c r="M122" s="136"/>
      <c r="T122" s="137"/>
      <c r="AT122" s="132" t="s">
        <v>141</v>
      </c>
      <c r="AU122" s="132" t="s">
        <v>86</v>
      </c>
      <c r="AV122" s="10" t="s">
        <v>86</v>
      </c>
      <c r="AW122" s="10" t="s">
        <v>37</v>
      </c>
      <c r="AX122" s="10" t="s">
        <v>76</v>
      </c>
      <c r="AY122" s="132" t="s">
        <v>137</v>
      </c>
    </row>
    <row r="123" spans="2:65" s="10" customFormat="1" ht="11.25">
      <c r="B123" s="131"/>
      <c r="D123" s="121" t="s">
        <v>141</v>
      </c>
      <c r="E123" s="132" t="s">
        <v>19</v>
      </c>
      <c r="F123" s="133" t="s">
        <v>1710</v>
      </c>
      <c r="H123" s="134">
        <v>2.9279999999999999</v>
      </c>
      <c r="I123" s="135"/>
      <c r="L123" s="131"/>
      <c r="M123" s="136"/>
      <c r="T123" s="137"/>
      <c r="AT123" s="132" t="s">
        <v>141</v>
      </c>
      <c r="AU123" s="132" t="s">
        <v>86</v>
      </c>
      <c r="AV123" s="10" t="s">
        <v>86</v>
      </c>
      <c r="AW123" s="10" t="s">
        <v>37</v>
      </c>
      <c r="AX123" s="10" t="s">
        <v>76</v>
      </c>
      <c r="AY123" s="132" t="s">
        <v>137</v>
      </c>
    </row>
    <row r="124" spans="2:65" s="14" customFormat="1" ht="11.25">
      <c r="B124" s="166"/>
      <c r="D124" s="121" t="s">
        <v>141</v>
      </c>
      <c r="E124" s="167" t="s">
        <v>289</v>
      </c>
      <c r="F124" s="168" t="s">
        <v>391</v>
      </c>
      <c r="H124" s="169">
        <v>37.718000000000004</v>
      </c>
      <c r="I124" s="170"/>
      <c r="L124" s="166"/>
      <c r="M124" s="171"/>
      <c r="T124" s="172"/>
      <c r="AT124" s="167" t="s">
        <v>141</v>
      </c>
      <c r="AU124" s="167" t="s">
        <v>86</v>
      </c>
      <c r="AV124" s="14" t="s">
        <v>153</v>
      </c>
      <c r="AW124" s="14" t="s">
        <v>37</v>
      </c>
      <c r="AX124" s="14" t="s">
        <v>84</v>
      </c>
      <c r="AY124" s="167" t="s">
        <v>137</v>
      </c>
    </row>
    <row r="125" spans="2:65" s="1" customFormat="1" ht="16.5" customHeight="1">
      <c r="B125" s="33"/>
      <c r="C125" s="108" t="s">
        <v>153</v>
      </c>
      <c r="D125" s="108" t="s">
        <v>132</v>
      </c>
      <c r="E125" s="109" t="s">
        <v>626</v>
      </c>
      <c r="F125" s="110" t="s">
        <v>627</v>
      </c>
      <c r="G125" s="111" t="s">
        <v>209</v>
      </c>
      <c r="H125" s="112">
        <v>37.718000000000004</v>
      </c>
      <c r="I125" s="113"/>
      <c r="J125" s="114">
        <f>ROUND(I125*H125,2)</f>
        <v>0</v>
      </c>
      <c r="K125" s="110" t="s">
        <v>376</v>
      </c>
      <c r="L125" s="33"/>
      <c r="M125" s="115" t="s">
        <v>19</v>
      </c>
      <c r="N125" s="116" t="s">
        <v>47</v>
      </c>
      <c r="P125" s="117">
        <f>O125*H125</f>
        <v>0</v>
      </c>
      <c r="Q125" s="117">
        <v>8.5999999999999998E-4</v>
      </c>
      <c r="R125" s="117">
        <f>Q125*H125</f>
        <v>3.2437480000000005E-2</v>
      </c>
      <c r="S125" s="117">
        <v>0</v>
      </c>
      <c r="T125" s="118">
        <f>S125*H125</f>
        <v>0</v>
      </c>
      <c r="AR125" s="119" t="s">
        <v>153</v>
      </c>
      <c r="AT125" s="119" t="s">
        <v>132</v>
      </c>
      <c r="AU125" s="119" t="s">
        <v>86</v>
      </c>
      <c r="AY125" s="18" t="s">
        <v>137</v>
      </c>
      <c r="BE125" s="120">
        <f>IF(N125="základní",J125,0)</f>
        <v>0</v>
      </c>
      <c r="BF125" s="120">
        <f>IF(N125="snížená",J125,0)</f>
        <v>0</v>
      </c>
      <c r="BG125" s="120">
        <f>IF(N125="zákl. přenesená",J125,0)</f>
        <v>0</v>
      </c>
      <c r="BH125" s="120">
        <f>IF(N125="sníž. přenesená",J125,0)</f>
        <v>0</v>
      </c>
      <c r="BI125" s="120">
        <f>IF(N125="nulová",J125,0)</f>
        <v>0</v>
      </c>
      <c r="BJ125" s="18" t="s">
        <v>84</v>
      </c>
      <c r="BK125" s="120">
        <f>ROUND(I125*H125,2)</f>
        <v>0</v>
      </c>
      <c r="BL125" s="18" t="s">
        <v>153</v>
      </c>
      <c r="BM125" s="119" t="s">
        <v>1711</v>
      </c>
    </row>
    <row r="126" spans="2:65" s="1" customFormat="1" ht="29.25">
      <c r="B126" s="33"/>
      <c r="D126" s="121" t="s">
        <v>139</v>
      </c>
      <c r="F126" s="122" t="s">
        <v>629</v>
      </c>
      <c r="I126" s="123"/>
      <c r="L126" s="33"/>
      <c r="M126" s="124"/>
      <c r="T126" s="54"/>
      <c r="AT126" s="18" t="s">
        <v>139</v>
      </c>
      <c r="AU126" s="18" t="s">
        <v>86</v>
      </c>
    </row>
    <row r="127" spans="2:65" s="1" customFormat="1" ht="11.25">
      <c r="B127" s="33"/>
      <c r="D127" s="164" t="s">
        <v>379</v>
      </c>
      <c r="F127" s="165" t="s">
        <v>630</v>
      </c>
      <c r="I127" s="123"/>
      <c r="L127" s="33"/>
      <c r="M127" s="124"/>
      <c r="T127" s="54"/>
      <c r="AT127" s="18" t="s">
        <v>379</v>
      </c>
      <c r="AU127" s="18" t="s">
        <v>86</v>
      </c>
    </row>
    <row r="128" spans="2:65" s="10" customFormat="1" ht="11.25">
      <c r="B128" s="131"/>
      <c r="D128" s="121" t="s">
        <v>141</v>
      </c>
      <c r="E128" s="132" t="s">
        <v>19</v>
      </c>
      <c r="F128" s="133" t="s">
        <v>289</v>
      </c>
      <c r="H128" s="134">
        <v>37.718000000000004</v>
      </c>
      <c r="I128" s="135"/>
      <c r="L128" s="131"/>
      <c r="M128" s="136"/>
      <c r="T128" s="137"/>
      <c r="AT128" s="132" t="s">
        <v>141</v>
      </c>
      <c r="AU128" s="132" t="s">
        <v>86</v>
      </c>
      <c r="AV128" s="10" t="s">
        <v>86</v>
      </c>
      <c r="AW128" s="10" t="s">
        <v>37</v>
      </c>
      <c r="AX128" s="10" t="s">
        <v>84</v>
      </c>
      <c r="AY128" s="132" t="s">
        <v>137</v>
      </c>
    </row>
    <row r="129" spans="2:65" s="1" customFormat="1" ht="16.5" customHeight="1">
      <c r="B129" s="33"/>
      <c r="C129" s="108" t="s">
        <v>159</v>
      </c>
      <c r="D129" s="108" t="s">
        <v>132</v>
      </c>
      <c r="E129" s="109" t="s">
        <v>1226</v>
      </c>
      <c r="F129" s="110" t="s">
        <v>1227</v>
      </c>
      <c r="G129" s="111" t="s">
        <v>303</v>
      </c>
      <c r="H129" s="112">
        <v>2.2759999999999998</v>
      </c>
      <c r="I129" s="113"/>
      <c r="J129" s="114">
        <f>ROUND(I129*H129,2)</f>
        <v>0</v>
      </c>
      <c r="K129" s="110" t="s">
        <v>376</v>
      </c>
      <c r="L129" s="33"/>
      <c r="M129" s="115" t="s">
        <v>19</v>
      </c>
      <c r="N129" s="116" t="s">
        <v>47</v>
      </c>
      <c r="P129" s="117">
        <f>O129*H129</f>
        <v>0</v>
      </c>
      <c r="Q129" s="117">
        <v>1.09528</v>
      </c>
      <c r="R129" s="117">
        <f>Q129*H129</f>
        <v>2.49285728</v>
      </c>
      <c r="S129" s="117">
        <v>0</v>
      </c>
      <c r="T129" s="118">
        <f>S129*H129</f>
        <v>0</v>
      </c>
      <c r="AR129" s="119" t="s">
        <v>153</v>
      </c>
      <c r="AT129" s="119" t="s">
        <v>132</v>
      </c>
      <c r="AU129" s="119" t="s">
        <v>86</v>
      </c>
      <c r="AY129" s="18" t="s">
        <v>137</v>
      </c>
      <c r="BE129" s="120">
        <f>IF(N129="základní",J129,0)</f>
        <v>0</v>
      </c>
      <c r="BF129" s="120">
        <f>IF(N129="snížená",J129,0)</f>
        <v>0</v>
      </c>
      <c r="BG129" s="120">
        <f>IF(N129="zákl. přenesená",J129,0)</f>
        <v>0</v>
      </c>
      <c r="BH129" s="120">
        <f>IF(N129="sníž. přenesená",J129,0)</f>
        <v>0</v>
      </c>
      <c r="BI129" s="120">
        <f>IF(N129="nulová",J129,0)</f>
        <v>0</v>
      </c>
      <c r="BJ129" s="18" t="s">
        <v>84</v>
      </c>
      <c r="BK129" s="120">
        <f>ROUND(I129*H129,2)</f>
        <v>0</v>
      </c>
      <c r="BL129" s="18" t="s">
        <v>153</v>
      </c>
      <c r="BM129" s="119" t="s">
        <v>1712</v>
      </c>
    </row>
    <row r="130" spans="2:65" s="1" customFormat="1" ht="29.25">
      <c r="B130" s="33"/>
      <c r="D130" s="121" t="s">
        <v>139</v>
      </c>
      <c r="F130" s="122" t="s">
        <v>1229</v>
      </c>
      <c r="I130" s="123"/>
      <c r="L130" s="33"/>
      <c r="M130" s="124"/>
      <c r="T130" s="54"/>
      <c r="AT130" s="18" t="s">
        <v>139</v>
      </c>
      <c r="AU130" s="18" t="s">
        <v>86</v>
      </c>
    </row>
    <row r="131" spans="2:65" s="1" customFormat="1" ht="11.25">
      <c r="B131" s="33"/>
      <c r="D131" s="164" t="s">
        <v>379</v>
      </c>
      <c r="F131" s="165" t="s">
        <v>1230</v>
      </c>
      <c r="I131" s="123"/>
      <c r="L131" s="33"/>
      <c r="M131" s="124"/>
      <c r="T131" s="54"/>
      <c r="AT131" s="18" t="s">
        <v>379</v>
      </c>
      <c r="AU131" s="18" t="s">
        <v>86</v>
      </c>
    </row>
    <row r="132" spans="2:65" s="9" customFormat="1" ht="11.25">
      <c r="B132" s="125"/>
      <c r="D132" s="121" t="s">
        <v>141</v>
      </c>
      <c r="E132" s="126" t="s">
        <v>19</v>
      </c>
      <c r="F132" s="127" t="s">
        <v>1713</v>
      </c>
      <c r="H132" s="126" t="s">
        <v>19</v>
      </c>
      <c r="I132" s="128"/>
      <c r="L132" s="125"/>
      <c r="M132" s="129"/>
      <c r="T132" s="130"/>
      <c r="AT132" s="126" t="s">
        <v>141</v>
      </c>
      <c r="AU132" s="126" t="s">
        <v>86</v>
      </c>
      <c r="AV132" s="9" t="s">
        <v>84</v>
      </c>
      <c r="AW132" s="9" t="s">
        <v>37</v>
      </c>
      <c r="AX132" s="9" t="s">
        <v>76</v>
      </c>
      <c r="AY132" s="126" t="s">
        <v>137</v>
      </c>
    </row>
    <row r="133" spans="2:65" s="10" customFormat="1" ht="11.25">
      <c r="B133" s="131"/>
      <c r="D133" s="121" t="s">
        <v>141</v>
      </c>
      <c r="E133" s="132" t="s">
        <v>19</v>
      </c>
      <c r="F133" s="133" t="s">
        <v>1714</v>
      </c>
      <c r="H133" s="134">
        <v>2.2759999999999998</v>
      </c>
      <c r="I133" s="135"/>
      <c r="L133" s="131"/>
      <c r="M133" s="136"/>
      <c r="T133" s="137"/>
      <c r="AT133" s="132" t="s">
        <v>141</v>
      </c>
      <c r="AU133" s="132" t="s">
        <v>86</v>
      </c>
      <c r="AV133" s="10" t="s">
        <v>86</v>
      </c>
      <c r="AW133" s="10" t="s">
        <v>37</v>
      </c>
      <c r="AX133" s="10" t="s">
        <v>84</v>
      </c>
      <c r="AY133" s="132" t="s">
        <v>137</v>
      </c>
    </row>
    <row r="134" spans="2:65" s="13" customFormat="1" ht="22.9" customHeight="1">
      <c r="B134" s="152"/>
      <c r="D134" s="153" t="s">
        <v>75</v>
      </c>
      <c r="E134" s="162" t="s">
        <v>153</v>
      </c>
      <c r="F134" s="162" t="s">
        <v>668</v>
      </c>
      <c r="I134" s="155"/>
      <c r="J134" s="163">
        <f>BK134</f>
        <v>0</v>
      </c>
      <c r="L134" s="152"/>
      <c r="M134" s="157"/>
      <c r="P134" s="158">
        <f>SUM(P135:P156)</f>
        <v>0</v>
      </c>
      <c r="R134" s="158">
        <f>SUM(R135:R156)</f>
        <v>2.4505469199999999</v>
      </c>
      <c r="T134" s="159">
        <f>SUM(T135:T156)</f>
        <v>0</v>
      </c>
      <c r="AR134" s="153" t="s">
        <v>84</v>
      </c>
      <c r="AT134" s="160" t="s">
        <v>75</v>
      </c>
      <c r="AU134" s="160" t="s">
        <v>84</v>
      </c>
      <c r="AY134" s="153" t="s">
        <v>137</v>
      </c>
      <c r="BK134" s="161">
        <f>SUM(BK135:BK156)</f>
        <v>0</v>
      </c>
    </row>
    <row r="135" spans="2:65" s="1" customFormat="1" ht="16.5" customHeight="1">
      <c r="B135" s="33"/>
      <c r="C135" s="108" t="s">
        <v>164</v>
      </c>
      <c r="D135" s="108" t="s">
        <v>132</v>
      </c>
      <c r="E135" s="109" t="s">
        <v>1715</v>
      </c>
      <c r="F135" s="110" t="s">
        <v>1716</v>
      </c>
      <c r="G135" s="111" t="s">
        <v>287</v>
      </c>
      <c r="H135" s="112">
        <v>0.69599999999999995</v>
      </c>
      <c r="I135" s="113"/>
      <c r="J135" s="114">
        <f>ROUND(I135*H135,2)</f>
        <v>0</v>
      </c>
      <c r="K135" s="110" t="s">
        <v>376</v>
      </c>
      <c r="L135" s="33"/>
      <c r="M135" s="115" t="s">
        <v>19</v>
      </c>
      <c r="N135" s="116" t="s">
        <v>47</v>
      </c>
      <c r="P135" s="117">
        <f>O135*H135</f>
        <v>0</v>
      </c>
      <c r="Q135" s="117">
        <v>2.5019800000000001</v>
      </c>
      <c r="R135" s="117">
        <f>Q135*H135</f>
        <v>1.7413780800000001</v>
      </c>
      <c r="S135" s="117">
        <v>0</v>
      </c>
      <c r="T135" s="118">
        <f>S135*H135</f>
        <v>0</v>
      </c>
      <c r="AR135" s="119" t="s">
        <v>153</v>
      </c>
      <c r="AT135" s="119" t="s">
        <v>132</v>
      </c>
      <c r="AU135" s="119" t="s">
        <v>86</v>
      </c>
      <c r="AY135" s="18" t="s">
        <v>137</v>
      </c>
      <c r="BE135" s="120">
        <f>IF(N135="základní",J135,0)</f>
        <v>0</v>
      </c>
      <c r="BF135" s="120">
        <f>IF(N135="snížená",J135,0)</f>
        <v>0</v>
      </c>
      <c r="BG135" s="120">
        <f>IF(N135="zákl. přenesená",J135,0)</f>
        <v>0</v>
      </c>
      <c r="BH135" s="120">
        <f>IF(N135="sníž. přenesená",J135,0)</f>
        <v>0</v>
      </c>
      <c r="BI135" s="120">
        <f>IF(N135="nulová",J135,0)</f>
        <v>0</v>
      </c>
      <c r="BJ135" s="18" t="s">
        <v>84</v>
      </c>
      <c r="BK135" s="120">
        <f>ROUND(I135*H135,2)</f>
        <v>0</v>
      </c>
      <c r="BL135" s="18" t="s">
        <v>153</v>
      </c>
      <c r="BM135" s="119" t="s">
        <v>1717</v>
      </c>
    </row>
    <row r="136" spans="2:65" s="1" customFormat="1" ht="11.25">
      <c r="B136" s="33"/>
      <c r="D136" s="121" t="s">
        <v>139</v>
      </c>
      <c r="F136" s="122" t="s">
        <v>1718</v>
      </c>
      <c r="I136" s="123"/>
      <c r="L136" s="33"/>
      <c r="M136" s="124"/>
      <c r="T136" s="54"/>
      <c r="AT136" s="18" t="s">
        <v>139</v>
      </c>
      <c r="AU136" s="18" t="s">
        <v>86</v>
      </c>
    </row>
    <row r="137" spans="2:65" s="1" customFormat="1" ht="11.25">
      <c r="B137" s="33"/>
      <c r="D137" s="164" t="s">
        <v>379</v>
      </c>
      <c r="F137" s="165" t="s">
        <v>1719</v>
      </c>
      <c r="I137" s="123"/>
      <c r="L137" s="33"/>
      <c r="M137" s="124"/>
      <c r="T137" s="54"/>
      <c r="AT137" s="18" t="s">
        <v>379</v>
      </c>
      <c r="AU137" s="18" t="s">
        <v>86</v>
      </c>
    </row>
    <row r="138" spans="2:65" s="1" customFormat="1" ht="19.5">
      <c r="B138" s="33"/>
      <c r="D138" s="121" t="s">
        <v>252</v>
      </c>
      <c r="F138" s="141" t="s">
        <v>1720</v>
      </c>
      <c r="I138" s="123"/>
      <c r="L138" s="33"/>
      <c r="M138" s="124"/>
      <c r="T138" s="54"/>
      <c r="AT138" s="18" t="s">
        <v>252</v>
      </c>
      <c r="AU138" s="18" t="s">
        <v>86</v>
      </c>
    </row>
    <row r="139" spans="2:65" s="9" customFormat="1" ht="11.25">
      <c r="B139" s="125"/>
      <c r="D139" s="121" t="s">
        <v>141</v>
      </c>
      <c r="E139" s="126" t="s">
        <v>19</v>
      </c>
      <c r="F139" s="127" t="s">
        <v>1721</v>
      </c>
      <c r="H139" s="126" t="s">
        <v>19</v>
      </c>
      <c r="I139" s="128"/>
      <c r="L139" s="125"/>
      <c r="M139" s="129"/>
      <c r="T139" s="130"/>
      <c r="AT139" s="126" t="s">
        <v>141</v>
      </c>
      <c r="AU139" s="126" t="s">
        <v>86</v>
      </c>
      <c r="AV139" s="9" t="s">
        <v>84</v>
      </c>
      <c r="AW139" s="9" t="s">
        <v>37</v>
      </c>
      <c r="AX139" s="9" t="s">
        <v>76</v>
      </c>
      <c r="AY139" s="126" t="s">
        <v>137</v>
      </c>
    </row>
    <row r="140" spans="2:65" s="10" customFormat="1" ht="11.25">
      <c r="B140" s="131"/>
      <c r="D140" s="121" t="s">
        <v>141</v>
      </c>
      <c r="E140" s="132" t="s">
        <v>19</v>
      </c>
      <c r="F140" s="133" t="s">
        <v>1722</v>
      </c>
      <c r="H140" s="134">
        <v>0.69599999999999995</v>
      </c>
      <c r="I140" s="135"/>
      <c r="L140" s="131"/>
      <c r="M140" s="136"/>
      <c r="T140" s="137"/>
      <c r="AT140" s="132" t="s">
        <v>141</v>
      </c>
      <c r="AU140" s="132" t="s">
        <v>86</v>
      </c>
      <c r="AV140" s="10" t="s">
        <v>86</v>
      </c>
      <c r="AW140" s="10" t="s">
        <v>37</v>
      </c>
      <c r="AX140" s="10" t="s">
        <v>84</v>
      </c>
      <c r="AY140" s="132" t="s">
        <v>137</v>
      </c>
    </row>
    <row r="141" spans="2:65" s="1" customFormat="1" ht="16.5" customHeight="1">
      <c r="B141" s="33"/>
      <c r="C141" s="108" t="s">
        <v>170</v>
      </c>
      <c r="D141" s="108" t="s">
        <v>132</v>
      </c>
      <c r="E141" s="109" t="s">
        <v>1723</v>
      </c>
      <c r="F141" s="110" t="s">
        <v>1724</v>
      </c>
      <c r="G141" s="111" t="s">
        <v>333</v>
      </c>
      <c r="H141" s="112">
        <v>23.2</v>
      </c>
      <c r="I141" s="113"/>
      <c r="J141" s="114">
        <f>ROUND(I141*H141,2)</f>
        <v>0</v>
      </c>
      <c r="K141" s="110" t="s">
        <v>376</v>
      </c>
      <c r="L141" s="33"/>
      <c r="M141" s="115" t="s">
        <v>19</v>
      </c>
      <c r="N141" s="116" t="s">
        <v>47</v>
      </c>
      <c r="P141" s="117">
        <f>O141*H141</f>
        <v>0</v>
      </c>
      <c r="Q141" s="117">
        <v>2.494E-2</v>
      </c>
      <c r="R141" s="117">
        <f>Q141*H141</f>
        <v>0.57860800000000001</v>
      </c>
      <c r="S141" s="117">
        <v>0</v>
      </c>
      <c r="T141" s="118">
        <f>S141*H141</f>
        <v>0</v>
      </c>
      <c r="AR141" s="119" t="s">
        <v>153</v>
      </c>
      <c r="AT141" s="119" t="s">
        <v>132</v>
      </c>
      <c r="AU141" s="119" t="s">
        <v>86</v>
      </c>
      <c r="AY141" s="18" t="s">
        <v>137</v>
      </c>
      <c r="BE141" s="120">
        <f>IF(N141="základní",J141,0)</f>
        <v>0</v>
      </c>
      <c r="BF141" s="120">
        <f>IF(N141="snížená",J141,0)</f>
        <v>0</v>
      </c>
      <c r="BG141" s="120">
        <f>IF(N141="zákl. přenesená",J141,0)</f>
        <v>0</v>
      </c>
      <c r="BH141" s="120">
        <f>IF(N141="sníž. přenesená",J141,0)</f>
        <v>0</v>
      </c>
      <c r="BI141" s="120">
        <f>IF(N141="nulová",J141,0)</f>
        <v>0</v>
      </c>
      <c r="BJ141" s="18" t="s">
        <v>84</v>
      </c>
      <c r="BK141" s="120">
        <f>ROUND(I141*H141,2)</f>
        <v>0</v>
      </c>
      <c r="BL141" s="18" t="s">
        <v>153</v>
      </c>
      <c r="BM141" s="119" t="s">
        <v>1725</v>
      </c>
    </row>
    <row r="142" spans="2:65" s="1" customFormat="1" ht="19.5">
      <c r="B142" s="33"/>
      <c r="D142" s="121" t="s">
        <v>139</v>
      </c>
      <c r="F142" s="122" t="s">
        <v>1726</v>
      </c>
      <c r="I142" s="123"/>
      <c r="L142" s="33"/>
      <c r="M142" s="124"/>
      <c r="T142" s="54"/>
      <c r="AT142" s="18" t="s">
        <v>139</v>
      </c>
      <c r="AU142" s="18" t="s">
        <v>86</v>
      </c>
    </row>
    <row r="143" spans="2:65" s="1" customFormat="1" ht="11.25">
      <c r="B143" s="33"/>
      <c r="D143" s="164" t="s">
        <v>379</v>
      </c>
      <c r="F143" s="165" t="s">
        <v>1727</v>
      </c>
      <c r="I143" s="123"/>
      <c r="L143" s="33"/>
      <c r="M143" s="124"/>
      <c r="T143" s="54"/>
      <c r="AT143" s="18" t="s">
        <v>379</v>
      </c>
      <c r="AU143" s="18" t="s">
        <v>86</v>
      </c>
    </row>
    <row r="144" spans="2:65" s="9" customFormat="1" ht="11.25">
      <c r="B144" s="125"/>
      <c r="D144" s="121" t="s">
        <v>141</v>
      </c>
      <c r="E144" s="126" t="s">
        <v>19</v>
      </c>
      <c r="F144" s="127" t="s">
        <v>1721</v>
      </c>
      <c r="H144" s="126" t="s">
        <v>19</v>
      </c>
      <c r="I144" s="128"/>
      <c r="L144" s="125"/>
      <c r="M144" s="129"/>
      <c r="T144" s="130"/>
      <c r="AT144" s="126" t="s">
        <v>141</v>
      </c>
      <c r="AU144" s="126" t="s">
        <v>86</v>
      </c>
      <c r="AV144" s="9" t="s">
        <v>84</v>
      </c>
      <c r="AW144" s="9" t="s">
        <v>37</v>
      </c>
      <c r="AX144" s="9" t="s">
        <v>76</v>
      </c>
      <c r="AY144" s="126" t="s">
        <v>137</v>
      </c>
    </row>
    <row r="145" spans="2:65" s="10" customFormat="1" ht="11.25">
      <c r="B145" s="131"/>
      <c r="D145" s="121" t="s">
        <v>141</v>
      </c>
      <c r="E145" s="132" t="s">
        <v>19</v>
      </c>
      <c r="F145" s="133" t="s">
        <v>1728</v>
      </c>
      <c r="H145" s="134">
        <v>23.2</v>
      </c>
      <c r="I145" s="135"/>
      <c r="L145" s="131"/>
      <c r="M145" s="136"/>
      <c r="T145" s="137"/>
      <c r="AT145" s="132" t="s">
        <v>141</v>
      </c>
      <c r="AU145" s="132" t="s">
        <v>86</v>
      </c>
      <c r="AV145" s="10" t="s">
        <v>86</v>
      </c>
      <c r="AW145" s="10" t="s">
        <v>37</v>
      </c>
      <c r="AX145" s="10" t="s">
        <v>84</v>
      </c>
      <c r="AY145" s="132" t="s">
        <v>137</v>
      </c>
    </row>
    <row r="146" spans="2:65" s="1" customFormat="1" ht="16.5" customHeight="1">
      <c r="B146" s="33"/>
      <c r="C146" s="108" t="s">
        <v>176</v>
      </c>
      <c r="D146" s="108" t="s">
        <v>132</v>
      </c>
      <c r="E146" s="109" t="s">
        <v>1729</v>
      </c>
      <c r="F146" s="110" t="s">
        <v>1730</v>
      </c>
      <c r="G146" s="111" t="s">
        <v>303</v>
      </c>
      <c r="H146" s="112">
        <v>0.124</v>
      </c>
      <c r="I146" s="113"/>
      <c r="J146" s="114">
        <f>ROUND(I146*H146,2)</f>
        <v>0</v>
      </c>
      <c r="K146" s="110" t="s">
        <v>376</v>
      </c>
      <c r="L146" s="33"/>
      <c r="M146" s="115" t="s">
        <v>19</v>
      </c>
      <c r="N146" s="116" t="s">
        <v>47</v>
      </c>
      <c r="P146" s="117">
        <f>O146*H146</f>
        <v>0</v>
      </c>
      <c r="Q146" s="117">
        <v>1.05291</v>
      </c>
      <c r="R146" s="117">
        <f>Q146*H146</f>
        <v>0.13056084000000001</v>
      </c>
      <c r="S146" s="117">
        <v>0</v>
      </c>
      <c r="T146" s="118">
        <f>S146*H146</f>
        <v>0</v>
      </c>
      <c r="AR146" s="119" t="s">
        <v>153</v>
      </c>
      <c r="AT146" s="119" t="s">
        <v>132</v>
      </c>
      <c r="AU146" s="119" t="s">
        <v>86</v>
      </c>
      <c r="AY146" s="18" t="s">
        <v>137</v>
      </c>
      <c r="BE146" s="120">
        <f>IF(N146="základní",J146,0)</f>
        <v>0</v>
      </c>
      <c r="BF146" s="120">
        <f>IF(N146="snížená",J146,0)</f>
        <v>0</v>
      </c>
      <c r="BG146" s="120">
        <f>IF(N146="zákl. přenesená",J146,0)</f>
        <v>0</v>
      </c>
      <c r="BH146" s="120">
        <f>IF(N146="sníž. přenesená",J146,0)</f>
        <v>0</v>
      </c>
      <c r="BI146" s="120">
        <f>IF(N146="nulová",J146,0)</f>
        <v>0</v>
      </c>
      <c r="BJ146" s="18" t="s">
        <v>84</v>
      </c>
      <c r="BK146" s="120">
        <f>ROUND(I146*H146,2)</f>
        <v>0</v>
      </c>
      <c r="BL146" s="18" t="s">
        <v>153</v>
      </c>
      <c r="BM146" s="119" t="s">
        <v>1731</v>
      </c>
    </row>
    <row r="147" spans="2:65" s="1" customFormat="1" ht="11.25">
      <c r="B147" s="33"/>
      <c r="D147" s="121" t="s">
        <v>139</v>
      </c>
      <c r="F147" s="122" t="s">
        <v>1732</v>
      </c>
      <c r="I147" s="123"/>
      <c r="L147" s="33"/>
      <c r="M147" s="124"/>
      <c r="T147" s="54"/>
      <c r="AT147" s="18" t="s">
        <v>139</v>
      </c>
      <c r="AU147" s="18" t="s">
        <v>86</v>
      </c>
    </row>
    <row r="148" spans="2:65" s="1" customFormat="1" ht="11.25">
      <c r="B148" s="33"/>
      <c r="D148" s="164" t="s">
        <v>379</v>
      </c>
      <c r="F148" s="165" t="s">
        <v>1733</v>
      </c>
      <c r="I148" s="123"/>
      <c r="L148" s="33"/>
      <c r="M148" s="124"/>
      <c r="T148" s="54"/>
      <c r="AT148" s="18" t="s">
        <v>379</v>
      </c>
      <c r="AU148" s="18" t="s">
        <v>86</v>
      </c>
    </row>
    <row r="149" spans="2:65" s="9" customFormat="1" ht="11.25">
      <c r="B149" s="125"/>
      <c r="D149" s="121" t="s">
        <v>141</v>
      </c>
      <c r="E149" s="126" t="s">
        <v>19</v>
      </c>
      <c r="F149" s="127" t="s">
        <v>1713</v>
      </c>
      <c r="H149" s="126" t="s">
        <v>19</v>
      </c>
      <c r="I149" s="128"/>
      <c r="L149" s="125"/>
      <c r="M149" s="129"/>
      <c r="T149" s="130"/>
      <c r="AT149" s="126" t="s">
        <v>141</v>
      </c>
      <c r="AU149" s="126" t="s">
        <v>86</v>
      </c>
      <c r="AV149" s="9" t="s">
        <v>84</v>
      </c>
      <c r="AW149" s="9" t="s">
        <v>37</v>
      </c>
      <c r="AX149" s="9" t="s">
        <v>76</v>
      </c>
      <c r="AY149" s="126" t="s">
        <v>137</v>
      </c>
    </row>
    <row r="150" spans="2:65" s="10" customFormat="1" ht="11.25">
      <c r="B150" s="131"/>
      <c r="D150" s="121" t="s">
        <v>141</v>
      </c>
      <c r="E150" s="132" t="s">
        <v>19</v>
      </c>
      <c r="F150" s="133" t="s">
        <v>1734</v>
      </c>
      <c r="H150" s="134">
        <v>0.124</v>
      </c>
      <c r="I150" s="135"/>
      <c r="L150" s="131"/>
      <c r="M150" s="136"/>
      <c r="T150" s="137"/>
      <c r="AT150" s="132" t="s">
        <v>141</v>
      </c>
      <c r="AU150" s="132" t="s">
        <v>86</v>
      </c>
      <c r="AV150" s="10" t="s">
        <v>86</v>
      </c>
      <c r="AW150" s="10" t="s">
        <v>37</v>
      </c>
      <c r="AX150" s="10" t="s">
        <v>84</v>
      </c>
      <c r="AY150" s="132" t="s">
        <v>137</v>
      </c>
    </row>
    <row r="151" spans="2:65" s="1" customFormat="1" ht="16.5" customHeight="1">
      <c r="B151" s="33"/>
      <c r="C151" s="108" t="s">
        <v>181</v>
      </c>
      <c r="D151" s="108" t="s">
        <v>132</v>
      </c>
      <c r="E151" s="109" t="s">
        <v>670</v>
      </c>
      <c r="F151" s="110" t="s">
        <v>671</v>
      </c>
      <c r="G151" s="111" t="s">
        <v>209</v>
      </c>
      <c r="H151" s="112">
        <v>8.25</v>
      </c>
      <c r="I151" s="113"/>
      <c r="J151" s="114">
        <f>ROUND(I151*H151,2)</f>
        <v>0</v>
      </c>
      <c r="K151" s="110" t="s">
        <v>376</v>
      </c>
      <c r="L151" s="33"/>
      <c r="M151" s="115" t="s">
        <v>19</v>
      </c>
      <c r="N151" s="116" t="s">
        <v>47</v>
      </c>
      <c r="P151" s="117">
        <f>O151*H151</f>
        <v>0</v>
      </c>
      <c r="Q151" s="117">
        <v>0</v>
      </c>
      <c r="R151" s="117">
        <f>Q151*H151</f>
        <v>0</v>
      </c>
      <c r="S151" s="117">
        <v>0</v>
      </c>
      <c r="T151" s="118">
        <f>S151*H151</f>
        <v>0</v>
      </c>
      <c r="AR151" s="119" t="s">
        <v>153</v>
      </c>
      <c r="AT151" s="119" t="s">
        <v>132</v>
      </c>
      <c r="AU151" s="119" t="s">
        <v>86</v>
      </c>
      <c r="AY151" s="18" t="s">
        <v>137</v>
      </c>
      <c r="BE151" s="120">
        <f>IF(N151="základní",J151,0)</f>
        <v>0</v>
      </c>
      <c r="BF151" s="120">
        <f>IF(N151="snížená",J151,0)</f>
        <v>0</v>
      </c>
      <c r="BG151" s="120">
        <f>IF(N151="zákl. přenesená",J151,0)</f>
        <v>0</v>
      </c>
      <c r="BH151" s="120">
        <f>IF(N151="sníž. přenesená",J151,0)</f>
        <v>0</v>
      </c>
      <c r="BI151" s="120">
        <f>IF(N151="nulová",J151,0)</f>
        <v>0</v>
      </c>
      <c r="BJ151" s="18" t="s">
        <v>84</v>
      </c>
      <c r="BK151" s="120">
        <f>ROUND(I151*H151,2)</f>
        <v>0</v>
      </c>
      <c r="BL151" s="18" t="s">
        <v>153</v>
      </c>
      <c r="BM151" s="119" t="s">
        <v>1735</v>
      </c>
    </row>
    <row r="152" spans="2:65" s="1" customFormat="1" ht="11.25">
      <c r="B152" s="33"/>
      <c r="D152" s="121" t="s">
        <v>139</v>
      </c>
      <c r="F152" s="122" t="s">
        <v>673</v>
      </c>
      <c r="I152" s="123"/>
      <c r="L152" s="33"/>
      <c r="M152" s="124"/>
      <c r="T152" s="54"/>
      <c r="AT152" s="18" t="s">
        <v>139</v>
      </c>
      <c r="AU152" s="18" t="s">
        <v>86</v>
      </c>
    </row>
    <row r="153" spans="2:65" s="1" customFormat="1" ht="11.25">
      <c r="B153" s="33"/>
      <c r="D153" s="164" t="s">
        <v>379</v>
      </c>
      <c r="F153" s="165" t="s">
        <v>674</v>
      </c>
      <c r="I153" s="123"/>
      <c r="L153" s="33"/>
      <c r="M153" s="124"/>
      <c r="T153" s="54"/>
      <c r="AT153" s="18" t="s">
        <v>379</v>
      </c>
      <c r="AU153" s="18" t="s">
        <v>86</v>
      </c>
    </row>
    <row r="154" spans="2:65" s="1" customFormat="1" ht="19.5">
      <c r="B154" s="33"/>
      <c r="D154" s="121" t="s">
        <v>252</v>
      </c>
      <c r="F154" s="141" t="s">
        <v>675</v>
      </c>
      <c r="I154" s="123"/>
      <c r="L154" s="33"/>
      <c r="M154" s="124"/>
      <c r="T154" s="54"/>
      <c r="AT154" s="18" t="s">
        <v>252</v>
      </c>
      <c r="AU154" s="18" t="s">
        <v>86</v>
      </c>
    </row>
    <row r="155" spans="2:65" s="9" customFormat="1" ht="11.25">
      <c r="B155" s="125"/>
      <c r="D155" s="121" t="s">
        <v>141</v>
      </c>
      <c r="E155" s="126" t="s">
        <v>19</v>
      </c>
      <c r="F155" s="127" t="s">
        <v>1736</v>
      </c>
      <c r="H155" s="126" t="s">
        <v>19</v>
      </c>
      <c r="I155" s="128"/>
      <c r="L155" s="125"/>
      <c r="M155" s="129"/>
      <c r="T155" s="130"/>
      <c r="AT155" s="126" t="s">
        <v>141</v>
      </c>
      <c r="AU155" s="126" t="s">
        <v>86</v>
      </c>
      <c r="AV155" s="9" t="s">
        <v>84</v>
      </c>
      <c r="AW155" s="9" t="s">
        <v>37</v>
      </c>
      <c r="AX155" s="9" t="s">
        <v>76</v>
      </c>
      <c r="AY155" s="126" t="s">
        <v>137</v>
      </c>
    </row>
    <row r="156" spans="2:65" s="10" customFormat="1" ht="11.25">
      <c r="B156" s="131"/>
      <c r="D156" s="121" t="s">
        <v>141</v>
      </c>
      <c r="E156" s="132" t="s">
        <v>19</v>
      </c>
      <c r="F156" s="133" t="s">
        <v>1737</v>
      </c>
      <c r="H156" s="134">
        <v>8.25</v>
      </c>
      <c r="I156" s="135"/>
      <c r="L156" s="131"/>
      <c r="M156" s="136"/>
      <c r="T156" s="137"/>
      <c r="AT156" s="132" t="s">
        <v>141</v>
      </c>
      <c r="AU156" s="132" t="s">
        <v>86</v>
      </c>
      <c r="AV156" s="10" t="s">
        <v>86</v>
      </c>
      <c r="AW156" s="10" t="s">
        <v>37</v>
      </c>
      <c r="AX156" s="10" t="s">
        <v>84</v>
      </c>
      <c r="AY156" s="132" t="s">
        <v>137</v>
      </c>
    </row>
    <row r="157" spans="2:65" s="13" customFormat="1" ht="22.9" customHeight="1">
      <c r="B157" s="152"/>
      <c r="D157" s="153" t="s">
        <v>75</v>
      </c>
      <c r="E157" s="162" t="s">
        <v>164</v>
      </c>
      <c r="F157" s="162" t="s">
        <v>1282</v>
      </c>
      <c r="I157" s="155"/>
      <c r="J157" s="163">
        <f>BK157</f>
        <v>0</v>
      </c>
      <c r="L157" s="152"/>
      <c r="M157" s="157"/>
      <c r="P157" s="158">
        <f>SUM(P158:P199)</f>
        <v>0</v>
      </c>
      <c r="R157" s="158">
        <f>SUM(R158:R199)</f>
        <v>1.4502791000000002</v>
      </c>
      <c r="T157" s="159">
        <f>SUM(T158:T199)</f>
        <v>0</v>
      </c>
      <c r="AR157" s="153" t="s">
        <v>84</v>
      </c>
      <c r="AT157" s="160" t="s">
        <v>75</v>
      </c>
      <c r="AU157" s="160" t="s">
        <v>84</v>
      </c>
      <c r="AY157" s="153" t="s">
        <v>137</v>
      </c>
      <c r="BK157" s="161">
        <f>SUM(BK158:BK199)</f>
        <v>0</v>
      </c>
    </row>
    <row r="158" spans="2:65" s="1" customFormat="1" ht="16.5" customHeight="1">
      <c r="B158" s="33"/>
      <c r="C158" s="108" t="s">
        <v>186</v>
      </c>
      <c r="D158" s="108" t="s">
        <v>132</v>
      </c>
      <c r="E158" s="109" t="s">
        <v>1738</v>
      </c>
      <c r="F158" s="110" t="s">
        <v>1739</v>
      </c>
      <c r="G158" s="111" t="s">
        <v>209</v>
      </c>
      <c r="H158" s="112">
        <v>38.978000000000002</v>
      </c>
      <c r="I158" s="113"/>
      <c r="J158" s="114">
        <f>ROUND(I158*H158,2)</f>
        <v>0</v>
      </c>
      <c r="K158" s="110" t="s">
        <v>376</v>
      </c>
      <c r="L158" s="33"/>
      <c r="M158" s="115" t="s">
        <v>19</v>
      </c>
      <c r="N158" s="116" t="s">
        <v>47</v>
      </c>
      <c r="P158" s="117">
        <f>O158*H158</f>
        <v>0</v>
      </c>
      <c r="Q158" s="117">
        <v>7.3499999999999998E-3</v>
      </c>
      <c r="R158" s="117">
        <f>Q158*H158</f>
        <v>0.28648830000000003</v>
      </c>
      <c r="S158" s="117">
        <v>0</v>
      </c>
      <c r="T158" s="118">
        <f>S158*H158</f>
        <v>0</v>
      </c>
      <c r="AR158" s="119" t="s">
        <v>153</v>
      </c>
      <c r="AT158" s="119" t="s">
        <v>132</v>
      </c>
      <c r="AU158" s="119" t="s">
        <v>86</v>
      </c>
      <c r="AY158" s="18" t="s">
        <v>137</v>
      </c>
      <c r="BE158" s="120">
        <f>IF(N158="základní",J158,0)</f>
        <v>0</v>
      </c>
      <c r="BF158" s="120">
        <f>IF(N158="snížená",J158,0)</f>
        <v>0</v>
      </c>
      <c r="BG158" s="120">
        <f>IF(N158="zákl. přenesená",J158,0)</f>
        <v>0</v>
      </c>
      <c r="BH158" s="120">
        <f>IF(N158="sníž. přenesená",J158,0)</f>
        <v>0</v>
      </c>
      <c r="BI158" s="120">
        <f>IF(N158="nulová",J158,0)</f>
        <v>0</v>
      </c>
      <c r="BJ158" s="18" t="s">
        <v>84</v>
      </c>
      <c r="BK158" s="120">
        <f>ROUND(I158*H158,2)</f>
        <v>0</v>
      </c>
      <c r="BL158" s="18" t="s">
        <v>153</v>
      </c>
      <c r="BM158" s="119" t="s">
        <v>1740</v>
      </c>
    </row>
    <row r="159" spans="2:65" s="1" customFormat="1" ht="11.25">
      <c r="B159" s="33"/>
      <c r="D159" s="121" t="s">
        <v>139</v>
      </c>
      <c r="F159" s="122" t="s">
        <v>1741</v>
      </c>
      <c r="I159" s="123"/>
      <c r="L159" s="33"/>
      <c r="M159" s="124"/>
      <c r="T159" s="54"/>
      <c r="AT159" s="18" t="s">
        <v>139</v>
      </c>
      <c r="AU159" s="18" t="s">
        <v>86</v>
      </c>
    </row>
    <row r="160" spans="2:65" s="1" customFormat="1" ht="11.25">
      <c r="B160" s="33"/>
      <c r="D160" s="164" t="s">
        <v>379</v>
      </c>
      <c r="F160" s="165" t="s">
        <v>1742</v>
      </c>
      <c r="I160" s="123"/>
      <c r="L160" s="33"/>
      <c r="M160" s="124"/>
      <c r="T160" s="54"/>
      <c r="AT160" s="18" t="s">
        <v>379</v>
      </c>
      <c r="AU160" s="18" t="s">
        <v>86</v>
      </c>
    </row>
    <row r="161" spans="2:65" s="9" customFormat="1" ht="11.25">
      <c r="B161" s="125"/>
      <c r="D161" s="121" t="s">
        <v>141</v>
      </c>
      <c r="E161" s="126" t="s">
        <v>19</v>
      </c>
      <c r="F161" s="127" t="s">
        <v>1721</v>
      </c>
      <c r="H161" s="126" t="s">
        <v>19</v>
      </c>
      <c r="I161" s="128"/>
      <c r="L161" s="125"/>
      <c r="M161" s="129"/>
      <c r="T161" s="130"/>
      <c r="AT161" s="126" t="s">
        <v>141</v>
      </c>
      <c r="AU161" s="126" t="s">
        <v>86</v>
      </c>
      <c r="AV161" s="9" t="s">
        <v>84</v>
      </c>
      <c r="AW161" s="9" t="s">
        <v>37</v>
      </c>
      <c r="AX161" s="9" t="s">
        <v>76</v>
      </c>
      <c r="AY161" s="126" t="s">
        <v>137</v>
      </c>
    </row>
    <row r="162" spans="2:65" s="10" customFormat="1" ht="11.25">
      <c r="B162" s="131"/>
      <c r="D162" s="121" t="s">
        <v>141</v>
      </c>
      <c r="E162" s="132" t="s">
        <v>19</v>
      </c>
      <c r="F162" s="133" t="s">
        <v>1743</v>
      </c>
      <c r="H162" s="134">
        <v>24.38</v>
      </c>
      <c r="I162" s="135"/>
      <c r="L162" s="131"/>
      <c r="M162" s="136"/>
      <c r="T162" s="137"/>
      <c r="AT162" s="132" t="s">
        <v>141</v>
      </c>
      <c r="AU162" s="132" t="s">
        <v>86</v>
      </c>
      <c r="AV162" s="10" t="s">
        <v>86</v>
      </c>
      <c r="AW162" s="10" t="s">
        <v>37</v>
      </c>
      <c r="AX162" s="10" t="s">
        <v>76</v>
      </c>
      <c r="AY162" s="132" t="s">
        <v>137</v>
      </c>
    </row>
    <row r="163" spans="2:65" s="10" customFormat="1" ht="11.25">
      <c r="B163" s="131"/>
      <c r="D163" s="121" t="s">
        <v>141</v>
      </c>
      <c r="E163" s="132" t="s">
        <v>19</v>
      </c>
      <c r="F163" s="133" t="s">
        <v>1695</v>
      </c>
      <c r="H163" s="134">
        <v>-2.1</v>
      </c>
      <c r="I163" s="135"/>
      <c r="L163" s="131"/>
      <c r="M163" s="136"/>
      <c r="T163" s="137"/>
      <c r="AT163" s="132" t="s">
        <v>141</v>
      </c>
      <c r="AU163" s="132" t="s">
        <v>86</v>
      </c>
      <c r="AV163" s="10" t="s">
        <v>86</v>
      </c>
      <c r="AW163" s="10" t="s">
        <v>37</v>
      </c>
      <c r="AX163" s="10" t="s">
        <v>76</v>
      </c>
      <c r="AY163" s="132" t="s">
        <v>137</v>
      </c>
    </row>
    <row r="164" spans="2:65" s="10" customFormat="1" ht="11.25">
      <c r="B164" s="131"/>
      <c r="D164" s="121" t="s">
        <v>141</v>
      </c>
      <c r="E164" s="132" t="s">
        <v>19</v>
      </c>
      <c r="F164" s="133" t="s">
        <v>1696</v>
      </c>
      <c r="H164" s="134">
        <v>-0.95</v>
      </c>
      <c r="I164" s="135"/>
      <c r="L164" s="131"/>
      <c r="M164" s="136"/>
      <c r="T164" s="137"/>
      <c r="AT164" s="132" t="s">
        <v>141</v>
      </c>
      <c r="AU164" s="132" t="s">
        <v>86</v>
      </c>
      <c r="AV164" s="10" t="s">
        <v>86</v>
      </c>
      <c r="AW164" s="10" t="s">
        <v>37</v>
      </c>
      <c r="AX164" s="10" t="s">
        <v>76</v>
      </c>
      <c r="AY164" s="132" t="s">
        <v>137</v>
      </c>
    </row>
    <row r="165" spans="2:65" s="10" customFormat="1" ht="11.25">
      <c r="B165" s="131"/>
      <c r="D165" s="121" t="s">
        <v>141</v>
      </c>
      <c r="E165" s="132" t="s">
        <v>19</v>
      </c>
      <c r="F165" s="133" t="s">
        <v>1697</v>
      </c>
      <c r="H165" s="134">
        <v>-0.245</v>
      </c>
      <c r="I165" s="135"/>
      <c r="L165" s="131"/>
      <c r="M165" s="136"/>
      <c r="T165" s="137"/>
      <c r="AT165" s="132" t="s">
        <v>141</v>
      </c>
      <c r="AU165" s="132" t="s">
        <v>86</v>
      </c>
      <c r="AV165" s="10" t="s">
        <v>86</v>
      </c>
      <c r="AW165" s="10" t="s">
        <v>37</v>
      </c>
      <c r="AX165" s="10" t="s">
        <v>76</v>
      </c>
      <c r="AY165" s="132" t="s">
        <v>137</v>
      </c>
    </row>
    <row r="166" spans="2:65" s="10" customFormat="1" ht="11.25">
      <c r="B166" s="131"/>
      <c r="D166" s="121" t="s">
        <v>141</v>
      </c>
      <c r="E166" s="132" t="s">
        <v>19</v>
      </c>
      <c r="F166" s="133" t="s">
        <v>1698</v>
      </c>
      <c r="H166" s="134">
        <v>-1.5960000000000001</v>
      </c>
      <c r="I166" s="135"/>
      <c r="L166" s="131"/>
      <c r="M166" s="136"/>
      <c r="T166" s="137"/>
      <c r="AT166" s="132" t="s">
        <v>141</v>
      </c>
      <c r="AU166" s="132" t="s">
        <v>86</v>
      </c>
      <c r="AV166" s="10" t="s">
        <v>86</v>
      </c>
      <c r="AW166" s="10" t="s">
        <v>37</v>
      </c>
      <c r="AX166" s="10" t="s">
        <v>76</v>
      </c>
      <c r="AY166" s="132" t="s">
        <v>137</v>
      </c>
    </row>
    <row r="167" spans="2:65" s="14" customFormat="1" ht="11.25">
      <c r="B167" s="166"/>
      <c r="D167" s="121" t="s">
        <v>141</v>
      </c>
      <c r="E167" s="167" t="s">
        <v>1659</v>
      </c>
      <c r="F167" s="168" t="s">
        <v>391</v>
      </c>
      <c r="H167" s="169">
        <v>19.489000000000001</v>
      </c>
      <c r="I167" s="170"/>
      <c r="L167" s="166"/>
      <c r="M167" s="171"/>
      <c r="T167" s="172"/>
      <c r="AT167" s="167" t="s">
        <v>141</v>
      </c>
      <c r="AU167" s="167" t="s">
        <v>86</v>
      </c>
      <c r="AV167" s="14" t="s">
        <v>153</v>
      </c>
      <c r="AW167" s="14" t="s">
        <v>37</v>
      </c>
      <c r="AX167" s="14" t="s">
        <v>76</v>
      </c>
      <c r="AY167" s="167" t="s">
        <v>137</v>
      </c>
    </row>
    <row r="168" spans="2:65" s="10" customFormat="1" ht="11.25">
      <c r="B168" s="131"/>
      <c r="D168" s="121" t="s">
        <v>141</v>
      </c>
      <c r="E168" s="132" t="s">
        <v>19</v>
      </c>
      <c r="F168" s="133" t="s">
        <v>1744</v>
      </c>
      <c r="H168" s="134">
        <v>38.978000000000002</v>
      </c>
      <c r="I168" s="135"/>
      <c r="L168" s="131"/>
      <c r="M168" s="136"/>
      <c r="T168" s="137"/>
      <c r="AT168" s="132" t="s">
        <v>141</v>
      </c>
      <c r="AU168" s="132" t="s">
        <v>86</v>
      </c>
      <c r="AV168" s="10" t="s">
        <v>86</v>
      </c>
      <c r="AW168" s="10" t="s">
        <v>37</v>
      </c>
      <c r="AX168" s="10" t="s">
        <v>84</v>
      </c>
      <c r="AY168" s="132" t="s">
        <v>137</v>
      </c>
    </row>
    <row r="169" spans="2:65" s="1" customFormat="1" ht="16.5" customHeight="1">
      <c r="B169" s="33"/>
      <c r="C169" s="108" t="s">
        <v>191</v>
      </c>
      <c r="D169" s="108" t="s">
        <v>132</v>
      </c>
      <c r="E169" s="109" t="s">
        <v>1745</v>
      </c>
      <c r="F169" s="110" t="s">
        <v>1746</v>
      </c>
      <c r="G169" s="111" t="s">
        <v>209</v>
      </c>
      <c r="H169" s="112">
        <v>38.978000000000002</v>
      </c>
      <c r="I169" s="113"/>
      <c r="J169" s="114">
        <f>ROUND(I169*H169,2)</f>
        <v>0</v>
      </c>
      <c r="K169" s="110" t="s">
        <v>376</v>
      </c>
      <c r="L169" s="33"/>
      <c r="M169" s="115" t="s">
        <v>19</v>
      </c>
      <c r="N169" s="116" t="s">
        <v>47</v>
      </c>
      <c r="P169" s="117">
        <f>O169*H169</f>
        <v>0</v>
      </c>
      <c r="Q169" s="117">
        <v>1.54E-2</v>
      </c>
      <c r="R169" s="117">
        <f>Q169*H169</f>
        <v>0.60026120000000005</v>
      </c>
      <c r="S169" s="117">
        <v>0</v>
      </c>
      <c r="T169" s="118">
        <f>S169*H169</f>
        <v>0</v>
      </c>
      <c r="AR169" s="119" t="s">
        <v>153</v>
      </c>
      <c r="AT169" s="119" t="s">
        <v>132</v>
      </c>
      <c r="AU169" s="119" t="s">
        <v>86</v>
      </c>
      <c r="AY169" s="18" t="s">
        <v>137</v>
      </c>
      <c r="BE169" s="120">
        <f>IF(N169="základní",J169,0)</f>
        <v>0</v>
      </c>
      <c r="BF169" s="120">
        <f>IF(N169="snížená",J169,0)</f>
        <v>0</v>
      </c>
      <c r="BG169" s="120">
        <f>IF(N169="zákl. přenesená",J169,0)</f>
        <v>0</v>
      </c>
      <c r="BH169" s="120">
        <f>IF(N169="sníž. přenesená",J169,0)</f>
        <v>0</v>
      </c>
      <c r="BI169" s="120">
        <f>IF(N169="nulová",J169,0)</f>
        <v>0</v>
      </c>
      <c r="BJ169" s="18" t="s">
        <v>84</v>
      </c>
      <c r="BK169" s="120">
        <f>ROUND(I169*H169,2)</f>
        <v>0</v>
      </c>
      <c r="BL169" s="18" t="s">
        <v>153</v>
      </c>
      <c r="BM169" s="119" t="s">
        <v>1747</v>
      </c>
    </row>
    <row r="170" spans="2:65" s="1" customFormat="1" ht="11.25">
      <c r="B170" s="33"/>
      <c r="D170" s="121" t="s">
        <v>139</v>
      </c>
      <c r="F170" s="122" t="s">
        <v>1748</v>
      </c>
      <c r="I170" s="123"/>
      <c r="L170" s="33"/>
      <c r="M170" s="124"/>
      <c r="T170" s="54"/>
      <c r="AT170" s="18" t="s">
        <v>139</v>
      </c>
      <c r="AU170" s="18" t="s">
        <v>86</v>
      </c>
    </row>
    <row r="171" spans="2:65" s="1" customFormat="1" ht="11.25">
      <c r="B171" s="33"/>
      <c r="D171" s="164" t="s">
        <v>379</v>
      </c>
      <c r="F171" s="165" t="s">
        <v>1749</v>
      </c>
      <c r="I171" s="123"/>
      <c r="L171" s="33"/>
      <c r="M171" s="124"/>
      <c r="T171" s="54"/>
      <c r="AT171" s="18" t="s">
        <v>379</v>
      </c>
      <c r="AU171" s="18" t="s">
        <v>86</v>
      </c>
    </row>
    <row r="172" spans="2:65" s="10" customFormat="1" ht="11.25">
      <c r="B172" s="131"/>
      <c r="D172" s="121" t="s">
        <v>141</v>
      </c>
      <c r="E172" s="132" t="s">
        <v>19</v>
      </c>
      <c r="F172" s="133" t="s">
        <v>1750</v>
      </c>
      <c r="H172" s="134">
        <v>38.978000000000002</v>
      </c>
      <c r="I172" s="135"/>
      <c r="L172" s="131"/>
      <c r="M172" s="136"/>
      <c r="T172" s="137"/>
      <c r="AT172" s="132" t="s">
        <v>141</v>
      </c>
      <c r="AU172" s="132" t="s">
        <v>86</v>
      </c>
      <c r="AV172" s="10" t="s">
        <v>86</v>
      </c>
      <c r="AW172" s="10" t="s">
        <v>37</v>
      </c>
      <c r="AX172" s="10" t="s">
        <v>84</v>
      </c>
      <c r="AY172" s="132" t="s">
        <v>137</v>
      </c>
    </row>
    <row r="173" spans="2:65" s="1" customFormat="1" ht="16.5" customHeight="1">
      <c r="B173" s="33"/>
      <c r="C173" s="108" t="s">
        <v>195</v>
      </c>
      <c r="D173" s="108" t="s">
        <v>132</v>
      </c>
      <c r="E173" s="109" t="s">
        <v>1751</v>
      </c>
      <c r="F173" s="110" t="s">
        <v>1752</v>
      </c>
      <c r="G173" s="111" t="s">
        <v>209</v>
      </c>
      <c r="H173" s="112">
        <v>47.957999999999998</v>
      </c>
      <c r="I173" s="113"/>
      <c r="J173" s="114">
        <f>ROUND(I173*H173,2)</f>
        <v>0</v>
      </c>
      <c r="K173" s="110" t="s">
        <v>376</v>
      </c>
      <c r="L173" s="33"/>
      <c r="M173" s="115" t="s">
        <v>19</v>
      </c>
      <c r="N173" s="116" t="s">
        <v>47</v>
      </c>
      <c r="P173" s="117">
        <f>O173*H173</f>
        <v>0</v>
      </c>
      <c r="Q173" s="117">
        <v>7.3499999999999998E-3</v>
      </c>
      <c r="R173" s="117">
        <f>Q173*H173</f>
        <v>0.35249129999999995</v>
      </c>
      <c r="S173" s="117">
        <v>0</v>
      </c>
      <c r="T173" s="118">
        <f>S173*H173</f>
        <v>0</v>
      </c>
      <c r="AR173" s="119" t="s">
        <v>153</v>
      </c>
      <c r="AT173" s="119" t="s">
        <v>132</v>
      </c>
      <c r="AU173" s="119" t="s">
        <v>86</v>
      </c>
      <c r="AY173" s="18" t="s">
        <v>137</v>
      </c>
      <c r="BE173" s="120">
        <f>IF(N173="základní",J173,0)</f>
        <v>0</v>
      </c>
      <c r="BF173" s="120">
        <f>IF(N173="snížená",J173,0)</f>
        <v>0</v>
      </c>
      <c r="BG173" s="120">
        <f>IF(N173="zákl. přenesená",J173,0)</f>
        <v>0</v>
      </c>
      <c r="BH173" s="120">
        <f>IF(N173="sníž. přenesená",J173,0)</f>
        <v>0</v>
      </c>
      <c r="BI173" s="120">
        <f>IF(N173="nulová",J173,0)</f>
        <v>0</v>
      </c>
      <c r="BJ173" s="18" t="s">
        <v>84</v>
      </c>
      <c r="BK173" s="120">
        <f>ROUND(I173*H173,2)</f>
        <v>0</v>
      </c>
      <c r="BL173" s="18" t="s">
        <v>153</v>
      </c>
      <c r="BM173" s="119" t="s">
        <v>1753</v>
      </c>
    </row>
    <row r="174" spans="2:65" s="1" customFormat="1" ht="11.25">
      <c r="B174" s="33"/>
      <c r="D174" s="121" t="s">
        <v>139</v>
      </c>
      <c r="F174" s="122" t="s">
        <v>1754</v>
      </c>
      <c r="I174" s="123"/>
      <c r="L174" s="33"/>
      <c r="M174" s="124"/>
      <c r="T174" s="54"/>
      <c r="AT174" s="18" t="s">
        <v>139</v>
      </c>
      <c r="AU174" s="18" t="s">
        <v>86</v>
      </c>
    </row>
    <row r="175" spans="2:65" s="1" customFormat="1" ht="11.25">
      <c r="B175" s="33"/>
      <c r="D175" s="164" t="s">
        <v>379</v>
      </c>
      <c r="F175" s="165" t="s">
        <v>1755</v>
      </c>
      <c r="I175" s="123"/>
      <c r="L175" s="33"/>
      <c r="M175" s="124"/>
      <c r="T175" s="54"/>
      <c r="AT175" s="18" t="s">
        <v>379</v>
      </c>
      <c r="AU175" s="18" t="s">
        <v>86</v>
      </c>
    </row>
    <row r="176" spans="2:65" s="9" customFormat="1" ht="11.25">
      <c r="B176" s="125"/>
      <c r="D176" s="121" t="s">
        <v>141</v>
      </c>
      <c r="E176" s="126" t="s">
        <v>19</v>
      </c>
      <c r="F176" s="127" t="s">
        <v>1721</v>
      </c>
      <c r="H176" s="126" t="s">
        <v>19</v>
      </c>
      <c r="I176" s="128"/>
      <c r="L176" s="125"/>
      <c r="M176" s="129"/>
      <c r="T176" s="130"/>
      <c r="AT176" s="126" t="s">
        <v>141</v>
      </c>
      <c r="AU176" s="126" t="s">
        <v>86</v>
      </c>
      <c r="AV176" s="9" t="s">
        <v>84</v>
      </c>
      <c r="AW176" s="9" t="s">
        <v>37</v>
      </c>
      <c r="AX176" s="9" t="s">
        <v>76</v>
      </c>
      <c r="AY176" s="126" t="s">
        <v>137</v>
      </c>
    </row>
    <row r="177" spans="2:65" s="10" customFormat="1" ht="11.25">
      <c r="B177" s="131"/>
      <c r="D177" s="121" t="s">
        <v>141</v>
      </c>
      <c r="E177" s="132" t="s">
        <v>19</v>
      </c>
      <c r="F177" s="133" t="s">
        <v>1756</v>
      </c>
      <c r="H177" s="134">
        <v>28.98</v>
      </c>
      <c r="I177" s="135"/>
      <c r="L177" s="131"/>
      <c r="M177" s="136"/>
      <c r="T177" s="137"/>
      <c r="AT177" s="132" t="s">
        <v>141</v>
      </c>
      <c r="AU177" s="132" t="s">
        <v>86</v>
      </c>
      <c r="AV177" s="10" t="s">
        <v>86</v>
      </c>
      <c r="AW177" s="10" t="s">
        <v>37</v>
      </c>
      <c r="AX177" s="10" t="s">
        <v>76</v>
      </c>
      <c r="AY177" s="132" t="s">
        <v>137</v>
      </c>
    </row>
    <row r="178" spans="2:65" s="10" customFormat="1" ht="11.25">
      <c r="B178" s="131"/>
      <c r="D178" s="121" t="s">
        <v>141</v>
      </c>
      <c r="E178" s="132" t="s">
        <v>19</v>
      </c>
      <c r="F178" s="133" t="s">
        <v>1757</v>
      </c>
      <c r="H178" s="134">
        <v>-2.21</v>
      </c>
      <c r="I178" s="135"/>
      <c r="L178" s="131"/>
      <c r="M178" s="136"/>
      <c r="T178" s="137"/>
      <c r="AT178" s="132" t="s">
        <v>141</v>
      </c>
      <c r="AU178" s="132" t="s">
        <v>86</v>
      </c>
      <c r="AV178" s="10" t="s">
        <v>86</v>
      </c>
      <c r="AW178" s="10" t="s">
        <v>37</v>
      </c>
      <c r="AX178" s="10" t="s">
        <v>76</v>
      </c>
      <c r="AY178" s="132" t="s">
        <v>137</v>
      </c>
    </row>
    <row r="179" spans="2:65" s="10" customFormat="1" ht="11.25">
      <c r="B179" s="131"/>
      <c r="D179" s="121" t="s">
        <v>141</v>
      </c>
      <c r="E179" s="132" t="s">
        <v>19</v>
      </c>
      <c r="F179" s="133" t="s">
        <v>1696</v>
      </c>
      <c r="H179" s="134">
        <v>-0.95</v>
      </c>
      <c r="I179" s="135"/>
      <c r="L179" s="131"/>
      <c r="M179" s="136"/>
      <c r="T179" s="137"/>
      <c r="AT179" s="132" t="s">
        <v>141</v>
      </c>
      <c r="AU179" s="132" t="s">
        <v>86</v>
      </c>
      <c r="AV179" s="10" t="s">
        <v>86</v>
      </c>
      <c r="AW179" s="10" t="s">
        <v>37</v>
      </c>
      <c r="AX179" s="10" t="s">
        <v>76</v>
      </c>
      <c r="AY179" s="132" t="s">
        <v>137</v>
      </c>
    </row>
    <row r="180" spans="2:65" s="10" customFormat="1" ht="11.25">
      <c r="B180" s="131"/>
      <c r="D180" s="121" t="s">
        <v>141</v>
      </c>
      <c r="E180" s="132" t="s">
        <v>19</v>
      </c>
      <c r="F180" s="133" t="s">
        <v>1697</v>
      </c>
      <c r="H180" s="134">
        <v>-0.245</v>
      </c>
      <c r="I180" s="135"/>
      <c r="L180" s="131"/>
      <c r="M180" s="136"/>
      <c r="T180" s="137"/>
      <c r="AT180" s="132" t="s">
        <v>141</v>
      </c>
      <c r="AU180" s="132" t="s">
        <v>86</v>
      </c>
      <c r="AV180" s="10" t="s">
        <v>86</v>
      </c>
      <c r="AW180" s="10" t="s">
        <v>37</v>
      </c>
      <c r="AX180" s="10" t="s">
        <v>76</v>
      </c>
      <c r="AY180" s="132" t="s">
        <v>137</v>
      </c>
    </row>
    <row r="181" spans="2:65" s="10" customFormat="1" ht="11.25">
      <c r="B181" s="131"/>
      <c r="D181" s="121" t="s">
        <v>141</v>
      </c>
      <c r="E181" s="132" t="s">
        <v>19</v>
      </c>
      <c r="F181" s="133" t="s">
        <v>1698</v>
      </c>
      <c r="H181" s="134">
        <v>-1.5960000000000001</v>
      </c>
      <c r="I181" s="135"/>
      <c r="L181" s="131"/>
      <c r="M181" s="136"/>
      <c r="T181" s="137"/>
      <c r="AT181" s="132" t="s">
        <v>141</v>
      </c>
      <c r="AU181" s="132" t="s">
        <v>86</v>
      </c>
      <c r="AV181" s="10" t="s">
        <v>86</v>
      </c>
      <c r="AW181" s="10" t="s">
        <v>37</v>
      </c>
      <c r="AX181" s="10" t="s">
        <v>76</v>
      </c>
      <c r="AY181" s="132" t="s">
        <v>137</v>
      </c>
    </row>
    <row r="182" spans="2:65" s="14" customFormat="1" ht="11.25">
      <c r="B182" s="166"/>
      <c r="D182" s="121" t="s">
        <v>141</v>
      </c>
      <c r="E182" s="167" t="s">
        <v>1657</v>
      </c>
      <c r="F182" s="168" t="s">
        <v>391</v>
      </c>
      <c r="H182" s="169">
        <v>23.978999999999999</v>
      </c>
      <c r="I182" s="170"/>
      <c r="L182" s="166"/>
      <c r="M182" s="171"/>
      <c r="T182" s="172"/>
      <c r="AT182" s="167" t="s">
        <v>141</v>
      </c>
      <c r="AU182" s="167" t="s">
        <v>86</v>
      </c>
      <c r="AV182" s="14" t="s">
        <v>153</v>
      </c>
      <c r="AW182" s="14" t="s">
        <v>37</v>
      </c>
      <c r="AX182" s="14" t="s">
        <v>76</v>
      </c>
      <c r="AY182" s="167" t="s">
        <v>137</v>
      </c>
    </row>
    <row r="183" spans="2:65" s="10" customFormat="1" ht="11.25">
      <c r="B183" s="131"/>
      <c r="D183" s="121" t="s">
        <v>141</v>
      </c>
      <c r="E183" s="132" t="s">
        <v>19</v>
      </c>
      <c r="F183" s="133" t="s">
        <v>1758</v>
      </c>
      <c r="H183" s="134">
        <v>47.957999999999998</v>
      </c>
      <c r="I183" s="135"/>
      <c r="L183" s="131"/>
      <c r="M183" s="136"/>
      <c r="T183" s="137"/>
      <c r="AT183" s="132" t="s">
        <v>141</v>
      </c>
      <c r="AU183" s="132" t="s">
        <v>86</v>
      </c>
      <c r="AV183" s="10" t="s">
        <v>86</v>
      </c>
      <c r="AW183" s="10" t="s">
        <v>37</v>
      </c>
      <c r="AX183" s="10" t="s">
        <v>84</v>
      </c>
      <c r="AY183" s="132" t="s">
        <v>137</v>
      </c>
    </row>
    <row r="184" spans="2:65" s="1" customFormat="1" ht="16.5" customHeight="1">
      <c r="B184" s="33"/>
      <c r="C184" s="108" t="s">
        <v>199</v>
      </c>
      <c r="D184" s="108" t="s">
        <v>132</v>
      </c>
      <c r="E184" s="109" t="s">
        <v>1759</v>
      </c>
      <c r="F184" s="110" t="s">
        <v>1760</v>
      </c>
      <c r="G184" s="111" t="s">
        <v>209</v>
      </c>
      <c r="H184" s="112">
        <v>47.957999999999998</v>
      </c>
      <c r="I184" s="113"/>
      <c r="J184" s="114">
        <f>ROUND(I184*H184,2)</f>
        <v>0</v>
      </c>
      <c r="K184" s="110" t="s">
        <v>376</v>
      </c>
      <c r="L184" s="33"/>
      <c r="M184" s="115" t="s">
        <v>19</v>
      </c>
      <c r="N184" s="116" t="s">
        <v>47</v>
      </c>
      <c r="P184" s="117">
        <f>O184*H184</f>
        <v>0</v>
      </c>
      <c r="Q184" s="117">
        <v>2.2000000000000001E-4</v>
      </c>
      <c r="R184" s="117">
        <f>Q184*H184</f>
        <v>1.0550759999999999E-2</v>
      </c>
      <c r="S184" s="117">
        <v>0</v>
      </c>
      <c r="T184" s="118">
        <f>S184*H184</f>
        <v>0</v>
      </c>
      <c r="AR184" s="119" t="s">
        <v>153</v>
      </c>
      <c r="AT184" s="119" t="s">
        <v>132</v>
      </c>
      <c r="AU184" s="119" t="s">
        <v>86</v>
      </c>
      <c r="AY184" s="18" t="s">
        <v>137</v>
      </c>
      <c r="BE184" s="120">
        <f>IF(N184="základní",J184,0)</f>
        <v>0</v>
      </c>
      <c r="BF184" s="120">
        <f>IF(N184="snížená",J184,0)</f>
        <v>0</v>
      </c>
      <c r="BG184" s="120">
        <f>IF(N184="zákl. přenesená",J184,0)</f>
        <v>0</v>
      </c>
      <c r="BH184" s="120">
        <f>IF(N184="sníž. přenesená",J184,0)</f>
        <v>0</v>
      </c>
      <c r="BI184" s="120">
        <f>IF(N184="nulová",J184,0)</f>
        <v>0</v>
      </c>
      <c r="BJ184" s="18" t="s">
        <v>84</v>
      </c>
      <c r="BK184" s="120">
        <f>ROUND(I184*H184,2)</f>
        <v>0</v>
      </c>
      <c r="BL184" s="18" t="s">
        <v>153</v>
      </c>
      <c r="BM184" s="119" t="s">
        <v>1761</v>
      </c>
    </row>
    <row r="185" spans="2:65" s="1" customFormat="1" ht="11.25">
      <c r="B185" s="33"/>
      <c r="D185" s="121" t="s">
        <v>139</v>
      </c>
      <c r="F185" s="122" t="s">
        <v>1762</v>
      </c>
      <c r="I185" s="123"/>
      <c r="L185" s="33"/>
      <c r="M185" s="124"/>
      <c r="T185" s="54"/>
      <c r="AT185" s="18" t="s">
        <v>139</v>
      </c>
      <c r="AU185" s="18" t="s">
        <v>86</v>
      </c>
    </row>
    <row r="186" spans="2:65" s="1" customFormat="1" ht="11.25">
      <c r="B186" s="33"/>
      <c r="D186" s="164" t="s">
        <v>379</v>
      </c>
      <c r="F186" s="165" t="s">
        <v>1763</v>
      </c>
      <c r="I186" s="123"/>
      <c r="L186" s="33"/>
      <c r="M186" s="124"/>
      <c r="T186" s="54"/>
      <c r="AT186" s="18" t="s">
        <v>379</v>
      </c>
      <c r="AU186" s="18" t="s">
        <v>86</v>
      </c>
    </row>
    <row r="187" spans="2:65" s="10" customFormat="1" ht="11.25">
      <c r="B187" s="131"/>
      <c r="D187" s="121" t="s">
        <v>141</v>
      </c>
      <c r="E187" s="132" t="s">
        <v>19</v>
      </c>
      <c r="F187" s="133" t="s">
        <v>1764</v>
      </c>
      <c r="H187" s="134">
        <v>47.957999999999998</v>
      </c>
      <c r="I187" s="135"/>
      <c r="L187" s="131"/>
      <c r="M187" s="136"/>
      <c r="T187" s="137"/>
      <c r="AT187" s="132" t="s">
        <v>141</v>
      </c>
      <c r="AU187" s="132" t="s">
        <v>86</v>
      </c>
      <c r="AV187" s="10" t="s">
        <v>86</v>
      </c>
      <c r="AW187" s="10" t="s">
        <v>37</v>
      </c>
      <c r="AX187" s="10" t="s">
        <v>84</v>
      </c>
      <c r="AY187" s="132" t="s">
        <v>137</v>
      </c>
    </row>
    <row r="188" spans="2:65" s="1" customFormat="1" ht="16.5" customHeight="1">
      <c r="B188" s="33"/>
      <c r="C188" s="108" t="s">
        <v>204</v>
      </c>
      <c r="D188" s="108" t="s">
        <v>132</v>
      </c>
      <c r="E188" s="109" t="s">
        <v>1765</v>
      </c>
      <c r="F188" s="110" t="s">
        <v>1766</v>
      </c>
      <c r="G188" s="111" t="s">
        <v>209</v>
      </c>
      <c r="H188" s="112">
        <v>47.957999999999998</v>
      </c>
      <c r="I188" s="113"/>
      <c r="J188" s="114">
        <f>ROUND(I188*H188,2)</f>
        <v>0</v>
      </c>
      <c r="K188" s="110" t="s">
        <v>376</v>
      </c>
      <c r="L188" s="33"/>
      <c r="M188" s="115" t="s">
        <v>19</v>
      </c>
      <c r="N188" s="116" t="s">
        <v>47</v>
      </c>
      <c r="P188" s="117">
        <f>O188*H188</f>
        <v>0</v>
      </c>
      <c r="Q188" s="117">
        <v>3.63E-3</v>
      </c>
      <c r="R188" s="117">
        <f>Q188*H188</f>
        <v>0.17408753999999999</v>
      </c>
      <c r="S188" s="117">
        <v>0</v>
      </c>
      <c r="T188" s="118">
        <f>S188*H188</f>
        <v>0</v>
      </c>
      <c r="AR188" s="119" t="s">
        <v>153</v>
      </c>
      <c r="AT188" s="119" t="s">
        <v>132</v>
      </c>
      <c r="AU188" s="119" t="s">
        <v>86</v>
      </c>
      <c r="AY188" s="18" t="s">
        <v>137</v>
      </c>
      <c r="BE188" s="120">
        <f>IF(N188="základní",J188,0)</f>
        <v>0</v>
      </c>
      <c r="BF188" s="120">
        <f>IF(N188="snížená",J188,0)</f>
        <v>0</v>
      </c>
      <c r="BG188" s="120">
        <f>IF(N188="zákl. přenesená",J188,0)</f>
        <v>0</v>
      </c>
      <c r="BH188" s="120">
        <f>IF(N188="sníž. přenesená",J188,0)</f>
        <v>0</v>
      </c>
      <c r="BI188" s="120">
        <f>IF(N188="nulová",J188,0)</f>
        <v>0</v>
      </c>
      <c r="BJ188" s="18" t="s">
        <v>84</v>
      </c>
      <c r="BK188" s="120">
        <f>ROUND(I188*H188,2)</f>
        <v>0</v>
      </c>
      <c r="BL188" s="18" t="s">
        <v>153</v>
      </c>
      <c r="BM188" s="119" t="s">
        <v>1767</v>
      </c>
    </row>
    <row r="189" spans="2:65" s="1" customFormat="1" ht="11.25">
      <c r="B189" s="33"/>
      <c r="D189" s="121" t="s">
        <v>139</v>
      </c>
      <c r="F189" s="122" t="s">
        <v>1768</v>
      </c>
      <c r="I189" s="123"/>
      <c r="L189" s="33"/>
      <c r="M189" s="124"/>
      <c r="T189" s="54"/>
      <c r="AT189" s="18" t="s">
        <v>139</v>
      </c>
      <c r="AU189" s="18" t="s">
        <v>86</v>
      </c>
    </row>
    <row r="190" spans="2:65" s="1" customFormat="1" ht="11.25">
      <c r="B190" s="33"/>
      <c r="D190" s="164" t="s">
        <v>379</v>
      </c>
      <c r="F190" s="165" t="s">
        <v>1769</v>
      </c>
      <c r="I190" s="123"/>
      <c r="L190" s="33"/>
      <c r="M190" s="124"/>
      <c r="T190" s="54"/>
      <c r="AT190" s="18" t="s">
        <v>379</v>
      </c>
      <c r="AU190" s="18" t="s">
        <v>86</v>
      </c>
    </row>
    <row r="191" spans="2:65" s="1" customFormat="1" ht="19.5">
      <c r="B191" s="33"/>
      <c r="D191" s="121" t="s">
        <v>252</v>
      </c>
      <c r="F191" s="141" t="s">
        <v>1770</v>
      </c>
      <c r="I191" s="123"/>
      <c r="L191" s="33"/>
      <c r="M191" s="124"/>
      <c r="T191" s="54"/>
      <c r="AT191" s="18" t="s">
        <v>252</v>
      </c>
      <c r="AU191" s="18" t="s">
        <v>86</v>
      </c>
    </row>
    <row r="192" spans="2:65" s="10" customFormat="1" ht="11.25">
      <c r="B192" s="131"/>
      <c r="D192" s="121" t="s">
        <v>141</v>
      </c>
      <c r="E192" s="132" t="s">
        <v>19</v>
      </c>
      <c r="F192" s="133" t="s">
        <v>1764</v>
      </c>
      <c r="H192" s="134">
        <v>47.957999999999998</v>
      </c>
      <c r="I192" s="135"/>
      <c r="L192" s="131"/>
      <c r="M192" s="136"/>
      <c r="T192" s="137"/>
      <c r="AT192" s="132" t="s">
        <v>141</v>
      </c>
      <c r="AU192" s="132" t="s">
        <v>86</v>
      </c>
      <c r="AV192" s="10" t="s">
        <v>86</v>
      </c>
      <c r="AW192" s="10" t="s">
        <v>37</v>
      </c>
      <c r="AX192" s="10" t="s">
        <v>84</v>
      </c>
      <c r="AY192" s="132" t="s">
        <v>137</v>
      </c>
    </row>
    <row r="193" spans="2:65" s="1" customFormat="1" ht="16.5" customHeight="1">
      <c r="B193" s="33"/>
      <c r="C193" s="108" t="s">
        <v>8</v>
      </c>
      <c r="D193" s="108" t="s">
        <v>132</v>
      </c>
      <c r="E193" s="109" t="s">
        <v>1771</v>
      </c>
      <c r="F193" s="110" t="s">
        <v>1772</v>
      </c>
      <c r="G193" s="111" t="s">
        <v>414</v>
      </c>
      <c r="H193" s="112">
        <v>2</v>
      </c>
      <c r="I193" s="113"/>
      <c r="J193" s="114">
        <f>ROUND(I193*H193,2)</f>
        <v>0</v>
      </c>
      <c r="K193" s="110" t="s">
        <v>376</v>
      </c>
      <c r="L193" s="33"/>
      <c r="M193" s="115" t="s">
        <v>19</v>
      </c>
      <c r="N193" s="116" t="s">
        <v>47</v>
      </c>
      <c r="P193" s="117">
        <f>O193*H193</f>
        <v>0</v>
      </c>
      <c r="Q193" s="117">
        <v>4.8000000000000001E-4</v>
      </c>
      <c r="R193" s="117">
        <f>Q193*H193</f>
        <v>9.6000000000000002E-4</v>
      </c>
      <c r="S193" s="117">
        <v>0</v>
      </c>
      <c r="T193" s="118">
        <f>S193*H193</f>
        <v>0</v>
      </c>
      <c r="AR193" s="119" t="s">
        <v>153</v>
      </c>
      <c r="AT193" s="119" t="s">
        <v>132</v>
      </c>
      <c r="AU193" s="119" t="s">
        <v>86</v>
      </c>
      <c r="AY193" s="18" t="s">
        <v>137</v>
      </c>
      <c r="BE193" s="120">
        <f>IF(N193="základní",J193,0)</f>
        <v>0</v>
      </c>
      <c r="BF193" s="120">
        <f>IF(N193="snížená",J193,0)</f>
        <v>0</v>
      </c>
      <c r="BG193" s="120">
        <f>IF(N193="zákl. přenesená",J193,0)</f>
        <v>0</v>
      </c>
      <c r="BH193" s="120">
        <f>IF(N193="sníž. přenesená",J193,0)</f>
        <v>0</v>
      </c>
      <c r="BI193" s="120">
        <f>IF(N193="nulová",J193,0)</f>
        <v>0</v>
      </c>
      <c r="BJ193" s="18" t="s">
        <v>84</v>
      </c>
      <c r="BK193" s="120">
        <f>ROUND(I193*H193,2)</f>
        <v>0</v>
      </c>
      <c r="BL193" s="18" t="s">
        <v>153</v>
      </c>
      <c r="BM193" s="119" t="s">
        <v>1773</v>
      </c>
    </row>
    <row r="194" spans="2:65" s="1" customFormat="1" ht="19.5">
      <c r="B194" s="33"/>
      <c r="D194" s="121" t="s">
        <v>139</v>
      </c>
      <c r="F194" s="122" t="s">
        <v>1774</v>
      </c>
      <c r="I194" s="123"/>
      <c r="L194" s="33"/>
      <c r="M194" s="124"/>
      <c r="T194" s="54"/>
      <c r="AT194" s="18" t="s">
        <v>139</v>
      </c>
      <c r="AU194" s="18" t="s">
        <v>86</v>
      </c>
    </row>
    <row r="195" spans="2:65" s="1" customFormat="1" ht="11.25">
      <c r="B195" s="33"/>
      <c r="D195" s="164" t="s">
        <v>379</v>
      </c>
      <c r="F195" s="165" t="s">
        <v>1775</v>
      </c>
      <c r="I195" s="123"/>
      <c r="L195" s="33"/>
      <c r="M195" s="124"/>
      <c r="T195" s="54"/>
      <c r="AT195" s="18" t="s">
        <v>379</v>
      </c>
      <c r="AU195" s="18" t="s">
        <v>86</v>
      </c>
    </row>
    <row r="196" spans="2:65" s="9" customFormat="1" ht="11.25">
      <c r="B196" s="125"/>
      <c r="D196" s="121" t="s">
        <v>141</v>
      </c>
      <c r="E196" s="126" t="s">
        <v>19</v>
      </c>
      <c r="F196" s="127" t="s">
        <v>1721</v>
      </c>
      <c r="H196" s="126" t="s">
        <v>19</v>
      </c>
      <c r="I196" s="128"/>
      <c r="L196" s="125"/>
      <c r="M196" s="129"/>
      <c r="T196" s="130"/>
      <c r="AT196" s="126" t="s">
        <v>141</v>
      </c>
      <c r="AU196" s="126" t="s">
        <v>86</v>
      </c>
      <c r="AV196" s="9" t="s">
        <v>84</v>
      </c>
      <c r="AW196" s="9" t="s">
        <v>37</v>
      </c>
      <c r="AX196" s="9" t="s">
        <v>76</v>
      </c>
      <c r="AY196" s="126" t="s">
        <v>137</v>
      </c>
    </row>
    <row r="197" spans="2:65" s="10" customFormat="1" ht="11.25">
      <c r="B197" s="131"/>
      <c r="D197" s="121" t="s">
        <v>141</v>
      </c>
      <c r="E197" s="132" t="s">
        <v>19</v>
      </c>
      <c r="F197" s="133" t="s">
        <v>1776</v>
      </c>
      <c r="H197" s="134">
        <v>2</v>
      </c>
      <c r="I197" s="135"/>
      <c r="L197" s="131"/>
      <c r="M197" s="136"/>
      <c r="T197" s="137"/>
      <c r="AT197" s="132" t="s">
        <v>141</v>
      </c>
      <c r="AU197" s="132" t="s">
        <v>86</v>
      </c>
      <c r="AV197" s="10" t="s">
        <v>86</v>
      </c>
      <c r="AW197" s="10" t="s">
        <v>37</v>
      </c>
      <c r="AX197" s="10" t="s">
        <v>84</v>
      </c>
      <c r="AY197" s="132" t="s">
        <v>137</v>
      </c>
    </row>
    <row r="198" spans="2:65" s="1" customFormat="1" ht="16.5" customHeight="1">
      <c r="B198" s="33"/>
      <c r="C198" s="180" t="s">
        <v>212</v>
      </c>
      <c r="D198" s="180" t="s">
        <v>454</v>
      </c>
      <c r="E198" s="181" t="s">
        <v>1777</v>
      </c>
      <c r="F198" s="182" t="s">
        <v>1778</v>
      </c>
      <c r="G198" s="183" t="s">
        <v>414</v>
      </c>
      <c r="H198" s="184">
        <v>2</v>
      </c>
      <c r="I198" s="185"/>
      <c r="J198" s="186">
        <f>ROUND(I198*H198,2)</f>
        <v>0</v>
      </c>
      <c r="K198" s="182" t="s">
        <v>376</v>
      </c>
      <c r="L198" s="187"/>
      <c r="M198" s="188" t="s">
        <v>19</v>
      </c>
      <c r="N198" s="189" t="s">
        <v>47</v>
      </c>
      <c r="P198" s="117">
        <f>O198*H198</f>
        <v>0</v>
      </c>
      <c r="Q198" s="117">
        <v>1.272E-2</v>
      </c>
      <c r="R198" s="117">
        <f>Q198*H198</f>
        <v>2.5440000000000001E-2</v>
      </c>
      <c r="S198" s="117">
        <v>0</v>
      </c>
      <c r="T198" s="118">
        <f>S198*H198</f>
        <v>0</v>
      </c>
      <c r="AR198" s="119" t="s">
        <v>176</v>
      </c>
      <c r="AT198" s="119" t="s">
        <v>454</v>
      </c>
      <c r="AU198" s="119" t="s">
        <v>86</v>
      </c>
      <c r="AY198" s="18" t="s">
        <v>137</v>
      </c>
      <c r="BE198" s="120">
        <f>IF(N198="základní",J198,0)</f>
        <v>0</v>
      </c>
      <c r="BF198" s="120">
        <f>IF(N198="snížená",J198,0)</f>
        <v>0</v>
      </c>
      <c r="BG198" s="120">
        <f>IF(N198="zákl. přenesená",J198,0)</f>
        <v>0</v>
      </c>
      <c r="BH198" s="120">
        <f>IF(N198="sníž. přenesená",J198,0)</f>
        <v>0</v>
      </c>
      <c r="BI198" s="120">
        <f>IF(N198="nulová",J198,0)</f>
        <v>0</v>
      </c>
      <c r="BJ198" s="18" t="s">
        <v>84</v>
      </c>
      <c r="BK198" s="120">
        <f>ROUND(I198*H198,2)</f>
        <v>0</v>
      </c>
      <c r="BL198" s="18" t="s">
        <v>153</v>
      </c>
      <c r="BM198" s="119" t="s">
        <v>1779</v>
      </c>
    </row>
    <row r="199" spans="2:65" s="1" customFormat="1" ht="11.25">
      <c r="B199" s="33"/>
      <c r="D199" s="121" t="s">
        <v>139</v>
      </c>
      <c r="F199" s="122" t="s">
        <v>1778</v>
      </c>
      <c r="I199" s="123"/>
      <c r="L199" s="33"/>
      <c r="M199" s="124"/>
      <c r="T199" s="54"/>
      <c r="AT199" s="18" t="s">
        <v>139</v>
      </c>
      <c r="AU199" s="18" t="s">
        <v>86</v>
      </c>
    </row>
    <row r="200" spans="2:65" s="13" customFormat="1" ht="22.9" customHeight="1">
      <c r="B200" s="152"/>
      <c r="D200" s="153" t="s">
        <v>75</v>
      </c>
      <c r="E200" s="162" t="s">
        <v>181</v>
      </c>
      <c r="F200" s="162" t="s">
        <v>692</v>
      </c>
      <c r="I200" s="155"/>
      <c r="J200" s="163">
        <f>BK200</f>
        <v>0</v>
      </c>
      <c r="L200" s="152"/>
      <c r="M200" s="157"/>
      <c r="P200" s="158">
        <f>SUM(P201:P235)</f>
        <v>0</v>
      </c>
      <c r="R200" s="158">
        <f>SUM(R201:R235)</f>
        <v>1.3311120000000001</v>
      </c>
      <c r="T200" s="159">
        <f>SUM(T201:T235)</f>
        <v>82.054199999999994</v>
      </c>
      <c r="AR200" s="153" t="s">
        <v>84</v>
      </c>
      <c r="AT200" s="160" t="s">
        <v>75</v>
      </c>
      <c r="AU200" s="160" t="s">
        <v>84</v>
      </c>
      <c r="AY200" s="153" t="s">
        <v>137</v>
      </c>
      <c r="BK200" s="161">
        <f>SUM(BK201:BK235)</f>
        <v>0</v>
      </c>
    </row>
    <row r="201" spans="2:65" s="1" customFormat="1" ht="16.5" customHeight="1">
      <c r="B201" s="33"/>
      <c r="C201" s="108" t="s">
        <v>216</v>
      </c>
      <c r="D201" s="108" t="s">
        <v>132</v>
      </c>
      <c r="E201" s="109" t="s">
        <v>741</v>
      </c>
      <c r="F201" s="110" t="s">
        <v>742</v>
      </c>
      <c r="G201" s="111" t="s">
        <v>333</v>
      </c>
      <c r="H201" s="112">
        <v>11.6</v>
      </c>
      <c r="I201" s="113"/>
      <c r="J201" s="114">
        <f>ROUND(I201*H201,2)</f>
        <v>0</v>
      </c>
      <c r="K201" s="110" t="s">
        <v>376</v>
      </c>
      <c r="L201" s="33"/>
      <c r="M201" s="115" t="s">
        <v>19</v>
      </c>
      <c r="N201" s="116" t="s">
        <v>47</v>
      </c>
      <c r="P201" s="117">
        <f>O201*H201</f>
        <v>0</v>
      </c>
      <c r="Q201" s="117">
        <v>8.1799999999999998E-3</v>
      </c>
      <c r="R201" s="117">
        <f>Q201*H201</f>
        <v>9.4888E-2</v>
      </c>
      <c r="S201" s="117">
        <v>0</v>
      </c>
      <c r="T201" s="118">
        <f>S201*H201</f>
        <v>0</v>
      </c>
      <c r="AR201" s="119" t="s">
        <v>153</v>
      </c>
      <c r="AT201" s="119" t="s">
        <v>132</v>
      </c>
      <c r="AU201" s="119" t="s">
        <v>86</v>
      </c>
      <c r="AY201" s="18" t="s">
        <v>137</v>
      </c>
      <c r="BE201" s="120">
        <f>IF(N201="základní",J201,0)</f>
        <v>0</v>
      </c>
      <c r="BF201" s="120">
        <f>IF(N201="snížená",J201,0)</f>
        <v>0</v>
      </c>
      <c r="BG201" s="120">
        <f>IF(N201="zákl. přenesená",J201,0)</f>
        <v>0</v>
      </c>
      <c r="BH201" s="120">
        <f>IF(N201="sníž. přenesená",J201,0)</f>
        <v>0</v>
      </c>
      <c r="BI201" s="120">
        <f>IF(N201="nulová",J201,0)</f>
        <v>0</v>
      </c>
      <c r="BJ201" s="18" t="s">
        <v>84</v>
      </c>
      <c r="BK201" s="120">
        <f>ROUND(I201*H201,2)</f>
        <v>0</v>
      </c>
      <c r="BL201" s="18" t="s">
        <v>153</v>
      </c>
      <c r="BM201" s="119" t="s">
        <v>1780</v>
      </c>
    </row>
    <row r="202" spans="2:65" s="1" customFormat="1" ht="19.5">
      <c r="B202" s="33"/>
      <c r="D202" s="121" t="s">
        <v>139</v>
      </c>
      <c r="F202" s="122" t="s">
        <v>744</v>
      </c>
      <c r="I202" s="123"/>
      <c r="L202" s="33"/>
      <c r="M202" s="124"/>
      <c r="T202" s="54"/>
      <c r="AT202" s="18" t="s">
        <v>139</v>
      </c>
      <c r="AU202" s="18" t="s">
        <v>86</v>
      </c>
    </row>
    <row r="203" spans="2:65" s="1" customFormat="1" ht="11.25">
      <c r="B203" s="33"/>
      <c r="D203" s="164" t="s">
        <v>379</v>
      </c>
      <c r="F203" s="165" t="s">
        <v>745</v>
      </c>
      <c r="I203" s="123"/>
      <c r="L203" s="33"/>
      <c r="M203" s="124"/>
      <c r="T203" s="54"/>
      <c r="AT203" s="18" t="s">
        <v>379</v>
      </c>
      <c r="AU203" s="18" t="s">
        <v>86</v>
      </c>
    </row>
    <row r="204" spans="2:65" s="9" customFormat="1" ht="11.25">
      <c r="B204" s="125"/>
      <c r="D204" s="121" t="s">
        <v>141</v>
      </c>
      <c r="E204" s="126" t="s">
        <v>19</v>
      </c>
      <c r="F204" s="127" t="s">
        <v>1781</v>
      </c>
      <c r="H204" s="126" t="s">
        <v>19</v>
      </c>
      <c r="I204" s="128"/>
      <c r="L204" s="125"/>
      <c r="M204" s="129"/>
      <c r="T204" s="130"/>
      <c r="AT204" s="126" t="s">
        <v>141</v>
      </c>
      <c r="AU204" s="126" t="s">
        <v>86</v>
      </c>
      <c r="AV204" s="9" t="s">
        <v>84</v>
      </c>
      <c r="AW204" s="9" t="s">
        <v>37</v>
      </c>
      <c r="AX204" s="9" t="s">
        <v>76</v>
      </c>
      <c r="AY204" s="126" t="s">
        <v>137</v>
      </c>
    </row>
    <row r="205" spans="2:65" s="10" customFormat="1" ht="11.25">
      <c r="B205" s="131"/>
      <c r="D205" s="121" t="s">
        <v>141</v>
      </c>
      <c r="E205" s="132" t="s">
        <v>19</v>
      </c>
      <c r="F205" s="133" t="s">
        <v>1782</v>
      </c>
      <c r="H205" s="134">
        <v>11.6</v>
      </c>
      <c r="I205" s="135"/>
      <c r="L205" s="131"/>
      <c r="M205" s="136"/>
      <c r="T205" s="137"/>
      <c r="AT205" s="132" t="s">
        <v>141</v>
      </c>
      <c r="AU205" s="132" t="s">
        <v>86</v>
      </c>
      <c r="AV205" s="10" t="s">
        <v>86</v>
      </c>
      <c r="AW205" s="10" t="s">
        <v>37</v>
      </c>
      <c r="AX205" s="10" t="s">
        <v>84</v>
      </c>
      <c r="AY205" s="132" t="s">
        <v>137</v>
      </c>
    </row>
    <row r="206" spans="2:65" s="1" customFormat="1" ht="21.75" customHeight="1">
      <c r="B206" s="33"/>
      <c r="C206" s="108" t="s">
        <v>221</v>
      </c>
      <c r="D206" s="108" t="s">
        <v>132</v>
      </c>
      <c r="E206" s="109" t="s">
        <v>1783</v>
      </c>
      <c r="F206" s="110" t="s">
        <v>1784</v>
      </c>
      <c r="G206" s="111" t="s">
        <v>414</v>
      </c>
      <c r="H206" s="112">
        <v>12</v>
      </c>
      <c r="I206" s="113"/>
      <c r="J206" s="114">
        <f>ROUND(I206*H206,2)</f>
        <v>0</v>
      </c>
      <c r="K206" s="110" t="s">
        <v>19</v>
      </c>
      <c r="L206" s="33"/>
      <c r="M206" s="115" t="s">
        <v>19</v>
      </c>
      <c r="N206" s="116" t="s">
        <v>47</v>
      </c>
      <c r="P206" s="117">
        <f>O206*H206</f>
        <v>0</v>
      </c>
      <c r="Q206" s="117">
        <v>2.9999999999999997E-4</v>
      </c>
      <c r="R206" s="117">
        <f>Q206*H206</f>
        <v>3.5999999999999999E-3</v>
      </c>
      <c r="S206" s="117">
        <v>0</v>
      </c>
      <c r="T206" s="118">
        <f>S206*H206</f>
        <v>0</v>
      </c>
      <c r="AR206" s="119" t="s">
        <v>153</v>
      </c>
      <c r="AT206" s="119" t="s">
        <v>132</v>
      </c>
      <c r="AU206" s="119" t="s">
        <v>86</v>
      </c>
      <c r="AY206" s="18" t="s">
        <v>137</v>
      </c>
      <c r="BE206" s="120">
        <f>IF(N206="základní",J206,0)</f>
        <v>0</v>
      </c>
      <c r="BF206" s="120">
        <f>IF(N206="snížená",J206,0)</f>
        <v>0</v>
      </c>
      <c r="BG206" s="120">
        <f>IF(N206="zákl. přenesená",J206,0)</f>
        <v>0</v>
      </c>
      <c r="BH206" s="120">
        <f>IF(N206="sníž. přenesená",J206,0)</f>
        <v>0</v>
      </c>
      <c r="BI206" s="120">
        <f>IF(N206="nulová",J206,0)</f>
        <v>0</v>
      </c>
      <c r="BJ206" s="18" t="s">
        <v>84</v>
      </c>
      <c r="BK206" s="120">
        <f>ROUND(I206*H206,2)</f>
        <v>0</v>
      </c>
      <c r="BL206" s="18" t="s">
        <v>153</v>
      </c>
      <c r="BM206" s="119" t="s">
        <v>1785</v>
      </c>
    </row>
    <row r="207" spans="2:65" s="1" customFormat="1" ht="19.5">
      <c r="B207" s="33"/>
      <c r="D207" s="121" t="s">
        <v>139</v>
      </c>
      <c r="F207" s="122" t="s">
        <v>1786</v>
      </c>
      <c r="I207" s="123"/>
      <c r="L207" s="33"/>
      <c r="M207" s="124"/>
      <c r="T207" s="54"/>
      <c r="AT207" s="18" t="s">
        <v>139</v>
      </c>
      <c r="AU207" s="18" t="s">
        <v>86</v>
      </c>
    </row>
    <row r="208" spans="2:65" s="9" customFormat="1" ht="11.25">
      <c r="B208" s="125"/>
      <c r="D208" s="121" t="s">
        <v>141</v>
      </c>
      <c r="E208" s="126" t="s">
        <v>19</v>
      </c>
      <c r="F208" s="127" t="s">
        <v>1787</v>
      </c>
      <c r="H208" s="126" t="s">
        <v>19</v>
      </c>
      <c r="I208" s="128"/>
      <c r="L208" s="125"/>
      <c r="M208" s="129"/>
      <c r="T208" s="130"/>
      <c r="AT208" s="126" t="s">
        <v>141</v>
      </c>
      <c r="AU208" s="126" t="s">
        <v>86</v>
      </c>
      <c r="AV208" s="9" t="s">
        <v>84</v>
      </c>
      <c r="AW208" s="9" t="s">
        <v>37</v>
      </c>
      <c r="AX208" s="9" t="s">
        <v>76</v>
      </c>
      <c r="AY208" s="126" t="s">
        <v>137</v>
      </c>
    </row>
    <row r="209" spans="2:65" s="9" customFormat="1" ht="11.25">
      <c r="B209" s="125"/>
      <c r="D209" s="121" t="s">
        <v>141</v>
      </c>
      <c r="E209" s="126" t="s">
        <v>19</v>
      </c>
      <c r="F209" s="127" t="s">
        <v>1788</v>
      </c>
      <c r="H209" s="126" t="s">
        <v>19</v>
      </c>
      <c r="I209" s="128"/>
      <c r="L209" s="125"/>
      <c r="M209" s="129"/>
      <c r="T209" s="130"/>
      <c r="AT209" s="126" t="s">
        <v>141</v>
      </c>
      <c r="AU209" s="126" t="s">
        <v>86</v>
      </c>
      <c r="AV209" s="9" t="s">
        <v>84</v>
      </c>
      <c r="AW209" s="9" t="s">
        <v>37</v>
      </c>
      <c r="AX209" s="9" t="s">
        <v>76</v>
      </c>
      <c r="AY209" s="126" t="s">
        <v>137</v>
      </c>
    </row>
    <row r="210" spans="2:65" s="10" customFormat="1" ht="11.25">
      <c r="B210" s="131"/>
      <c r="D210" s="121" t="s">
        <v>141</v>
      </c>
      <c r="E210" s="132" t="s">
        <v>19</v>
      </c>
      <c r="F210" s="133" t="s">
        <v>1789</v>
      </c>
      <c r="H210" s="134">
        <v>12</v>
      </c>
      <c r="I210" s="135"/>
      <c r="L210" s="131"/>
      <c r="M210" s="136"/>
      <c r="T210" s="137"/>
      <c r="AT210" s="132" t="s">
        <v>141</v>
      </c>
      <c r="AU210" s="132" t="s">
        <v>86</v>
      </c>
      <c r="AV210" s="10" t="s">
        <v>86</v>
      </c>
      <c r="AW210" s="10" t="s">
        <v>37</v>
      </c>
      <c r="AX210" s="10" t="s">
        <v>84</v>
      </c>
      <c r="AY210" s="132" t="s">
        <v>137</v>
      </c>
    </row>
    <row r="211" spans="2:65" s="1" customFormat="1" ht="16.5" customHeight="1">
      <c r="B211" s="33"/>
      <c r="C211" s="108" t="s">
        <v>227</v>
      </c>
      <c r="D211" s="108" t="s">
        <v>132</v>
      </c>
      <c r="E211" s="109" t="s">
        <v>767</v>
      </c>
      <c r="F211" s="110" t="s">
        <v>768</v>
      </c>
      <c r="G211" s="111" t="s">
        <v>287</v>
      </c>
      <c r="H211" s="112">
        <v>21.24</v>
      </c>
      <c r="I211" s="113"/>
      <c r="J211" s="114">
        <f>ROUND(I211*H211,2)</f>
        <v>0</v>
      </c>
      <c r="K211" s="110" t="s">
        <v>19</v>
      </c>
      <c r="L211" s="33"/>
      <c r="M211" s="115" t="s">
        <v>19</v>
      </c>
      <c r="N211" s="116" t="s">
        <v>47</v>
      </c>
      <c r="P211" s="117">
        <f>O211*H211</f>
        <v>0</v>
      </c>
      <c r="Q211" s="117">
        <v>0</v>
      </c>
      <c r="R211" s="117">
        <f>Q211*H211</f>
        <v>0</v>
      </c>
      <c r="S211" s="117">
        <v>2.85</v>
      </c>
      <c r="T211" s="118">
        <f>S211*H211</f>
        <v>60.533999999999999</v>
      </c>
      <c r="AR211" s="119" t="s">
        <v>153</v>
      </c>
      <c r="AT211" s="119" t="s">
        <v>132</v>
      </c>
      <c r="AU211" s="119" t="s">
        <v>86</v>
      </c>
      <c r="AY211" s="18" t="s">
        <v>137</v>
      </c>
      <c r="BE211" s="120">
        <f>IF(N211="základní",J211,0)</f>
        <v>0</v>
      </c>
      <c r="BF211" s="120">
        <f>IF(N211="snížená",J211,0)</f>
        <v>0</v>
      </c>
      <c r="BG211" s="120">
        <f>IF(N211="zákl. přenesená",J211,0)</f>
        <v>0</v>
      </c>
      <c r="BH211" s="120">
        <f>IF(N211="sníž. přenesená",J211,0)</f>
        <v>0</v>
      </c>
      <c r="BI211" s="120">
        <f>IF(N211="nulová",J211,0)</f>
        <v>0</v>
      </c>
      <c r="BJ211" s="18" t="s">
        <v>84</v>
      </c>
      <c r="BK211" s="120">
        <f>ROUND(I211*H211,2)</f>
        <v>0</v>
      </c>
      <c r="BL211" s="18" t="s">
        <v>153</v>
      </c>
      <c r="BM211" s="119" t="s">
        <v>1790</v>
      </c>
    </row>
    <row r="212" spans="2:65" s="1" customFormat="1" ht="19.5">
      <c r="B212" s="33"/>
      <c r="D212" s="121" t="s">
        <v>139</v>
      </c>
      <c r="F212" s="122" t="s">
        <v>770</v>
      </c>
      <c r="I212" s="123"/>
      <c r="L212" s="33"/>
      <c r="M212" s="124"/>
      <c r="T212" s="54"/>
      <c r="AT212" s="18" t="s">
        <v>139</v>
      </c>
      <c r="AU212" s="18" t="s">
        <v>86</v>
      </c>
    </row>
    <row r="213" spans="2:65" s="9" customFormat="1" ht="11.25">
      <c r="B213" s="125"/>
      <c r="D213" s="121" t="s">
        <v>141</v>
      </c>
      <c r="E213" s="126" t="s">
        <v>19</v>
      </c>
      <c r="F213" s="127" t="s">
        <v>1791</v>
      </c>
      <c r="H213" s="126" t="s">
        <v>19</v>
      </c>
      <c r="I213" s="128"/>
      <c r="L213" s="125"/>
      <c r="M213" s="129"/>
      <c r="T213" s="130"/>
      <c r="AT213" s="126" t="s">
        <v>141</v>
      </c>
      <c r="AU213" s="126" t="s">
        <v>86</v>
      </c>
      <c r="AV213" s="9" t="s">
        <v>84</v>
      </c>
      <c r="AW213" s="9" t="s">
        <v>37</v>
      </c>
      <c r="AX213" s="9" t="s">
        <v>76</v>
      </c>
      <c r="AY213" s="126" t="s">
        <v>137</v>
      </c>
    </row>
    <row r="214" spans="2:65" s="10" customFormat="1" ht="11.25">
      <c r="B214" s="131"/>
      <c r="D214" s="121" t="s">
        <v>141</v>
      </c>
      <c r="E214" s="132" t="s">
        <v>19</v>
      </c>
      <c r="F214" s="133" t="s">
        <v>1792</v>
      </c>
      <c r="H214" s="134">
        <v>21.24</v>
      </c>
      <c r="I214" s="135"/>
      <c r="L214" s="131"/>
      <c r="M214" s="136"/>
      <c r="T214" s="137"/>
      <c r="AT214" s="132" t="s">
        <v>141</v>
      </c>
      <c r="AU214" s="132" t="s">
        <v>86</v>
      </c>
      <c r="AV214" s="10" t="s">
        <v>86</v>
      </c>
      <c r="AW214" s="10" t="s">
        <v>37</v>
      </c>
      <c r="AX214" s="10" t="s">
        <v>76</v>
      </c>
      <c r="AY214" s="132" t="s">
        <v>137</v>
      </c>
    </row>
    <row r="215" spans="2:65" s="14" customFormat="1" ht="11.25">
      <c r="B215" s="166"/>
      <c r="D215" s="121" t="s">
        <v>141</v>
      </c>
      <c r="E215" s="167" t="s">
        <v>295</v>
      </c>
      <c r="F215" s="168" t="s">
        <v>391</v>
      </c>
      <c r="H215" s="169">
        <v>21.24</v>
      </c>
      <c r="I215" s="170"/>
      <c r="L215" s="166"/>
      <c r="M215" s="171"/>
      <c r="T215" s="172"/>
      <c r="AT215" s="167" t="s">
        <v>141</v>
      </c>
      <c r="AU215" s="167" t="s">
        <v>86</v>
      </c>
      <c r="AV215" s="14" t="s">
        <v>153</v>
      </c>
      <c r="AW215" s="14" t="s">
        <v>37</v>
      </c>
      <c r="AX215" s="14" t="s">
        <v>84</v>
      </c>
      <c r="AY215" s="167" t="s">
        <v>137</v>
      </c>
    </row>
    <row r="216" spans="2:65" s="1" customFormat="1" ht="16.5" customHeight="1">
      <c r="B216" s="33"/>
      <c r="C216" s="108" t="s">
        <v>232</v>
      </c>
      <c r="D216" s="108" t="s">
        <v>132</v>
      </c>
      <c r="E216" s="109" t="s">
        <v>1793</v>
      </c>
      <c r="F216" s="110" t="s">
        <v>1794</v>
      </c>
      <c r="G216" s="111" t="s">
        <v>237</v>
      </c>
      <c r="H216" s="112">
        <v>2</v>
      </c>
      <c r="I216" s="113"/>
      <c r="J216" s="114">
        <f>ROUND(I216*H216,2)</f>
        <v>0</v>
      </c>
      <c r="K216" s="110" t="s">
        <v>19</v>
      </c>
      <c r="L216" s="33"/>
      <c r="M216" s="115" t="s">
        <v>19</v>
      </c>
      <c r="N216" s="116" t="s">
        <v>47</v>
      </c>
      <c r="P216" s="117">
        <f>O216*H216</f>
        <v>0</v>
      </c>
      <c r="Q216" s="117">
        <v>0</v>
      </c>
      <c r="R216" s="117">
        <f>Q216*H216</f>
        <v>0</v>
      </c>
      <c r="S216" s="117">
        <v>2.85</v>
      </c>
      <c r="T216" s="118">
        <f>S216*H216</f>
        <v>5.7</v>
      </c>
      <c r="AR216" s="119" t="s">
        <v>153</v>
      </c>
      <c r="AT216" s="119" t="s">
        <v>132</v>
      </c>
      <c r="AU216" s="119" t="s">
        <v>86</v>
      </c>
      <c r="AY216" s="18" t="s">
        <v>137</v>
      </c>
      <c r="BE216" s="120">
        <f>IF(N216="základní",J216,0)</f>
        <v>0</v>
      </c>
      <c r="BF216" s="120">
        <f>IF(N216="snížená",J216,0)</f>
        <v>0</v>
      </c>
      <c r="BG216" s="120">
        <f>IF(N216="zákl. přenesená",J216,0)</f>
        <v>0</v>
      </c>
      <c r="BH216" s="120">
        <f>IF(N216="sníž. přenesená",J216,0)</f>
        <v>0</v>
      </c>
      <c r="BI216" s="120">
        <f>IF(N216="nulová",J216,0)</f>
        <v>0</v>
      </c>
      <c r="BJ216" s="18" t="s">
        <v>84</v>
      </c>
      <c r="BK216" s="120">
        <f>ROUND(I216*H216,2)</f>
        <v>0</v>
      </c>
      <c r="BL216" s="18" t="s">
        <v>153</v>
      </c>
      <c r="BM216" s="119" t="s">
        <v>1795</v>
      </c>
    </row>
    <row r="217" spans="2:65" s="1" customFormat="1" ht="11.25">
      <c r="B217" s="33"/>
      <c r="D217" s="121" t="s">
        <v>139</v>
      </c>
      <c r="F217" s="122" t="s">
        <v>1794</v>
      </c>
      <c r="I217" s="123"/>
      <c r="L217" s="33"/>
      <c r="M217" s="124"/>
      <c r="T217" s="54"/>
      <c r="AT217" s="18" t="s">
        <v>139</v>
      </c>
      <c r="AU217" s="18" t="s">
        <v>86</v>
      </c>
    </row>
    <row r="218" spans="2:65" s="1" customFormat="1" ht="16.5" customHeight="1">
      <c r="B218" s="33"/>
      <c r="C218" s="108" t="s">
        <v>7</v>
      </c>
      <c r="D218" s="108" t="s">
        <v>132</v>
      </c>
      <c r="E218" s="109" t="s">
        <v>1796</v>
      </c>
      <c r="F218" s="110" t="s">
        <v>1797</v>
      </c>
      <c r="G218" s="111" t="s">
        <v>209</v>
      </c>
      <c r="H218" s="112">
        <v>5.46</v>
      </c>
      <c r="I218" s="113"/>
      <c r="J218" s="114">
        <f>ROUND(I218*H218,2)</f>
        <v>0</v>
      </c>
      <c r="K218" s="110" t="s">
        <v>19</v>
      </c>
      <c r="L218" s="33"/>
      <c r="M218" s="115" t="s">
        <v>19</v>
      </c>
      <c r="N218" s="116" t="s">
        <v>47</v>
      </c>
      <c r="P218" s="117">
        <f>O218*H218</f>
        <v>0</v>
      </c>
      <c r="Q218" s="117">
        <v>0</v>
      </c>
      <c r="R218" s="117">
        <f>Q218*H218</f>
        <v>0</v>
      </c>
      <c r="S218" s="117">
        <v>2.85</v>
      </c>
      <c r="T218" s="118">
        <f>S218*H218</f>
        <v>15.561</v>
      </c>
      <c r="AR218" s="119" t="s">
        <v>153</v>
      </c>
      <c r="AT218" s="119" t="s">
        <v>132</v>
      </c>
      <c r="AU218" s="119" t="s">
        <v>86</v>
      </c>
      <c r="AY218" s="18" t="s">
        <v>137</v>
      </c>
      <c r="BE218" s="120">
        <f>IF(N218="základní",J218,0)</f>
        <v>0</v>
      </c>
      <c r="BF218" s="120">
        <f>IF(N218="snížená",J218,0)</f>
        <v>0</v>
      </c>
      <c r="BG218" s="120">
        <f>IF(N218="zákl. přenesená",J218,0)</f>
        <v>0</v>
      </c>
      <c r="BH218" s="120">
        <f>IF(N218="sníž. přenesená",J218,0)</f>
        <v>0</v>
      </c>
      <c r="BI218" s="120">
        <f>IF(N218="nulová",J218,0)</f>
        <v>0</v>
      </c>
      <c r="BJ218" s="18" t="s">
        <v>84</v>
      </c>
      <c r="BK218" s="120">
        <f>ROUND(I218*H218,2)</f>
        <v>0</v>
      </c>
      <c r="BL218" s="18" t="s">
        <v>153</v>
      </c>
      <c r="BM218" s="119" t="s">
        <v>1798</v>
      </c>
    </row>
    <row r="219" spans="2:65" s="1" customFormat="1" ht="11.25">
      <c r="B219" s="33"/>
      <c r="D219" s="121" t="s">
        <v>139</v>
      </c>
      <c r="F219" s="122" t="s">
        <v>1797</v>
      </c>
      <c r="I219" s="123"/>
      <c r="L219" s="33"/>
      <c r="M219" s="124"/>
      <c r="T219" s="54"/>
      <c r="AT219" s="18" t="s">
        <v>139</v>
      </c>
      <c r="AU219" s="18" t="s">
        <v>86</v>
      </c>
    </row>
    <row r="220" spans="2:65" s="1" customFormat="1" ht="68.25">
      <c r="B220" s="33"/>
      <c r="D220" s="121" t="s">
        <v>252</v>
      </c>
      <c r="F220" s="141" t="s">
        <v>1799</v>
      </c>
      <c r="I220" s="123"/>
      <c r="L220" s="33"/>
      <c r="M220" s="124"/>
      <c r="T220" s="54"/>
      <c r="AT220" s="18" t="s">
        <v>252</v>
      </c>
      <c r="AU220" s="18" t="s">
        <v>86</v>
      </c>
    </row>
    <row r="221" spans="2:65" s="10" customFormat="1" ht="11.25">
      <c r="B221" s="131"/>
      <c r="D221" s="121" t="s">
        <v>141</v>
      </c>
      <c r="E221" s="132" t="s">
        <v>19</v>
      </c>
      <c r="F221" s="133" t="s">
        <v>1800</v>
      </c>
      <c r="H221" s="134">
        <v>5.46</v>
      </c>
      <c r="I221" s="135"/>
      <c r="L221" s="131"/>
      <c r="M221" s="136"/>
      <c r="T221" s="137"/>
      <c r="AT221" s="132" t="s">
        <v>141</v>
      </c>
      <c r="AU221" s="132" t="s">
        <v>86</v>
      </c>
      <c r="AV221" s="10" t="s">
        <v>86</v>
      </c>
      <c r="AW221" s="10" t="s">
        <v>37</v>
      </c>
      <c r="AX221" s="10" t="s">
        <v>84</v>
      </c>
      <c r="AY221" s="132" t="s">
        <v>137</v>
      </c>
    </row>
    <row r="222" spans="2:65" s="1" customFormat="1" ht="16.5" customHeight="1">
      <c r="B222" s="33"/>
      <c r="C222" s="108" t="s">
        <v>240</v>
      </c>
      <c r="D222" s="108" t="s">
        <v>132</v>
      </c>
      <c r="E222" s="109" t="s">
        <v>1801</v>
      </c>
      <c r="F222" s="110" t="s">
        <v>1802</v>
      </c>
      <c r="G222" s="111" t="s">
        <v>333</v>
      </c>
      <c r="H222" s="112">
        <v>129.6</v>
      </c>
      <c r="I222" s="113"/>
      <c r="J222" s="114">
        <f>ROUND(I222*H222,2)</f>
        <v>0</v>
      </c>
      <c r="K222" s="110" t="s">
        <v>376</v>
      </c>
      <c r="L222" s="33"/>
      <c r="M222" s="115" t="s">
        <v>19</v>
      </c>
      <c r="N222" s="116" t="s">
        <v>47</v>
      </c>
      <c r="P222" s="117">
        <f>O222*H222</f>
        <v>0</v>
      </c>
      <c r="Q222" s="117">
        <v>1.4400000000000001E-3</v>
      </c>
      <c r="R222" s="117">
        <f>Q222*H222</f>
        <v>0.18662400000000001</v>
      </c>
      <c r="S222" s="117">
        <v>2E-3</v>
      </c>
      <c r="T222" s="118">
        <f>S222*H222</f>
        <v>0.25919999999999999</v>
      </c>
      <c r="AR222" s="119" t="s">
        <v>153</v>
      </c>
      <c r="AT222" s="119" t="s">
        <v>132</v>
      </c>
      <c r="AU222" s="119" t="s">
        <v>86</v>
      </c>
      <c r="AY222" s="18" t="s">
        <v>137</v>
      </c>
      <c r="BE222" s="120">
        <f>IF(N222="základní",J222,0)</f>
        <v>0</v>
      </c>
      <c r="BF222" s="120">
        <f>IF(N222="snížená",J222,0)</f>
        <v>0</v>
      </c>
      <c r="BG222" s="120">
        <f>IF(N222="zákl. přenesená",J222,0)</f>
        <v>0</v>
      </c>
      <c r="BH222" s="120">
        <f>IF(N222="sníž. přenesená",J222,0)</f>
        <v>0</v>
      </c>
      <c r="BI222" s="120">
        <f>IF(N222="nulová",J222,0)</f>
        <v>0</v>
      </c>
      <c r="BJ222" s="18" t="s">
        <v>84</v>
      </c>
      <c r="BK222" s="120">
        <f>ROUND(I222*H222,2)</f>
        <v>0</v>
      </c>
      <c r="BL222" s="18" t="s">
        <v>153</v>
      </c>
      <c r="BM222" s="119" t="s">
        <v>1803</v>
      </c>
    </row>
    <row r="223" spans="2:65" s="1" customFormat="1" ht="11.25">
      <c r="B223" s="33"/>
      <c r="D223" s="121" t="s">
        <v>139</v>
      </c>
      <c r="F223" s="122" t="s">
        <v>1804</v>
      </c>
      <c r="I223" s="123"/>
      <c r="L223" s="33"/>
      <c r="M223" s="124"/>
      <c r="T223" s="54"/>
      <c r="AT223" s="18" t="s">
        <v>139</v>
      </c>
      <c r="AU223" s="18" t="s">
        <v>86</v>
      </c>
    </row>
    <row r="224" spans="2:65" s="1" customFormat="1" ht="11.25">
      <c r="B224" s="33"/>
      <c r="D224" s="164" t="s">
        <v>379</v>
      </c>
      <c r="F224" s="165" t="s">
        <v>1805</v>
      </c>
      <c r="I224" s="123"/>
      <c r="L224" s="33"/>
      <c r="M224" s="124"/>
      <c r="T224" s="54"/>
      <c r="AT224" s="18" t="s">
        <v>379</v>
      </c>
      <c r="AU224" s="18" t="s">
        <v>86</v>
      </c>
    </row>
    <row r="225" spans="2:65" s="9" customFormat="1" ht="11.25">
      <c r="B225" s="125"/>
      <c r="D225" s="121" t="s">
        <v>141</v>
      </c>
      <c r="E225" s="126" t="s">
        <v>19</v>
      </c>
      <c r="F225" s="127" t="s">
        <v>1806</v>
      </c>
      <c r="H225" s="126" t="s">
        <v>19</v>
      </c>
      <c r="I225" s="128"/>
      <c r="L225" s="125"/>
      <c r="M225" s="129"/>
      <c r="T225" s="130"/>
      <c r="AT225" s="126" t="s">
        <v>141</v>
      </c>
      <c r="AU225" s="126" t="s">
        <v>86</v>
      </c>
      <c r="AV225" s="9" t="s">
        <v>84</v>
      </c>
      <c r="AW225" s="9" t="s">
        <v>37</v>
      </c>
      <c r="AX225" s="9" t="s">
        <v>76</v>
      </c>
      <c r="AY225" s="126" t="s">
        <v>137</v>
      </c>
    </row>
    <row r="226" spans="2:65" s="10" customFormat="1" ht="11.25">
      <c r="B226" s="131"/>
      <c r="D226" s="121" t="s">
        <v>141</v>
      </c>
      <c r="E226" s="132" t="s">
        <v>19</v>
      </c>
      <c r="F226" s="133" t="s">
        <v>1807</v>
      </c>
      <c r="H226" s="134">
        <v>129.6</v>
      </c>
      <c r="I226" s="135"/>
      <c r="L226" s="131"/>
      <c r="M226" s="136"/>
      <c r="T226" s="137"/>
      <c r="AT226" s="132" t="s">
        <v>141</v>
      </c>
      <c r="AU226" s="132" t="s">
        <v>86</v>
      </c>
      <c r="AV226" s="10" t="s">
        <v>86</v>
      </c>
      <c r="AW226" s="10" t="s">
        <v>37</v>
      </c>
      <c r="AX226" s="10" t="s">
        <v>84</v>
      </c>
      <c r="AY226" s="132" t="s">
        <v>137</v>
      </c>
    </row>
    <row r="227" spans="2:65" s="1" customFormat="1" ht="16.5" customHeight="1">
      <c r="B227" s="33"/>
      <c r="C227" s="180" t="s">
        <v>244</v>
      </c>
      <c r="D227" s="180" t="s">
        <v>454</v>
      </c>
      <c r="E227" s="181" t="s">
        <v>781</v>
      </c>
      <c r="F227" s="182" t="s">
        <v>782</v>
      </c>
      <c r="G227" s="183" t="s">
        <v>303</v>
      </c>
      <c r="H227" s="184">
        <v>1.046</v>
      </c>
      <c r="I227" s="185"/>
      <c r="J227" s="186">
        <f>ROUND(I227*H227,2)</f>
        <v>0</v>
      </c>
      <c r="K227" s="182" t="s">
        <v>376</v>
      </c>
      <c r="L227" s="187"/>
      <c r="M227" s="188" t="s">
        <v>19</v>
      </c>
      <c r="N227" s="189" t="s">
        <v>47</v>
      </c>
      <c r="P227" s="117">
        <f>O227*H227</f>
        <v>0</v>
      </c>
      <c r="Q227" s="117">
        <v>1</v>
      </c>
      <c r="R227" s="117">
        <f>Q227*H227</f>
        <v>1.046</v>
      </c>
      <c r="S227" s="117">
        <v>0</v>
      </c>
      <c r="T227" s="118">
        <f>S227*H227</f>
        <v>0</v>
      </c>
      <c r="AR227" s="119" t="s">
        <v>176</v>
      </c>
      <c r="AT227" s="119" t="s">
        <v>454</v>
      </c>
      <c r="AU227" s="119" t="s">
        <v>86</v>
      </c>
      <c r="AY227" s="18" t="s">
        <v>137</v>
      </c>
      <c r="BE227" s="120">
        <f>IF(N227="základní",J227,0)</f>
        <v>0</v>
      </c>
      <c r="BF227" s="120">
        <f>IF(N227="snížená",J227,0)</f>
        <v>0</v>
      </c>
      <c r="BG227" s="120">
        <f>IF(N227="zákl. přenesená",J227,0)</f>
        <v>0</v>
      </c>
      <c r="BH227" s="120">
        <f>IF(N227="sníž. přenesená",J227,0)</f>
        <v>0</v>
      </c>
      <c r="BI227" s="120">
        <f>IF(N227="nulová",J227,0)</f>
        <v>0</v>
      </c>
      <c r="BJ227" s="18" t="s">
        <v>84</v>
      </c>
      <c r="BK227" s="120">
        <f>ROUND(I227*H227,2)</f>
        <v>0</v>
      </c>
      <c r="BL227" s="18" t="s">
        <v>153</v>
      </c>
      <c r="BM227" s="119" t="s">
        <v>1808</v>
      </c>
    </row>
    <row r="228" spans="2:65" s="1" customFormat="1" ht="11.25">
      <c r="B228" s="33"/>
      <c r="D228" s="121" t="s">
        <v>139</v>
      </c>
      <c r="F228" s="122" t="s">
        <v>782</v>
      </c>
      <c r="I228" s="123"/>
      <c r="L228" s="33"/>
      <c r="M228" s="124"/>
      <c r="T228" s="54"/>
      <c r="AT228" s="18" t="s">
        <v>139</v>
      </c>
      <c r="AU228" s="18" t="s">
        <v>86</v>
      </c>
    </row>
    <row r="229" spans="2:65" s="9" customFormat="1" ht="11.25">
      <c r="B229" s="125"/>
      <c r="D229" s="121" t="s">
        <v>141</v>
      </c>
      <c r="E229" s="126" t="s">
        <v>19</v>
      </c>
      <c r="F229" s="127" t="s">
        <v>1806</v>
      </c>
      <c r="H229" s="126" t="s">
        <v>19</v>
      </c>
      <c r="I229" s="128"/>
      <c r="L229" s="125"/>
      <c r="M229" s="129"/>
      <c r="T229" s="130"/>
      <c r="AT229" s="126" t="s">
        <v>141</v>
      </c>
      <c r="AU229" s="126" t="s">
        <v>86</v>
      </c>
      <c r="AV229" s="9" t="s">
        <v>84</v>
      </c>
      <c r="AW229" s="9" t="s">
        <v>37</v>
      </c>
      <c r="AX229" s="9" t="s">
        <v>76</v>
      </c>
      <c r="AY229" s="126" t="s">
        <v>137</v>
      </c>
    </row>
    <row r="230" spans="2:65" s="10" customFormat="1" ht="11.25">
      <c r="B230" s="131"/>
      <c r="D230" s="121" t="s">
        <v>141</v>
      </c>
      <c r="E230" s="132" t="s">
        <v>19</v>
      </c>
      <c r="F230" s="133" t="s">
        <v>1809</v>
      </c>
      <c r="H230" s="134">
        <v>263.52</v>
      </c>
      <c r="I230" s="135"/>
      <c r="L230" s="131"/>
      <c r="M230" s="136"/>
      <c r="T230" s="137"/>
      <c r="AT230" s="132" t="s">
        <v>141</v>
      </c>
      <c r="AU230" s="132" t="s">
        <v>86</v>
      </c>
      <c r="AV230" s="10" t="s">
        <v>86</v>
      </c>
      <c r="AW230" s="10" t="s">
        <v>37</v>
      </c>
      <c r="AX230" s="10" t="s">
        <v>84</v>
      </c>
      <c r="AY230" s="132" t="s">
        <v>137</v>
      </c>
    </row>
    <row r="231" spans="2:65" s="10" customFormat="1" ht="11.25">
      <c r="B231" s="131"/>
      <c r="D231" s="121" t="s">
        <v>141</v>
      </c>
      <c r="F231" s="133" t="s">
        <v>1810</v>
      </c>
      <c r="H231" s="134">
        <v>1.046</v>
      </c>
      <c r="I231" s="135"/>
      <c r="L231" s="131"/>
      <c r="M231" s="136"/>
      <c r="T231" s="137"/>
      <c r="AT231" s="132" t="s">
        <v>141</v>
      </c>
      <c r="AU231" s="132" t="s">
        <v>86</v>
      </c>
      <c r="AV231" s="10" t="s">
        <v>86</v>
      </c>
      <c r="AW231" s="10" t="s">
        <v>4</v>
      </c>
      <c r="AX231" s="10" t="s">
        <v>84</v>
      </c>
      <c r="AY231" s="132" t="s">
        <v>137</v>
      </c>
    </row>
    <row r="232" spans="2:65" s="1" customFormat="1" ht="16.5" customHeight="1">
      <c r="B232" s="33"/>
      <c r="C232" s="108" t="s">
        <v>537</v>
      </c>
      <c r="D232" s="108" t="s">
        <v>132</v>
      </c>
      <c r="E232" s="109" t="s">
        <v>1577</v>
      </c>
      <c r="F232" s="110" t="s">
        <v>1811</v>
      </c>
      <c r="G232" s="111" t="s">
        <v>333</v>
      </c>
      <c r="H232" s="112">
        <v>24</v>
      </c>
      <c r="I232" s="113"/>
      <c r="J232" s="114">
        <f>ROUND(I232*H232,2)</f>
        <v>0</v>
      </c>
      <c r="K232" s="110" t="s">
        <v>19</v>
      </c>
      <c r="L232" s="33"/>
      <c r="M232" s="115" t="s">
        <v>19</v>
      </c>
      <c r="N232" s="116" t="s">
        <v>47</v>
      </c>
      <c r="P232" s="117">
        <f>O232*H232</f>
        <v>0</v>
      </c>
      <c r="Q232" s="117">
        <v>0</v>
      </c>
      <c r="R232" s="117">
        <f>Q232*H232</f>
        <v>0</v>
      </c>
      <c r="S232" s="117">
        <v>0</v>
      </c>
      <c r="T232" s="118">
        <f>S232*H232</f>
        <v>0</v>
      </c>
      <c r="AR232" s="119" t="s">
        <v>153</v>
      </c>
      <c r="AT232" s="119" t="s">
        <v>132</v>
      </c>
      <c r="AU232" s="119" t="s">
        <v>86</v>
      </c>
      <c r="AY232" s="18" t="s">
        <v>137</v>
      </c>
      <c r="BE232" s="120">
        <f>IF(N232="základní",J232,0)</f>
        <v>0</v>
      </c>
      <c r="BF232" s="120">
        <f>IF(N232="snížená",J232,0)</f>
        <v>0</v>
      </c>
      <c r="BG232" s="120">
        <f>IF(N232="zákl. přenesená",J232,0)</f>
        <v>0</v>
      </c>
      <c r="BH232" s="120">
        <f>IF(N232="sníž. přenesená",J232,0)</f>
        <v>0</v>
      </c>
      <c r="BI232" s="120">
        <f>IF(N232="nulová",J232,0)</f>
        <v>0</v>
      </c>
      <c r="BJ232" s="18" t="s">
        <v>84</v>
      </c>
      <c r="BK232" s="120">
        <f>ROUND(I232*H232,2)</f>
        <v>0</v>
      </c>
      <c r="BL232" s="18" t="s">
        <v>153</v>
      </c>
      <c r="BM232" s="119" t="s">
        <v>1812</v>
      </c>
    </row>
    <row r="233" spans="2:65" s="1" customFormat="1" ht="11.25">
      <c r="B233" s="33"/>
      <c r="D233" s="121" t="s">
        <v>139</v>
      </c>
      <c r="F233" s="122" t="s">
        <v>1811</v>
      </c>
      <c r="I233" s="123"/>
      <c r="L233" s="33"/>
      <c r="M233" s="124"/>
      <c r="T233" s="54"/>
      <c r="AT233" s="18" t="s">
        <v>139</v>
      </c>
      <c r="AU233" s="18" t="s">
        <v>86</v>
      </c>
    </row>
    <row r="234" spans="2:65" s="9" customFormat="1" ht="11.25">
      <c r="B234" s="125"/>
      <c r="D234" s="121" t="s">
        <v>141</v>
      </c>
      <c r="E234" s="126" t="s">
        <v>19</v>
      </c>
      <c r="F234" s="127" t="s">
        <v>1708</v>
      </c>
      <c r="H234" s="126" t="s">
        <v>19</v>
      </c>
      <c r="I234" s="128"/>
      <c r="L234" s="125"/>
      <c r="M234" s="129"/>
      <c r="T234" s="130"/>
      <c r="AT234" s="126" t="s">
        <v>141</v>
      </c>
      <c r="AU234" s="126" t="s">
        <v>86</v>
      </c>
      <c r="AV234" s="9" t="s">
        <v>84</v>
      </c>
      <c r="AW234" s="9" t="s">
        <v>37</v>
      </c>
      <c r="AX234" s="9" t="s">
        <v>76</v>
      </c>
      <c r="AY234" s="126" t="s">
        <v>137</v>
      </c>
    </row>
    <row r="235" spans="2:65" s="10" customFormat="1" ht="11.25">
      <c r="B235" s="131"/>
      <c r="D235" s="121" t="s">
        <v>141</v>
      </c>
      <c r="E235" s="132" t="s">
        <v>19</v>
      </c>
      <c r="F235" s="133" t="s">
        <v>1813</v>
      </c>
      <c r="H235" s="134">
        <v>24</v>
      </c>
      <c r="I235" s="135"/>
      <c r="L235" s="131"/>
      <c r="M235" s="136"/>
      <c r="T235" s="137"/>
      <c r="AT235" s="132" t="s">
        <v>141</v>
      </c>
      <c r="AU235" s="132" t="s">
        <v>86</v>
      </c>
      <c r="AV235" s="10" t="s">
        <v>86</v>
      </c>
      <c r="AW235" s="10" t="s">
        <v>37</v>
      </c>
      <c r="AX235" s="10" t="s">
        <v>84</v>
      </c>
      <c r="AY235" s="132" t="s">
        <v>137</v>
      </c>
    </row>
    <row r="236" spans="2:65" s="13" customFormat="1" ht="22.9" customHeight="1">
      <c r="B236" s="152"/>
      <c r="D236" s="153" t="s">
        <v>75</v>
      </c>
      <c r="E236" s="162" t="s">
        <v>788</v>
      </c>
      <c r="F236" s="162" t="s">
        <v>789</v>
      </c>
      <c r="I236" s="155"/>
      <c r="J236" s="163">
        <f>BK236</f>
        <v>0</v>
      </c>
      <c r="L236" s="152"/>
      <c r="M236" s="157"/>
      <c r="P236" s="158">
        <f>SUM(P237:P269)</f>
        <v>0</v>
      </c>
      <c r="R236" s="158">
        <f>SUM(R237:R269)</f>
        <v>0</v>
      </c>
      <c r="T236" s="159">
        <f>SUM(T237:T269)</f>
        <v>0</v>
      </c>
      <c r="AR236" s="153" t="s">
        <v>84</v>
      </c>
      <c r="AT236" s="160" t="s">
        <v>75</v>
      </c>
      <c r="AU236" s="160" t="s">
        <v>84</v>
      </c>
      <c r="AY236" s="153" t="s">
        <v>137</v>
      </c>
      <c r="BK236" s="161">
        <f>SUM(BK237:BK269)</f>
        <v>0</v>
      </c>
    </row>
    <row r="237" spans="2:65" s="1" customFormat="1" ht="16.5" customHeight="1">
      <c r="B237" s="33"/>
      <c r="C237" s="108" t="s">
        <v>542</v>
      </c>
      <c r="D237" s="108" t="s">
        <v>132</v>
      </c>
      <c r="E237" s="109" t="s">
        <v>791</v>
      </c>
      <c r="F237" s="110" t="s">
        <v>792</v>
      </c>
      <c r="G237" s="111" t="s">
        <v>135</v>
      </c>
      <c r="H237" s="112">
        <v>80</v>
      </c>
      <c r="I237" s="113"/>
      <c r="J237" s="114">
        <f>ROUND(I237*H237,2)</f>
        <v>0</v>
      </c>
      <c r="K237" s="110" t="s">
        <v>19</v>
      </c>
      <c r="L237" s="33"/>
      <c r="M237" s="115" t="s">
        <v>19</v>
      </c>
      <c r="N237" s="116" t="s">
        <v>47</v>
      </c>
      <c r="P237" s="117">
        <f>O237*H237</f>
        <v>0</v>
      </c>
      <c r="Q237" s="117">
        <v>0</v>
      </c>
      <c r="R237" s="117">
        <f>Q237*H237</f>
        <v>0</v>
      </c>
      <c r="S237" s="117">
        <v>0</v>
      </c>
      <c r="T237" s="118">
        <f>S237*H237</f>
        <v>0</v>
      </c>
      <c r="AR237" s="119" t="s">
        <v>153</v>
      </c>
      <c r="AT237" s="119" t="s">
        <v>132</v>
      </c>
      <c r="AU237" s="119" t="s">
        <v>86</v>
      </c>
      <c r="AY237" s="18" t="s">
        <v>137</v>
      </c>
      <c r="BE237" s="120">
        <f>IF(N237="základní",J237,0)</f>
        <v>0</v>
      </c>
      <c r="BF237" s="120">
        <f>IF(N237="snížená",J237,0)</f>
        <v>0</v>
      </c>
      <c r="BG237" s="120">
        <f>IF(N237="zákl. přenesená",J237,0)</f>
        <v>0</v>
      </c>
      <c r="BH237" s="120">
        <f>IF(N237="sníž. přenesená",J237,0)</f>
        <v>0</v>
      </c>
      <c r="BI237" s="120">
        <f>IF(N237="nulová",J237,0)</f>
        <v>0</v>
      </c>
      <c r="BJ237" s="18" t="s">
        <v>84</v>
      </c>
      <c r="BK237" s="120">
        <f>ROUND(I237*H237,2)</f>
        <v>0</v>
      </c>
      <c r="BL237" s="18" t="s">
        <v>153</v>
      </c>
      <c r="BM237" s="119" t="s">
        <v>1814</v>
      </c>
    </row>
    <row r="238" spans="2:65" s="1" customFormat="1" ht="11.25">
      <c r="B238" s="33"/>
      <c r="D238" s="121" t="s">
        <v>139</v>
      </c>
      <c r="F238" s="122" t="s">
        <v>792</v>
      </c>
      <c r="I238" s="123"/>
      <c r="L238" s="33"/>
      <c r="M238" s="124"/>
      <c r="T238" s="54"/>
      <c r="AT238" s="18" t="s">
        <v>139</v>
      </c>
      <c r="AU238" s="18" t="s">
        <v>86</v>
      </c>
    </row>
    <row r="239" spans="2:65" s="10" customFormat="1" ht="11.25">
      <c r="B239" s="131"/>
      <c r="D239" s="121" t="s">
        <v>141</v>
      </c>
      <c r="E239" s="132" t="s">
        <v>19</v>
      </c>
      <c r="F239" s="133" t="s">
        <v>794</v>
      </c>
      <c r="H239" s="134">
        <v>80</v>
      </c>
      <c r="I239" s="135"/>
      <c r="L239" s="131"/>
      <c r="M239" s="136"/>
      <c r="T239" s="137"/>
      <c r="AT239" s="132" t="s">
        <v>141</v>
      </c>
      <c r="AU239" s="132" t="s">
        <v>86</v>
      </c>
      <c r="AV239" s="10" t="s">
        <v>86</v>
      </c>
      <c r="AW239" s="10" t="s">
        <v>37</v>
      </c>
      <c r="AX239" s="10" t="s">
        <v>84</v>
      </c>
      <c r="AY239" s="132" t="s">
        <v>137</v>
      </c>
    </row>
    <row r="240" spans="2:65" s="1" customFormat="1" ht="16.5" customHeight="1">
      <c r="B240" s="33"/>
      <c r="C240" s="108" t="s">
        <v>549</v>
      </c>
      <c r="D240" s="108" t="s">
        <v>132</v>
      </c>
      <c r="E240" s="109" t="s">
        <v>799</v>
      </c>
      <c r="F240" s="110" t="s">
        <v>800</v>
      </c>
      <c r="G240" s="111" t="s">
        <v>303</v>
      </c>
      <c r="H240" s="112">
        <v>0.08</v>
      </c>
      <c r="I240" s="113"/>
      <c r="J240" s="114">
        <f>ROUND(I240*H240,2)</f>
        <v>0</v>
      </c>
      <c r="K240" s="110" t="s">
        <v>376</v>
      </c>
      <c r="L240" s="33"/>
      <c r="M240" s="115" t="s">
        <v>19</v>
      </c>
      <c r="N240" s="116" t="s">
        <v>47</v>
      </c>
      <c r="P240" s="117">
        <f>O240*H240</f>
        <v>0</v>
      </c>
      <c r="Q240" s="117">
        <v>0</v>
      </c>
      <c r="R240" s="117">
        <f>Q240*H240</f>
        <v>0</v>
      </c>
      <c r="S240" s="117">
        <v>0</v>
      </c>
      <c r="T240" s="118">
        <f>S240*H240</f>
        <v>0</v>
      </c>
      <c r="AR240" s="119" t="s">
        <v>153</v>
      </c>
      <c r="AT240" s="119" t="s">
        <v>132</v>
      </c>
      <c r="AU240" s="119" t="s">
        <v>86</v>
      </c>
      <c r="AY240" s="18" t="s">
        <v>137</v>
      </c>
      <c r="BE240" s="120">
        <f>IF(N240="základní",J240,0)</f>
        <v>0</v>
      </c>
      <c r="BF240" s="120">
        <f>IF(N240="snížená",J240,0)</f>
        <v>0</v>
      </c>
      <c r="BG240" s="120">
        <f>IF(N240="zákl. přenesená",J240,0)</f>
        <v>0</v>
      </c>
      <c r="BH240" s="120">
        <f>IF(N240="sníž. přenesená",J240,0)</f>
        <v>0</v>
      </c>
      <c r="BI240" s="120">
        <f>IF(N240="nulová",J240,0)</f>
        <v>0</v>
      </c>
      <c r="BJ240" s="18" t="s">
        <v>84</v>
      </c>
      <c r="BK240" s="120">
        <f>ROUND(I240*H240,2)</f>
        <v>0</v>
      </c>
      <c r="BL240" s="18" t="s">
        <v>153</v>
      </c>
      <c r="BM240" s="119" t="s">
        <v>1815</v>
      </c>
    </row>
    <row r="241" spans="2:65" s="1" customFormat="1" ht="11.25">
      <c r="B241" s="33"/>
      <c r="D241" s="121" t="s">
        <v>139</v>
      </c>
      <c r="F241" s="122" t="s">
        <v>802</v>
      </c>
      <c r="I241" s="123"/>
      <c r="L241" s="33"/>
      <c r="M241" s="124"/>
      <c r="T241" s="54"/>
      <c r="AT241" s="18" t="s">
        <v>139</v>
      </c>
      <c r="AU241" s="18" t="s">
        <v>86</v>
      </c>
    </row>
    <row r="242" spans="2:65" s="1" customFormat="1" ht="11.25">
      <c r="B242" s="33"/>
      <c r="D242" s="164" t="s">
        <v>379</v>
      </c>
      <c r="F242" s="165" t="s">
        <v>803</v>
      </c>
      <c r="I242" s="123"/>
      <c r="L242" s="33"/>
      <c r="M242" s="124"/>
      <c r="T242" s="54"/>
      <c r="AT242" s="18" t="s">
        <v>379</v>
      </c>
      <c r="AU242" s="18" t="s">
        <v>86</v>
      </c>
    </row>
    <row r="243" spans="2:65" s="9" customFormat="1" ht="11.25">
      <c r="B243" s="125"/>
      <c r="D243" s="121" t="s">
        <v>141</v>
      </c>
      <c r="E243" s="126" t="s">
        <v>19</v>
      </c>
      <c r="F243" s="127" t="s">
        <v>1816</v>
      </c>
      <c r="H243" s="126" t="s">
        <v>19</v>
      </c>
      <c r="I243" s="128"/>
      <c r="L243" s="125"/>
      <c r="M243" s="129"/>
      <c r="T243" s="130"/>
      <c r="AT243" s="126" t="s">
        <v>141</v>
      </c>
      <c r="AU243" s="126" t="s">
        <v>86</v>
      </c>
      <c r="AV243" s="9" t="s">
        <v>84</v>
      </c>
      <c r="AW243" s="9" t="s">
        <v>37</v>
      </c>
      <c r="AX243" s="9" t="s">
        <v>76</v>
      </c>
      <c r="AY243" s="126" t="s">
        <v>137</v>
      </c>
    </row>
    <row r="244" spans="2:65" s="9" customFormat="1" ht="11.25">
      <c r="B244" s="125"/>
      <c r="D244" s="121" t="s">
        <v>141</v>
      </c>
      <c r="E244" s="126" t="s">
        <v>19</v>
      </c>
      <c r="F244" s="127" t="s">
        <v>1817</v>
      </c>
      <c r="H244" s="126" t="s">
        <v>19</v>
      </c>
      <c r="I244" s="128"/>
      <c r="L244" s="125"/>
      <c r="M244" s="129"/>
      <c r="T244" s="130"/>
      <c r="AT244" s="126" t="s">
        <v>141</v>
      </c>
      <c r="AU244" s="126" t="s">
        <v>86</v>
      </c>
      <c r="AV244" s="9" t="s">
        <v>84</v>
      </c>
      <c r="AW244" s="9" t="s">
        <v>37</v>
      </c>
      <c r="AX244" s="9" t="s">
        <v>76</v>
      </c>
      <c r="AY244" s="126" t="s">
        <v>137</v>
      </c>
    </row>
    <row r="245" spans="2:65" s="10" customFormat="1" ht="11.25">
      <c r="B245" s="131"/>
      <c r="D245" s="121" t="s">
        <v>141</v>
      </c>
      <c r="E245" s="132" t="s">
        <v>19</v>
      </c>
      <c r="F245" s="133" t="s">
        <v>1818</v>
      </c>
      <c r="H245" s="134">
        <v>0.08</v>
      </c>
      <c r="I245" s="135"/>
      <c r="L245" s="131"/>
      <c r="M245" s="136"/>
      <c r="T245" s="137"/>
      <c r="AT245" s="132" t="s">
        <v>141</v>
      </c>
      <c r="AU245" s="132" t="s">
        <v>86</v>
      </c>
      <c r="AV245" s="10" t="s">
        <v>86</v>
      </c>
      <c r="AW245" s="10" t="s">
        <v>37</v>
      </c>
      <c r="AX245" s="10" t="s">
        <v>76</v>
      </c>
      <c r="AY245" s="132" t="s">
        <v>137</v>
      </c>
    </row>
    <row r="246" spans="2:65" s="14" customFormat="1" ht="11.25">
      <c r="B246" s="166"/>
      <c r="D246" s="121" t="s">
        <v>141</v>
      </c>
      <c r="E246" s="167" t="s">
        <v>313</v>
      </c>
      <c r="F246" s="168" t="s">
        <v>391</v>
      </c>
      <c r="H246" s="169">
        <v>0.08</v>
      </c>
      <c r="I246" s="170"/>
      <c r="L246" s="166"/>
      <c r="M246" s="171"/>
      <c r="T246" s="172"/>
      <c r="AT246" s="167" t="s">
        <v>141</v>
      </c>
      <c r="AU246" s="167" t="s">
        <v>86</v>
      </c>
      <c r="AV246" s="14" t="s">
        <v>153</v>
      </c>
      <c r="AW246" s="14" t="s">
        <v>37</v>
      </c>
      <c r="AX246" s="14" t="s">
        <v>84</v>
      </c>
      <c r="AY246" s="167" t="s">
        <v>137</v>
      </c>
    </row>
    <row r="247" spans="2:65" s="1" customFormat="1" ht="21.75" customHeight="1">
      <c r="B247" s="33"/>
      <c r="C247" s="108" t="s">
        <v>559</v>
      </c>
      <c r="D247" s="108" t="s">
        <v>132</v>
      </c>
      <c r="E247" s="109" t="s">
        <v>1819</v>
      </c>
      <c r="F247" s="110" t="s">
        <v>1820</v>
      </c>
      <c r="G247" s="111" t="s">
        <v>303</v>
      </c>
      <c r="H247" s="112">
        <v>0.27200000000000002</v>
      </c>
      <c r="I247" s="113"/>
      <c r="J247" s="114">
        <f>ROUND(I247*H247,2)</f>
        <v>0</v>
      </c>
      <c r="K247" s="110" t="s">
        <v>376</v>
      </c>
      <c r="L247" s="33"/>
      <c r="M247" s="115" t="s">
        <v>19</v>
      </c>
      <c r="N247" s="116" t="s">
        <v>47</v>
      </c>
      <c r="P247" s="117">
        <f>O247*H247</f>
        <v>0</v>
      </c>
      <c r="Q247" s="117">
        <v>0</v>
      </c>
      <c r="R247" s="117">
        <f>Q247*H247</f>
        <v>0</v>
      </c>
      <c r="S247" s="117">
        <v>0</v>
      </c>
      <c r="T247" s="118">
        <f>S247*H247</f>
        <v>0</v>
      </c>
      <c r="AR247" s="119" t="s">
        <v>153</v>
      </c>
      <c r="AT247" s="119" t="s">
        <v>132</v>
      </c>
      <c r="AU247" s="119" t="s">
        <v>86</v>
      </c>
      <c r="AY247" s="18" t="s">
        <v>137</v>
      </c>
      <c r="BE247" s="120">
        <f>IF(N247="základní",J247,0)</f>
        <v>0</v>
      </c>
      <c r="BF247" s="120">
        <f>IF(N247="snížená",J247,0)</f>
        <v>0</v>
      </c>
      <c r="BG247" s="120">
        <f>IF(N247="zákl. přenesená",J247,0)</f>
        <v>0</v>
      </c>
      <c r="BH247" s="120">
        <f>IF(N247="sníž. přenesená",J247,0)</f>
        <v>0</v>
      </c>
      <c r="BI247" s="120">
        <f>IF(N247="nulová",J247,0)</f>
        <v>0</v>
      </c>
      <c r="BJ247" s="18" t="s">
        <v>84</v>
      </c>
      <c r="BK247" s="120">
        <f>ROUND(I247*H247,2)</f>
        <v>0</v>
      </c>
      <c r="BL247" s="18" t="s">
        <v>153</v>
      </c>
      <c r="BM247" s="119" t="s">
        <v>1821</v>
      </c>
    </row>
    <row r="248" spans="2:65" s="1" customFormat="1" ht="11.25">
      <c r="B248" s="33"/>
      <c r="D248" s="121" t="s">
        <v>139</v>
      </c>
      <c r="F248" s="122" t="s">
        <v>1822</v>
      </c>
      <c r="I248" s="123"/>
      <c r="L248" s="33"/>
      <c r="M248" s="124"/>
      <c r="T248" s="54"/>
      <c r="AT248" s="18" t="s">
        <v>139</v>
      </c>
      <c r="AU248" s="18" t="s">
        <v>86</v>
      </c>
    </row>
    <row r="249" spans="2:65" s="1" customFormat="1" ht="11.25">
      <c r="B249" s="33"/>
      <c r="D249" s="164" t="s">
        <v>379</v>
      </c>
      <c r="F249" s="165" t="s">
        <v>1823</v>
      </c>
      <c r="I249" s="123"/>
      <c r="L249" s="33"/>
      <c r="M249" s="124"/>
      <c r="T249" s="54"/>
      <c r="AT249" s="18" t="s">
        <v>379</v>
      </c>
      <c r="AU249" s="18" t="s">
        <v>86</v>
      </c>
    </row>
    <row r="250" spans="2:65" s="9" customFormat="1" ht="11.25">
      <c r="B250" s="125"/>
      <c r="D250" s="121" t="s">
        <v>141</v>
      </c>
      <c r="E250" s="126" t="s">
        <v>19</v>
      </c>
      <c r="F250" s="127" t="s">
        <v>1824</v>
      </c>
      <c r="H250" s="126" t="s">
        <v>19</v>
      </c>
      <c r="I250" s="128"/>
      <c r="L250" s="125"/>
      <c r="M250" s="129"/>
      <c r="T250" s="130"/>
      <c r="AT250" s="126" t="s">
        <v>141</v>
      </c>
      <c r="AU250" s="126" t="s">
        <v>86</v>
      </c>
      <c r="AV250" s="9" t="s">
        <v>84</v>
      </c>
      <c r="AW250" s="9" t="s">
        <v>37</v>
      </c>
      <c r="AX250" s="9" t="s">
        <v>76</v>
      </c>
      <c r="AY250" s="126" t="s">
        <v>137</v>
      </c>
    </row>
    <row r="251" spans="2:65" s="10" customFormat="1" ht="11.25">
      <c r="B251" s="131"/>
      <c r="D251" s="121" t="s">
        <v>141</v>
      </c>
      <c r="E251" s="132" t="s">
        <v>1665</v>
      </c>
      <c r="F251" s="133" t="s">
        <v>1825</v>
      </c>
      <c r="H251" s="134">
        <v>0.27200000000000002</v>
      </c>
      <c r="I251" s="135"/>
      <c r="L251" s="131"/>
      <c r="M251" s="136"/>
      <c r="T251" s="137"/>
      <c r="AT251" s="132" t="s">
        <v>141</v>
      </c>
      <c r="AU251" s="132" t="s">
        <v>86</v>
      </c>
      <c r="AV251" s="10" t="s">
        <v>86</v>
      </c>
      <c r="AW251" s="10" t="s">
        <v>37</v>
      </c>
      <c r="AX251" s="10" t="s">
        <v>84</v>
      </c>
      <c r="AY251" s="132" t="s">
        <v>137</v>
      </c>
    </row>
    <row r="252" spans="2:65" s="1" customFormat="1" ht="16.5" customHeight="1">
      <c r="B252" s="33"/>
      <c r="C252" s="108" t="s">
        <v>567</v>
      </c>
      <c r="D252" s="108" t="s">
        <v>132</v>
      </c>
      <c r="E252" s="109" t="s">
        <v>807</v>
      </c>
      <c r="F252" s="110" t="s">
        <v>808</v>
      </c>
      <c r="G252" s="111" t="s">
        <v>303</v>
      </c>
      <c r="H252" s="112">
        <v>60.805999999999997</v>
      </c>
      <c r="I252" s="113"/>
      <c r="J252" s="114">
        <f>ROUND(I252*H252,2)</f>
        <v>0</v>
      </c>
      <c r="K252" s="110" t="s">
        <v>376</v>
      </c>
      <c r="L252" s="33"/>
      <c r="M252" s="115" t="s">
        <v>19</v>
      </c>
      <c r="N252" s="116" t="s">
        <v>47</v>
      </c>
      <c r="P252" s="117">
        <f>O252*H252</f>
        <v>0</v>
      </c>
      <c r="Q252" s="117">
        <v>0</v>
      </c>
      <c r="R252" s="117">
        <f>Q252*H252</f>
        <v>0</v>
      </c>
      <c r="S252" s="117">
        <v>0</v>
      </c>
      <c r="T252" s="118">
        <f>S252*H252</f>
        <v>0</v>
      </c>
      <c r="AR252" s="119" t="s">
        <v>153</v>
      </c>
      <c r="AT252" s="119" t="s">
        <v>132</v>
      </c>
      <c r="AU252" s="119" t="s">
        <v>86</v>
      </c>
      <c r="AY252" s="18" t="s">
        <v>137</v>
      </c>
      <c r="BE252" s="120">
        <f>IF(N252="základní",J252,0)</f>
        <v>0</v>
      </c>
      <c r="BF252" s="120">
        <f>IF(N252="snížená",J252,0)</f>
        <v>0</v>
      </c>
      <c r="BG252" s="120">
        <f>IF(N252="zákl. přenesená",J252,0)</f>
        <v>0</v>
      </c>
      <c r="BH252" s="120">
        <f>IF(N252="sníž. přenesená",J252,0)</f>
        <v>0</v>
      </c>
      <c r="BI252" s="120">
        <f>IF(N252="nulová",J252,0)</f>
        <v>0</v>
      </c>
      <c r="BJ252" s="18" t="s">
        <v>84</v>
      </c>
      <c r="BK252" s="120">
        <f>ROUND(I252*H252,2)</f>
        <v>0</v>
      </c>
      <c r="BL252" s="18" t="s">
        <v>153</v>
      </c>
      <c r="BM252" s="119" t="s">
        <v>1826</v>
      </c>
    </row>
    <row r="253" spans="2:65" s="1" customFormat="1" ht="11.25">
      <c r="B253" s="33"/>
      <c r="D253" s="121" t="s">
        <v>139</v>
      </c>
      <c r="F253" s="122" t="s">
        <v>810</v>
      </c>
      <c r="I253" s="123"/>
      <c r="L253" s="33"/>
      <c r="M253" s="124"/>
      <c r="T253" s="54"/>
      <c r="AT253" s="18" t="s">
        <v>139</v>
      </c>
      <c r="AU253" s="18" t="s">
        <v>86</v>
      </c>
    </row>
    <row r="254" spans="2:65" s="1" customFormat="1" ht="11.25">
      <c r="B254" s="33"/>
      <c r="D254" s="164" t="s">
        <v>379</v>
      </c>
      <c r="F254" s="165" t="s">
        <v>811</v>
      </c>
      <c r="I254" s="123"/>
      <c r="L254" s="33"/>
      <c r="M254" s="124"/>
      <c r="T254" s="54"/>
      <c r="AT254" s="18" t="s">
        <v>379</v>
      </c>
      <c r="AU254" s="18" t="s">
        <v>86</v>
      </c>
    </row>
    <row r="255" spans="2:65" s="10" customFormat="1" ht="11.25">
      <c r="B255" s="131"/>
      <c r="D255" s="121" t="s">
        <v>141</v>
      </c>
      <c r="E255" s="132" t="s">
        <v>19</v>
      </c>
      <c r="F255" s="133" t="s">
        <v>301</v>
      </c>
      <c r="H255" s="134">
        <v>60.533999999999999</v>
      </c>
      <c r="I255" s="135"/>
      <c r="L255" s="131"/>
      <c r="M255" s="136"/>
      <c r="T255" s="137"/>
      <c r="AT255" s="132" t="s">
        <v>141</v>
      </c>
      <c r="AU255" s="132" t="s">
        <v>86</v>
      </c>
      <c r="AV255" s="10" t="s">
        <v>86</v>
      </c>
      <c r="AW255" s="10" t="s">
        <v>37</v>
      </c>
      <c r="AX255" s="10" t="s">
        <v>76</v>
      </c>
      <c r="AY255" s="132" t="s">
        <v>137</v>
      </c>
    </row>
    <row r="256" spans="2:65" s="10" customFormat="1" ht="11.25">
      <c r="B256" s="131"/>
      <c r="D256" s="121" t="s">
        <v>141</v>
      </c>
      <c r="E256" s="132" t="s">
        <v>19</v>
      </c>
      <c r="F256" s="133" t="s">
        <v>1665</v>
      </c>
      <c r="H256" s="134">
        <v>0.27200000000000002</v>
      </c>
      <c r="I256" s="135"/>
      <c r="L256" s="131"/>
      <c r="M256" s="136"/>
      <c r="T256" s="137"/>
      <c r="AT256" s="132" t="s">
        <v>141</v>
      </c>
      <c r="AU256" s="132" t="s">
        <v>86</v>
      </c>
      <c r="AV256" s="10" t="s">
        <v>86</v>
      </c>
      <c r="AW256" s="10" t="s">
        <v>37</v>
      </c>
      <c r="AX256" s="10" t="s">
        <v>76</v>
      </c>
      <c r="AY256" s="132" t="s">
        <v>137</v>
      </c>
    </row>
    <row r="257" spans="2:65" s="14" customFormat="1" ht="11.25">
      <c r="B257" s="166"/>
      <c r="D257" s="121" t="s">
        <v>141</v>
      </c>
      <c r="E257" s="167" t="s">
        <v>19</v>
      </c>
      <c r="F257" s="168" t="s">
        <v>391</v>
      </c>
      <c r="H257" s="169">
        <v>60.805999999999997</v>
      </c>
      <c r="I257" s="170"/>
      <c r="L257" s="166"/>
      <c r="M257" s="171"/>
      <c r="T257" s="172"/>
      <c r="AT257" s="167" t="s">
        <v>141</v>
      </c>
      <c r="AU257" s="167" t="s">
        <v>86</v>
      </c>
      <c r="AV257" s="14" t="s">
        <v>153</v>
      </c>
      <c r="AW257" s="14" t="s">
        <v>37</v>
      </c>
      <c r="AX257" s="14" t="s">
        <v>84</v>
      </c>
      <c r="AY257" s="167" t="s">
        <v>137</v>
      </c>
    </row>
    <row r="258" spans="2:65" s="1" customFormat="1" ht="16.5" customHeight="1">
      <c r="B258" s="33"/>
      <c r="C258" s="108" t="s">
        <v>575</v>
      </c>
      <c r="D258" s="108" t="s">
        <v>132</v>
      </c>
      <c r="E258" s="109" t="s">
        <v>813</v>
      </c>
      <c r="F258" s="110" t="s">
        <v>814</v>
      </c>
      <c r="G258" s="111" t="s">
        <v>303</v>
      </c>
      <c r="H258" s="112">
        <v>1155.3140000000001</v>
      </c>
      <c r="I258" s="113"/>
      <c r="J258" s="114">
        <f>ROUND(I258*H258,2)</f>
        <v>0</v>
      </c>
      <c r="K258" s="110" t="s">
        <v>376</v>
      </c>
      <c r="L258" s="33"/>
      <c r="M258" s="115" t="s">
        <v>19</v>
      </c>
      <c r="N258" s="116" t="s">
        <v>47</v>
      </c>
      <c r="P258" s="117">
        <f>O258*H258</f>
        <v>0</v>
      </c>
      <c r="Q258" s="117">
        <v>0</v>
      </c>
      <c r="R258" s="117">
        <f>Q258*H258</f>
        <v>0</v>
      </c>
      <c r="S258" s="117">
        <v>0</v>
      </c>
      <c r="T258" s="118">
        <f>S258*H258</f>
        <v>0</v>
      </c>
      <c r="AR258" s="119" t="s">
        <v>153</v>
      </c>
      <c r="AT258" s="119" t="s">
        <v>132</v>
      </c>
      <c r="AU258" s="119" t="s">
        <v>86</v>
      </c>
      <c r="AY258" s="18" t="s">
        <v>137</v>
      </c>
      <c r="BE258" s="120">
        <f>IF(N258="základní",J258,0)</f>
        <v>0</v>
      </c>
      <c r="BF258" s="120">
        <f>IF(N258="snížená",J258,0)</f>
        <v>0</v>
      </c>
      <c r="BG258" s="120">
        <f>IF(N258="zákl. přenesená",J258,0)</f>
        <v>0</v>
      </c>
      <c r="BH258" s="120">
        <f>IF(N258="sníž. přenesená",J258,0)</f>
        <v>0</v>
      </c>
      <c r="BI258" s="120">
        <f>IF(N258="nulová",J258,0)</f>
        <v>0</v>
      </c>
      <c r="BJ258" s="18" t="s">
        <v>84</v>
      </c>
      <c r="BK258" s="120">
        <f>ROUND(I258*H258,2)</f>
        <v>0</v>
      </c>
      <c r="BL258" s="18" t="s">
        <v>153</v>
      </c>
      <c r="BM258" s="119" t="s">
        <v>1827</v>
      </c>
    </row>
    <row r="259" spans="2:65" s="1" customFormat="1" ht="19.5">
      <c r="B259" s="33"/>
      <c r="D259" s="121" t="s">
        <v>139</v>
      </c>
      <c r="F259" s="122" t="s">
        <v>816</v>
      </c>
      <c r="I259" s="123"/>
      <c r="L259" s="33"/>
      <c r="M259" s="124"/>
      <c r="T259" s="54"/>
      <c r="AT259" s="18" t="s">
        <v>139</v>
      </c>
      <c r="AU259" s="18" t="s">
        <v>86</v>
      </c>
    </row>
    <row r="260" spans="2:65" s="1" customFormat="1" ht="11.25">
      <c r="B260" s="33"/>
      <c r="D260" s="164" t="s">
        <v>379</v>
      </c>
      <c r="F260" s="165" t="s">
        <v>817</v>
      </c>
      <c r="I260" s="123"/>
      <c r="L260" s="33"/>
      <c r="M260" s="124"/>
      <c r="T260" s="54"/>
      <c r="AT260" s="18" t="s">
        <v>379</v>
      </c>
      <c r="AU260" s="18" t="s">
        <v>86</v>
      </c>
    </row>
    <row r="261" spans="2:65" s="10" customFormat="1" ht="11.25">
      <c r="B261" s="131"/>
      <c r="D261" s="121" t="s">
        <v>141</v>
      </c>
      <c r="E261" s="132" t="s">
        <v>19</v>
      </c>
      <c r="F261" s="133" t="s">
        <v>1828</v>
      </c>
      <c r="H261" s="134">
        <v>1155.3140000000001</v>
      </c>
      <c r="I261" s="135"/>
      <c r="L261" s="131"/>
      <c r="M261" s="136"/>
      <c r="T261" s="137"/>
      <c r="AT261" s="132" t="s">
        <v>141</v>
      </c>
      <c r="AU261" s="132" t="s">
        <v>86</v>
      </c>
      <c r="AV261" s="10" t="s">
        <v>86</v>
      </c>
      <c r="AW261" s="10" t="s">
        <v>37</v>
      </c>
      <c r="AX261" s="10" t="s">
        <v>84</v>
      </c>
      <c r="AY261" s="132" t="s">
        <v>137</v>
      </c>
    </row>
    <row r="262" spans="2:65" s="1" customFormat="1" ht="24.2" customHeight="1">
      <c r="B262" s="33"/>
      <c r="C262" s="108" t="s">
        <v>334</v>
      </c>
      <c r="D262" s="108" t="s">
        <v>132</v>
      </c>
      <c r="E262" s="109" t="s">
        <v>1609</v>
      </c>
      <c r="F262" s="110" t="s">
        <v>1610</v>
      </c>
      <c r="G262" s="111" t="s">
        <v>303</v>
      </c>
      <c r="H262" s="112">
        <v>60.533999999999999</v>
      </c>
      <c r="I262" s="113"/>
      <c r="J262" s="114">
        <f>ROUND(I262*H262,2)</f>
        <v>0</v>
      </c>
      <c r="K262" s="110" t="s">
        <v>376</v>
      </c>
      <c r="L262" s="33"/>
      <c r="M262" s="115" t="s">
        <v>19</v>
      </c>
      <c r="N262" s="116" t="s">
        <v>47</v>
      </c>
      <c r="P262" s="117">
        <f>O262*H262</f>
        <v>0</v>
      </c>
      <c r="Q262" s="117">
        <v>0</v>
      </c>
      <c r="R262" s="117">
        <f>Q262*H262</f>
        <v>0</v>
      </c>
      <c r="S262" s="117">
        <v>0</v>
      </c>
      <c r="T262" s="118">
        <f>S262*H262</f>
        <v>0</v>
      </c>
      <c r="AR262" s="119" t="s">
        <v>153</v>
      </c>
      <c r="AT262" s="119" t="s">
        <v>132</v>
      </c>
      <c r="AU262" s="119" t="s">
        <v>86</v>
      </c>
      <c r="AY262" s="18" t="s">
        <v>137</v>
      </c>
      <c r="BE262" s="120">
        <f>IF(N262="základní",J262,0)</f>
        <v>0</v>
      </c>
      <c r="BF262" s="120">
        <f>IF(N262="snížená",J262,0)</f>
        <v>0</v>
      </c>
      <c r="BG262" s="120">
        <f>IF(N262="zákl. přenesená",J262,0)</f>
        <v>0</v>
      </c>
      <c r="BH262" s="120">
        <f>IF(N262="sníž. přenesená",J262,0)</f>
        <v>0</v>
      </c>
      <c r="BI262" s="120">
        <f>IF(N262="nulová",J262,0)</f>
        <v>0</v>
      </c>
      <c r="BJ262" s="18" t="s">
        <v>84</v>
      </c>
      <c r="BK262" s="120">
        <f>ROUND(I262*H262,2)</f>
        <v>0</v>
      </c>
      <c r="BL262" s="18" t="s">
        <v>153</v>
      </c>
      <c r="BM262" s="119" t="s">
        <v>1829</v>
      </c>
    </row>
    <row r="263" spans="2:65" s="1" customFormat="1" ht="19.5">
      <c r="B263" s="33"/>
      <c r="D263" s="121" t="s">
        <v>139</v>
      </c>
      <c r="F263" s="122" t="s">
        <v>1612</v>
      </c>
      <c r="I263" s="123"/>
      <c r="L263" s="33"/>
      <c r="M263" s="124"/>
      <c r="T263" s="54"/>
      <c r="AT263" s="18" t="s">
        <v>139</v>
      </c>
      <c r="AU263" s="18" t="s">
        <v>86</v>
      </c>
    </row>
    <row r="264" spans="2:65" s="1" customFormat="1" ht="11.25">
      <c r="B264" s="33"/>
      <c r="D264" s="164" t="s">
        <v>379</v>
      </c>
      <c r="F264" s="165" t="s">
        <v>1613</v>
      </c>
      <c r="I264" s="123"/>
      <c r="L264" s="33"/>
      <c r="M264" s="124"/>
      <c r="T264" s="54"/>
      <c r="AT264" s="18" t="s">
        <v>379</v>
      </c>
      <c r="AU264" s="18" t="s">
        <v>86</v>
      </c>
    </row>
    <row r="265" spans="2:65" s="10" customFormat="1" ht="11.25">
      <c r="B265" s="131"/>
      <c r="D265" s="121" t="s">
        <v>141</v>
      </c>
      <c r="E265" s="132" t="s">
        <v>19</v>
      </c>
      <c r="F265" s="133" t="s">
        <v>825</v>
      </c>
      <c r="H265" s="134">
        <v>60.533999999999999</v>
      </c>
      <c r="I265" s="135"/>
      <c r="L265" s="131"/>
      <c r="M265" s="136"/>
      <c r="T265" s="137"/>
      <c r="AT265" s="132" t="s">
        <v>141</v>
      </c>
      <c r="AU265" s="132" t="s">
        <v>86</v>
      </c>
      <c r="AV265" s="10" t="s">
        <v>86</v>
      </c>
      <c r="AW265" s="10" t="s">
        <v>37</v>
      </c>
      <c r="AX265" s="10" t="s">
        <v>76</v>
      </c>
      <c r="AY265" s="132" t="s">
        <v>137</v>
      </c>
    </row>
    <row r="266" spans="2:65" s="14" customFormat="1" ht="11.25">
      <c r="B266" s="166"/>
      <c r="D266" s="121" t="s">
        <v>141</v>
      </c>
      <c r="E266" s="167" t="s">
        <v>301</v>
      </c>
      <c r="F266" s="168" t="s">
        <v>391</v>
      </c>
      <c r="H266" s="169">
        <v>60.533999999999999</v>
      </c>
      <c r="I266" s="170"/>
      <c r="L266" s="166"/>
      <c r="M266" s="171"/>
      <c r="T266" s="172"/>
      <c r="AT266" s="167" t="s">
        <v>141</v>
      </c>
      <c r="AU266" s="167" t="s">
        <v>86</v>
      </c>
      <c r="AV266" s="14" t="s">
        <v>153</v>
      </c>
      <c r="AW266" s="14" t="s">
        <v>37</v>
      </c>
      <c r="AX266" s="14" t="s">
        <v>84</v>
      </c>
      <c r="AY266" s="167" t="s">
        <v>137</v>
      </c>
    </row>
    <row r="267" spans="2:65" s="1" customFormat="1" ht="16.5" customHeight="1">
      <c r="B267" s="33"/>
      <c r="C267" s="108" t="s">
        <v>588</v>
      </c>
      <c r="D267" s="108" t="s">
        <v>132</v>
      </c>
      <c r="E267" s="109" t="s">
        <v>796</v>
      </c>
      <c r="F267" s="110" t="s">
        <v>797</v>
      </c>
      <c r="G267" s="111" t="s">
        <v>303</v>
      </c>
      <c r="H267" s="112">
        <v>0.08</v>
      </c>
      <c r="I267" s="113"/>
      <c r="J267" s="114">
        <f>ROUND(I267*H267,2)</f>
        <v>0</v>
      </c>
      <c r="K267" s="110" t="s">
        <v>19</v>
      </c>
      <c r="L267" s="33"/>
      <c r="M267" s="115" t="s">
        <v>19</v>
      </c>
      <c r="N267" s="116" t="s">
        <v>47</v>
      </c>
      <c r="P267" s="117">
        <f>O267*H267</f>
        <v>0</v>
      </c>
      <c r="Q267" s="117">
        <v>0</v>
      </c>
      <c r="R267" s="117">
        <f>Q267*H267</f>
        <v>0</v>
      </c>
      <c r="S267" s="117">
        <v>0</v>
      </c>
      <c r="T267" s="118">
        <f>S267*H267</f>
        <v>0</v>
      </c>
      <c r="AR267" s="119" t="s">
        <v>153</v>
      </c>
      <c r="AT267" s="119" t="s">
        <v>132</v>
      </c>
      <c r="AU267" s="119" t="s">
        <v>86</v>
      </c>
      <c r="AY267" s="18" t="s">
        <v>137</v>
      </c>
      <c r="BE267" s="120">
        <f>IF(N267="základní",J267,0)</f>
        <v>0</v>
      </c>
      <c r="BF267" s="120">
        <f>IF(N267="snížená",J267,0)</f>
        <v>0</v>
      </c>
      <c r="BG267" s="120">
        <f>IF(N267="zákl. přenesená",J267,0)</f>
        <v>0</v>
      </c>
      <c r="BH267" s="120">
        <f>IF(N267="sníž. přenesená",J267,0)</f>
        <v>0</v>
      </c>
      <c r="BI267" s="120">
        <f>IF(N267="nulová",J267,0)</f>
        <v>0</v>
      </c>
      <c r="BJ267" s="18" t="s">
        <v>84</v>
      </c>
      <c r="BK267" s="120">
        <f>ROUND(I267*H267,2)</f>
        <v>0</v>
      </c>
      <c r="BL267" s="18" t="s">
        <v>153</v>
      </c>
      <c r="BM267" s="119" t="s">
        <v>1830</v>
      </c>
    </row>
    <row r="268" spans="2:65" s="1" customFormat="1" ht="11.25">
      <c r="B268" s="33"/>
      <c r="D268" s="121" t="s">
        <v>139</v>
      </c>
      <c r="F268" s="122" t="s">
        <v>797</v>
      </c>
      <c r="I268" s="123"/>
      <c r="L268" s="33"/>
      <c r="M268" s="124"/>
      <c r="T268" s="54"/>
      <c r="AT268" s="18" t="s">
        <v>139</v>
      </c>
      <c r="AU268" s="18" t="s">
        <v>86</v>
      </c>
    </row>
    <row r="269" spans="2:65" s="10" customFormat="1" ht="11.25">
      <c r="B269" s="131"/>
      <c r="D269" s="121" t="s">
        <v>141</v>
      </c>
      <c r="E269" s="132" t="s">
        <v>19</v>
      </c>
      <c r="F269" s="133" t="s">
        <v>313</v>
      </c>
      <c r="H269" s="134">
        <v>0.08</v>
      </c>
      <c r="I269" s="135"/>
      <c r="L269" s="131"/>
      <c r="M269" s="136"/>
      <c r="T269" s="137"/>
      <c r="AT269" s="132" t="s">
        <v>141</v>
      </c>
      <c r="AU269" s="132" t="s">
        <v>86</v>
      </c>
      <c r="AV269" s="10" t="s">
        <v>86</v>
      </c>
      <c r="AW269" s="10" t="s">
        <v>37</v>
      </c>
      <c r="AX269" s="10" t="s">
        <v>84</v>
      </c>
      <c r="AY269" s="132" t="s">
        <v>137</v>
      </c>
    </row>
    <row r="270" spans="2:65" s="13" customFormat="1" ht="22.9" customHeight="1">
      <c r="B270" s="152"/>
      <c r="D270" s="153" t="s">
        <v>75</v>
      </c>
      <c r="E270" s="162" t="s">
        <v>826</v>
      </c>
      <c r="F270" s="162" t="s">
        <v>827</v>
      </c>
      <c r="I270" s="155"/>
      <c r="J270" s="163">
        <f>BK270</f>
        <v>0</v>
      </c>
      <c r="L270" s="152"/>
      <c r="M270" s="157"/>
      <c r="P270" s="158">
        <f>SUM(P271:P273)</f>
        <v>0</v>
      </c>
      <c r="R270" s="158">
        <f>SUM(R271:R273)</f>
        <v>0</v>
      </c>
      <c r="T270" s="159">
        <f>SUM(T271:T273)</f>
        <v>0</v>
      </c>
      <c r="AR270" s="153" t="s">
        <v>84</v>
      </c>
      <c r="AT270" s="160" t="s">
        <v>75</v>
      </c>
      <c r="AU270" s="160" t="s">
        <v>84</v>
      </c>
      <c r="AY270" s="153" t="s">
        <v>137</v>
      </c>
      <c r="BK270" s="161">
        <f>SUM(BK271:BK273)</f>
        <v>0</v>
      </c>
    </row>
    <row r="271" spans="2:65" s="1" customFormat="1" ht="16.5" customHeight="1">
      <c r="B271" s="33"/>
      <c r="C271" s="108" t="s">
        <v>594</v>
      </c>
      <c r="D271" s="108" t="s">
        <v>132</v>
      </c>
      <c r="E271" s="109" t="s">
        <v>829</v>
      </c>
      <c r="F271" s="110" t="s">
        <v>830</v>
      </c>
      <c r="G271" s="111" t="s">
        <v>303</v>
      </c>
      <c r="H271" s="112">
        <v>17.148</v>
      </c>
      <c r="I271" s="113"/>
      <c r="J271" s="114">
        <f>ROUND(I271*H271,2)</f>
        <v>0</v>
      </c>
      <c r="K271" s="110" t="s">
        <v>376</v>
      </c>
      <c r="L271" s="33"/>
      <c r="M271" s="115" t="s">
        <v>19</v>
      </c>
      <c r="N271" s="116" t="s">
        <v>47</v>
      </c>
      <c r="P271" s="117">
        <f>O271*H271</f>
        <v>0</v>
      </c>
      <c r="Q271" s="117">
        <v>0</v>
      </c>
      <c r="R271" s="117">
        <f>Q271*H271</f>
        <v>0</v>
      </c>
      <c r="S271" s="117">
        <v>0</v>
      </c>
      <c r="T271" s="118">
        <f>S271*H271</f>
        <v>0</v>
      </c>
      <c r="AR271" s="119" t="s">
        <v>153</v>
      </c>
      <c r="AT271" s="119" t="s">
        <v>132</v>
      </c>
      <c r="AU271" s="119" t="s">
        <v>86</v>
      </c>
      <c r="AY271" s="18" t="s">
        <v>137</v>
      </c>
      <c r="BE271" s="120">
        <f>IF(N271="základní",J271,0)</f>
        <v>0</v>
      </c>
      <c r="BF271" s="120">
        <f>IF(N271="snížená",J271,0)</f>
        <v>0</v>
      </c>
      <c r="BG271" s="120">
        <f>IF(N271="zákl. přenesená",J271,0)</f>
        <v>0</v>
      </c>
      <c r="BH271" s="120">
        <f>IF(N271="sníž. přenesená",J271,0)</f>
        <v>0</v>
      </c>
      <c r="BI271" s="120">
        <f>IF(N271="nulová",J271,0)</f>
        <v>0</v>
      </c>
      <c r="BJ271" s="18" t="s">
        <v>84</v>
      </c>
      <c r="BK271" s="120">
        <f>ROUND(I271*H271,2)</f>
        <v>0</v>
      </c>
      <c r="BL271" s="18" t="s">
        <v>153</v>
      </c>
      <c r="BM271" s="119" t="s">
        <v>1831</v>
      </c>
    </row>
    <row r="272" spans="2:65" s="1" customFormat="1" ht="11.25">
      <c r="B272" s="33"/>
      <c r="D272" s="121" t="s">
        <v>139</v>
      </c>
      <c r="F272" s="122" t="s">
        <v>832</v>
      </c>
      <c r="I272" s="123"/>
      <c r="L272" s="33"/>
      <c r="M272" s="124"/>
      <c r="T272" s="54"/>
      <c r="AT272" s="18" t="s">
        <v>139</v>
      </c>
      <c r="AU272" s="18" t="s">
        <v>86</v>
      </c>
    </row>
    <row r="273" spans="2:65" s="1" customFormat="1" ht="11.25">
      <c r="B273" s="33"/>
      <c r="D273" s="164" t="s">
        <v>379</v>
      </c>
      <c r="F273" s="165" t="s">
        <v>833</v>
      </c>
      <c r="I273" s="123"/>
      <c r="L273" s="33"/>
      <c r="M273" s="124"/>
      <c r="T273" s="54"/>
      <c r="AT273" s="18" t="s">
        <v>379</v>
      </c>
      <c r="AU273" s="18" t="s">
        <v>86</v>
      </c>
    </row>
    <row r="274" spans="2:65" s="13" customFormat="1" ht="25.9" customHeight="1">
      <c r="B274" s="152"/>
      <c r="D274" s="153" t="s">
        <v>75</v>
      </c>
      <c r="E274" s="154" t="s">
        <v>834</v>
      </c>
      <c r="F274" s="154" t="s">
        <v>835</v>
      </c>
      <c r="I274" s="155"/>
      <c r="J274" s="156">
        <f>BK274</f>
        <v>0</v>
      </c>
      <c r="L274" s="152"/>
      <c r="M274" s="157"/>
      <c r="P274" s="158">
        <f>P275+P289+P302+P320+P374</f>
        <v>0</v>
      </c>
      <c r="R274" s="158">
        <f>R275+R289+R302+R320+R374</f>
        <v>2.9900254199999998</v>
      </c>
      <c r="T274" s="159">
        <f>T275+T289+T302+T320+T374</f>
        <v>0</v>
      </c>
      <c r="AR274" s="153" t="s">
        <v>86</v>
      </c>
      <c r="AT274" s="160" t="s">
        <v>75</v>
      </c>
      <c r="AU274" s="160" t="s">
        <v>76</v>
      </c>
      <c r="AY274" s="153" t="s">
        <v>137</v>
      </c>
      <c r="BK274" s="161">
        <f>BK275+BK289+BK302+BK320+BK374</f>
        <v>0</v>
      </c>
    </row>
    <row r="275" spans="2:65" s="13" customFormat="1" ht="22.9" customHeight="1">
      <c r="B275" s="152"/>
      <c r="D275" s="153" t="s">
        <v>75</v>
      </c>
      <c r="E275" s="162" t="s">
        <v>1832</v>
      </c>
      <c r="F275" s="162" t="s">
        <v>1833</v>
      </c>
      <c r="I275" s="155"/>
      <c r="J275" s="163">
        <f>BK275</f>
        <v>0</v>
      </c>
      <c r="L275" s="152"/>
      <c r="M275" s="157"/>
      <c r="P275" s="158">
        <f>SUM(P276:P288)</f>
        <v>0</v>
      </c>
      <c r="R275" s="158">
        <f>SUM(R276:R288)</f>
        <v>3.8249999999999999E-2</v>
      </c>
      <c r="T275" s="159">
        <f>SUM(T276:T288)</f>
        <v>0</v>
      </c>
      <c r="AR275" s="153" t="s">
        <v>86</v>
      </c>
      <c r="AT275" s="160" t="s">
        <v>75</v>
      </c>
      <c r="AU275" s="160" t="s">
        <v>84</v>
      </c>
      <c r="AY275" s="153" t="s">
        <v>137</v>
      </c>
      <c r="BK275" s="161">
        <f>SUM(BK276:BK288)</f>
        <v>0</v>
      </c>
    </row>
    <row r="276" spans="2:65" s="1" customFormat="1" ht="16.5" customHeight="1">
      <c r="B276" s="33"/>
      <c r="C276" s="108" t="s">
        <v>601</v>
      </c>
      <c r="D276" s="108" t="s">
        <v>132</v>
      </c>
      <c r="E276" s="109" t="s">
        <v>1834</v>
      </c>
      <c r="F276" s="110" t="s">
        <v>1835</v>
      </c>
      <c r="G276" s="111" t="s">
        <v>209</v>
      </c>
      <c r="H276" s="112">
        <v>15</v>
      </c>
      <c r="I276" s="113"/>
      <c r="J276" s="114">
        <f>ROUND(I276*H276,2)</f>
        <v>0</v>
      </c>
      <c r="K276" s="110" t="s">
        <v>376</v>
      </c>
      <c r="L276" s="33"/>
      <c r="M276" s="115" t="s">
        <v>19</v>
      </c>
      <c r="N276" s="116" t="s">
        <v>47</v>
      </c>
      <c r="P276" s="117">
        <f>O276*H276</f>
        <v>0</v>
      </c>
      <c r="Q276" s="117">
        <v>0</v>
      </c>
      <c r="R276" s="117">
        <f>Q276*H276</f>
        <v>0</v>
      </c>
      <c r="S276" s="117">
        <v>0</v>
      </c>
      <c r="T276" s="118">
        <f>S276*H276</f>
        <v>0</v>
      </c>
      <c r="AR276" s="119" t="s">
        <v>212</v>
      </c>
      <c r="AT276" s="119" t="s">
        <v>132</v>
      </c>
      <c r="AU276" s="119" t="s">
        <v>86</v>
      </c>
      <c r="AY276" s="18" t="s">
        <v>137</v>
      </c>
      <c r="BE276" s="120">
        <f>IF(N276="základní",J276,0)</f>
        <v>0</v>
      </c>
      <c r="BF276" s="120">
        <f>IF(N276="snížená",J276,0)</f>
        <v>0</v>
      </c>
      <c r="BG276" s="120">
        <f>IF(N276="zákl. přenesená",J276,0)</f>
        <v>0</v>
      </c>
      <c r="BH276" s="120">
        <f>IF(N276="sníž. přenesená",J276,0)</f>
        <v>0</v>
      </c>
      <c r="BI276" s="120">
        <f>IF(N276="nulová",J276,0)</f>
        <v>0</v>
      </c>
      <c r="BJ276" s="18" t="s">
        <v>84</v>
      </c>
      <c r="BK276" s="120">
        <f>ROUND(I276*H276,2)</f>
        <v>0</v>
      </c>
      <c r="BL276" s="18" t="s">
        <v>212</v>
      </c>
      <c r="BM276" s="119" t="s">
        <v>1836</v>
      </c>
    </row>
    <row r="277" spans="2:65" s="1" customFormat="1" ht="11.25">
      <c r="B277" s="33"/>
      <c r="D277" s="121" t="s">
        <v>139</v>
      </c>
      <c r="F277" s="122" t="s">
        <v>1837</v>
      </c>
      <c r="I277" s="123"/>
      <c r="L277" s="33"/>
      <c r="M277" s="124"/>
      <c r="T277" s="54"/>
      <c r="AT277" s="18" t="s">
        <v>139</v>
      </c>
      <c r="AU277" s="18" t="s">
        <v>86</v>
      </c>
    </row>
    <row r="278" spans="2:65" s="1" customFormat="1" ht="11.25">
      <c r="B278" s="33"/>
      <c r="D278" s="164" t="s">
        <v>379</v>
      </c>
      <c r="F278" s="165" t="s">
        <v>1838</v>
      </c>
      <c r="I278" s="123"/>
      <c r="L278" s="33"/>
      <c r="M278" s="124"/>
      <c r="T278" s="54"/>
      <c r="AT278" s="18" t="s">
        <v>379</v>
      </c>
      <c r="AU278" s="18" t="s">
        <v>86</v>
      </c>
    </row>
    <row r="279" spans="2:65" s="9" customFormat="1" ht="11.25">
      <c r="B279" s="125"/>
      <c r="D279" s="121" t="s">
        <v>141</v>
      </c>
      <c r="E279" s="126" t="s">
        <v>19</v>
      </c>
      <c r="F279" s="127" t="s">
        <v>1787</v>
      </c>
      <c r="H279" s="126" t="s">
        <v>19</v>
      </c>
      <c r="I279" s="128"/>
      <c r="L279" s="125"/>
      <c r="M279" s="129"/>
      <c r="T279" s="130"/>
      <c r="AT279" s="126" t="s">
        <v>141</v>
      </c>
      <c r="AU279" s="126" t="s">
        <v>86</v>
      </c>
      <c r="AV279" s="9" t="s">
        <v>84</v>
      </c>
      <c r="AW279" s="9" t="s">
        <v>37</v>
      </c>
      <c r="AX279" s="9" t="s">
        <v>76</v>
      </c>
      <c r="AY279" s="126" t="s">
        <v>137</v>
      </c>
    </row>
    <row r="280" spans="2:65" s="9" customFormat="1" ht="11.25">
      <c r="B280" s="125"/>
      <c r="D280" s="121" t="s">
        <v>141</v>
      </c>
      <c r="E280" s="126" t="s">
        <v>19</v>
      </c>
      <c r="F280" s="127" t="s">
        <v>1788</v>
      </c>
      <c r="H280" s="126" t="s">
        <v>19</v>
      </c>
      <c r="I280" s="128"/>
      <c r="L280" s="125"/>
      <c r="M280" s="129"/>
      <c r="T280" s="130"/>
      <c r="AT280" s="126" t="s">
        <v>141</v>
      </c>
      <c r="AU280" s="126" t="s">
        <v>86</v>
      </c>
      <c r="AV280" s="9" t="s">
        <v>84</v>
      </c>
      <c r="AW280" s="9" t="s">
        <v>37</v>
      </c>
      <c r="AX280" s="9" t="s">
        <v>76</v>
      </c>
      <c r="AY280" s="126" t="s">
        <v>137</v>
      </c>
    </row>
    <row r="281" spans="2:65" s="10" customFormat="1" ht="11.25">
      <c r="B281" s="131"/>
      <c r="D281" s="121" t="s">
        <v>141</v>
      </c>
      <c r="E281" s="132" t="s">
        <v>1653</v>
      </c>
      <c r="F281" s="133" t="s">
        <v>1839</v>
      </c>
      <c r="H281" s="134">
        <v>15</v>
      </c>
      <c r="I281" s="135"/>
      <c r="L281" s="131"/>
      <c r="M281" s="136"/>
      <c r="T281" s="137"/>
      <c r="AT281" s="132" t="s">
        <v>141</v>
      </c>
      <c r="AU281" s="132" t="s">
        <v>86</v>
      </c>
      <c r="AV281" s="10" t="s">
        <v>86</v>
      </c>
      <c r="AW281" s="10" t="s">
        <v>37</v>
      </c>
      <c r="AX281" s="10" t="s">
        <v>84</v>
      </c>
      <c r="AY281" s="132" t="s">
        <v>137</v>
      </c>
    </row>
    <row r="282" spans="2:65" s="1" customFormat="1" ht="16.5" customHeight="1">
      <c r="B282" s="33"/>
      <c r="C282" s="180" t="s">
        <v>608</v>
      </c>
      <c r="D282" s="180" t="s">
        <v>454</v>
      </c>
      <c r="E282" s="181" t="s">
        <v>1840</v>
      </c>
      <c r="F282" s="182" t="s">
        <v>1841</v>
      </c>
      <c r="G282" s="183" t="s">
        <v>209</v>
      </c>
      <c r="H282" s="184">
        <v>15.3</v>
      </c>
      <c r="I282" s="185"/>
      <c r="J282" s="186">
        <f>ROUND(I282*H282,2)</f>
        <v>0</v>
      </c>
      <c r="K282" s="182" t="s">
        <v>376</v>
      </c>
      <c r="L282" s="187"/>
      <c r="M282" s="188" t="s">
        <v>19</v>
      </c>
      <c r="N282" s="189" t="s">
        <v>47</v>
      </c>
      <c r="P282" s="117">
        <f>O282*H282</f>
        <v>0</v>
      </c>
      <c r="Q282" s="117">
        <v>2.5000000000000001E-3</v>
      </c>
      <c r="R282" s="117">
        <f>Q282*H282</f>
        <v>3.8249999999999999E-2</v>
      </c>
      <c r="S282" s="117">
        <v>0</v>
      </c>
      <c r="T282" s="118">
        <f>S282*H282</f>
        <v>0</v>
      </c>
      <c r="AR282" s="119" t="s">
        <v>594</v>
      </c>
      <c r="AT282" s="119" t="s">
        <v>454</v>
      </c>
      <c r="AU282" s="119" t="s">
        <v>86</v>
      </c>
      <c r="AY282" s="18" t="s">
        <v>137</v>
      </c>
      <c r="BE282" s="120">
        <f>IF(N282="základní",J282,0)</f>
        <v>0</v>
      </c>
      <c r="BF282" s="120">
        <f>IF(N282="snížená",J282,0)</f>
        <v>0</v>
      </c>
      <c r="BG282" s="120">
        <f>IF(N282="zákl. přenesená",J282,0)</f>
        <v>0</v>
      </c>
      <c r="BH282" s="120">
        <f>IF(N282="sníž. přenesená",J282,0)</f>
        <v>0</v>
      </c>
      <c r="BI282" s="120">
        <f>IF(N282="nulová",J282,0)</f>
        <v>0</v>
      </c>
      <c r="BJ282" s="18" t="s">
        <v>84</v>
      </c>
      <c r="BK282" s="120">
        <f>ROUND(I282*H282,2)</f>
        <v>0</v>
      </c>
      <c r="BL282" s="18" t="s">
        <v>212</v>
      </c>
      <c r="BM282" s="119" t="s">
        <v>1842</v>
      </c>
    </row>
    <row r="283" spans="2:65" s="1" customFormat="1" ht="11.25">
      <c r="B283" s="33"/>
      <c r="D283" s="121" t="s">
        <v>139</v>
      </c>
      <c r="F283" s="122" t="s">
        <v>1841</v>
      </c>
      <c r="I283" s="123"/>
      <c r="L283" s="33"/>
      <c r="M283" s="124"/>
      <c r="T283" s="54"/>
      <c r="AT283" s="18" t="s">
        <v>139</v>
      </c>
      <c r="AU283" s="18" t="s">
        <v>86</v>
      </c>
    </row>
    <row r="284" spans="2:65" s="10" customFormat="1" ht="11.25">
      <c r="B284" s="131"/>
      <c r="D284" s="121" t="s">
        <v>141</v>
      </c>
      <c r="E284" s="132" t="s">
        <v>19</v>
      </c>
      <c r="F284" s="133" t="s">
        <v>1653</v>
      </c>
      <c r="H284" s="134">
        <v>15</v>
      </c>
      <c r="I284" s="135"/>
      <c r="L284" s="131"/>
      <c r="M284" s="136"/>
      <c r="T284" s="137"/>
      <c r="AT284" s="132" t="s">
        <v>141</v>
      </c>
      <c r="AU284" s="132" t="s">
        <v>86</v>
      </c>
      <c r="AV284" s="10" t="s">
        <v>86</v>
      </c>
      <c r="AW284" s="10" t="s">
        <v>37</v>
      </c>
      <c r="AX284" s="10" t="s">
        <v>84</v>
      </c>
      <c r="AY284" s="132" t="s">
        <v>137</v>
      </c>
    </row>
    <row r="285" spans="2:65" s="10" customFormat="1" ht="11.25">
      <c r="B285" s="131"/>
      <c r="D285" s="121" t="s">
        <v>141</v>
      </c>
      <c r="F285" s="133" t="s">
        <v>1843</v>
      </c>
      <c r="H285" s="134">
        <v>15.3</v>
      </c>
      <c r="I285" s="135"/>
      <c r="L285" s="131"/>
      <c r="M285" s="136"/>
      <c r="T285" s="137"/>
      <c r="AT285" s="132" t="s">
        <v>141</v>
      </c>
      <c r="AU285" s="132" t="s">
        <v>86</v>
      </c>
      <c r="AV285" s="10" t="s">
        <v>86</v>
      </c>
      <c r="AW285" s="10" t="s">
        <v>4</v>
      </c>
      <c r="AX285" s="10" t="s">
        <v>84</v>
      </c>
      <c r="AY285" s="132" t="s">
        <v>137</v>
      </c>
    </row>
    <row r="286" spans="2:65" s="1" customFormat="1" ht="16.5" customHeight="1">
      <c r="B286" s="33"/>
      <c r="C286" s="108" t="s">
        <v>616</v>
      </c>
      <c r="D286" s="108" t="s">
        <v>132</v>
      </c>
      <c r="E286" s="109" t="s">
        <v>1844</v>
      </c>
      <c r="F286" s="110" t="s">
        <v>1845</v>
      </c>
      <c r="G286" s="111" t="s">
        <v>303</v>
      </c>
      <c r="H286" s="112">
        <v>3.7999999999999999E-2</v>
      </c>
      <c r="I286" s="113"/>
      <c r="J286" s="114">
        <f>ROUND(I286*H286,2)</f>
        <v>0</v>
      </c>
      <c r="K286" s="110" t="s">
        <v>376</v>
      </c>
      <c r="L286" s="33"/>
      <c r="M286" s="115" t="s">
        <v>19</v>
      </c>
      <c r="N286" s="116" t="s">
        <v>47</v>
      </c>
      <c r="P286" s="117">
        <f>O286*H286</f>
        <v>0</v>
      </c>
      <c r="Q286" s="117">
        <v>0</v>
      </c>
      <c r="R286" s="117">
        <f>Q286*H286</f>
        <v>0</v>
      </c>
      <c r="S286" s="117">
        <v>0</v>
      </c>
      <c r="T286" s="118">
        <f>S286*H286</f>
        <v>0</v>
      </c>
      <c r="AR286" s="119" t="s">
        <v>212</v>
      </c>
      <c r="AT286" s="119" t="s">
        <v>132</v>
      </c>
      <c r="AU286" s="119" t="s">
        <v>86</v>
      </c>
      <c r="AY286" s="18" t="s">
        <v>137</v>
      </c>
      <c r="BE286" s="120">
        <f>IF(N286="základní",J286,0)</f>
        <v>0</v>
      </c>
      <c r="BF286" s="120">
        <f>IF(N286="snížená",J286,0)</f>
        <v>0</v>
      </c>
      <c r="BG286" s="120">
        <f>IF(N286="zákl. přenesená",J286,0)</f>
        <v>0</v>
      </c>
      <c r="BH286" s="120">
        <f>IF(N286="sníž. přenesená",J286,0)</f>
        <v>0</v>
      </c>
      <c r="BI286" s="120">
        <f>IF(N286="nulová",J286,0)</f>
        <v>0</v>
      </c>
      <c r="BJ286" s="18" t="s">
        <v>84</v>
      </c>
      <c r="BK286" s="120">
        <f>ROUND(I286*H286,2)</f>
        <v>0</v>
      </c>
      <c r="BL286" s="18" t="s">
        <v>212</v>
      </c>
      <c r="BM286" s="119" t="s">
        <v>1846</v>
      </c>
    </row>
    <row r="287" spans="2:65" s="1" customFormat="1" ht="19.5">
      <c r="B287" s="33"/>
      <c r="D287" s="121" t="s">
        <v>139</v>
      </c>
      <c r="F287" s="122" t="s">
        <v>1847</v>
      </c>
      <c r="I287" s="123"/>
      <c r="L287" s="33"/>
      <c r="M287" s="124"/>
      <c r="T287" s="54"/>
      <c r="AT287" s="18" t="s">
        <v>139</v>
      </c>
      <c r="AU287" s="18" t="s">
        <v>86</v>
      </c>
    </row>
    <row r="288" spans="2:65" s="1" customFormat="1" ht="11.25">
      <c r="B288" s="33"/>
      <c r="D288" s="164" t="s">
        <v>379</v>
      </c>
      <c r="F288" s="165" t="s">
        <v>1848</v>
      </c>
      <c r="I288" s="123"/>
      <c r="L288" s="33"/>
      <c r="M288" s="124"/>
      <c r="T288" s="54"/>
      <c r="AT288" s="18" t="s">
        <v>379</v>
      </c>
      <c r="AU288" s="18" t="s">
        <v>86</v>
      </c>
    </row>
    <row r="289" spans="2:65" s="13" customFormat="1" ht="22.9" customHeight="1">
      <c r="B289" s="152"/>
      <c r="D289" s="153" t="s">
        <v>75</v>
      </c>
      <c r="E289" s="162" t="s">
        <v>1849</v>
      </c>
      <c r="F289" s="162" t="s">
        <v>1850</v>
      </c>
      <c r="I289" s="155"/>
      <c r="J289" s="163">
        <f>BK289</f>
        <v>0</v>
      </c>
      <c r="L289" s="152"/>
      <c r="M289" s="157"/>
      <c r="P289" s="158">
        <f>SUM(P290:P301)</f>
        <v>0</v>
      </c>
      <c r="R289" s="158">
        <f>SUM(R290:R301)</f>
        <v>1.6000000000000001E-3</v>
      </c>
      <c r="T289" s="159">
        <f>SUM(T290:T301)</f>
        <v>0</v>
      </c>
      <c r="AR289" s="153" t="s">
        <v>86</v>
      </c>
      <c r="AT289" s="160" t="s">
        <v>75</v>
      </c>
      <c r="AU289" s="160" t="s">
        <v>84</v>
      </c>
      <c r="AY289" s="153" t="s">
        <v>137</v>
      </c>
      <c r="BK289" s="161">
        <f>SUM(BK290:BK301)</f>
        <v>0</v>
      </c>
    </row>
    <row r="290" spans="2:65" s="1" customFormat="1" ht="16.5" customHeight="1">
      <c r="B290" s="33"/>
      <c r="C290" s="108" t="s">
        <v>625</v>
      </c>
      <c r="D290" s="108" t="s">
        <v>132</v>
      </c>
      <c r="E290" s="109" t="s">
        <v>1851</v>
      </c>
      <c r="F290" s="110" t="s">
        <v>1852</v>
      </c>
      <c r="G290" s="111" t="s">
        <v>414</v>
      </c>
      <c r="H290" s="112">
        <v>2</v>
      </c>
      <c r="I290" s="113"/>
      <c r="J290" s="114">
        <f>ROUND(I290*H290,2)</f>
        <v>0</v>
      </c>
      <c r="K290" s="110" t="s">
        <v>376</v>
      </c>
      <c r="L290" s="33"/>
      <c r="M290" s="115" t="s">
        <v>19</v>
      </c>
      <c r="N290" s="116" t="s">
        <v>47</v>
      </c>
      <c r="P290" s="117">
        <f>O290*H290</f>
        <v>0</v>
      </c>
      <c r="Q290" s="117">
        <v>0</v>
      </c>
      <c r="R290" s="117">
        <f>Q290*H290</f>
        <v>0</v>
      </c>
      <c r="S290" s="117">
        <v>0</v>
      </c>
      <c r="T290" s="118">
        <f>S290*H290</f>
        <v>0</v>
      </c>
      <c r="AR290" s="119" t="s">
        <v>212</v>
      </c>
      <c r="AT290" s="119" t="s">
        <v>132</v>
      </c>
      <c r="AU290" s="119" t="s">
        <v>86</v>
      </c>
      <c r="AY290" s="18" t="s">
        <v>137</v>
      </c>
      <c r="BE290" s="120">
        <f>IF(N290="základní",J290,0)</f>
        <v>0</v>
      </c>
      <c r="BF290" s="120">
        <f>IF(N290="snížená",J290,0)</f>
        <v>0</v>
      </c>
      <c r="BG290" s="120">
        <f>IF(N290="zákl. přenesená",J290,0)</f>
        <v>0</v>
      </c>
      <c r="BH290" s="120">
        <f>IF(N290="sníž. přenesená",J290,0)</f>
        <v>0</v>
      </c>
      <c r="BI290" s="120">
        <f>IF(N290="nulová",J290,0)</f>
        <v>0</v>
      </c>
      <c r="BJ290" s="18" t="s">
        <v>84</v>
      </c>
      <c r="BK290" s="120">
        <f>ROUND(I290*H290,2)</f>
        <v>0</v>
      </c>
      <c r="BL290" s="18" t="s">
        <v>212</v>
      </c>
      <c r="BM290" s="119" t="s">
        <v>1853</v>
      </c>
    </row>
    <row r="291" spans="2:65" s="1" customFormat="1" ht="11.25">
      <c r="B291" s="33"/>
      <c r="D291" s="121" t="s">
        <v>139</v>
      </c>
      <c r="F291" s="122" t="s">
        <v>1854</v>
      </c>
      <c r="I291" s="123"/>
      <c r="L291" s="33"/>
      <c r="M291" s="124"/>
      <c r="T291" s="54"/>
      <c r="AT291" s="18" t="s">
        <v>139</v>
      </c>
      <c r="AU291" s="18" t="s">
        <v>86</v>
      </c>
    </row>
    <row r="292" spans="2:65" s="1" customFormat="1" ht="11.25">
      <c r="B292" s="33"/>
      <c r="D292" s="164" t="s">
        <v>379</v>
      </c>
      <c r="F292" s="165" t="s">
        <v>1855</v>
      </c>
      <c r="I292" s="123"/>
      <c r="L292" s="33"/>
      <c r="M292" s="124"/>
      <c r="T292" s="54"/>
      <c r="AT292" s="18" t="s">
        <v>379</v>
      </c>
      <c r="AU292" s="18" t="s">
        <v>86</v>
      </c>
    </row>
    <row r="293" spans="2:65" s="9" customFormat="1" ht="11.25">
      <c r="B293" s="125"/>
      <c r="D293" s="121" t="s">
        <v>141</v>
      </c>
      <c r="E293" s="126" t="s">
        <v>19</v>
      </c>
      <c r="F293" s="127" t="s">
        <v>1721</v>
      </c>
      <c r="H293" s="126" t="s">
        <v>19</v>
      </c>
      <c r="I293" s="128"/>
      <c r="L293" s="125"/>
      <c r="M293" s="129"/>
      <c r="T293" s="130"/>
      <c r="AT293" s="126" t="s">
        <v>141</v>
      </c>
      <c r="AU293" s="126" t="s">
        <v>86</v>
      </c>
      <c r="AV293" s="9" t="s">
        <v>84</v>
      </c>
      <c r="AW293" s="9" t="s">
        <v>37</v>
      </c>
      <c r="AX293" s="9" t="s">
        <v>76</v>
      </c>
      <c r="AY293" s="126" t="s">
        <v>137</v>
      </c>
    </row>
    <row r="294" spans="2:65" s="10" customFormat="1" ht="11.25">
      <c r="B294" s="131"/>
      <c r="D294" s="121" t="s">
        <v>141</v>
      </c>
      <c r="E294" s="132" t="s">
        <v>19</v>
      </c>
      <c r="F294" s="133" t="s">
        <v>1856</v>
      </c>
      <c r="H294" s="134">
        <v>2</v>
      </c>
      <c r="I294" s="135"/>
      <c r="L294" s="131"/>
      <c r="M294" s="136"/>
      <c r="T294" s="137"/>
      <c r="AT294" s="132" t="s">
        <v>141</v>
      </c>
      <c r="AU294" s="132" t="s">
        <v>86</v>
      </c>
      <c r="AV294" s="10" t="s">
        <v>86</v>
      </c>
      <c r="AW294" s="10" t="s">
        <v>37</v>
      </c>
      <c r="AX294" s="10" t="s">
        <v>84</v>
      </c>
      <c r="AY294" s="132" t="s">
        <v>137</v>
      </c>
    </row>
    <row r="295" spans="2:65" s="1" customFormat="1" ht="16.5" customHeight="1">
      <c r="B295" s="33"/>
      <c r="C295" s="180" t="s">
        <v>631</v>
      </c>
      <c r="D295" s="180" t="s">
        <v>454</v>
      </c>
      <c r="E295" s="181" t="s">
        <v>1857</v>
      </c>
      <c r="F295" s="182" t="s">
        <v>1858</v>
      </c>
      <c r="G295" s="183" t="s">
        <v>414</v>
      </c>
      <c r="H295" s="184">
        <v>2</v>
      </c>
      <c r="I295" s="185"/>
      <c r="J295" s="186">
        <f>ROUND(I295*H295,2)</f>
        <v>0</v>
      </c>
      <c r="K295" s="182" t="s">
        <v>376</v>
      </c>
      <c r="L295" s="187"/>
      <c r="M295" s="188" t="s">
        <v>19</v>
      </c>
      <c r="N295" s="189" t="s">
        <v>47</v>
      </c>
      <c r="P295" s="117">
        <f>O295*H295</f>
        <v>0</v>
      </c>
      <c r="Q295" s="117">
        <v>8.0000000000000004E-4</v>
      </c>
      <c r="R295" s="117">
        <f>Q295*H295</f>
        <v>1.6000000000000001E-3</v>
      </c>
      <c r="S295" s="117">
        <v>0</v>
      </c>
      <c r="T295" s="118">
        <f>S295*H295</f>
        <v>0</v>
      </c>
      <c r="AR295" s="119" t="s">
        <v>594</v>
      </c>
      <c r="AT295" s="119" t="s">
        <v>454</v>
      </c>
      <c r="AU295" s="119" t="s">
        <v>86</v>
      </c>
      <c r="AY295" s="18" t="s">
        <v>137</v>
      </c>
      <c r="BE295" s="120">
        <f>IF(N295="základní",J295,0)</f>
        <v>0</v>
      </c>
      <c r="BF295" s="120">
        <f>IF(N295="snížená",J295,0)</f>
        <v>0</v>
      </c>
      <c r="BG295" s="120">
        <f>IF(N295="zákl. přenesená",J295,0)</f>
        <v>0</v>
      </c>
      <c r="BH295" s="120">
        <f>IF(N295="sníž. přenesená",J295,0)</f>
        <v>0</v>
      </c>
      <c r="BI295" s="120">
        <f>IF(N295="nulová",J295,0)</f>
        <v>0</v>
      </c>
      <c r="BJ295" s="18" t="s">
        <v>84</v>
      </c>
      <c r="BK295" s="120">
        <f>ROUND(I295*H295,2)</f>
        <v>0</v>
      </c>
      <c r="BL295" s="18" t="s">
        <v>212</v>
      </c>
      <c r="BM295" s="119" t="s">
        <v>1859</v>
      </c>
    </row>
    <row r="296" spans="2:65" s="1" customFormat="1" ht="11.25">
      <c r="B296" s="33"/>
      <c r="D296" s="121" t="s">
        <v>139</v>
      </c>
      <c r="F296" s="122" t="s">
        <v>1858</v>
      </c>
      <c r="I296" s="123"/>
      <c r="L296" s="33"/>
      <c r="M296" s="124"/>
      <c r="T296" s="54"/>
      <c r="AT296" s="18" t="s">
        <v>139</v>
      </c>
      <c r="AU296" s="18" t="s">
        <v>86</v>
      </c>
    </row>
    <row r="297" spans="2:65" s="9" customFormat="1" ht="11.25">
      <c r="B297" s="125"/>
      <c r="D297" s="121" t="s">
        <v>141</v>
      </c>
      <c r="E297" s="126" t="s">
        <v>19</v>
      </c>
      <c r="F297" s="127" t="s">
        <v>1721</v>
      </c>
      <c r="H297" s="126" t="s">
        <v>19</v>
      </c>
      <c r="I297" s="128"/>
      <c r="L297" s="125"/>
      <c r="M297" s="129"/>
      <c r="T297" s="130"/>
      <c r="AT297" s="126" t="s">
        <v>141</v>
      </c>
      <c r="AU297" s="126" t="s">
        <v>86</v>
      </c>
      <c r="AV297" s="9" t="s">
        <v>84</v>
      </c>
      <c r="AW297" s="9" t="s">
        <v>37</v>
      </c>
      <c r="AX297" s="9" t="s">
        <v>76</v>
      </c>
      <c r="AY297" s="126" t="s">
        <v>137</v>
      </c>
    </row>
    <row r="298" spans="2:65" s="10" customFormat="1" ht="11.25">
      <c r="B298" s="131"/>
      <c r="D298" s="121" t="s">
        <v>141</v>
      </c>
      <c r="E298" s="132" t="s">
        <v>19</v>
      </c>
      <c r="F298" s="133" t="s">
        <v>1856</v>
      </c>
      <c r="H298" s="134">
        <v>2</v>
      </c>
      <c r="I298" s="135"/>
      <c r="L298" s="131"/>
      <c r="M298" s="136"/>
      <c r="T298" s="137"/>
      <c r="AT298" s="132" t="s">
        <v>141</v>
      </c>
      <c r="AU298" s="132" t="s">
        <v>86</v>
      </c>
      <c r="AV298" s="10" t="s">
        <v>86</v>
      </c>
      <c r="AW298" s="10" t="s">
        <v>37</v>
      </c>
      <c r="AX298" s="10" t="s">
        <v>84</v>
      </c>
      <c r="AY298" s="132" t="s">
        <v>137</v>
      </c>
    </row>
    <row r="299" spans="2:65" s="1" customFormat="1" ht="16.5" customHeight="1">
      <c r="B299" s="33"/>
      <c r="C299" s="108" t="s">
        <v>639</v>
      </c>
      <c r="D299" s="108" t="s">
        <v>132</v>
      </c>
      <c r="E299" s="109" t="s">
        <v>1860</v>
      </c>
      <c r="F299" s="110" t="s">
        <v>1861</v>
      </c>
      <c r="G299" s="111" t="s">
        <v>303</v>
      </c>
      <c r="H299" s="112">
        <v>2E-3</v>
      </c>
      <c r="I299" s="113"/>
      <c r="J299" s="114">
        <f>ROUND(I299*H299,2)</f>
        <v>0</v>
      </c>
      <c r="K299" s="110" t="s">
        <v>376</v>
      </c>
      <c r="L299" s="33"/>
      <c r="M299" s="115" t="s">
        <v>19</v>
      </c>
      <c r="N299" s="116" t="s">
        <v>47</v>
      </c>
      <c r="P299" s="117">
        <f>O299*H299</f>
        <v>0</v>
      </c>
      <c r="Q299" s="117">
        <v>0</v>
      </c>
      <c r="R299" s="117">
        <f>Q299*H299</f>
        <v>0</v>
      </c>
      <c r="S299" s="117">
        <v>0</v>
      </c>
      <c r="T299" s="118">
        <f>S299*H299</f>
        <v>0</v>
      </c>
      <c r="AR299" s="119" t="s">
        <v>212</v>
      </c>
      <c r="AT299" s="119" t="s">
        <v>132</v>
      </c>
      <c r="AU299" s="119" t="s">
        <v>86</v>
      </c>
      <c r="AY299" s="18" t="s">
        <v>137</v>
      </c>
      <c r="BE299" s="120">
        <f>IF(N299="základní",J299,0)</f>
        <v>0</v>
      </c>
      <c r="BF299" s="120">
        <f>IF(N299="snížená",J299,0)</f>
        <v>0</v>
      </c>
      <c r="BG299" s="120">
        <f>IF(N299="zákl. přenesená",J299,0)</f>
        <v>0</v>
      </c>
      <c r="BH299" s="120">
        <f>IF(N299="sníž. přenesená",J299,0)</f>
        <v>0</v>
      </c>
      <c r="BI299" s="120">
        <f>IF(N299="nulová",J299,0)</f>
        <v>0</v>
      </c>
      <c r="BJ299" s="18" t="s">
        <v>84</v>
      </c>
      <c r="BK299" s="120">
        <f>ROUND(I299*H299,2)</f>
        <v>0</v>
      </c>
      <c r="BL299" s="18" t="s">
        <v>212</v>
      </c>
      <c r="BM299" s="119" t="s">
        <v>1862</v>
      </c>
    </row>
    <row r="300" spans="2:65" s="1" customFormat="1" ht="19.5">
      <c r="B300" s="33"/>
      <c r="D300" s="121" t="s">
        <v>139</v>
      </c>
      <c r="F300" s="122" t="s">
        <v>1863</v>
      </c>
      <c r="I300" s="123"/>
      <c r="L300" s="33"/>
      <c r="M300" s="124"/>
      <c r="T300" s="54"/>
      <c r="AT300" s="18" t="s">
        <v>139</v>
      </c>
      <c r="AU300" s="18" t="s">
        <v>86</v>
      </c>
    </row>
    <row r="301" spans="2:65" s="1" customFormat="1" ht="11.25">
      <c r="B301" s="33"/>
      <c r="D301" s="164" t="s">
        <v>379</v>
      </c>
      <c r="F301" s="165" t="s">
        <v>1864</v>
      </c>
      <c r="I301" s="123"/>
      <c r="L301" s="33"/>
      <c r="M301" s="124"/>
      <c r="T301" s="54"/>
      <c r="AT301" s="18" t="s">
        <v>379</v>
      </c>
      <c r="AU301" s="18" t="s">
        <v>86</v>
      </c>
    </row>
    <row r="302" spans="2:65" s="13" customFormat="1" ht="22.9" customHeight="1">
      <c r="B302" s="152"/>
      <c r="D302" s="153" t="s">
        <v>75</v>
      </c>
      <c r="E302" s="162" t="s">
        <v>1865</v>
      </c>
      <c r="F302" s="162" t="s">
        <v>1866</v>
      </c>
      <c r="I302" s="155"/>
      <c r="J302" s="163">
        <f>BK302</f>
        <v>0</v>
      </c>
      <c r="L302" s="152"/>
      <c r="M302" s="157"/>
      <c r="P302" s="158">
        <f>SUM(P303:P319)</f>
        <v>0</v>
      </c>
      <c r="R302" s="158">
        <f>SUM(R303:R319)</f>
        <v>4.6890000000000001E-2</v>
      </c>
      <c r="T302" s="159">
        <f>SUM(T303:T319)</f>
        <v>0</v>
      </c>
      <c r="AR302" s="153" t="s">
        <v>86</v>
      </c>
      <c r="AT302" s="160" t="s">
        <v>75</v>
      </c>
      <c r="AU302" s="160" t="s">
        <v>84</v>
      </c>
      <c r="AY302" s="153" t="s">
        <v>137</v>
      </c>
      <c r="BK302" s="161">
        <f>SUM(BK303:BK319)</f>
        <v>0</v>
      </c>
    </row>
    <row r="303" spans="2:65" s="1" customFormat="1" ht="16.5" customHeight="1">
      <c r="B303" s="33"/>
      <c r="C303" s="108" t="s">
        <v>647</v>
      </c>
      <c r="D303" s="108" t="s">
        <v>132</v>
      </c>
      <c r="E303" s="109" t="s">
        <v>1867</v>
      </c>
      <c r="F303" s="110" t="s">
        <v>1868</v>
      </c>
      <c r="G303" s="111" t="s">
        <v>333</v>
      </c>
      <c r="H303" s="112">
        <v>18.8</v>
      </c>
      <c r="I303" s="113"/>
      <c r="J303" s="114">
        <f>ROUND(I303*H303,2)</f>
        <v>0</v>
      </c>
      <c r="K303" s="110" t="s">
        <v>376</v>
      </c>
      <c r="L303" s="33"/>
      <c r="M303" s="115" t="s">
        <v>19</v>
      </c>
      <c r="N303" s="116" t="s">
        <v>47</v>
      </c>
      <c r="P303" s="117">
        <f>O303*H303</f>
        <v>0</v>
      </c>
      <c r="Q303" s="117">
        <v>1.6900000000000001E-3</v>
      </c>
      <c r="R303" s="117">
        <f>Q303*H303</f>
        <v>3.1772000000000002E-2</v>
      </c>
      <c r="S303" s="117">
        <v>0</v>
      </c>
      <c r="T303" s="118">
        <f>S303*H303</f>
        <v>0</v>
      </c>
      <c r="AR303" s="119" t="s">
        <v>212</v>
      </c>
      <c r="AT303" s="119" t="s">
        <v>132</v>
      </c>
      <c r="AU303" s="119" t="s">
        <v>86</v>
      </c>
      <c r="AY303" s="18" t="s">
        <v>137</v>
      </c>
      <c r="BE303" s="120">
        <f>IF(N303="základní",J303,0)</f>
        <v>0</v>
      </c>
      <c r="BF303" s="120">
        <f>IF(N303="snížená",J303,0)</f>
        <v>0</v>
      </c>
      <c r="BG303" s="120">
        <f>IF(N303="zákl. přenesená",J303,0)</f>
        <v>0</v>
      </c>
      <c r="BH303" s="120">
        <f>IF(N303="sníž. přenesená",J303,0)</f>
        <v>0</v>
      </c>
      <c r="BI303" s="120">
        <f>IF(N303="nulová",J303,0)</f>
        <v>0</v>
      </c>
      <c r="BJ303" s="18" t="s">
        <v>84</v>
      </c>
      <c r="BK303" s="120">
        <f>ROUND(I303*H303,2)</f>
        <v>0</v>
      </c>
      <c r="BL303" s="18" t="s">
        <v>212</v>
      </c>
      <c r="BM303" s="119" t="s">
        <v>1869</v>
      </c>
    </row>
    <row r="304" spans="2:65" s="1" customFormat="1" ht="11.25">
      <c r="B304" s="33"/>
      <c r="D304" s="121" t="s">
        <v>139</v>
      </c>
      <c r="F304" s="122" t="s">
        <v>1870</v>
      </c>
      <c r="I304" s="123"/>
      <c r="L304" s="33"/>
      <c r="M304" s="124"/>
      <c r="T304" s="54"/>
      <c r="AT304" s="18" t="s">
        <v>139</v>
      </c>
      <c r="AU304" s="18" t="s">
        <v>86</v>
      </c>
    </row>
    <row r="305" spans="2:65" s="1" customFormat="1" ht="11.25">
      <c r="B305" s="33"/>
      <c r="D305" s="164" t="s">
        <v>379</v>
      </c>
      <c r="F305" s="165" t="s">
        <v>1871</v>
      </c>
      <c r="I305" s="123"/>
      <c r="L305" s="33"/>
      <c r="M305" s="124"/>
      <c r="T305" s="54"/>
      <c r="AT305" s="18" t="s">
        <v>379</v>
      </c>
      <c r="AU305" s="18" t="s">
        <v>86</v>
      </c>
    </row>
    <row r="306" spans="2:65" s="9" customFormat="1" ht="11.25">
      <c r="B306" s="125"/>
      <c r="D306" s="121" t="s">
        <v>141</v>
      </c>
      <c r="E306" s="126" t="s">
        <v>19</v>
      </c>
      <c r="F306" s="127" t="s">
        <v>1721</v>
      </c>
      <c r="H306" s="126" t="s">
        <v>19</v>
      </c>
      <c r="I306" s="128"/>
      <c r="L306" s="125"/>
      <c r="M306" s="129"/>
      <c r="T306" s="130"/>
      <c r="AT306" s="126" t="s">
        <v>141</v>
      </c>
      <c r="AU306" s="126" t="s">
        <v>86</v>
      </c>
      <c r="AV306" s="9" t="s">
        <v>84</v>
      </c>
      <c r="AW306" s="9" t="s">
        <v>37</v>
      </c>
      <c r="AX306" s="9" t="s">
        <v>76</v>
      </c>
      <c r="AY306" s="126" t="s">
        <v>137</v>
      </c>
    </row>
    <row r="307" spans="2:65" s="10" customFormat="1" ht="11.25">
      <c r="B307" s="131"/>
      <c r="D307" s="121" t="s">
        <v>141</v>
      </c>
      <c r="E307" s="132" t="s">
        <v>19</v>
      </c>
      <c r="F307" s="133" t="s">
        <v>1872</v>
      </c>
      <c r="H307" s="134">
        <v>18.8</v>
      </c>
      <c r="I307" s="135"/>
      <c r="L307" s="131"/>
      <c r="M307" s="136"/>
      <c r="T307" s="137"/>
      <c r="AT307" s="132" t="s">
        <v>141</v>
      </c>
      <c r="AU307" s="132" t="s">
        <v>86</v>
      </c>
      <c r="AV307" s="10" t="s">
        <v>86</v>
      </c>
      <c r="AW307" s="10" t="s">
        <v>37</v>
      </c>
      <c r="AX307" s="10" t="s">
        <v>84</v>
      </c>
      <c r="AY307" s="132" t="s">
        <v>137</v>
      </c>
    </row>
    <row r="308" spans="2:65" s="1" customFormat="1" ht="16.5" customHeight="1">
      <c r="B308" s="33"/>
      <c r="C308" s="108" t="s">
        <v>655</v>
      </c>
      <c r="D308" s="108" t="s">
        <v>132</v>
      </c>
      <c r="E308" s="109" t="s">
        <v>1873</v>
      </c>
      <c r="F308" s="110" t="s">
        <v>1874</v>
      </c>
      <c r="G308" s="111" t="s">
        <v>414</v>
      </c>
      <c r="H308" s="112">
        <v>2</v>
      </c>
      <c r="I308" s="113"/>
      <c r="J308" s="114">
        <f>ROUND(I308*H308,2)</f>
        <v>0</v>
      </c>
      <c r="K308" s="110" t="s">
        <v>376</v>
      </c>
      <c r="L308" s="33"/>
      <c r="M308" s="115" t="s">
        <v>19</v>
      </c>
      <c r="N308" s="116" t="s">
        <v>47</v>
      </c>
      <c r="P308" s="117">
        <f>O308*H308</f>
        <v>0</v>
      </c>
      <c r="Q308" s="117">
        <v>3.6000000000000002E-4</v>
      </c>
      <c r="R308" s="117">
        <f>Q308*H308</f>
        <v>7.2000000000000005E-4</v>
      </c>
      <c r="S308" s="117">
        <v>0</v>
      </c>
      <c r="T308" s="118">
        <f>S308*H308</f>
        <v>0</v>
      </c>
      <c r="AR308" s="119" t="s">
        <v>212</v>
      </c>
      <c r="AT308" s="119" t="s">
        <v>132</v>
      </c>
      <c r="AU308" s="119" t="s">
        <v>86</v>
      </c>
      <c r="AY308" s="18" t="s">
        <v>137</v>
      </c>
      <c r="BE308" s="120">
        <f>IF(N308="základní",J308,0)</f>
        <v>0</v>
      </c>
      <c r="BF308" s="120">
        <f>IF(N308="snížená",J308,0)</f>
        <v>0</v>
      </c>
      <c r="BG308" s="120">
        <f>IF(N308="zákl. přenesená",J308,0)</f>
        <v>0</v>
      </c>
      <c r="BH308" s="120">
        <f>IF(N308="sníž. přenesená",J308,0)</f>
        <v>0</v>
      </c>
      <c r="BI308" s="120">
        <f>IF(N308="nulová",J308,0)</f>
        <v>0</v>
      </c>
      <c r="BJ308" s="18" t="s">
        <v>84</v>
      </c>
      <c r="BK308" s="120">
        <f>ROUND(I308*H308,2)</f>
        <v>0</v>
      </c>
      <c r="BL308" s="18" t="s">
        <v>212</v>
      </c>
      <c r="BM308" s="119" t="s">
        <v>1875</v>
      </c>
    </row>
    <row r="309" spans="2:65" s="1" customFormat="1" ht="19.5">
      <c r="B309" s="33"/>
      <c r="D309" s="121" t="s">
        <v>139</v>
      </c>
      <c r="F309" s="122" t="s">
        <v>1876</v>
      </c>
      <c r="I309" s="123"/>
      <c r="L309" s="33"/>
      <c r="M309" s="124"/>
      <c r="T309" s="54"/>
      <c r="AT309" s="18" t="s">
        <v>139</v>
      </c>
      <c r="AU309" s="18" t="s">
        <v>86</v>
      </c>
    </row>
    <row r="310" spans="2:65" s="1" customFormat="1" ht="11.25">
      <c r="B310" s="33"/>
      <c r="D310" s="164" t="s">
        <v>379</v>
      </c>
      <c r="F310" s="165" t="s">
        <v>1877</v>
      </c>
      <c r="I310" s="123"/>
      <c r="L310" s="33"/>
      <c r="M310" s="124"/>
      <c r="T310" s="54"/>
      <c r="AT310" s="18" t="s">
        <v>379</v>
      </c>
      <c r="AU310" s="18" t="s">
        <v>86</v>
      </c>
    </row>
    <row r="311" spans="2:65" s="1" customFormat="1" ht="16.5" customHeight="1">
      <c r="B311" s="33"/>
      <c r="C311" s="108" t="s">
        <v>661</v>
      </c>
      <c r="D311" s="108" t="s">
        <v>132</v>
      </c>
      <c r="E311" s="109" t="s">
        <v>1878</v>
      </c>
      <c r="F311" s="110" t="s">
        <v>1879</v>
      </c>
      <c r="G311" s="111" t="s">
        <v>333</v>
      </c>
      <c r="H311" s="112">
        <v>4.5999999999999996</v>
      </c>
      <c r="I311" s="113"/>
      <c r="J311" s="114">
        <f>ROUND(I311*H311,2)</f>
        <v>0</v>
      </c>
      <c r="K311" s="110" t="s">
        <v>376</v>
      </c>
      <c r="L311" s="33"/>
      <c r="M311" s="115" t="s">
        <v>19</v>
      </c>
      <c r="N311" s="116" t="s">
        <v>47</v>
      </c>
      <c r="P311" s="117">
        <f>O311*H311</f>
        <v>0</v>
      </c>
      <c r="Q311" s="117">
        <v>3.13E-3</v>
      </c>
      <c r="R311" s="117">
        <f>Q311*H311</f>
        <v>1.4397999999999999E-2</v>
      </c>
      <c r="S311" s="117">
        <v>0</v>
      </c>
      <c r="T311" s="118">
        <f>S311*H311</f>
        <v>0</v>
      </c>
      <c r="AR311" s="119" t="s">
        <v>212</v>
      </c>
      <c r="AT311" s="119" t="s">
        <v>132</v>
      </c>
      <c r="AU311" s="119" t="s">
        <v>86</v>
      </c>
      <c r="AY311" s="18" t="s">
        <v>137</v>
      </c>
      <c r="BE311" s="120">
        <f>IF(N311="základní",J311,0)</f>
        <v>0</v>
      </c>
      <c r="BF311" s="120">
        <f>IF(N311="snížená",J311,0)</f>
        <v>0</v>
      </c>
      <c r="BG311" s="120">
        <f>IF(N311="zákl. přenesená",J311,0)</f>
        <v>0</v>
      </c>
      <c r="BH311" s="120">
        <f>IF(N311="sníž. přenesená",J311,0)</f>
        <v>0</v>
      </c>
      <c r="BI311" s="120">
        <f>IF(N311="nulová",J311,0)</f>
        <v>0</v>
      </c>
      <c r="BJ311" s="18" t="s">
        <v>84</v>
      </c>
      <c r="BK311" s="120">
        <f>ROUND(I311*H311,2)</f>
        <v>0</v>
      </c>
      <c r="BL311" s="18" t="s">
        <v>212</v>
      </c>
      <c r="BM311" s="119" t="s">
        <v>1880</v>
      </c>
    </row>
    <row r="312" spans="2:65" s="1" customFormat="1" ht="11.25">
      <c r="B312" s="33"/>
      <c r="D312" s="121" t="s">
        <v>139</v>
      </c>
      <c r="F312" s="122" t="s">
        <v>1881</v>
      </c>
      <c r="I312" s="123"/>
      <c r="L312" s="33"/>
      <c r="M312" s="124"/>
      <c r="T312" s="54"/>
      <c r="AT312" s="18" t="s">
        <v>139</v>
      </c>
      <c r="AU312" s="18" t="s">
        <v>86</v>
      </c>
    </row>
    <row r="313" spans="2:65" s="1" customFormat="1" ht="11.25">
      <c r="B313" s="33"/>
      <c r="D313" s="164" t="s">
        <v>379</v>
      </c>
      <c r="F313" s="165" t="s">
        <v>1882</v>
      </c>
      <c r="I313" s="123"/>
      <c r="L313" s="33"/>
      <c r="M313" s="124"/>
      <c r="T313" s="54"/>
      <c r="AT313" s="18" t="s">
        <v>379</v>
      </c>
      <c r="AU313" s="18" t="s">
        <v>86</v>
      </c>
    </row>
    <row r="314" spans="2:65" s="9" customFormat="1" ht="11.25">
      <c r="B314" s="125"/>
      <c r="D314" s="121" t="s">
        <v>141</v>
      </c>
      <c r="E314" s="126" t="s">
        <v>19</v>
      </c>
      <c r="F314" s="127" t="s">
        <v>1693</v>
      </c>
      <c r="H314" s="126" t="s">
        <v>19</v>
      </c>
      <c r="I314" s="128"/>
      <c r="L314" s="125"/>
      <c r="M314" s="129"/>
      <c r="T314" s="130"/>
      <c r="AT314" s="126" t="s">
        <v>141</v>
      </c>
      <c r="AU314" s="126" t="s">
        <v>86</v>
      </c>
      <c r="AV314" s="9" t="s">
        <v>84</v>
      </c>
      <c r="AW314" s="9" t="s">
        <v>37</v>
      </c>
      <c r="AX314" s="9" t="s">
        <v>76</v>
      </c>
      <c r="AY314" s="126" t="s">
        <v>137</v>
      </c>
    </row>
    <row r="315" spans="2:65" s="10" customFormat="1" ht="11.25">
      <c r="B315" s="131"/>
      <c r="D315" s="121" t="s">
        <v>141</v>
      </c>
      <c r="E315" s="132" t="s">
        <v>19</v>
      </c>
      <c r="F315" s="133" t="s">
        <v>1883</v>
      </c>
      <c r="H315" s="134">
        <v>4.5999999999999996</v>
      </c>
      <c r="I315" s="135"/>
      <c r="L315" s="131"/>
      <c r="M315" s="136"/>
      <c r="T315" s="137"/>
      <c r="AT315" s="132" t="s">
        <v>141</v>
      </c>
      <c r="AU315" s="132" t="s">
        <v>86</v>
      </c>
      <c r="AV315" s="10" t="s">
        <v>86</v>
      </c>
      <c r="AW315" s="10" t="s">
        <v>37</v>
      </c>
      <c r="AX315" s="10" t="s">
        <v>84</v>
      </c>
      <c r="AY315" s="132" t="s">
        <v>137</v>
      </c>
    </row>
    <row r="316" spans="2:65" s="1" customFormat="1" ht="16.5" customHeight="1">
      <c r="B316" s="33"/>
      <c r="C316" s="108" t="s">
        <v>669</v>
      </c>
      <c r="D316" s="108" t="s">
        <v>132</v>
      </c>
      <c r="E316" s="109" t="s">
        <v>1884</v>
      </c>
      <c r="F316" s="110" t="s">
        <v>1885</v>
      </c>
      <c r="G316" s="111" t="s">
        <v>303</v>
      </c>
      <c r="H316" s="112">
        <v>4.7E-2</v>
      </c>
      <c r="I316" s="113"/>
      <c r="J316" s="114">
        <f>ROUND(I316*H316,2)</f>
        <v>0</v>
      </c>
      <c r="K316" s="110" t="s">
        <v>376</v>
      </c>
      <c r="L316" s="33"/>
      <c r="M316" s="115" t="s">
        <v>19</v>
      </c>
      <c r="N316" s="116" t="s">
        <v>47</v>
      </c>
      <c r="P316" s="117">
        <f>O316*H316</f>
        <v>0</v>
      </c>
      <c r="Q316" s="117">
        <v>0</v>
      </c>
      <c r="R316" s="117">
        <f>Q316*H316</f>
        <v>0</v>
      </c>
      <c r="S316" s="117">
        <v>0</v>
      </c>
      <c r="T316" s="118">
        <f>S316*H316</f>
        <v>0</v>
      </c>
      <c r="AR316" s="119" t="s">
        <v>212</v>
      </c>
      <c r="AT316" s="119" t="s">
        <v>132</v>
      </c>
      <c r="AU316" s="119" t="s">
        <v>86</v>
      </c>
      <c r="AY316" s="18" t="s">
        <v>137</v>
      </c>
      <c r="BE316" s="120">
        <f>IF(N316="základní",J316,0)</f>
        <v>0</v>
      </c>
      <c r="BF316" s="120">
        <f>IF(N316="snížená",J316,0)</f>
        <v>0</v>
      </c>
      <c r="BG316" s="120">
        <f>IF(N316="zákl. přenesená",J316,0)</f>
        <v>0</v>
      </c>
      <c r="BH316" s="120">
        <f>IF(N316="sníž. přenesená",J316,0)</f>
        <v>0</v>
      </c>
      <c r="BI316" s="120">
        <f>IF(N316="nulová",J316,0)</f>
        <v>0</v>
      </c>
      <c r="BJ316" s="18" t="s">
        <v>84</v>
      </c>
      <c r="BK316" s="120">
        <f>ROUND(I316*H316,2)</f>
        <v>0</v>
      </c>
      <c r="BL316" s="18" t="s">
        <v>212</v>
      </c>
      <c r="BM316" s="119" t="s">
        <v>1886</v>
      </c>
    </row>
    <row r="317" spans="2:65" s="1" customFormat="1" ht="19.5">
      <c r="B317" s="33"/>
      <c r="D317" s="121" t="s">
        <v>139</v>
      </c>
      <c r="F317" s="122" t="s">
        <v>1887</v>
      </c>
      <c r="I317" s="123"/>
      <c r="L317" s="33"/>
      <c r="M317" s="124"/>
      <c r="T317" s="54"/>
      <c r="AT317" s="18" t="s">
        <v>139</v>
      </c>
      <c r="AU317" s="18" t="s">
        <v>86</v>
      </c>
    </row>
    <row r="318" spans="2:65" s="1" customFormat="1" ht="11.25">
      <c r="B318" s="33"/>
      <c r="D318" s="164" t="s">
        <v>379</v>
      </c>
      <c r="F318" s="165" t="s">
        <v>1888</v>
      </c>
      <c r="I318" s="123"/>
      <c r="L318" s="33"/>
      <c r="M318" s="124"/>
      <c r="T318" s="54"/>
      <c r="AT318" s="18" t="s">
        <v>379</v>
      </c>
      <c r="AU318" s="18" t="s">
        <v>86</v>
      </c>
    </row>
    <row r="319" spans="2:65" s="1" customFormat="1" ht="78">
      <c r="B319" s="33"/>
      <c r="D319" s="121" t="s">
        <v>425</v>
      </c>
      <c r="F319" s="141" t="s">
        <v>1889</v>
      </c>
      <c r="I319" s="123"/>
      <c r="L319" s="33"/>
      <c r="M319" s="124"/>
      <c r="T319" s="54"/>
      <c r="AT319" s="18" t="s">
        <v>425</v>
      </c>
      <c r="AU319" s="18" t="s">
        <v>86</v>
      </c>
    </row>
    <row r="320" spans="2:65" s="13" customFormat="1" ht="22.9" customHeight="1">
      <c r="B320" s="152"/>
      <c r="D320" s="153" t="s">
        <v>75</v>
      </c>
      <c r="E320" s="162" t="s">
        <v>908</v>
      </c>
      <c r="F320" s="162" t="s">
        <v>909</v>
      </c>
      <c r="I320" s="155"/>
      <c r="J320" s="163">
        <f>BK320</f>
        <v>0</v>
      </c>
      <c r="L320" s="152"/>
      <c r="M320" s="157"/>
      <c r="P320" s="158">
        <f>SUM(P321:P373)</f>
        <v>0</v>
      </c>
      <c r="R320" s="158">
        <f>SUM(R321:R373)</f>
        <v>2.8978285000000001</v>
      </c>
      <c r="T320" s="159">
        <f>SUM(T321:T373)</f>
        <v>0</v>
      </c>
      <c r="AR320" s="153" t="s">
        <v>86</v>
      </c>
      <c r="AT320" s="160" t="s">
        <v>75</v>
      </c>
      <c r="AU320" s="160" t="s">
        <v>84</v>
      </c>
      <c r="AY320" s="153" t="s">
        <v>137</v>
      </c>
      <c r="BK320" s="161">
        <f>SUM(BK321:BK373)</f>
        <v>0</v>
      </c>
    </row>
    <row r="321" spans="2:65" s="1" customFormat="1" ht="16.5" customHeight="1">
      <c r="B321" s="33"/>
      <c r="C321" s="108" t="s">
        <v>677</v>
      </c>
      <c r="D321" s="108" t="s">
        <v>132</v>
      </c>
      <c r="E321" s="109" t="s">
        <v>1890</v>
      </c>
      <c r="F321" s="110" t="s">
        <v>1891</v>
      </c>
      <c r="G321" s="111" t="s">
        <v>209</v>
      </c>
      <c r="H321" s="112">
        <v>2</v>
      </c>
      <c r="I321" s="113"/>
      <c r="J321" s="114">
        <f>ROUND(I321*H321,2)</f>
        <v>0</v>
      </c>
      <c r="K321" s="110" t="s">
        <v>376</v>
      </c>
      <c r="L321" s="33"/>
      <c r="M321" s="115" t="s">
        <v>19</v>
      </c>
      <c r="N321" s="116" t="s">
        <v>47</v>
      </c>
      <c r="P321" s="117">
        <f>O321*H321</f>
        <v>0</v>
      </c>
      <c r="Q321" s="117">
        <v>3.6999999999999999E-4</v>
      </c>
      <c r="R321" s="117">
        <f>Q321*H321</f>
        <v>7.3999999999999999E-4</v>
      </c>
      <c r="S321" s="117">
        <v>0</v>
      </c>
      <c r="T321" s="118">
        <f>S321*H321</f>
        <v>0</v>
      </c>
      <c r="AR321" s="119" t="s">
        <v>212</v>
      </c>
      <c r="AT321" s="119" t="s">
        <v>132</v>
      </c>
      <c r="AU321" s="119" t="s">
        <v>86</v>
      </c>
      <c r="AY321" s="18" t="s">
        <v>137</v>
      </c>
      <c r="BE321" s="120">
        <f>IF(N321="základní",J321,0)</f>
        <v>0</v>
      </c>
      <c r="BF321" s="120">
        <f>IF(N321="snížená",J321,0)</f>
        <v>0</v>
      </c>
      <c r="BG321" s="120">
        <f>IF(N321="zákl. přenesená",J321,0)</f>
        <v>0</v>
      </c>
      <c r="BH321" s="120">
        <f>IF(N321="sníž. přenesená",J321,0)</f>
        <v>0</v>
      </c>
      <c r="BI321" s="120">
        <f>IF(N321="nulová",J321,0)</f>
        <v>0</v>
      </c>
      <c r="BJ321" s="18" t="s">
        <v>84</v>
      </c>
      <c r="BK321" s="120">
        <f>ROUND(I321*H321,2)</f>
        <v>0</v>
      </c>
      <c r="BL321" s="18" t="s">
        <v>212</v>
      </c>
      <c r="BM321" s="119" t="s">
        <v>1892</v>
      </c>
    </row>
    <row r="322" spans="2:65" s="1" customFormat="1" ht="11.25">
      <c r="B322" s="33"/>
      <c r="D322" s="121" t="s">
        <v>139</v>
      </c>
      <c r="F322" s="122" t="s">
        <v>1893</v>
      </c>
      <c r="I322" s="123"/>
      <c r="L322" s="33"/>
      <c r="M322" s="124"/>
      <c r="T322" s="54"/>
      <c r="AT322" s="18" t="s">
        <v>139</v>
      </c>
      <c r="AU322" s="18" t="s">
        <v>86</v>
      </c>
    </row>
    <row r="323" spans="2:65" s="1" customFormat="1" ht="11.25">
      <c r="B323" s="33"/>
      <c r="D323" s="164" t="s">
        <v>379</v>
      </c>
      <c r="F323" s="165" t="s">
        <v>1894</v>
      </c>
      <c r="I323" s="123"/>
      <c r="L323" s="33"/>
      <c r="M323" s="124"/>
      <c r="T323" s="54"/>
      <c r="AT323" s="18" t="s">
        <v>379</v>
      </c>
      <c r="AU323" s="18" t="s">
        <v>86</v>
      </c>
    </row>
    <row r="324" spans="2:65" s="9" customFormat="1" ht="11.25">
      <c r="B324" s="125"/>
      <c r="D324" s="121" t="s">
        <v>141</v>
      </c>
      <c r="E324" s="126" t="s">
        <v>19</v>
      </c>
      <c r="F324" s="127" t="s">
        <v>1721</v>
      </c>
      <c r="H324" s="126" t="s">
        <v>19</v>
      </c>
      <c r="I324" s="128"/>
      <c r="L324" s="125"/>
      <c r="M324" s="129"/>
      <c r="T324" s="130"/>
      <c r="AT324" s="126" t="s">
        <v>141</v>
      </c>
      <c r="AU324" s="126" t="s">
        <v>86</v>
      </c>
      <c r="AV324" s="9" t="s">
        <v>84</v>
      </c>
      <c r="AW324" s="9" t="s">
        <v>37</v>
      </c>
      <c r="AX324" s="9" t="s">
        <v>76</v>
      </c>
      <c r="AY324" s="126" t="s">
        <v>137</v>
      </c>
    </row>
    <row r="325" spans="2:65" s="10" customFormat="1" ht="11.25">
      <c r="B325" s="131"/>
      <c r="D325" s="121" t="s">
        <v>141</v>
      </c>
      <c r="E325" s="132" t="s">
        <v>1655</v>
      </c>
      <c r="F325" s="133" t="s">
        <v>1895</v>
      </c>
      <c r="H325" s="134">
        <v>2</v>
      </c>
      <c r="I325" s="135"/>
      <c r="L325" s="131"/>
      <c r="M325" s="136"/>
      <c r="T325" s="137"/>
      <c r="AT325" s="132" t="s">
        <v>141</v>
      </c>
      <c r="AU325" s="132" t="s">
        <v>86</v>
      </c>
      <c r="AV325" s="10" t="s">
        <v>86</v>
      </c>
      <c r="AW325" s="10" t="s">
        <v>37</v>
      </c>
      <c r="AX325" s="10" t="s">
        <v>84</v>
      </c>
      <c r="AY325" s="132" t="s">
        <v>137</v>
      </c>
    </row>
    <row r="326" spans="2:65" s="1" customFormat="1" ht="16.5" customHeight="1">
      <c r="B326" s="33"/>
      <c r="C326" s="180" t="s">
        <v>693</v>
      </c>
      <c r="D326" s="180" t="s">
        <v>454</v>
      </c>
      <c r="E326" s="181" t="s">
        <v>1896</v>
      </c>
      <c r="F326" s="182" t="s">
        <v>1897</v>
      </c>
      <c r="G326" s="183" t="s">
        <v>209</v>
      </c>
      <c r="H326" s="184">
        <v>2</v>
      </c>
      <c r="I326" s="185"/>
      <c r="J326" s="186">
        <f>ROUND(I326*H326,2)</f>
        <v>0</v>
      </c>
      <c r="K326" s="182" t="s">
        <v>376</v>
      </c>
      <c r="L326" s="187"/>
      <c r="M326" s="188" t="s">
        <v>19</v>
      </c>
      <c r="N326" s="189" t="s">
        <v>47</v>
      </c>
      <c r="P326" s="117">
        <f>O326*H326</f>
        <v>0</v>
      </c>
      <c r="Q326" s="117">
        <v>1.5970000000000002E-2</v>
      </c>
      <c r="R326" s="117">
        <f>Q326*H326</f>
        <v>3.1940000000000003E-2</v>
      </c>
      <c r="S326" s="117">
        <v>0</v>
      </c>
      <c r="T326" s="118">
        <f>S326*H326</f>
        <v>0</v>
      </c>
      <c r="AR326" s="119" t="s">
        <v>594</v>
      </c>
      <c r="AT326" s="119" t="s">
        <v>454</v>
      </c>
      <c r="AU326" s="119" t="s">
        <v>86</v>
      </c>
      <c r="AY326" s="18" t="s">
        <v>137</v>
      </c>
      <c r="BE326" s="120">
        <f>IF(N326="základní",J326,0)</f>
        <v>0</v>
      </c>
      <c r="BF326" s="120">
        <f>IF(N326="snížená",J326,0)</f>
        <v>0</v>
      </c>
      <c r="BG326" s="120">
        <f>IF(N326="zákl. přenesená",J326,0)</f>
        <v>0</v>
      </c>
      <c r="BH326" s="120">
        <f>IF(N326="sníž. přenesená",J326,0)</f>
        <v>0</v>
      </c>
      <c r="BI326" s="120">
        <f>IF(N326="nulová",J326,0)</f>
        <v>0</v>
      </c>
      <c r="BJ326" s="18" t="s">
        <v>84</v>
      </c>
      <c r="BK326" s="120">
        <f>ROUND(I326*H326,2)</f>
        <v>0</v>
      </c>
      <c r="BL326" s="18" t="s">
        <v>212</v>
      </c>
      <c r="BM326" s="119" t="s">
        <v>1898</v>
      </c>
    </row>
    <row r="327" spans="2:65" s="1" customFormat="1" ht="11.25">
      <c r="B327" s="33"/>
      <c r="D327" s="121" t="s">
        <v>139</v>
      </c>
      <c r="F327" s="122" t="s">
        <v>1897</v>
      </c>
      <c r="I327" s="123"/>
      <c r="L327" s="33"/>
      <c r="M327" s="124"/>
      <c r="T327" s="54"/>
      <c r="AT327" s="18" t="s">
        <v>139</v>
      </c>
      <c r="AU327" s="18" t="s">
        <v>86</v>
      </c>
    </row>
    <row r="328" spans="2:65" s="10" customFormat="1" ht="11.25">
      <c r="B328" s="131"/>
      <c r="D328" s="121" t="s">
        <v>141</v>
      </c>
      <c r="E328" s="132" t="s">
        <v>19</v>
      </c>
      <c r="F328" s="133" t="s">
        <v>1655</v>
      </c>
      <c r="H328" s="134">
        <v>2</v>
      </c>
      <c r="I328" s="135"/>
      <c r="L328" s="131"/>
      <c r="M328" s="136"/>
      <c r="T328" s="137"/>
      <c r="AT328" s="132" t="s">
        <v>141</v>
      </c>
      <c r="AU328" s="132" t="s">
        <v>86</v>
      </c>
      <c r="AV328" s="10" t="s">
        <v>86</v>
      </c>
      <c r="AW328" s="10" t="s">
        <v>37</v>
      </c>
      <c r="AX328" s="10" t="s">
        <v>84</v>
      </c>
      <c r="AY328" s="132" t="s">
        <v>137</v>
      </c>
    </row>
    <row r="329" spans="2:65" s="1" customFormat="1" ht="16.5" customHeight="1">
      <c r="B329" s="33"/>
      <c r="C329" s="108" t="s">
        <v>702</v>
      </c>
      <c r="D329" s="108" t="s">
        <v>132</v>
      </c>
      <c r="E329" s="109" t="s">
        <v>1899</v>
      </c>
      <c r="F329" s="110" t="s">
        <v>1900</v>
      </c>
      <c r="G329" s="111" t="s">
        <v>414</v>
      </c>
      <c r="H329" s="112">
        <v>2</v>
      </c>
      <c r="I329" s="113"/>
      <c r="J329" s="114">
        <f>ROUND(I329*H329,2)</f>
        <v>0</v>
      </c>
      <c r="K329" s="110" t="s">
        <v>376</v>
      </c>
      <c r="L329" s="33"/>
      <c r="M329" s="115" t="s">
        <v>19</v>
      </c>
      <c r="N329" s="116" t="s">
        <v>47</v>
      </c>
      <c r="P329" s="117">
        <f>O329*H329</f>
        <v>0</v>
      </c>
      <c r="Q329" s="117">
        <v>0</v>
      </c>
      <c r="R329" s="117">
        <f>Q329*H329</f>
        <v>0</v>
      </c>
      <c r="S329" s="117">
        <v>0</v>
      </c>
      <c r="T329" s="118">
        <f>S329*H329</f>
        <v>0</v>
      </c>
      <c r="AR329" s="119" t="s">
        <v>212</v>
      </c>
      <c r="AT329" s="119" t="s">
        <v>132</v>
      </c>
      <c r="AU329" s="119" t="s">
        <v>86</v>
      </c>
      <c r="AY329" s="18" t="s">
        <v>137</v>
      </c>
      <c r="BE329" s="120">
        <f>IF(N329="základní",J329,0)</f>
        <v>0</v>
      </c>
      <c r="BF329" s="120">
        <f>IF(N329="snížená",J329,0)</f>
        <v>0</v>
      </c>
      <c r="BG329" s="120">
        <f>IF(N329="zákl. přenesená",J329,0)</f>
        <v>0</v>
      </c>
      <c r="BH329" s="120">
        <f>IF(N329="sníž. přenesená",J329,0)</f>
        <v>0</v>
      </c>
      <c r="BI329" s="120">
        <f>IF(N329="nulová",J329,0)</f>
        <v>0</v>
      </c>
      <c r="BJ329" s="18" t="s">
        <v>84</v>
      </c>
      <c r="BK329" s="120">
        <f>ROUND(I329*H329,2)</f>
        <v>0</v>
      </c>
      <c r="BL329" s="18" t="s">
        <v>212</v>
      </c>
      <c r="BM329" s="119" t="s">
        <v>1901</v>
      </c>
    </row>
    <row r="330" spans="2:65" s="1" customFormat="1" ht="11.25">
      <c r="B330" s="33"/>
      <c r="D330" s="121" t="s">
        <v>139</v>
      </c>
      <c r="F330" s="122" t="s">
        <v>1902</v>
      </c>
      <c r="I330" s="123"/>
      <c r="L330" s="33"/>
      <c r="M330" s="124"/>
      <c r="T330" s="54"/>
      <c r="AT330" s="18" t="s">
        <v>139</v>
      </c>
      <c r="AU330" s="18" t="s">
        <v>86</v>
      </c>
    </row>
    <row r="331" spans="2:65" s="1" customFormat="1" ht="11.25">
      <c r="B331" s="33"/>
      <c r="D331" s="164" t="s">
        <v>379</v>
      </c>
      <c r="F331" s="165" t="s">
        <v>1903</v>
      </c>
      <c r="I331" s="123"/>
      <c r="L331" s="33"/>
      <c r="M331" s="124"/>
      <c r="T331" s="54"/>
      <c r="AT331" s="18" t="s">
        <v>379</v>
      </c>
      <c r="AU331" s="18" t="s">
        <v>86</v>
      </c>
    </row>
    <row r="332" spans="2:65" s="9" customFormat="1" ht="11.25">
      <c r="B332" s="125"/>
      <c r="D332" s="121" t="s">
        <v>141</v>
      </c>
      <c r="E332" s="126" t="s">
        <v>19</v>
      </c>
      <c r="F332" s="127" t="s">
        <v>1693</v>
      </c>
      <c r="H332" s="126" t="s">
        <v>19</v>
      </c>
      <c r="I332" s="128"/>
      <c r="L332" s="125"/>
      <c r="M332" s="129"/>
      <c r="T332" s="130"/>
      <c r="AT332" s="126" t="s">
        <v>141</v>
      </c>
      <c r="AU332" s="126" t="s">
        <v>86</v>
      </c>
      <c r="AV332" s="9" t="s">
        <v>84</v>
      </c>
      <c r="AW332" s="9" t="s">
        <v>37</v>
      </c>
      <c r="AX332" s="9" t="s">
        <v>76</v>
      </c>
      <c r="AY332" s="126" t="s">
        <v>137</v>
      </c>
    </row>
    <row r="333" spans="2:65" s="10" customFormat="1" ht="11.25">
      <c r="B333" s="131"/>
      <c r="D333" s="121" t="s">
        <v>141</v>
      </c>
      <c r="E333" s="132" t="s">
        <v>1652</v>
      </c>
      <c r="F333" s="133" t="s">
        <v>1895</v>
      </c>
      <c r="H333" s="134">
        <v>2</v>
      </c>
      <c r="I333" s="135"/>
      <c r="L333" s="131"/>
      <c r="M333" s="136"/>
      <c r="T333" s="137"/>
      <c r="AT333" s="132" t="s">
        <v>141</v>
      </c>
      <c r="AU333" s="132" t="s">
        <v>86</v>
      </c>
      <c r="AV333" s="10" t="s">
        <v>86</v>
      </c>
      <c r="AW333" s="10" t="s">
        <v>37</v>
      </c>
      <c r="AX333" s="10" t="s">
        <v>84</v>
      </c>
      <c r="AY333" s="132" t="s">
        <v>137</v>
      </c>
    </row>
    <row r="334" spans="2:65" s="1" customFormat="1" ht="16.5" customHeight="1">
      <c r="B334" s="33"/>
      <c r="C334" s="180" t="s">
        <v>708</v>
      </c>
      <c r="D334" s="180" t="s">
        <v>454</v>
      </c>
      <c r="E334" s="181" t="s">
        <v>1904</v>
      </c>
      <c r="F334" s="182" t="s">
        <v>1905</v>
      </c>
      <c r="G334" s="183" t="s">
        <v>414</v>
      </c>
      <c r="H334" s="184">
        <v>2</v>
      </c>
      <c r="I334" s="185"/>
      <c r="J334" s="186">
        <f>ROUND(I334*H334,2)</f>
        <v>0</v>
      </c>
      <c r="K334" s="182" t="s">
        <v>19</v>
      </c>
      <c r="L334" s="187"/>
      <c r="M334" s="188" t="s">
        <v>19</v>
      </c>
      <c r="N334" s="189" t="s">
        <v>47</v>
      </c>
      <c r="P334" s="117">
        <f>O334*H334</f>
        <v>0</v>
      </c>
      <c r="Q334" s="117">
        <v>8.4000000000000005E-2</v>
      </c>
      <c r="R334" s="117">
        <f>Q334*H334</f>
        <v>0.16800000000000001</v>
      </c>
      <c r="S334" s="117">
        <v>0</v>
      </c>
      <c r="T334" s="118">
        <f>S334*H334</f>
        <v>0</v>
      </c>
      <c r="AR334" s="119" t="s">
        <v>594</v>
      </c>
      <c r="AT334" s="119" t="s">
        <v>454</v>
      </c>
      <c r="AU334" s="119" t="s">
        <v>86</v>
      </c>
      <c r="AY334" s="18" t="s">
        <v>137</v>
      </c>
      <c r="BE334" s="120">
        <f>IF(N334="základní",J334,0)</f>
        <v>0</v>
      </c>
      <c r="BF334" s="120">
        <f>IF(N334="snížená",J334,0)</f>
        <v>0</v>
      </c>
      <c r="BG334" s="120">
        <f>IF(N334="zákl. přenesená",J334,0)</f>
        <v>0</v>
      </c>
      <c r="BH334" s="120">
        <f>IF(N334="sníž. přenesená",J334,0)</f>
        <v>0</v>
      </c>
      <c r="BI334" s="120">
        <f>IF(N334="nulová",J334,0)</f>
        <v>0</v>
      </c>
      <c r="BJ334" s="18" t="s">
        <v>84</v>
      </c>
      <c r="BK334" s="120">
        <f>ROUND(I334*H334,2)</f>
        <v>0</v>
      </c>
      <c r="BL334" s="18" t="s">
        <v>212</v>
      </c>
      <c r="BM334" s="119" t="s">
        <v>1906</v>
      </c>
    </row>
    <row r="335" spans="2:65" s="1" customFormat="1" ht="11.25">
      <c r="B335" s="33"/>
      <c r="D335" s="121" t="s">
        <v>139</v>
      </c>
      <c r="F335" s="122" t="s">
        <v>1907</v>
      </c>
      <c r="I335" s="123"/>
      <c r="L335" s="33"/>
      <c r="M335" s="124"/>
      <c r="T335" s="54"/>
      <c r="AT335" s="18" t="s">
        <v>139</v>
      </c>
      <c r="AU335" s="18" t="s">
        <v>86</v>
      </c>
    </row>
    <row r="336" spans="2:65" s="1" customFormat="1" ht="19.5">
      <c r="B336" s="33"/>
      <c r="D336" s="121" t="s">
        <v>252</v>
      </c>
      <c r="F336" s="141" t="s">
        <v>1908</v>
      </c>
      <c r="I336" s="123"/>
      <c r="L336" s="33"/>
      <c r="M336" s="124"/>
      <c r="T336" s="54"/>
      <c r="AT336" s="18" t="s">
        <v>252</v>
      </c>
      <c r="AU336" s="18" t="s">
        <v>86</v>
      </c>
    </row>
    <row r="337" spans="2:65" s="10" customFormat="1" ht="11.25">
      <c r="B337" s="131"/>
      <c r="D337" s="121" t="s">
        <v>141</v>
      </c>
      <c r="E337" s="132" t="s">
        <v>19</v>
      </c>
      <c r="F337" s="133" t="s">
        <v>1652</v>
      </c>
      <c r="H337" s="134">
        <v>2</v>
      </c>
      <c r="I337" s="135"/>
      <c r="L337" s="131"/>
      <c r="M337" s="136"/>
      <c r="T337" s="137"/>
      <c r="AT337" s="132" t="s">
        <v>141</v>
      </c>
      <c r="AU337" s="132" t="s">
        <v>86</v>
      </c>
      <c r="AV337" s="10" t="s">
        <v>86</v>
      </c>
      <c r="AW337" s="10" t="s">
        <v>37</v>
      </c>
      <c r="AX337" s="10" t="s">
        <v>84</v>
      </c>
      <c r="AY337" s="132" t="s">
        <v>137</v>
      </c>
    </row>
    <row r="338" spans="2:65" s="1" customFormat="1" ht="16.5" customHeight="1">
      <c r="B338" s="33"/>
      <c r="C338" s="108" t="s">
        <v>715</v>
      </c>
      <c r="D338" s="108" t="s">
        <v>132</v>
      </c>
      <c r="E338" s="109" t="s">
        <v>1909</v>
      </c>
      <c r="F338" s="110" t="s">
        <v>1910</v>
      </c>
      <c r="G338" s="111" t="s">
        <v>135</v>
      </c>
      <c r="H338" s="112">
        <v>108.73</v>
      </c>
      <c r="I338" s="113"/>
      <c r="J338" s="114">
        <f>ROUND(I338*H338,2)</f>
        <v>0</v>
      </c>
      <c r="K338" s="110" t="s">
        <v>376</v>
      </c>
      <c r="L338" s="33"/>
      <c r="M338" s="115" t="s">
        <v>19</v>
      </c>
      <c r="N338" s="116" t="s">
        <v>47</v>
      </c>
      <c r="P338" s="117">
        <f>O338*H338</f>
        <v>0</v>
      </c>
      <c r="Q338" s="117">
        <v>5.0000000000000002E-5</v>
      </c>
      <c r="R338" s="117">
        <f>Q338*H338</f>
        <v>5.4365000000000004E-3</v>
      </c>
      <c r="S338" s="117">
        <v>0</v>
      </c>
      <c r="T338" s="118">
        <f>S338*H338</f>
        <v>0</v>
      </c>
      <c r="AR338" s="119" t="s">
        <v>212</v>
      </c>
      <c r="AT338" s="119" t="s">
        <v>132</v>
      </c>
      <c r="AU338" s="119" t="s">
        <v>86</v>
      </c>
      <c r="AY338" s="18" t="s">
        <v>137</v>
      </c>
      <c r="BE338" s="120">
        <f>IF(N338="základní",J338,0)</f>
        <v>0</v>
      </c>
      <c r="BF338" s="120">
        <f>IF(N338="snížená",J338,0)</f>
        <v>0</v>
      </c>
      <c r="BG338" s="120">
        <f>IF(N338="zákl. přenesená",J338,0)</f>
        <v>0</v>
      </c>
      <c r="BH338" s="120">
        <f>IF(N338="sníž. přenesená",J338,0)</f>
        <v>0</v>
      </c>
      <c r="BI338" s="120">
        <f>IF(N338="nulová",J338,0)</f>
        <v>0</v>
      </c>
      <c r="BJ338" s="18" t="s">
        <v>84</v>
      </c>
      <c r="BK338" s="120">
        <f>ROUND(I338*H338,2)</f>
        <v>0</v>
      </c>
      <c r="BL338" s="18" t="s">
        <v>212</v>
      </c>
      <c r="BM338" s="119" t="s">
        <v>1911</v>
      </c>
    </row>
    <row r="339" spans="2:65" s="1" customFormat="1" ht="11.25">
      <c r="B339" s="33"/>
      <c r="D339" s="121" t="s">
        <v>139</v>
      </c>
      <c r="F339" s="122" t="s">
        <v>1912</v>
      </c>
      <c r="I339" s="123"/>
      <c r="L339" s="33"/>
      <c r="M339" s="124"/>
      <c r="T339" s="54"/>
      <c r="AT339" s="18" t="s">
        <v>139</v>
      </c>
      <c r="AU339" s="18" t="s">
        <v>86</v>
      </c>
    </row>
    <row r="340" spans="2:65" s="1" customFormat="1" ht="11.25">
      <c r="B340" s="33"/>
      <c r="D340" s="164" t="s">
        <v>379</v>
      </c>
      <c r="F340" s="165" t="s">
        <v>1913</v>
      </c>
      <c r="I340" s="123"/>
      <c r="L340" s="33"/>
      <c r="M340" s="124"/>
      <c r="T340" s="54"/>
      <c r="AT340" s="18" t="s">
        <v>379</v>
      </c>
      <c r="AU340" s="18" t="s">
        <v>86</v>
      </c>
    </row>
    <row r="341" spans="2:65" s="10" customFormat="1" ht="11.25">
      <c r="B341" s="131"/>
      <c r="D341" s="121" t="s">
        <v>141</v>
      </c>
      <c r="E341" s="132" t="s">
        <v>19</v>
      </c>
      <c r="F341" s="133" t="s">
        <v>1662</v>
      </c>
      <c r="H341" s="134">
        <v>108.73</v>
      </c>
      <c r="I341" s="135"/>
      <c r="L341" s="131"/>
      <c r="M341" s="136"/>
      <c r="T341" s="137"/>
      <c r="AT341" s="132" t="s">
        <v>141</v>
      </c>
      <c r="AU341" s="132" t="s">
        <v>86</v>
      </c>
      <c r="AV341" s="10" t="s">
        <v>86</v>
      </c>
      <c r="AW341" s="10" t="s">
        <v>37</v>
      </c>
      <c r="AX341" s="10" t="s">
        <v>84</v>
      </c>
      <c r="AY341" s="132" t="s">
        <v>137</v>
      </c>
    </row>
    <row r="342" spans="2:65" s="1" customFormat="1" ht="16.5" customHeight="1">
      <c r="B342" s="33"/>
      <c r="C342" s="180" t="s">
        <v>722</v>
      </c>
      <c r="D342" s="180" t="s">
        <v>454</v>
      </c>
      <c r="E342" s="181" t="s">
        <v>1914</v>
      </c>
      <c r="F342" s="182" t="s">
        <v>1915</v>
      </c>
      <c r="G342" s="183" t="s">
        <v>135</v>
      </c>
      <c r="H342" s="184">
        <v>108.73</v>
      </c>
      <c r="I342" s="185"/>
      <c r="J342" s="186">
        <f>ROUND(I342*H342,2)</f>
        <v>0</v>
      </c>
      <c r="K342" s="182" t="s">
        <v>19</v>
      </c>
      <c r="L342" s="187"/>
      <c r="M342" s="188" t="s">
        <v>19</v>
      </c>
      <c r="N342" s="189" t="s">
        <v>47</v>
      </c>
      <c r="P342" s="117">
        <f>O342*H342</f>
        <v>0</v>
      </c>
      <c r="Q342" s="117">
        <v>1E-3</v>
      </c>
      <c r="R342" s="117">
        <f>Q342*H342</f>
        <v>0.10873000000000001</v>
      </c>
      <c r="S342" s="117">
        <v>0</v>
      </c>
      <c r="T342" s="118">
        <f>S342*H342</f>
        <v>0</v>
      </c>
      <c r="AR342" s="119" t="s">
        <v>594</v>
      </c>
      <c r="AT342" s="119" t="s">
        <v>454</v>
      </c>
      <c r="AU342" s="119" t="s">
        <v>86</v>
      </c>
      <c r="AY342" s="18" t="s">
        <v>137</v>
      </c>
      <c r="BE342" s="120">
        <f>IF(N342="základní",J342,0)</f>
        <v>0</v>
      </c>
      <c r="BF342" s="120">
        <f>IF(N342="snížená",J342,0)</f>
        <v>0</v>
      </c>
      <c r="BG342" s="120">
        <f>IF(N342="zákl. přenesená",J342,0)</f>
        <v>0</v>
      </c>
      <c r="BH342" s="120">
        <f>IF(N342="sníž. přenesená",J342,0)</f>
        <v>0</v>
      </c>
      <c r="BI342" s="120">
        <f>IF(N342="nulová",J342,0)</f>
        <v>0</v>
      </c>
      <c r="BJ342" s="18" t="s">
        <v>84</v>
      </c>
      <c r="BK342" s="120">
        <f>ROUND(I342*H342,2)</f>
        <v>0</v>
      </c>
      <c r="BL342" s="18" t="s">
        <v>212</v>
      </c>
      <c r="BM342" s="119" t="s">
        <v>1916</v>
      </c>
    </row>
    <row r="343" spans="2:65" s="1" customFormat="1" ht="11.25">
      <c r="B343" s="33"/>
      <c r="D343" s="121" t="s">
        <v>139</v>
      </c>
      <c r="F343" s="122" t="s">
        <v>1917</v>
      </c>
      <c r="I343" s="123"/>
      <c r="L343" s="33"/>
      <c r="M343" s="124"/>
      <c r="T343" s="54"/>
      <c r="AT343" s="18" t="s">
        <v>139</v>
      </c>
      <c r="AU343" s="18" t="s">
        <v>86</v>
      </c>
    </row>
    <row r="344" spans="2:65" s="9" customFormat="1" ht="11.25">
      <c r="B344" s="125"/>
      <c r="D344" s="121" t="s">
        <v>141</v>
      </c>
      <c r="E344" s="126" t="s">
        <v>19</v>
      </c>
      <c r="F344" s="127" t="s">
        <v>1708</v>
      </c>
      <c r="H344" s="126" t="s">
        <v>19</v>
      </c>
      <c r="I344" s="128"/>
      <c r="L344" s="125"/>
      <c r="M344" s="129"/>
      <c r="T344" s="130"/>
      <c r="AT344" s="126" t="s">
        <v>141</v>
      </c>
      <c r="AU344" s="126" t="s">
        <v>86</v>
      </c>
      <c r="AV344" s="9" t="s">
        <v>84</v>
      </c>
      <c r="AW344" s="9" t="s">
        <v>37</v>
      </c>
      <c r="AX344" s="9" t="s">
        <v>76</v>
      </c>
      <c r="AY344" s="126" t="s">
        <v>137</v>
      </c>
    </row>
    <row r="345" spans="2:65" s="10" customFormat="1" ht="11.25">
      <c r="B345" s="131"/>
      <c r="D345" s="121" t="s">
        <v>141</v>
      </c>
      <c r="E345" s="132" t="s">
        <v>1662</v>
      </c>
      <c r="F345" s="133" t="s">
        <v>1918</v>
      </c>
      <c r="H345" s="134">
        <v>108.73</v>
      </c>
      <c r="I345" s="135"/>
      <c r="L345" s="131"/>
      <c r="M345" s="136"/>
      <c r="T345" s="137"/>
      <c r="AT345" s="132" t="s">
        <v>141</v>
      </c>
      <c r="AU345" s="132" t="s">
        <v>86</v>
      </c>
      <c r="AV345" s="10" t="s">
        <v>86</v>
      </c>
      <c r="AW345" s="10" t="s">
        <v>37</v>
      </c>
      <c r="AX345" s="10" t="s">
        <v>84</v>
      </c>
      <c r="AY345" s="132" t="s">
        <v>137</v>
      </c>
    </row>
    <row r="346" spans="2:65" s="1" customFormat="1" ht="16.5" customHeight="1">
      <c r="B346" s="33"/>
      <c r="C346" s="108" t="s">
        <v>726</v>
      </c>
      <c r="D346" s="108" t="s">
        <v>132</v>
      </c>
      <c r="E346" s="109" t="s">
        <v>1919</v>
      </c>
      <c r="F346" s="110" t="s">
        <v>1920</v>
      </c>
      <c r="G346" s="111" t="s">
        <v>135</v>
      </c>
      <c r="H346" s="112">
        <v>232.32</v>
      </c>
      <c r="I346" s="113"/>
      <c r="J346" s="114">
        <f>ROUND(I346*H346,2)</f>
        <v>0</v>
      </c>
      <c r="K346" s="110" t="s">
        <v>376</v>
      </c>
      <c r="L346" s="33"/>
      <c r="M346" s="115" t="s">
        <v>19</v>
      </c>
      <c r="N346" s="116" t="s">
        <v>47</v>
      </c>
      <c r="P346" s="117">
        <f>O346*H346</f>
        <v>0</v>
      </c>
      <c r="Q346" s="117">
        <v>5.0000000000000002E-5</v>
      </c>
      <c r="R346" s="117">
        <f>Q346*H346</f>
        <v>1.1616E-2</v>
      </c>
      <c r="S346" s="117">
        <v>0</v>
      </c>
      <c r="T346" s="118">
        <f>S346*H346</f>
        <v>0</v>
      </c>
      <c r="AR346" s="119" t="s">
        <v>212</v>
      </c>
      <c r="AT346" s="119" t="s">
        <v>132</v>
      </c>
      <c r="AU346" s="119" t="s">
        <v>86</v>
      </c>
      <c r="AY346" s="18" t="s">
        <v>137</v>
      </c>
      <c r="BE346" s="120">
        <f>IF(N346="základní",J346,0)</f>
        <v>0</v>
      </c>
      <c r="BF346" s="120">
        <f>IF(N346="snížená",J346,0)</f>
        <v>0</v>
      </c>
      <c r="BG346" s="120">
        <f>IF(N346="zákl. přenesená",J346,0)</f>
        <v>0</v>
      </c>
      <c r="BH346" s="120">
        <f>IF(N346="sníž. přenesená",J346,0)</f>
        <v>0</v>
      </c>
      <c r="BI346" s="120">
        <f>IF(N346="nulová",J346,0)</f>
        <v>0</v>
      </c>
      <c r="BJ346" s="18" t="s">
        <v>84</v>
      </c>
      <c r="BK346" s="120">
        <f>ROUND(I346*H346,2)</f>
        <v>0</v>
      </c>
      <c r="BL346" s="18" t="s">
        <v>212</v>
      </c>
      <c r="BM346" s="119" t="s">
        <v>1921</v>
      </c>
    </row>
    <row r="347" spans="2:65" s="1" customFormat="1" ht="11.25">
      <c r="B347" s="33"/>
      <c r="D347" s="121" t="s">
        <v>139</v>
      </c>
      <c r="F347" s="122" t="s">
        <v>1922</v>
      </c>
      <c r="I347" s="123"/>
      <c r="L347" s="33"/>
      <c r="M347" s="124"/>
      <c r="T347" s="54"/>
      <c r="AT347" s="18" t="s">
        <v>139</v>
      </c>
      <c r="AU347" s="18" t="s">
        <v>86</v>
      </c>
    </row>
    <row r="348" spans="2:65" s="1" customFormat="1" ht="11.25">
      <c r="B348" s="33"/>
      <c r="D348" s="164" t="s">
        <v>379</v>
      </c>
      <c r="F348" s="165" t="s">
        <v>1923</v>
      </c>
      <c r="I348" s="123"/>
      <c r="L348" s="33"/>
      <c r="M348" s="124"/>
      <c r="T348" s="54"/>
      <c r="AT348" s="18" t="s">
        <v>379</v>
      </c>
      <c r="AU348" s="18" t="s">
        <v>86</v>
      </c>
    </row>
    <row r="349" spans="2:65" s="10" customFormat="1" ht="11.25">
      <c r="B349" s="131"/>
      <c r="D349" s="121" t="s">
        <v>141</v>
      </c>
      <c r="E349" s="132" t="s">
        <v>19</v>
      </c>
      <c r="F349" s="133" t="s">
        <v>1668</v>
      </c>
      <c r="H349" s="134">
        <v>232.32</v>
      </c>
      <c r="I349" s="135"/>
      <c r="L349" s="131"/>
      <c r="M349" s="136"/>
      <c r="T349" s="137"/>
      <c r="AT349" s="132" t="s">
        <v>141</v>
      </c>
      <c r="AU349" s="132" t="s">
        <v>86</v>
      </c>
      <c r="AV349" s="10" t="s">
        <v>86</v>
      </c>
      <c r="AW349" s="10" t="s">
        <v>37</v>
      </c>
      <c r="AX349" s="10" t="s">
        <v>84</v>
      </c>
      <c r="AY349" s="132" t="s">
        <v>137</v>
      </c>
    </row>
    <row r="350" spans="2:65" s="1" customFormat="1" ht="16.5" customHeight="1">
      <c r="B350" s="33"/>
      <c r="C350" s="180" t="s">
        <v>733</v>
      </c>
      <c r="D350" s="180" t="s">
        <v>454</v>
      </c>
      <c r="E350" s="181" t="s">
        <v>1924</v>
      </c>
      <c r="F350" s="182" t="s">
        <v>1925</v>
      </c>
      <c r="G350" s="183" t="s">
        <v>135</v>
      </c>
      <c r="H350" s="184">
        <v>103.74</v>
      </c>
      <c r="I350" s="185"/>
      <c r="J350" s="186">
        <f>ROUND(I350*H350,2)</f>
        <v>0</v>
      </c>
      <c r="K350" s="182" t="s">
        <v>19</v>
      </c>
      <c r="L350" s="187"/>
      <c r="M350" s="188" t="s">
        <v>19</v>
      </c>
      <c r="N350" s="189" t="s">
        <v>47</v>
      </c>
      <c r="P350" s="117">
        <f>O350*H350</f>
        <v>0</v>
      </c>
      <c r="Q350" s="117">
        <v>1E-3</v>
      </c>
      <c r="R350" s="117">
        <f>Q350*H350</f>
        <v>0.10374</v>
      </c>
      <c r="S350" s="117">
        <v>0</v>
      </c>
      <c r="T350" s="118">
        <f>S350*H350</f>
        <v>0</v>
      </c>
      <c r="AR350" s="119" t="s">
        <v>594</v>
      </c>
      <c r="AT350" s="119" t="s">
        <v>454</v>
      </c>
      <c r="AU350" s="119" t="s">
        <v>86</v>
      </c>
      <c r="AY350" s="18" t="s">
        <v>137</v>
      </c>
      <c r="BE350" s="120">
        <f>IF(N350="základní",J350,0)</f>
        <v>0</v>
      </c>
      <c r="BF350" s="120">
        <f>IF(N350="snížená",J350,0)</f>
        <v>0</v>
      </c>
      <c r="BG350" s="120">
        <f>IF(N350="zákl. přenesená",J350,0)</f>
        <v>0</v>
      </c>
      <c r="BH350" s="120">
        <f>IF(N350="sníž. přenesená",J350,0)</f>
        <v>0</v>
      </c>
      <c r="BI350" s="120">
        <f>IF(N350="nulová",J350,0)</f>
        <v>0</v>
      </c>
      <c r="BJ350" s="18" t="s">
        <v>84</v>
      </c>
      <c r="BK350" s="120">
        <f>ROUND(I350*H350,2)</f>
        <v>0</v>
      </c>
      <c r="BL350" s="18" t="s">
        <v>212</v>
      </c>
      <c r="BM350" s="119" t="s">
        <v>1926</v>
      </c>
    </row>
    <row r="351" spans="2:65" s="1" customFormat="1" ht="11.25">
      <c r="B351" s="33"/>
      <c r="D351" s="121" t="s">
        <v>139</v>
      </c>
      <c r="F351" s="122" t="s">
        <v>1917</v>
      </c>
      <c r="I351" s="123"/>
      <c r="L351" s="33"/>
      <c r="M351" s="124"/>
      <c r="T351" s="54"/>
      <c r="AT351" s="18" t="s">
        <v>139</v>
      </c>
      <c r="AU351" s="18" t="s">
        <v>86</v>
      </c>
    </row>
    <row r="352" spans="2:65" s="9" customFormat="1" ht="11.25">
      <c r="B352" s="125"/>
      <c r="D352" s="121" t="s">
        <v>141</v>
      </c>
      <c r="E352" s="126" t="s">
        <v>19</v>
      </c>
      <c r="F352" s="127" t="s">
        <v>1708</v>
      </c>
      <c r="H352" s="126" t="s">
        <v>19</v>
      </c>
      <c r="I352" s="128"/>
      <c r="L352" s="125"/>
      <c r="M352" s="129"/>
      <c r="T352" s="130"/>
      <c r="AT352" s="126" t="s">
        <v>141</v>
      </c>
      <c r="AU352" s="126" t="s">
        <v>86</v>
      </c>
      <c r="AV352" s="9" t="s">
        <v>84</v>
      </c>
      <c r="AW352" s="9" t="s">
        <v>37</v>
      </c>
      <c r="AX352" s="9" t="s">
        <v>76</v>
      </c>
      <c r="AY352" s="126" t="s">
        <v>137</v>
      </c>
    </row>
    <row r="353" spans="2:65" s="10" customFormat="1" ht="11.25">
      <c r="B353" s="131"/>
      <c r="D353" s="121" t="s">
        <v>141</v>
      </c>
      <c r="E353" s="132" t="s">
        <v>19</v>
      </c>
      <c r="F353" s="133" t="s">
        <v>1927</v>
      </c>
      <c r="H353" s="134">
        <v>103.74</v>
      </c>
      <c r="I353" s="135"/>
      <c r="L353" s="131"/>
      <c r="M353" s="136"/>
      <c r="T353" s="137"/>
      <c r="AT353" s="132" t="s">
        <v>141</v>
      </c>
      <c r="AU353" s="132" t="s">
        <v>86</v>
      </c>
      <c r="AV353" s="10" t="s">
        <v>86</v>
      </c>
      <c r="AW353" s="10" t="s">
        <v>37</v>
      </c>
      <c r="AX353" s="10" t="s">
        <v>84</v>
      </c>
      <c r="AY353" s="132" t="s">
        <v>137</v>
      </c>
    </row>
    <row r="354" spans="2:65" s="1" customFormat="1" ht="16.5" customHeight="1">
      <c r="B354" s="33"/>
      <c r="C354" s="108" t="s">
        <v>740</v>
      </c>
      <c r="D354" s="108" t="s">
        <v>132</v>
      </c>
      <c r="E354" s="109" t="s">
        <v>1928</v>
      </c>
      <c r="F354" s="110" t="s">
        <v>1929</v>
      </c>
      <c r="G354" s="111" t="s">
        <v>135</v>
      </c>
      <c r="H354" s="112">
        <v>2350.12</v>
      </c>
      <c r="I354" s="113"/>
      <c r="J354" s="114">
        <f>ROUND(I354*H354,2)</f>
        <v>0</v>
      </c>
      <c r="K354" s="110" t="s">
        <v>376</v>
      </c>
      <c r="L354" s="33"/>
      <c r="M354" s="115" t="s">
        <v>19</v>
      </c>
      <c r="N354" s="116" t="s">
        <v>47</v>
      </c>
      <c r="P354" s="117">
        <f>O354*H354</f>
        <v>0</v>
      </c>
      <c r="Q354" s="117">
        <v>5.0000000000000002E-5</v>
      </c>
      <c r="R354" s="117">
        <f>Q354*H354</f>
        <v>0.117506</v>
      </c>
      <c r="S354" s="117">
        <v>0</v>
      </c>
      <c r="T354" s="118">
        <f>S354*H354</f>
        <v>0</v>
      </c>
      <c r="AR354" s="119" t="s">
        <v>212</v>
      </c>
      <c r="AT354" s="119" t="s">
        <v>132</v>
      </c>
      <c r="AU354" s="119" t="s">
        <v>86</v>
      </c>
      <c r="AY354" s="18" t="s">
        <v>137</v>
      </c>
      <c r="BE354" s="120">
        <f>IF(N354="základní",J354,0)</f>
        <v>0</v>
      </c>
      <c r="BF354" s="120">
        <f>IF(N354="snížená",J354,0)</f>
        <v>0</v>
      </c>
      <c r="BG354" s="120">
        <f>IF(N354="zákl. přenesená",J354,0)</f>
        <v>0</v>
      </c>
      <c r="BH354" s="120">
        <f>IF(N354="sníž. přenesená",J354,0)</f>
        <v>0</v>
      </c>
      <c r="BI354" s="120">
        <f>IF(N354="nulová",J354,0)</f>
        <v>0</v>
      </c>
      <c r="BJ354" s="18" t="s">
        <v>84</v>
      </c>
      <c r="BK354" s="120">
        <f>ROUND(I354*H354,2)</f>
        <v>0</v>
      </c>
      <c r="BL354" s="18" t="s">
        <v>212</v>
      </c>
      <c r="BM354" s="119" t="s">
        <v>1930</v>
      </c>
    </row>
    <row r="355" spans="2:65" s="1" customFormat="1" ht="11.25">
      <c r="B355" s="33"/>
      <c r="D355" s="121" t="s">
        <v>139</v>
      </c>
      <c r="F355" s="122" t="s">
        <v>1931</v>
      </c>
      <c r="I355" s="123"/>
      <c r="L355" s="33"/>
      <c r="M355" s="124"/>
      <c r="T355" s="54"/>
      <c r="AT355" s="18" t="s">
        <v>139</v>
      </c>
      <c r="AU355" s="18" t="s">
        <v>86</v>
      </c>
    </row>
    <row r="356" spans="2:65" s="1" customFormat="1" ht="11.25">
      <c r="B356" s="33"/>
      <c r="D356" s="164" t="s">
        <v>379</v>
      </c>
      <c r="F356" s="165" t="s">
        <v>1932</v>
      </c>
      <c r="I356" s="123"/>
      <c r="L356" s="33"/>
      <c r="M356" s="124"/>
      <c r="T356" s="54"/>
      <c r="AT356" s="18" t="s">
        <v>379</v>
      </c>
      <c r="AU356" s="18" t="s">
        <v>86</v>
      </c>
    </row>
    <row r="357" spans="2:65" s="1" customFormat="1" ht="19.5">
      <c r="B357" s="33"/>
      <c r="D357" s="121" t="s">
        <v>252</v>
      </c>
      <c r="F357" s="141" t="s">
        <v>1933</v>
      </c>
      <c r="I357" s="123"/>
      <c r="L357" s="33"/>
      <c r="M357" s="124"/>
      <c r="T357" s="54"/>
      <c r="AT357" s="18" t="s">
        <v>252</v>
      </c>
      <c r="AU357" s="18" t="s">
        <v>86</v>
      </c>
    </row>
    <row r="358" spans="2:65" s="10" customFormat="1" ht="11.25">
      <c r="B358" s="131"/>
      <c r="D358" s="121" t="s">
        <v>141</v>
      </c>
      <c r="E358" s="132" t="s">
        <v>19</v>
      </c>
      <c r="F358" s="133" t="s">
        <v>1670</v>
      </c>
      <c r="H358" s="134">
        <v>2350.12</v>
      </c>
      <c r="I358" s="135"/>
      <c r="L358" s="131"/>
      <c r="M358" s="136"/>
      <c r="T358" s="137"/>
      <c r="AT358" s="132" t="s">
        <v>141</v>
      </c>
      <c r="AU358" s="132" t="s">
        <v>86</v>
      </c>
      <c r="AV358" s="10" t="s">
        <v>86</v>
      </c>
      <c r="AW358" s="10" t="s">
        <v>37</v>
      </c>
      <c r="AX358" s="10" t="s">
        <v>84</v>
      </c>
      <c r="AY358" s="132" t="s">
        <v>137</v>
      </c>
    </row>
    <row r="359" spans="2:65" s="1" customFormat="1" ht="16.5" customHeight="1">
      <c r="B359" s="33"/>
      <c r="C359" s="180" t="s">
        <v>747</v>
      </c>
      <c r="D359" s="180" t="s">
        <v>454</v>
      </c>
      <c r="E359" s="181" t="s">
        <v>1934</v>
      </c>
      <c r="F359" s="182" t="s">
        <v>1935</v>
      </c>
      <c r="G359" s="183" t="s">
        <v>135</v>
      </c>
      <c r="H359" s="184">
        <v>2350.12</v>
      </c>
      <c r="I359" s="185"/>
      <c r="J359" s="186">
        <f>ROUND(I359*H359,2)</f>
        <v>0</v>
      </c>
      <c r="K359" s="182" t="s">
        <v>19</v>
      </c>
      <c r="L359" s="187"/>
      <c r="M359" s="188" t="s">
        <v>19</v>
      </c>
      <c r="N359" s="189" t="s">
        <v>47</v>
      </c>
      <c r="P359" s="117">
        <f>O359*H359</f>
        <v>0</v>
      </c>
      <c r="Q359" s="117">
        <v>1E-3</v>
      </c>
      <c r="R359" s="117">
        <f>Q359*H359</f>
        <v>2.35012</v>
      </c>
      <c r="S359" s="117">
        <v>0</v>
      </c>
      <c r="T359" s="118">
        <f>S359*H359</f>
        <v>0</v>
      </c>
      <c r="AR359" s="119" t="s">
        <v>594</v>
      </c>
      <c r="AT359" s="119" t="s">
        <v>454</v>
      </c>
      <c r="AU359" s="119" t="s">
        <v>86</v>
      </c>
      <c r="AY359" s="18" t="s">
        <v>137</v>
      </c>
      <c r="BE359" s="120">
        <f>IF(N359="základní",J359,0)</f>
        <v>0</v>
      </c>
      <c r="BF359" s="120">
        <f>IF(N359="snížená",J359,0)</f>
        <v>0</v>
      </c>
      <c r="BG359" s="120">
        <f>IF(N359="zákl. přenesená",J359,0)</f>
        <v>0</v>
      </c>
      <c r="BH359" s="120">
        <f>IF(N359="sníž. přenesená",J359,0)</f>
        <v>0</v>
      </c>
      <c r="BI359" s="120">
        <f>IF(N359="nulová",J359,0)</f>
        <v>0</v>
      </c>
      <c r="BJ359" s="18" t="s">
        <v>84</v>
      </c>
      <c r="BK359" s="120">
        <f>ROUND(I359*H359,2)</f>
        <v>0</v>
      </c>
      <c r="BL359" s="18" t="s">
        <v>212</v>
      </c>
      <c r="BM359" s="119" t="s">
        <v>1936</v>
      </c>
    </row>
    <row r="360" spans="2:65" s="1" customFormat="1" ht="11.25">
      <c r="B360" s="33"/>
      <c r="D360" s="121" t="s">
        <v>139</v>
      </c>
      <c r="F360" s="122" t="s">
        <v>1935</v>
      </c>
      <c r="I360" s="123"/>
      <c r="L360" s="33"/>
      <c r="M360" s="124"/>
      <c r="T360" s="54"/>
      <c r="AT360" s="18" t="s">
        <v>139</v>
      </c>
      <c r="AU360" s="18" t="s">
        <v>86</v>
      </c>
    </row>
    <row r="361" spans="2:65" s="1" customFormat="1" ht="29.25">
      <c r="B361" s="33"/>
      <c r="D361" s="121" t="s">
        <v>252</v>
      </c>
      <c r="F361" s="141" t="s">
        <v>1937</v>
      </c>
      <c r="I361" s="123"/>
      <c r="L361" s="33"/>
      <c r="M361" s="124"/>
      <c r="T361" s="54"/>
      <c r="AT361" s="18" t="s">
        <v>252</v>
      </c>
      <c r="AU361" s="18" t="s">
        <v>86</v>
      </c>
    </row>
    <row r="362" spans="2:65" s="9" customFormat="1" ht="11.25">
      <c r="B362" s="125"/>
      <c r="D362" s="121" t="s">
        <v>141</v>
      </c>
      <c r="E362" s="126" t="s">
        <v>19</v>
      </c>
      <c r="F362" s="127" t="s">
        <v>1787</v>
      </c>
      <c r="H362" s="126" t="s">
        <v>19</v>
      </c>
      <c r="I362" s="128"/>
      <c r="L362" s="125"/>
      <c r="M362" s="129"/>
      <c r="T362" s="130"/>
      <c r="AT362" s="126" t="s">
        <v>141</v>
      </c>
      <c r="AU362" s="126" t="s">
        <v>86</v>
      </c>
      <c r="AV362" s="9" t="s">
        <v>84</v>
      </c>
      <c r="AW362" s="9" t="s">
        <v>37</v>
      </c>
      <c r="AX362" s="9" t="s">
        <v>76</v>
      </c>
      <c r="AY362" s="126" t="s">
        <v>137</v>
      </c>
    </row>
    <row r="363" spans="2:65" s="10" customFormat="1" ht="11.25">
      <c r="B363" s="131"/>
      <c r="D363" s="121" t="s">
        <v>141</v>
      </c>
      <c r="E363" s="132" t="s">
        <v>19</v>
      </c>
      <c r="F363" s="133" t="s">
        <v>1938</v>
      </c>
      <c r="H363" s="134">
        <v>2582.44</v>
      </c>
      <c r="I363" s="135"/>
      <c r="L363" s="131"/>
      <c r="M363" s="136"/>
      <c r="T363" s="137"/>
      <c r="AT363" s="132" t="s">
        <v>141</v>
      </c>
      <c r="AU363" s="132" t="s">
        <v>86</v>
      </c>
      <c r="AV363" s="10" t="s">
        <v>86</v>
      </c>
      <c r="AW363" s="10" t="s">
        <v>37</v>
      </c>
      <c r="AX363" s="10" t="s">
        <v>76</v>
      </c>
      <c r="AY363" s="132" t="s">
        <v>137</v>
      </c>
    </row>
    <row r="364" spans="2:65" s="10" customFormat="1" ht="11.25">
      <c r="B364" s="131"/>
      <c r="D364" s="121" t="s">
        <v>141</v>
      </c>
      <c r="E364" s="132" t="s">
        <v>19</v>
      </c>
      <c r="F364" s="133" t="s">
        <v>1939</v>
      </c>
      <c r="H364" s="134">
        <v>-232.32</v>
      </c>
      <c r="I364" s="135"/>
      <c r="L364" s="131"/>
      <c r="M364" s="136"/>
      <c r="T364" s="137"/>
      <c r="AT364" s="132" t="s">
        <v>141</v>
      </c>
      <c r="AU364" s="132" t="s">
        <v>86</v>
      </c>
      <c r="AV364" s="10" t="s">
        <v>86</v>
      </c>
      <c r="AW364" s="10" t="s">
        <v>37</v>
      </c>
      <c r="AX364" s="10" t="s">
        <v>76</v>
      </c>
      <c r="AY364" s="132" t="s">
        <v>137</v>
      </c>
    </row>
    <row r="365" spans="2:65" s="14" customFormat="1" ht="11.25">
      <c r="B365" s="166"/>
      <c r="D365" s="121" t="s">
        <v>141</v>
      </c>
      <c r="E365" s="167" t="s">
        <v>1670</v>
      </c>
      <c r="F365" s="168" t="s">
        <v>391</v>
      </c>
      <c r="H365" s="169">
        <v>2350.12</v>
      </c>
      <c r="I365" s="170"/>
      <c r="L365" s="166"/>
      <c r="M365" s="171"/>
      <c r="T365" s="172"/>
      <c r="AT365" s="167" t="s">
        <v>141</v>
      </c>
      <c r="AU365" s="167" t="s">
        <v>86</v>
      </c>
      <c r="AV365" s="14" t="s">
        <v>153</v>
      </c>
      <c r="AW365" s="14" t="s">
        <v>37</v>
      </c>
      <c r="AX365" s="14" t="s">
        <v>84</v>
      </c>
      <c r="AY365" s="167" t="s">
        <v>137</v>
      </c>
    </row>
    <row r="366" spans="2:65" s="1" customFormat="1" ht="16.5" customHeight="1">
      <c r="B366" s="33"/>
      <c r="C366" s="108" t="s">
        <v>754</v>
      </c>
      <c r="D366" s="108" t="s">
        <v>132</v>
      </c>
      <c r="E366" s="109" t="s">
        <v>1940</v>
      </c>
      <c r="F366" s="110" t="s">
        <v>1941</v>
      </c>
      <c r="G366" s="111" t="s">
        <v>256</v>
      </c>
      <c r="H366" s="112">
        <v>24</v>
      </c>
      <c r="I366" s="113"/>
      <c r="J366" s="114">
        <f>ROUND(I366*H366,2)</f>
        <v>0</v>
      </c>
      <c r="K366" s="110" t="s">
        <v>19</v>
      </c>
      <c r="L366" s="33"/>
      <c r="M366" s="115" t="s">
        <v>19</v>
      </c>
      <c r="N366" s="116" t="s">
        <v>47</v>
      </c>
      <c r="P366" s="117">
        <f>O366*H366</f>
        <v>0</v>
      </c>
      <c r="Q366" s="117">
        <v>0</v>
      </c>
      <c r="R366" s="117">
        <f>Q366*H366</f>
        <v>0</v>
      </c>
      <c r="S366" s="117">
        <v>0</v>
      </c>
      <c r="T366" s="118">
        <f>S366*H366</f>
        <v>0</v>
      </c>
      <c r="AR366" s="119" t="s">
        <v>212</v>
      </c>
      <c r="AT366" s="119" t="s">
        <v>132</v>
      </c>
      <c r="AU366" s="119" t="s">
        <v>86</v>
      </c>
      <c r="AY366" s="18" t="s">
        <v>137</v>
      </c>
      <c r="BE366" s="120">
        <f>IF(N366="základní",J366,0)</f>
        <v>0</v>
      </c>
      <c r="BF366" s="120">
        <f>IF(N366="snížená",J366,0)</f>
        <v>0</v>
      </c>
      <c r="BG366" s="120">
        <f>IF(N366="zákl. přenesená",J366,0)</f>
        <v>0</v>
      </c>
      <c r="BH366" s="120">
        <f>IF(N366="sníž. přenesená",J366,0)</f>
        <v>0</v>
      </c>
      <c r="BI366" s="120">
        <f>IF(N366="nulová",J366,0)</f>
        <v>0</v>
      </c>
      <c r="BJ366" s="18" t="s">
        <v>84</v>
      </c>
      <c r="BK366" s="120">
        <f>ROUND(I366*H366,2)</f>
        <v>0</v>
      </c>
      <c r="BL366" s="18" t="s">
        <v>212</v>
      </c>
      <c r="BM366" s="119" t="s">
        <v>1942</v>
      </c>
    </row>
    <row r="367" spans="2:65" s="1" customFormat="1" ht="11.25">
      <c r="B367" s="33"/>
      <c r="D367" s="121" t="s">
        <v>139</v>
      </c>
      <c r="F367" s="122" t="s">
        <v>1941</v>
      </c>
      <c r="I367" s="123"/>
      <c r="L367" s="33"/>
      <c r="M367" s="124"/>
      <c r="T367" s="54"/>
      <c r="AT367" s="18" t="s">
        <v>139</v>
      </c>
      <c r="AU367" s="18" t="s">
        <v>86</v>
      </c>
    </row>
    <row r="368" spans="2:65" s="9" customFormat="1" ht="11.25">
      <c r="B368" s="125"/>
      <c r="D368" s="121" t="s">
        <v>141</v>
      </c>
      <c r="E368" s="126" t="s">
        <v>19</v>
      </c>
      <c r="F368" s="127" t="s">
        <v>1787</v>
      </c>
      <c r="H368" s="126" t="s">
        <v>19</v>
      </c>
      <c r="I368" s="128"/>
      <c r="L368" s="125"/>
      <c r="M368" s="129"/>
      <c r="T368" s="130"/>
      <c r="AT368" s="126" t="s">
        <v>141</v>
      </c>
      <c r="AU368" s="126" t="s">
        <v>86</v>
      </c>
      <c r="AV368" s="9" t="s">
        <v>84</v>
      </c>
      <c r="AW368" s="9" t="s">
        <v>37</v>
      </c>
      <c r="AX368" s="9" t="s">
        <v>76</v>
      </c>
      <c r="AY368" s="126" t="s">
        <v>137</v>
      </c>
    </row>
    <row r="369" spans="2:65" s="9" customFormat="1" ht="11.25">
      <c r="B369" s="125"/>
      <c r="D369" s="121" t="s">
        <v>141</v>
      </c>
      <c r="E369" s="126" t="s">
        <v>19</v>
      </c>
      <c r="F369" s="127" t="s">
        <v>1788</v>
      </c>
      <c r="H369" s="126" t="s">
        <v>19</v>
      </c>
      <c r="I369" s="128"/>
      <c r="L369" s="125"/>
      <c r="M369" s="129"/>
      <c r="T369" s="130"/>
      <c r="AT369" s="126" t="s">
        <v>141</v>
      </c>
      <c r="AU369" s="126" t="s">
        <v>86</v>
      </c>
      <c r="AV369" s="9" t="s">
        <v>84</v>
      </c>
      <c r="AW369" s="9" t="s">
        <v>37</v>
      </c>
      <c r="AX369" s="9" t="s">
        <v>76</v>
      </c>
      <c r="AY369" s="126" t="s">
        <v>137</v>
      </c>
    </row>
    <row r="370" spans="2:65" s="10" customFormat="1" ht="11.25">
      <c r="B370" s="131"/>
      <c r="D370" s="121" t="s">
        <v>141</v>
      </c>
      <c r="E370" s="132" t="s">
        <v>19</v>
      </c>
      <c r="F370" s="133" t="s">
        <v>1943</v>
      </c>
      <c r="H370" s="134">
        <v>24</v>
      </c>
      <c r="I370" s="135"/>
      <c r="L370" s="131"/>
      <c r="M370" s="136"/>
      <c r="T370" s="137"/>
      <c r="AT370" s="132" t="s">
        <v>141</v>
      </c>
      <c r="AU370" s="132" t="s">
        <v>86</v>
      </c>
      <c r="AV370" s="10" t="s">
        <v>86</v>
      </c>
      <c r="AW370" s="10" t="s">
        <v>37</v>
      </c>
      <c r="AX370" s="10" t="s">
        <v>84</v>
      </c>
      <c r="AY370" s="132" t="s">
        <v>137</v>
      </c>
    </row>
    <row r="371" spans="2:65" s="1" customFormat="1" ht="16.5" customHeight="1">
      <c r="B371" s="33"/>
      <c r="C371" s="108" t="s">
        <v>761</v>
      </c>
      <c r="D371" s="108" t="s">
        <v>132</v>
      </c>
      <c r="E371" s="109" t="s">
        <v>934</v>
      </c>
      <c r="F371" s="110" t="s">
        <v>935</v>
      </c>
      <c r="G371" s="111" t="s">
        <v>303</v>
      </c>
      <c r="H371" s="112">
        <v>2.8980000000000001</v>
      </c>
      <c r="I371" s="113"/>
      <c r="J371" s="114">
        <f>ROUND(I371*H371,2)</f>
        <v>0</v>
      </c>
      <c r="K371" s="110" t="s">
        <v>376</v>
      </c>
      <c r="L371" s="33"/>
      <c r="M371" s="115" t="s">
        <v>19</v>
      </c>
      <c r="N371" s="116" t="s">
        <v>47</v>
      </c>
      <c r="P371" s="117">
        <f>O371*H371</f>
        <v>0</v>
      </c>
      <c r="Q371" s="117">
        <v>0</v>
      </c>
      <c r="R371" s="117">
        <f>Q371*H371</f>
        <v>0</v>
      </c>
      <c r="S371" s="117">
        <v>0</v>
      </c>
      <c r="T371" s="118">
        <f>S371*H371</f>
        <v>0</v>
      </c>
      <c r="AR371" s="119" t="s">
        <v>212</v>
      </c>
      <c r="AT371" s="119" t="s">
        <v>132</v>
      </c>
      <c r="AU371" s="119" t="s">
        <v>86</v>
      </c>
      <c r="AY371" s="18" t="s">
        <v>137</v>
      </c>
      <c r="BE371" s="120">
        <f>IF(N371="základní",J371,0)</f>
        <v>0</v>
      </c>
      <c r="BF371" s="120">
        <f>IF(N371="snížená",J371,0)</f>
        <v>0</v>
      </c>
      <c r="BG371" s="120">
        <f>IF(N371="zákl. přenesená",J371,0)</f>
        <v>0</v>
      </c>
      <c r="BH371" s="120">
        <f>IF(N371="sníž. přenesená",J371,0)</f>
        <v>0</v>
      </c>
      <c r="BI371" s="120">
        <f>IF(N371="nulová",J371,0)</f>
        <v>0</v>
      </c>
      <c r="BJ371" s="18" t="s">
        <v>84</v>
      </c>
      <c r="BK371" s="120">
        <f>ROUND(I371*H371,2)</f>
        <v>0</v>
      </c>
      <c r="BL371" s="18" t="s">
        <v>212</v>
      </c>
      <c r="BM371" s="119" t="s">
        <v>1944</v>
      </c>
    </row>
    <row r="372" spans="2:65" s="1" customFormat="1" ht="19.5">
      <c r="B372" s="33"/>
      <c r="D372" s="121" t="s">
        <v>139</v>
      </c>
      <c r="F372" s="122" t="s">
        <v>937</v>
      </c>
      <c r="I372" s="123"/>
      <c r="L372" s="33"/>
      <c r="M372" s="124"/>
      <c r="T372" s="54"/>
      <c r="AT372" s="18" t="s">
        <v>139</v>
      </c>
      <c r="AU372" s="18" t="s">
        <v>86</v>
      </c>
    </row>
    <row r="373" spans="2:65" s="1" customFormat="1" ht="11.25">
      <c r="B373" s="33"/>
      <c r="D373" s="164" t="s">
        <v>379</v>
      </c>
      <c r="F373" s="165" t="s">
        <v>938</v>
      </c>
      <c r="I373" s="123"/>
      <c r="L373" s="33"/>
      <c r="M373" s="124"/>
      <c r="T373" s="54"/>
      <c r="AT373" s="18" t="s">
        <v>379</v>
      </c>
      <c r="AU373" s="18" t="s">
        <v>86</v>
      </c>
    </row>
    <row r="374" spans="2:65" s="13" customFormat="1" ht="22.9" customHeight="1">
      <c r="B374" s="152"/>
      <c r="D374" s="153" t="s">
        <v>75</v>
      </c>
      <c r="E374" s="162" t="s">
        <v>1945</v>
      </c>
      <c r="F374" s="162" t="s">
        <v>1946</v>
      </c>
      <c r="I374" s="155"/>
      <c r="J374" s="163">
        <f>BK374</f>
        <v>0</v>
      </c>
      <c r="L374" s="152"/>
      <c r="M374" s="157"/>
      <c r="P374" s="158">
        <f>SUM(P375:P382)</f>
        <v>0</v>
      </c>
      <c r="R374" s="158">
        <f>SUM(R375:R382)</f>
        <v>5.4569199999999997E-3</v>
      </c>
      <c r="T374" s="159">
        <f>SUM(T375:T382)</f>
        <v>0</v>
      </c>
      <c r="AR374" s="153" t="s">
        <v>86</v>
      </c>
      <c r="AT374" s="160" t="s">
        <v>75</v>
      </c>
      <c r="AU374" s="160" t="s">
        <v>84</v>
      </c>
      <c r="AY374" s="153" t="s">
        <v>137</v>
      </c>
      <c r="BK374" s="161">
        <f>SUM(BK375:BK382)</f>
        <v>0</v>
      </c>
    </row>
    <row r="375" spans="2:65" s="1" customFormat="1" ht="16.5" customHeight="1">
      <c r="B375" s="33"/>
      <c r="C375" s="108" t="s">
        <v>766</v>
      </c>
      <c r="D375" s="108" t="s">
        <v>132</v>
      </c>
      <c r="E375" s="109" t="s">
        <v>1947</v>
      </c>
      <c r="F375" s="110" t="s">
        <v>1948</v>
      </c>
      <c r="G375" s="111" t="s">
        <v>209</v>
      </c>
      <c r="H375" s="112">
        <v>38.978000000000002</v>
      </c>
      <c r="I375" s="113"/>
      <c r="J375" s="114">
        <f>ROUND(I375*H375,2)</f>
        <v>0</v>
      </c>
      <c r="K375" s="110" t="s">
        <v>376</v>
      </c>
      <c r="L375" s="33"/>
      <c r="M375" s="115" t="s">
        <v>19</v>
      </c>
      <c r="N375" s="116" t="s">
        <v>47</v>
      </c>
      <c r="P375" s="117">
        <f>O375*H375</f>
        <v>0</v>
      </c>
      <c r="Q375" s="117">
        <v>0</v>
      </c>
      <c r="R375" s="117">
        <f>Q375*H375</f>
        <v>0</v>
      </c>
      <c r="S375" s="117">
        <v>0</v>
      </c>
      <c r="T375" s="118">
        <f>S375*H375</f>
        <v>0</v>
      </c>
      <c r="AR375" s="119" t="s">
        <v>212</v>
      </c>
      <c r="AT375" s="119" t="s">
        <v>132</v>
      </c>
      <c r="AU375" s="119" t="s">
        <v>86</v>
      </c>
      <c r="AY375" s="18" t="s">
        <v>137</v>
      </c>
      <c r="BE375" s="120">
        <f>IF(N375="základní",J375,0)</f>
        <v>0</v>
      </c>
      <c r="BF375" s="120">
        <f>IF(N375="snížená",J375,0)</f>
        <v>0</v>
      </c>
      <c r="BG375" s="120">
        <f>IF(N375="zákl. přenesená",J375,0)</f>
        <v>0</v>
      </c>
      <c r="BH375" s="120">
        <f>IF(N375="sníž. přenesená",J375,0)</f>
        <v>0</v>
      </c>
      <c r="BI375" s="120">
        <f>IF(N375="nulová",J375,0)</f>
        <v>0</v>
      </c>
      <c r="BJ375" s="18" t="s">
        <v>84</v>
      </c>
      <c r="BK375" s="120">
        <f>ROUND(I375*H375,2)</f>
        <v>0</v>
      </c>
      <c r="BL375" s="18" t="s">
        <v>212</v>
      </c>
      <c r="BM375" s="119" t="s">
        <v>1949</v>
      </c>
    </row>
    <row r="376" spans="2:65" s="1" customFormat="1" ht="11.25">
      <c r="B376" s="33"/>
      <c r="D376" s="121" t="s">
        <v>139</v>
      </c>
      <c r="F376" s="122" t="s">
        <v>1950</v>
      </c>
      <c r="I376" s="123"/>
      <c r="L376" s="33"/>
      <c r="M376" s="124"/>
      <c r="T376" s="54"/>
      <c r="AT376" s="18" t="s">
        <v>139</v>
      </c>
      <c r="AU376" s="18" t="s">
        <v>86</v>
      </c>
    </row>
    <row r="377" spans="2:65" s="1" customFormat="1" ht="11.25">
      <c r="B377" s="33"/>
      <c r="D377" s="164" t="s">
        <v>379</v>
      </c>
      <c r="F377" s="165" t="s">
        <v>1951</v>
      </c>
      <c r="I377" s="123"/>
      <c r="L377" s="33"/>
      <c r="M377" s="124"/>
      <c r="T377" s="54"/>
      <c r="AT377" s="18" t="s">
        <v>379</v>
      </c>
      <c r="AU377" s="18" t="s">
        <v>86</v>
      </c>
    </row>
    <row r="378" spans="2:65" s="10" customFormat="1" ht="11.25">
      <c r="B378" s="131"/>
      <c r="D378" s="121" t="s">
        <v>141</v>
      </c>
      <c r="E378" s="132" t="s">
        <v>19</v>
      </c>
      <c r="F378" s="133" t="s">
        <v>1952</v>
      </c>
      <c r="H378" s="134">
        <v>38.978000000000002</v>
      </c>
      <c r="I378" s="135"/>
      <c r="L378" s="131"/>
      <c r="M378" s="136"/>
      <c r="T378" s="137"/>
      <c r="AT378" s="132" t="s">
        <v>141</v>
      </c>
      <c r="AU378" s="132" t="s">
        <v>86</v>
      </c>
      <c r="AV378" s="10" t="s">
        <v>86</v>
      </c>
      <c r="AW378" s="10" t="s">
        <v>37</v>
      </c>
      <c r="AX378" s="10" t="s">
        <v>84</v>
      </c>
      <c r="AY378" s="132" t="s">
        <v>137</v>
      </c>
    </row>
    <row r="379" spans="2:65" s="1" customFormat="1" ht="21.75" customHeight="1">
      <c r="B379" s="33"/>
      <c r="C379" s="108" t="s">
        <v>773</v>
      </c>
      <c r="D379" s="108" t="s">
        <v>132</v>
      </c>
      <c r="E379" s="109" t="s">
        <v>1953</v>
      </c>
      <c r="F379" s="110" t="s">
        <v>1954</v>
      </c>
      <c r="G379" s="111" t="s">
        <v>209</v>
      </c>
      <c r="H379" s="112">
        <v>38.978000000000002</v>
      </c>
      <c r="I379" s="113"/>
      <c r="J379" s="114">
        <f>ROUND(I379*H379,2)</f>
        <v>0</v>
      </c>
      <c r="K379" s="110" t="s">
        <v>376</v>
      </c>
      <c r="L379" s="33"/>
      <c r="M379" s="115" t="s">
        <v>19</v>
      </c>
      <c r="N379" s="116" t="s">
        <v>47</v>
      </c>
      <c r="P379" s="117">
        <f>O379*H379</f>
        <v>0</v>
      </c>
      <c r="Q379" s="117">
        <v>1.3999999999999999E-4</v>
      </c>
      <c r="R379" s="117">
        <f>Q379*H379</f>
        <v>5.4569199999999997E-3</v>
      </c>
      <c r="S379" s="117">
        <v>0</v>
      </c>
      <c r="T379" s="118">
        <f>S379*H379</f>
        <v>0</v>
      </c>
      <c r="AR379" s="119" t="s">
        <v>212</v>
      </c>
      <c r="AT379" s="119" t="s">
        <v>132</v>
      </c>
      <c r="AU379" s="119" t="s">
        <v>86</v>
      </c>
      <c r="AY379" s="18" t="s">
        <v>137</v>
      </c>
      <c r="BE379" s="120">
        <f>IF(N379="základní",J379,0)</f>
        <v>0</v>
      </c>
      <c r="BF379" s="120">
        <f>IF(N379="snížená",J379,0)</f>
        <v>0</v>
      </c>
      <c r="BG379" s="120">
        <f>IF(N379="zákl. přenesená",J379,0)</f>
        <v>0</v>
      </c>
      <c r="BH379" s="120">
        <f>IF(N379="sníž. přenesená",J379,0)</f>
        <v>0</v>
      </c>
      <c r="BI379" s="120">
        <f>IF(N379="nulová",J379,0)</f>
        <v>0</v>
      </c>
      <c r="BJ379" s="18" t="s">
        <v>84</v>
      </c>
      <c r="BK379" s="120">
        <f>ROUND(I379*H379,2)</f>
        <v>0</v>
      </c>
      <c r="BL379" s="18" t="s">
        <v>212</v>
      </c>
      <c r="BM379" s="119" t="s">
        <v>1955</v>
      </c>
    </row>
    <row r="380" spans="2:65" s="1" customFormat="1" ht="19.5">
      <c r="B380" s="33"/>
      <c r="D380" s="121" t="s">
        <v>139</v>
      </c>
      <c r="F380" s="122" t="s">
        <v>1956</v>
      </c>
      <c r="I380" s="123"/>
      <c r="L380" s="33"/>
      <c r="M380" s="124"/>
      <c r="T380" s="54"/>
      <c r="AT380" s="18" t="s">
        <v>139</v>
      </c>
      <c r="AU380" s="18" t="s">
        <v>86</v>
      </c>
    </row>
    <row r="381" spans="2:65" s="1" customFormat="1" ht="11.25">
      <c r="B381" s="33"/>
      <c r="D381" s="164" t="s">
        <v>379</v>
      </c>
      <c r="F381" s="165" t="s">
        <v>1957</v>
      </c>
      <c r="I381" s="123"/>
      <c r="L381" s="33"/>
      <c r="M381" s="124"/>
      <c r="T381" s="54"/>
      <c r="AT381" s="18" t="s">
        <v>379</v>
      </c>
      <c r="AU381" s="18" t="s">
        <v>86</v>
      </c>
    </row>
    <row r="382" spans="2:65" s="10" customFormat="1" ht="11.25">
      <c r="B382" s="131"/>
      <c r="D382" s="121" t="s">
        <v>141</v>
      </c>
      <c r="E382" s="132" t="s">
        <v>19</v>
      </c>
      <c r="F382" s="133" t="s">
        <v>1952</v>
      </c>
      <c r="H382" s="134">
        <v>38.978000000000002</v>
      </c>
      <c r="I382" s="135"/>
      <c r="L382" s="131"/>
      <c r="M382" s="136"/>
      <c r="T382" s="137"/>
      <c r="AT382" s="132" t="s">
        <v>141</v>
      </c>
      <c r="AU382" s="132" t="s">
        <v>86</v>
      </c>
      <c r="AV382" s="10" t="s">
        <v>86</v>
      </c>
      <c r="AW382" s="10" t="s">
        <v>37</v>
      </c>
      <c r="AX382" s="10" t="s">
        <v>84</v>
      </c>
      <c r="AY382" s="132" t="s">
        <v>137</v>
      </c>
    </row>
    <row r="383" spans="2:65" s="13" customFormat="1" ht="25.9" customHeight="1">
      <c r="B383" s="152"/>
      <c r="D383" s="153" t="s">
        <v>75</v>
      </c>
      <c r="E383" s="154" t="s">
        <v>454</v>
      </c>
      <c r="F383" s="154" t="s">
        <v>1958</v>
      </c>
      <c r="I383" s="155"/>
      <c r="J383" s="156">
        <f>BK383</f>
        <v>0</v>
      </c>
      <c r="L383" s="152"/>
      <c r="M383" s="157"/>
      <c r="P383" s="158">
        <f>P384+P389</f>
        <v>0</v>
      </c>
      <c r="R383" s="158">
        <f>R384+R389</f>
        <v>6.229000000000001E-3</v>
      </c>
      <c r="T383" s="159">
        <f>T384+T389</f>
        <v>0</v>
      </c>
      <c r="AR383" s="153" t="s">
        <v>148</v>
      </c>
      <c r="AT383" s="160" t="s">
        <v>75</v>
      </c>
      <c r="AU383" s="160" t="s">
        <v>76</v>
      </c>
      <c r="AY383" s="153" t="s">
        <v>137</v>
      </c>
      <c r="BK383" s="161">
        <f>BK384+BK389</f>
        <v>0</v>
      </c>
    </row>
    <row r="384" spans="2:65" s="13" customFormat="1" ht="22.9" customHeight="1">
      <c r="B384" s="152"/>
      <c r="D384" s="153" t="s">
        <v>75</v>
      </c>
      <c r="E384" s="162" t="s">
        <v>1959</v>
      </c>
      <c r="F384" s="162" t="s">
        <v>1960</v>
      </c>
      <c r="I384" s="155"/>
      <c r="J384" s="163">
        <f>BK384</f>
        <v>0</v>
      </c>
      <c r="L384" s="152"/>
      <c r="M384" s="157"/>
      <c r="P384" s="158">
        <f>SUM(P385:P388)</f>
        <v>0</v>
      </c>
      <c r="R384" s="158">
        <f>SUM(R385:R388)</f>
        <v>3.6000000000000002E-4</v>
      </c>
      <c r="T384" s="159">
        <f>SUM(T385:T388)</f>
        <v>0</v>
      </c>
      <c r="AR384" s="153" t="s">
        <v>148</v>
      </c>
      <c r="AT384" s="160" t="s">
        <v>75</v>
      </c>
      <c r="AU384" s="160" t="s">
        <v>84</v>
      </c>
      <c r="AY384" s="153" t="s">
        <v>137</v>
      </c>
      <c r="BK384" s="161">
        <f>SUM(BK385:BK388)</f>
        <v>0</v>
      </c>
    </row>
    <row r="385" spans="2:65" s="1" customFormat="1" ht="16.5" customHeight="1">
      <c r="B385" s="33"/>
      <c r="C385" s="108" t="s">
        <v>780</v>
      </c>
      <c r="D385" s="108" t="s">
        <v>132</v>
      </c>
      <c r="E385" s="109" t="s">
        <v>1961</v>
      </c>
      <c r="F385" s="110" t="s">
        <v>1962</v>
      </c>
      <c r="G385" s="111" t="s">
        <v>414</v>
      </c>
      <c r="H385" s="112">
        <v>2</v>
      </c>
      <c r="I385" s="113"/>
      <c r="J385" s="114">
        <f>ROUND(I385*H385,2)</f>
        <v>0</v>
      </c>
      <c r="K385" s="110" t="s">
        <v>376</v>
      </c>
      <c r="L385" s="33"/>
      <c r="M385" s="115" t="s">
        <v>19</v>
      </c>
      <c r="N385" s="116" t="s">
        <v>47</v>
      </c>
      <c r="P385" s="117">
        <f>O385*H385</f>
        <v>0</v>
      </c>
      <c r="Q385" s="117">
        <v>1.8000000000000001E-4</v>
      </c>
      <c r="R385" s="117">
        <f>Q385*H385</f>
        <v>3.6000000000000002E-4</v>
      </c>
      <c r="S385" s="117">
        <v>0</v>
      </c>
      <c r="T385" s="118">
        <f>S385*H385</f>
        <v>0</v>
      </c>
      <c r="AR385" s="119" t="s">
        <v>828</v>
      </c>
      <c r="AT385" s="119" t="s">
        <v>132</v>
      </c>
      <c r="AU385" s="119" t="s">
        <v>86</v>
      </c>
      <c r="AY385" s="18" t="s">
        <v>137</v>
      </c>
      <c r="BE385" s="120">
        <f>IF(N385="základní",J385,0)</f>
        <v>0</v>
      </c>
      <c r="BF385" s="120">
        <f>IF(N385="snížená",J385,0)</f>
        <v>0</v>
      </c>
      <c r="BG385" s="120">
        <f>IF(N385="zákl. přenesená",J385,0)</f>
        <v>0</v>
      </c>
      <c r="BH385" s="120">
        <f>IF(N385="sníž. přenesená",J385,0)</f>
        <v>0</v>
      </c>
      <c r="BI385" s="120">
        <f>IF(N385="nulová",J385,0)</f>
        <v>0</v>
      </c>
      <c r="BJ385" s="18" t="s">
        <v>84</v>
      </c>
      <c r="BK385" s="120">
        <f>ROUND(I385*H385,2)</f>
        <v>0</v>
      </c>
      <c r="BL385" s="18" t="s">
        <v>828</v>
      </c>
      <c r="BM385" s="119" t="s">
        <v>1963</v>
      </c>
    </row>
    <row r="386" spans="2:65" s="1" customFormat="1" ht="11.25">
      <c r="B386" s="33"/>
      <c r="D386" s="121" t="s">
        <v>139</v>
      </c>
      <c r="F386" s="122" t="s">
        <v>1964</v>
      </c>
      <c r="I386" s="123"/>
      <c r="L386" s="33"/>
      <c r="M386" s="124"/>
      <c r="T386" s="54"/>
      <c r="AT386" s="18" t="s">
        <v>139</v>
      </c>
      <c r="AU386" s="18" t="s">
        <v>86</v>
      </c>
    </row>
    <row r="387" spans="2:65" s="1" customFormat="1" ht="11.25">
      <c r="B387" s="33"/>
      <c r="D387" s="164" t="s">
        <v>379</v>
      </c>
      <c r="F387" s="165" t="s">
        <v>1965</v>
      </c>
      <c r="I387" s="123"/>
      <c r="L387" s="33"/>
      <c r="M387" s="124"/>
      <c r="T387" s="54"/>
      <c r="AT387" s="18" t="s">
        <v>379</v>
      </c>
      <c r="AU387" s="18" t="s">
        <v>86</v>
      </c>
    </row>
    <row r="388" spans="2:65" s="1" customFormat="1" ht="19.5">
      <c r="B388" s="33"/>
      <c r="D388" s="121" t="s">
        <v>252</v>
      </c>
      <c r="F388" s="141" t="s">
        <v>1966</v>
      </c>
      <c r="I388" s="123"/>
      <c r="L388" s="33"/>
      <c r="M388" s="124"/>
      <c r="T388" s="54"/>
      <c r="AT388" s="18" t="s">
        <v>252</v>
      </c>
      <c r="AU388" s="18" t="s">
        <v>86</v>
      </c>
    </row>
    <row r="389" spans="2:65" s="13" customFormat="1" ht="22.9" customHeight="1">
      <c r="B389" s="152"/>
      <c r="D389" s="153" t="s">
        <v>75</v>
      </c>
      <c r="E389" s="162" t="s">
        <v>1967</v>
      </c>
      <c r="F389" s="162" t="s">
        <v>1968</v>
      </c>
      <c r="I389" s="155"/>
      <c r="J389" s="163">
        <f>BK389</f>
        <v>0</v>
      </c>
      <c r="L389" s="152"/>
      <c r="M389" s="157"/>
      <c r="P389" s="158">
        <f>SUM(P390:P410)</f>
        <v>0</v>
      </c>
      <c r="R389" s="158">
        <f>SUM(R390:R410)</f>
        <v>5.869000000000001E-3</v>
      </c>
      <c r="T389" s="159">
        <f>SUM(T390:T410)</f>
        <v>0</v>
      </c>
      <c r="AR389" s="153" t="s">
        <v>148</v>
      </c>
      <c r="AT389" s="160" t="s">
        <v>75</v>
      </c>
      <c r="AU389" s="160" t="s">
        <v>84</v>
      </c>
      <c r="AY389" s="153" t="s">
        <v>137</v>
      </c>
      <c r="BK389" s="161">
        <f>SUM(BK390:BK410)</f>
        <v>0</v>
      </c>
    </row>
    <row r="390" spans="2:65" s="1" customFormat="1" ht="16.5" customHeight="1">
      <c r="B390" s="33"/>
      <c r="C390" s="108" t="s">
        <v>790</v>
      </c>
      <c r="D390" s="108" t="s">
        <v>132</v>
      </c>
      <c r="E390" s="109" t="s">
        <v>1969</v>
      </c>
      <c r="F390" s="110" t="s">
        <v>1970</v>
      </c>
      <c r="G390" s="111" t="s">
        <v>333</v>
      </c>
      <c r="H390" s="112">
        <v>9.7799999999999994</v>
      </c>
      <c r="I390" s="113"/>
      <c r="J390" s="114">
        <f>ROUND(I390*H390,2)</f>
        <v>0</v>
      </c>
      <c r="K390" s="110" t="s">
        <v>376</v>
      </c>
      <c r="L390" s="33"/>
      <c r="M390" s="115" t="s">
        <v>19</v>
      </c>
      <c r="N390" s="116" t="s">
        <v>47</v>
      </c>
      <c r="P390" s="117">
        <f>O390*H390</f>
        <v>0</v>
      </c>
      <c r="Q390" s="117">
        <v>0</v>
      </c>
      <c r="R390" s="117">
        <f>Q390*H390</f>
        <v>0</v>
      </c>
      <c r="S390" s="117">
        <v>0</v>
      </c>
      <c r="T390" s="118">
        <f>S390*H390</f>
        <v>0</v>
      </c>
      <c r="AR390" s="119" t="s">
        <v>828</v>
      </c>
      <c r="AT390" s="119" t="s">
        <v>132</v>
      </c>
      <c r="AU390" s="119" t="s">
        <v>86</v>
      </c>
      <c r="AY390" s="18" t="s">
        <v>137</v>
      </c>
      <c r="BE390" s="120">
        <f>IF(N390="základní",J390,0)</f>
        <v>0</v>
      </c>
      <c r="BF390" s="120">
        <f>IF(N390="snížená",J390,0)</f>
        <v>0</v>
      </c>
      <c r="BG390" s="120">
        <f>IF(N390="zákl. přenesená",J390,0)</f>
        <v>0</v>
      </c>
      <c r="BH390" s="120">
        <f>IF(N390="sníž. přenesená",J390,0)</f>
        <v>0</v>
      </c>
      <c r="BI390" s="120">
        <f>IF(N390="nulová",J390,0)</f>
        <v>0</v>
      </c>
      <c r="BJ390" s="18" t="s">
        <v>84</v>
      </c>
      <c r="BK390" s="120">
        <f>ROUND(I390*H390,2)</f>
        <v>0</v>
      </c>
      <c r="BL390" s="18" t="s">
        <v>828</v>
      </c>
      <c r="BM390" s="119" t="s">
        <v>1971</v>
      </c>
    </row>
    <row r="391" spans="2:65" s="1" customFormat="1" ht="19.5">
      <c r="B391" s="33"/>
      <c r="D391" s="121" t="s">
        <v>139</v>
      </c>
      <c r="F391" s="122" t="s">
        <v>1972</v>
      </c>
      <c r="I391" s="123"/>
      <c r="L391" s="33"/>
      <c r="M391" s="124"/>
      <c r="T391" s="54"/>
      <c r="AT391" s="18" t="s">
        <v>139</v>
      </c>
      <c r="AU391" s="18" t="s">
        <v>86</v>
      </c>
    </row>
    <row r="392" spans="2:65" s="1" customFormat="1" ht="11.25">
      <c r="B392" s="33"/>
      <c r="D392" s="164" t="s">
        <v>379</v>
      </c>
      <c r="F392" s="165" t="s">
        <v>1973</v>
      </c>
      <c r="I392" s="123"/>
      <c r="L392" s="33"/>
      <c r="M392" s="124"/>
      <c r="T392" s="54"/>
      <c r="AT392" s="18" t="s">
        <v>379</v>
      </c>
      <c r="AU392" s="18" t="s">
        <v>86</v>
      </c>
    </row>
    <row r="393" spans="2:65" s="1" customFormat="1" ht="19.5">
      <c r="B393" s="33"/>
      <c r="D393" s="121" t="s">
        <v>252</v>
      </c>
      <c r="F393" s="141" t="s">
        <v>1974</v>
      </c>
      <c r="I393" s="123"/>
      <c r="L393" s="33"/>
      <c r="M393" s="124"/>
      <c r="T393" s="54"/>
      <c r="AT393" s="18" t="s">
        <v>252</v>
      </c>
      <c r="AU393" s="18" t="s">
        <v>86</v>
      </c>
    </row>
    <row r="394" spans="2:65" s="10" customFormat="1" ht="11.25">
      <c r="B394" s="131"/>
      <c r="D394" s="121" t="s">
        <v>141</v>
      </c>
      <c r="E394" s="132" t="s">
        <v>19</v>
      </c>
      <c r="F394" s="133" t="s">
        <v>1674</v>
      </c>
      <c r="H394" s="134">
        <v>3.5</v>
      </c>
      <c r="I394" s="135"/>
      <c r="L394" s="131"/>
      <c r="M394" s="136"/>
      <c r="T394" s="137"/>
      <c r="AT394" s="132" t="s">
        <v>141</v>
      </c>
      <c r="AU394" s="132" t="s">
        <v>86</v>
      </c>
      <c r="AV394" s="10" t="s">
        <v>86</v>
      </c>
      <c r="AW394" s="10" t="s">
        <v>37</v>
      </c>
      <c r="AX394" s="10" t="s">
        <v>76</v>
      </c>
      <c r="AY394" s="132" t="s">
        <v>137</v>
      </c>
    </row>
    <row r="395" spans="2:65" s="10" customFormat="1" ht="11.25">
      <c r="B395" s="131"/>
      <c r="D395" s="121" t="s">
        <v>141</v>
      </c>
      <c r="E395" s="132" t="s">
        <v>19</v>
      </c>
      <c r="F395" s="133" t="s">
        <v>1677</v>
      </c>
      <c r="H395" s="134">
        <v>6.28</v>
      </c>
      <c r="I395" s="135"/>
      <c r="L395" s="131"/>
      <c r="M395" s="136"/>
      <c r="T395" s="137"/>
      <c r="AT395" s="132" t="s">
        <v>141</v>
      </c>
      <c r="AU395" s="132" t="s">
        <v>86</v>
      </c>
      <c r="AV395" s="10" t="s">
        <v>86</v>
      </c>
      <c r="AW395" s="10" t="s">
        <v>37</v>
      </c>
      <c r="AX395" s="10" t="s">
        <v>76</v>
      </c>
      <c r="AY395" s="132" t="s">
        <v>137</v>
      </c>
    </row>
    <row r="396" spans="2:65" s="14" customFormat="1" ht="11.25">
      <c r="B396" s="166"/>
      <c r="D396" s="121" t="s">
        <v>141</v>
      </c>
      <c r="E396" s="167" t="s">
        <v>19</v>
      </c>
      <c r="F396" s="168" t="s">
        <v>391</v>
      </c>
      <c r="H396" s="169">
        <v>9.7799999999999994</v>
      </c>
      <c r="I396" s="170"/>
      <c r="L396" s="166"/>
      <c r="M396" s="171"/>
      <c r="T396" s="172"/>
      <c r="AT396" s="167" t="s">
        <v>141</v>
      </c>
      <c r="AU396" s="167" t="s">
        <v>86</v>
      </c>
      <c r="AV396" s="14" t="s">
        <v>153</v>
      </c>
      <c r="AW396" s="14" t="s">
        <v>37</v>
      </c>
      <c r="AX396" s="14" t="s">
        <v>84</v>
      </c>
      <c r="AY396" s="167" t="s">
        <v>137</v>
      </c>
    </row>
    <row r="397" spans="2:65" s="1" customFormat="1" ht="16.5" customHeight="1">
      <c r="B397" s="33"/>
      <c r="C397" s="180" t="s">
        <v>795</v>
      </c>
      <c r="D397" s="180" t="s">
        <v>454</v>
      </c>
      <c r="E397" s="181" t="s">
        <v>1975</v>
      </c>
      <c r="F397" s="182" t="s">
        <v>1976</v>
      </c>
      <c r="G397" s="183" t="s">
        <v>333</v>
      </c>
      <c r="H397" s="184">
        <v>3.5</v>
      </c>
      <c r="I397" s="185"/>
      <c r="J397" s="186">
        <f>ROUND(I397*H397,2)</f>
        <v>0</v>
      </c>
      <c r="K397" s="182" t="s">
        <v>376</v>
      </c>
      <c r="L397" s="187"/>
      <c r="M397" s="188" t="s">
        <v>19</v>
      </c>
      <c r="N397" s="189" t="s">
        <v>47</v>
      </c>
      <c r="P397" s="117">
        <f>O397*H397</f>
        <v>0</v>
      </c>
      <c r="Q397" s="117">
        <v>6.8999999999999997E-4</v>
      </c>
      <c r="R397" s="117">
        <f>Q397*H397</f>
        <v>2.415E-3</v>
      </c>
      <c r="S397" s="117">
        <v>0</v>
      </c>
      <c r="T397" s="118">
        <f>S397*H397</f>
        <v>0</v>
      </c>
      <c r="AR397" s="119" t="s">
        <v>1977</v>
      </c>
      <c r="AT397" s="119" t="s">
        <v>454</v>
      </c>
      <c r="AU397" s="119" t="s">
        <v>86</v>
      </c>
      <c r="AY397" s="18" t="s">
        <v>137</v>
      </c>
      <c r="BE397" s="120">
        <f>IF(N397="základní",J397,0)</f>
        <v>0</v>
      </c>
      <c r="BF397" s="120">
        <f>IF(N397="snížená",J397,0)</f>
        <v>0</v>
      </c>
      <c r="BG397" s="120">
        <f>IF(N397="zákl. přenesená",J397,0)</f>
        <v>0</v>
      </c>
      <c r="BH397" s="120">
        <f>IF(N397="sníž. přenesená",J397,0)</f>
        <v>0</v>
      </c>
      <c r="BI397" s="120">
        <f>IF(N397="nulová",J397,0)</f>
        <v>0</v>
      </c>
      <c r="BJ397" s="18" t="s">
        <v>84</v>
      </c>
      <c r="BK397" s="120">
        <f>ROUND(I397*H397,2)</f>
        <v>0</v>
      </c>
      <c r="BL397" s="18" t="s">
        <v>1977</v>
      </c>
      <c r="BM397" s="119" t="s">
        <v>1978</v>
      </c>
    </row>
    <row r="398" spans="2:65" s="1" customFormat="1" ht="11.25">
      <c r="B398" s="33"/>
      <c r="D398" s="121" t="s">
        <v>139</v>
      </c>
      <c r="F398" s="122" t="s">
        <v>1976</v>
      </c>
      <c r="I398" s="123"/>
      <c r="L398" s="33"/>
      <c r="M398" s="124"/>
      <c r="T398" s="54"/>
      <c r="AT398" s="18" t="s">
        <v>139</v>
      </c>
      <c r="AU398" s="18" t="s">
        <v>86</v>
      </c>
    </row>
    <row r="399" spans="2:65" s="9" customFormat="1" ht="11.25">
      <c r="B399" s="125"/>
      <c r="D399" s="121" t="s">
        <v>141</v>
      </c>
      <c r="E399" s="126" t="s">
        <v>19</v>
      </c>
      <c r="F399" s="127" t="s">
        <v>1979</v>
      </c>
      <c r="H399" s="126" t="s">
        <v>19</v>
      </c>
      <c r="I399" s="128"/>
      <c r="L399" s="125"/>
      <c r="M399" s="129"/>
      <c r="T399" s="130"/>
      <c r="AT399" s="126" t="s">
        <v>141</v>
      </c>
      <c r="AU399" s="126" t="s">
        <v>86</v>
      </c>
      <c r="AV399" s="9" t="s">
        <v>84</v>
      </c>
      <c r="AW399" s="9" t="s">
        <v>37</v>
      </c>
      <c r="AX399" s="9" t="s">
        <v>76</v>
      </c>
      <c r="AY399" s="126" t="s">
        <v>137</v>
      </c>
    </row>
    <row r="400" spans="2:65" s="10" customFormat="1" ht="11.25">
      <c r="B400" s="131"/>
      <c r="D400" s="121" t="s">
        <v>141</v>
      </c>
      <c r="E400" s="132" t="s">
        <v>19</v>
      </c>
      <c r="F400" s="133" t="s">
        <v>1980</v>
      </c>
      <c r="H400" s="134">
        <v>3.5</v>
      </c>
      <c r="I400" s="135"/>
      <c r="L400" s="131"/>
      <c r="M400" s="136"/>
      <c r="T400" s="137"/>
      <c r="AT400" s="132" t="s">
        <v>141</v>
      </c>
      <c r="AU400" s="132" t="s">
        <v>86</v>
      </c>
      <c r="AV400" s="10" t="s">
        <v>86</v>
      </c>
      <c r="AW400" s="10" t="s">
        <v>37</v>
      </c>
      <c r="AX400" s="10" t="s">
        <v>76</v>
      </c>
      <c r="AY400" s="132" t="s">
        <v>137</v>
      </c>
    </row>
    <row r="401" spans="2:65" s="14" customFormat="1" ht="11.25">
      <c r="B401" s="166"/>
      <c r="D401" s="121" t="s">
        <v>141</v>
      </c>
      <c r="E401" s="167" t="s">
        <v>1674</v>
      </c>
      <c r="F401" s="168" t="s">
        <v>391</v>
      </c>
      <c r="H401" s="169">
        <v>3.5</v>
      </c>
      <c r="I401" s="170"/>
      <c r="L401" s="166"/>
      <c r="M401" s="171"/>
      <c r="T401" s="172"/>
      <c r="AT401" s="167" t="s">
        <v>141</v>
      </c>
      <c r="AU401" s="167" t="s">
        <v>86</v>
      </c>
      <c r="AV401" s="14" t="s">
        <v>153</v>
      </c>
      <c r="AW401" s="14" t="s">
        <v>37</v>
      </c>
      <c r="AX401" s="14" t="s">
        <v>84</v>
      </c>
      <c r="AY401" s="167" t="s">
        <v>137</v>
      </c>
    </row>
    <row r="402" spans="2:65" s="1" customFormat="1" ht="16.5" customHeight="1">
      <c r="B402" s="33"/>
      <c r="C402" s="180" t="s">
        <v>310</v>
      </c>
      <c r="D402" s="180" t="s">
        <v>454</v>
      </c>
      <c r="E402" s="181" t="s">
        <v>1981</v>
      </c>
      <c r="F402" s="182" t="s">
        <v>1982</v>
      </c>
      <c r="G402" s="183" t="s">
        <v>333</v>
      </c>
      <c r="H402" s="184">
        <v>6.28</v>
      </c>
      <c r="I402" s="185"/>
      <c r="J402" s="186">
        <f>ROUND(I402*H402,2)</f>
        <v>0</v>
      </c>
      <c r="K402" s="182" t="s">
        <v>376</v>
      </c>
      <c r="L402" s="187"/>
      <c r="M402" s="188" t="s">
        <v>19</v>
      </c>
      <c r="N402" s="189" t="s">
        <v>47</v>
      </c>
      <c r="P402" s="117">
        <f>O402*H402</f>
        <v>0</v>
      </c>
      <c r="Q402" s="117">
        <v>5.5000000000000003E-4</v>
      </c>
      <c r="R402" s="117">
        <f>Q402*H402</f>
        <v>3.4540000000000005E-3</v>
      </c>
      <c r="S402" s="117">
        <v>0</v>
      </c>
      <c r="T402" s="118">
        <f>S402*H402</f>
        <v>0</v>
      </c>
      <c r="AR402" s="119" t="s">
        <v>1977</v>
      </c>
      <c r="AT402" s="119" t="s">
        <v>454</v>
      </c>
      <c r="AU402" s="119" t="s">
        <v>86</v>
      </c>
      <c r="AY402" s="18" t="s">
        <v>137</v>
      </c>
      <c r="BE402" s="120">
        <f>IF(N402="základní",J402,0)</f>
        <v>0</v>
      </c>
      <c r="BF402" s="120">
        <f>IF(N402="snížená",J402,0)</f>
        <v>0</v>
      </c>
      <c r="BG402" s="120">
        <f>IF(N402="zákl. přenesená",J402,0)</f>
        <v>0</v>
      </c>
      <c r="BH402" s="120">
        <f>IF(N402="sníž. přenesená",J402,0)</f>
        <v>0</v>
      </c>
      <c r="BI402" s="120">
        <f>IF(N402="nulová",J402,0)</f>
        <v>0</v>
      </c>
      <c r="BJ402" s="18" t="s">
        <v>84</v>
      </c>
      <c r="BK402" s="120">
        <f>ROUND(I402*H402,2)</f>
        <v>0</v>
      </c>
      <c r="BL402" s="18" t="s">
        <v>1977</v>
      </c>
      <c r="BM402" s="119" t="s">
        <v>1983</v>
      </c>
    </row>
    <row r="403" spans="2:65" s="1" customFormat="1" ht="11.25">
      <c r="B403" s="33"/>
      <c r="D403" s="121" t="s">
        <v>139</v>
      </c>
      <c r="F403" s="122" t="s">
        <v>1982</v>
      </c>
      <c r="I403" s="123"/>
      <c r="L403" s="33"/>
      <c r="M403" s="124"/>
      <c r="T403" s="54"/>
      <c r="AT403" s="18" t="s">
        <v>139</v>
      </c>
      <c r="AU403" s="18" t="s">
        <v>86</v>
      </c>
    </row>
    <row r="404" spans="2:65" s="9" customFormat="1" ht="11.25">
      <c r="B404" s="125"/>
      <c r="D404" s="121" t="s">
        <v>141</v>
      </c>
      <c r="E404" s="126" t="s">
        <v>19</v>
      </c>
      <c r="F404" s="127" t="s">
        <v>1979</v>
      </c>
      <c r="H404" s="126" t="s">
        <v>19</v>
      </c>
      <c r="I404" s="128"/>
      <c r="L404" s="125"/>
      <c r="M404" s="129"/>
      <c r="T404" s="130"/>
      <c r="AT404" s="126" t="s">
        <v>141</v>
      </c>
      <c r="AU404" s="126" t="s">
        <v>86</v>
      </c>
      <c r="AV404" s="9" t="s">
        <v>84</v>
      </c>
      <c r="AW404" s="9" t="s">
        <v>37</v>
      </c>
      <c r="AX404" s="9" t="s">
        <v>76</v>
      </c>
      <c r="AY404" s="126" t="s">
        <v>137</v>
      </c>
    </row>
    <row r="405" spans="2:65" s="10" customFormat="1" ht="11.25">
      <c r="B405" s="131"/>
      <c r="D405" s="121" t="s">
        <v>141</v>
      </c>
      <c r="E405" s="132" t="s">
        <v>19</v>
      </c>
      <c r="F405" s="133" t="s">
        <v>1984</v>
      </c>
      <c r="H405" s="134">
        <v>3.44</v>
      </c>
      <c r="I405" s="135"/>
      <c r="L405" s="131"/>
      <c r="M405" s="136"/>
      <c r="T405" s="137"/>
      <c r="AT405" s="132" t="s">
        <v>141</v>
      </c>
      <c r="AU405" s="132" t="s">
        <v>86</v>
      </c>
      <c r="AV405" s="10" t="s">
        <v>86</v>
      </c>
      <c r="AW405" s="10" t="s">
        <v>37</v>
      </c>
      <c r="AX405" s="10" t="s">
        <v>76</v>
      </c>
      <c r="AY405" s="132" t="s">
        <v>137</v>
      </c>
    </row>
    <row r="406" spans="2:65" s="10" customFormat="1" ht="11.25">
      <c r="B406" s="131"/>
      <c r="D406" s="121" t="s">
        <v>141</v>
      </c>
      <c r="E406" s="132" t="s">
        <v>19</v>
      </c>
      <c r="F406" s="133" t="s">
        <v>1985</v>
      </c>
      <c r="H406" s="134">
        <v>2.84</v>
      </c>
      <c r="I406" s="135"/>
      <c r="L406" s="131"/>
      <c r="M406" s="136"/>
      <c r="T406" s="137"/>
      <c r="AT406" s="132" t="s">
        <v>141</v>
      </c>
      <c r="AU406" s="132" t="s">
        <v>86</v>
      </c>
      <c r="AV406" s="10" t="s">
        <v>86</v>
      </c>
      <c r="AW406" s="10" t="s">
        <v>37</v>
      </c>
      <c r="AX406" s="10" t="s">
        <v>76</v>
      </c>
      <c r="AY406" s="132" t="s">
        <v>137</v>
      </c>
    </row>
    <row r="407" spans="2:65" s="14" customFormat="1" ht="11.25">
      <c r="B407" s="166"/>
      <c r="D407" s="121" t="s">
        <v>141</v>
      </c>
      <c r="E407" s="167" t="s">
        <v>1677</v>
      </c>
      <c r="F407" s="168" t="s">
        <v>391</v>
      </c>
      <c r="H407" s="169">
        <v>6.28</v>
      </c>
      <c r="I407" s="170"/>
      <c r="L407" s="166"/>
      <c r="M407" s="171"/>
      <c r="T407" s="172"/>
      <c r="AT407" s="167" t="s">
        <v>141</v>
      </c>
      <c r="AU407" s="167" t="s">
        <v>86</v>
      </c>
      <c r="AV407" s="14" t="s">
        <v>153</v>
      </c>
      <c r="AW407" s="14" t="s">
        <v>37</v>
      </c>
      <c r="AX407" s="14" t="s">
        <v>84</v>
      </c>
      <c r="AY407" s="167" t="s">
        <v>137</v>
      </c>
    </row>
    <row r="408" spans="2:65" s="1" customFormat="1" ht="16.5" customHeight="1">
      <c r="B408" s="33"/>
      <c r="C408" s="108" t="s">
        <v>806</v>
      </c>
      <c r="D408" s="108" t="s">
        <v>132</v>
      </c>
      <c r="E408" s="109" t="s">
        <v>1986</v>
      </c>
      <c r="F408" s="110" t="s">
        <v>1987</v>
      </c>
      <c r="G408" s="111" t="s">
        <v>303</v>
      </c>
      <c r="H408" s="112">
        <v>6.0000000000000001E-3</v>
      </c>
      <c r="I408" s="113"/>
      <c r="J408" s="114">
        <f>ROUND(I408*H408,2)</f>
        <v>0</v>
      </c>
      <c r="K408" s="110" t="s">
        <v>376</v>
      </c>
      <c r="L408" s="33"/>
      <c r="M408" s="115" t="s">
        <v>19</v>
      </c>
      <c r="N408" s="116" t="s">
        <v>47</v>
      </c>
      <c r="P408" s="117">
        <f>O408*H408</f>
        <v>0</v>
      </c>
      <c r="Q408" s="117">
        <v>0</v>
      </c>
      <c r="R408" s="117">
        <f>Q408*H408</f>
        <v>0</v>
      </c>
      <c r="S408" s="117">
        <v>0</v>
      </c>
      <c r="T408" s="118">
        <f>S408*H408</f>
        <v>0</v>
      </c>
      <c r="AR408" s="119" t="s">
        <v>828</v>
      </c>
      <c r="AT408" s="119" t="s">
        <v>132</v>
      </c>
      <c r="AU408" s="119" t="s">
        <v>86</v>
      </c>
      <c r="AY408" s="18" t="s">
        <v>137</v>
      </c>
      <c r="BE408" s="120">
        <f>IF(N408="základní",J408,0)</f>
        <v>0</v>
      </c>
      <c r="BF408" s="120">
        <f>IF(N408="snížená",J408,0)</f>
        <v>0</v>
      </c>
      <c r="BG408" s="120">
        <f>IF(N408="zákl. přenesená",J408,0)</f>
        <v>0</v>
      </c>
      <c r="BH408" s="120">
        <f>IF(N408="sníž. přenesená",J408,0)</f>
        <v>0</v>
      </c>
      <c r="BI408" s="120">
        <f>IF(N408="nulová",J408,0)</f>
        <v>0</v>
      </c>
      <c r="BJ408" s="18" t="s">
        <v>84</v>
      </c>
      <c r="BK408" s="120">
        <f>ROUND(I408*H408,2)</f>
        <v>0</v>
      </c>
      <c r="BL408" s="18" t="s">
        <v>828</v>
      </c>
      <c r="BM408" s="119" t="s">
        <v>1988</v>
      </c>
    </row>
    <row r="409" spans="2:65" s="1" customFormat="1" ht="11.25">
      <c r="B409" s="33"/>
      <c r="D409" s="121" t="s">
        <v>139</v>
      </c>
      <c r="F409" s="122" t="s">
        <v>1989</v>
      </c>
      <c r="I409" s="123"/>
      <c r="L409" s="33"/>
      <c r="M409" s="124"/>
      <c r="T409" s="54"/>
      <c r="AT409" s="18" t="s">
        <v>139</v>
      </c>
      <c r="AU409" s="18" t="s">
        <v>86</v>
      </c>
    </row>
    <row r="410" spans="2:65" s="1" customFormat="1" ht="11.25">
      <c r="B410" s="33"/>
      <c r="D410" s="164" t="s">
        <v>379</v>
      </c>
      <c r="F410" s="165" t="s">
        <v>1990</v>
      </c>
      <c r="I410" s="123"/>
      <c r="L410" s="33"/>
      <c r="M410" s="124"/>
      <c r="T410" s="54"/>
      <c r="AT410" s="18" t="s">
        <v>379</v>
      </c>
      <c r="AU410" s="18" t="s">
        <v>86</v>
      </c>
    </row>
    <row r="411" spans="2:65" s="13" customFormat="1" ht="25.9" customHeight="1">
      <c r="B411" s="152"/>
      <c r="D411" s="153" t="s">
        <v>75</v>
      </c>
      <c r="E411" s="154" t="s">
        <v>1991</v>
      </c>
      <c r="F411" s="154" t="s">
        <v>1958</v>
      </c>
      <c r="I411" s="155"/>
      <c r="J411" s="156">
        <f>BK411</f>
        <v>0</v>
      </c>
      <c r="L411" s="152"/>
      <c r="M411" s="157"/>
      <c r="P411" s="158">
        <f>SUM(P412:P417)</f>
        <v>0</v>
      </c>
      <c r="R411" s="158">
        <f>SUM(R412:R417)</f>
        <v>0</v>
      </c>
      <c r="T411" s="159">
        <f>SUM(T412:T417)</f>
        <v>0</v>
      </c>
      <c r="AR411" s="153" t="s">
        <v>148</v>
      </c>
      <c r="AT411" s="160" t="s">
        <v>75</v>
      </c>
      <c r="AU411" s="160" t="s">
        <v>76</v>
      </c>
      <c r="AY411" s="153" t="s">
        <v>137</v>
      </c>
      <c r="BK411" s="161">
        <f>SUM(BK412:BK417)</f>
        <v>0</v>
      </c>
    </row>
    <row r="412" spans="2:65" s="1" customFormat="1" ht="16.5" customHeight="1">
      <c r="B412" s="33"/>
      <c r="C412" s="108" t="s">
        <v>812</v>
      </c>
      <c r="D412" s="108" t="s">
        <v>132</v>
      </c>
      <c r="E412" s="109" t="s">
        <v>1992</v>
      </c>
      <c r="F412" s="110" t="s">
        <v>1993</v>
      </c>
      <c r="G412" s="111" t="s">
        <v>250</v>
      </c>
      <c r="H412" s="112">
        <v>1</v>
      </c>
      <c r="I412" s="113"/>
      <c r="J412" s="114">
        <f>ROUND(I412*H412,2)</f>
        <v>0</v>
      </c>
      <c r="K412" s="110" t="s">
        <v>19</v>
      </c>
      <c r="L412" s="33"/>
      <c r="M412" s="115" t="s">
        <v>19</v>
      </c>
      <c r="N412" s="116" t="s">
        <v>47</v>
      </c>
      <c r="P412" s="117">
        <f>O412*H412</f>
        <v>0</v>
      </c>
      <c r="Q412" s="117">
        <v>0</v>
      </c>
      <c r="R412" s="117">
        <f>Q412*H412</f>
        <v>0</v>
      </c>
      <c r="S412" s="117">
        <v>0</v>
      </c>
      <c r="T412" s="118">
        <f>S412*H412</f>
        <v>0</v>
      </c>
      <c r="AR412" s="119" t="s">
        <v>828</v>
      </c>
      <c r="AT412" s="119" t="s">
        <v>132</v>
      </c>
      <c r="AU412" s="119" t="s">
        <v>84</v>
      </c>
      <c r="AY412" s="18" t="s">
        <v>137</v>
      </c>
      <c r="BE412" s="120">
        <f>IF(N412="základní",J412,0)</f>
        <v>0</v>
      </c>
      <c r="BF412" s="120">
        <f>IF(N412="snížená",J412,0)</f>
        <v>0</v>
      </c>
      <c r="BG412" s="120">
        <f>IF(N412="zákl. přenesená",J412,0)</f>
        <v>0</v>
      </c>
      <c r="BH412" s="120">
        <f>IF(N412="sníž. přenesená",J412,0)</f>
        <v>0</v>
      </c>
      <c r="BI412" s="120">
        <f>IF(N412="nulová",J412,0)</f>
        <v>0</v>
      </c>
      <c r="BJ412" s="18" t="s">
        <v>84</v>
      </c>
      <c r="BK412" s="120">
        <f>ROUND(I412*H412,2)</f>
        <v>0</v>
      </c>
      <c r="BL412" s="18" t="s">
        <v>828</v>
      </c>
      <c r="BM412" s="119" t="s">
        <v>1994</v>
      </c>
    </row>
    <row r="413" spans="2:65" s="1" customFormat="1" ht="97.5">
      <c r="B413" s="33"/>
      <c r="D413" s="121" t="s">
        <v>139</v>
      </c>
      <c r="F413" s="122" t="s">
        <v>1995</v>
      </c>
      <c r="I413" s="123"/>
      <c r="L413" s="33"/>
      <c r="M413" s="124"/>
      <c r="T413" s="54"/>
      <c r="AT413" s="18" t="s">
        <v>139</v>
      </c>
      <c r="AU413" s="18" t="s">
        <v>84</v>
      </c>
    </row>
    <row r="414" spans="2:65" s="1" customFormat="1" ht="16.5" customHeight="1">
      <c r="B414" s="33"/>
      <c r="C414" s="108" t="s">
        <v>819</v>
      </c>
      <c r="D414" s="108" t="s">
        <v>132</v>
      </c>
      <c r="E414" s="109" t="s">
        <v>1996</v>
      </c>
      <c r="F414" s="110" t="s">
        <v>1997</v>
      </c>
      <c r="G414" s="111" t="s">
        <v>250</v>
      </c>
      <c r="H414" s="112">
        <v>1</v>
      </c>
      <c r="I414" s="113"/>
      <c r="J414" s="114">
        <f>ROUND(I414*H414,2)</f>
        <v>0</v>
      </c>
      <c r="K414" s="110" t="s">
        <v>19</v>
      </c>
      <c r="L414" s="33"/>
      <c r="M414" s="115" t="s">
        <v>19</v>
      </c>
      <c r="N414" s="116" t="s">
        <v>47</v>
      </c>
      <c r="P414" s="117">
        <f>O414*H414</f>
        <v>0</v>
      </c>
      <c r="Q414" s="117">
        <v>0</v>
      </c>
      <c r="R414" s="117">
        <f>Q414*H414</f>
        <v>0</v>
      </c>
      <c r="S414" s="117">
        <v>0</v>
      </c>
      <c r="T414" s="118">
        <f>S414*H414</f>
        <v>0</v>
      </c>
      <c r="AR414" s="119" t="s">
        <v>828</v>
      </c>
      <c r="AT414" s="119" t="s">
        <v>132</v>
      </c>
      <c r="AU414" s="119" t="s">
        <v>84</v>
      </c>
      <c r="AY414" s="18" t="s">
        <v>137</v>
      </c>
      <c r="BE414" s="120">
        <f>IF(N414="základní",J414,0)</f>
        <v>0</v>
      </c>
      <c r="BF414" s="120">
        <f>IF(N414="snížená",J414,0)</f>
        <v>0</v>
      </c>
      <c r="BG414" s="120">
        <f>IF(N414="zákl. přenesená",J414,0)</f>
        <v>0</v>
      </c>
      <c r="BH414" s="120">
        <f>IF(N414="sníž. přenesená",J414,0)</f>
        <v>0</v>
      </c>
      <c r="BI414" s="120">
        <f>IF(N414="nulová",J414,0)</f>
        <v>0</v>
      </c>
      <c r="BJ414" s="18" t="s">
        <v>84</v>
      </c>
      <c r="BK414" s="120">
        <f>ROUND(I414*H414,2)</f>
        <v>0</v>
      </c>
      <c r="BL414" s="18" t="s">
        <v>828</v>
      </c>
      <c r="BM414" s="119" t="s">
        <v>1998</v>
      </c>
    </row>
    <row r="415" spans="2:65" s="1" customFormat="1" ht="107.25">
      <c r="B415" s="33"/>
      <c r="D415" s="121" t="s">
        <v>139</v>
      </c>
      <c r="F415" s="122" t="s">
        <v>1999</v>
      </c>
      <c r="I415" s="123"/>
      <c r="L415" s="33"/>
      <c r="M415" s="124"/>
      <c r="T415" s="54"/>
      <c r="AT415" s="18" t="s">
        <v>139</v>
      </c>
      <c r="AU415" s="18" t="s">
        <v>84</v>
      </c>
    </row>
    <row r="416" spans="2:65" s="1" customFormat="1" ht="21.75" customHeight="1">
      <c r="B416" s="33"/>
      <c r="C416" s="108" t="s">
        <v>828</v>
      </c>
      <c r="D416" s="108" t="s">
        <v>132</v>
      </c>
      <c r="E416" s="109" t="s">
        <v>2000</v>
      </c>
      <c r="F416" s="110" t="s">
        <v>2001</v>
      </c>
      <c r="G416" s="111" t="s">
        <v>256</v>
      </c>
      <c r="H416" s="112">
        <v>1</v>
      </c>
      <c r="I416" s="113"/>
      <c r="J416" s="114">
        <f>ROUND(I416*H416,2)</f>
        <v>0</v>
      </c>
      <c r="K416" s="110" t="s">
        <v>19</v>
      </c>
      <c r="L416" s="33"/>
      <c r="M416" s="115" t="s">
        <v>19</v>
      </c>
      <c r="N416" s="116" t="s">
        <v>47</v>
      </c>
      <c r="P416" s="117">
        <f>O416*H416</f>
        <v>0</v>
      </c>
      <c r="Q416" s="117">
        <v>0</v>
      </c>
      <c r="R416" s="117">
        <f>Q416*H416</f>
        <v>0</v>
      </c>
      <c r="S416" s="117">
        <v>0</v>
      </c>
      <c r="T416" s="118">
        <f>S416*H416</f>
        <v>0</v>
      </c>
      <c r="AR416" s="119" t="s">
        <v>828</v>
      </c>
      <c r="AT416" s="119" t="s">
        <v>132</v>
      </c>
      <c r="AU416" s="119" t="s">
        <v>84</v>
      </c>
      <c r="AY416" s="18" t="s">
        <v>137</v>
      </c>
      <c r="BE416" s="120">
        <f>IF(N416="základní",J416,0)</f>
        <v>0</v>
      </c>
      <c r="BF416" s="120">
        <f>IF(N416="snížená",J416,0)</f>
        <v>0</v>
      </c>
      <c r="BG416" s="120">
        <f>IF(N416="zákl. přenesená",J416,0)</f>
        <v>0</v>
      </c>
      <c r="BH416" s="120">
        <f>IF(N416="sníž. přenesená",J416,0)</f>
        <v>0</v>
      </c>
      <c r="BI416" s="120">
        <f>IF(N416="nulová",J416,0)</f>
        <v>0</v>
      </c>
      <c r="BJ416" s="18" t="s">
        <v>84</v>
      </c>
      <c r="BK416" s="120">
        <f>ROUND(I416*H416,2)</f>
        <v>0</v>
      </c>
      <c r="BL416" s="18" t="s">
        <v>828</v>
      </c>
      <c r="BM416" s="119" t="s">
        <v>2002</v>
      </c>
    </row>
    <row r="417" spans="2:47" s="1" customFormat="1" ht="11.25">
      <c r="B417" s="33"/>
      <c r="D417" s="121" t="s">
        <v>139</v>
      </c>
      <c r="F417" s="122" t="s">
        <v>2001</v>
      </c>
      <c r="I417" s="123"/>
      <c r="L417" s="33"/>
      <c r="M417" s="138"/>
      <c r="N417" s="139"/>
      <c r="O417" s="139"/>
      <c r="P417" s="139"/>
      <c r="Q417" s="139"/>
      <c r="R417" s="139"/>
      <c r="S417" s="139"/>
      <c r="T417" s="140"/>
      <c r="AT417" s="18" t="s">
        <v>139</v>
      </c>
      <c r="AU417" s="18" t="s">
        <v>84</v>
      </c>
    </row>
    <row r="418" spans="2:47" s="1" customFormat="1" ht="6.95" customHeight="1">
      <c r="B418" s="42"/>
      <c r="C418" s="43"/>
      <c r="D418" s="43"/>
      <c r="E418" s="43"/>
      <c r="F418" s="43"/>
      <c r="G418" s="43"/>
      <c r="H418" s="43"/>
      <c r="I418" s="43"/>
      <c r="J418" s="43"/>
      <c r="K418" s="43"/>
      <c r="L418" s="33"/>
    </row>
  </sheetData>
  <sheetProtection algorithmName="SHA-512" hashValue="PwVTPEgfc7G1IJoztyBYrK7z15zFUxSX6UqufHZnWTmHGLSkY4A6Skj0fR7suM3ffR1hV30zwpJmBhkPuY5eRQ==" saltValue="ESHwoe8CuClKxlIzfeW6wCVxd1cmccOkQrt+cI59QdQmzkX5vNmtTedUz6iMHhRTtSzmmmuVoU+kQiDwTpNmqA==" spinCount="100000" sheet="1" objects="1" scenarios="1" formatColumns="0" formatRows="0" autoFilter="0"/>
  <autoFilter ref="C95:K417" xr:uid="{00000000-0009-0000-0000-000006000000}"/>
  <mergeCells count="9">
    <mergeCell ref="E50:H50"/>
    <mergeCell ref="E86:H86"/>
    <mergeCell ref="E88:H88"/>
    <mergeCell ref="L2:V2"/>
    <mergeCell ref="E7:H7"/>
    <mergeCell ref="E9:H9"/>
    <mergeCell ref="E18:H18"/>
    <mergeCell ref="E27:H27"/>
    <mergeCell ref="E48:H48"/>
  </mergeCells>
  <hyperlinks>
    <hyperlink ref="F101" r:id="rId1" xr:uid="{00000000-0004-0000-0600-000000000000}"/>
    <hyperlink ref="F119" r:id="rId2" xr:uid="{00000000-0004-0000-0600-000001000000}"/>
    <hyperlink ref="F127" r:id="rId3" xr:uid="{00000000-0004-0000-0600-000002000000}"/>
    <hyperlink ref="F131" r:id="rId4" xr:uid="{00000000-0004-0000-0600-000003000000}"/>
    <hyperlink ref="F137" r:id="rId5" xr:uid="{00000000-0004-0000-0600-000004000000}"/>
    <hyperlink ref="F143" r:id="rId6" xr:uid="{00000000-0004-0000-0600-000005000000}"/>
    <hyperlink ref="F148" r:id="rId7" xr:uid="{00000000-0004-0000-0600-000006000000}"/>
    <hyperlink ref="F153" r:id="rId8" xr:uid="{00000000-0004-0000-0600-000007000000}"/>
    <hyperlink ref="F160" r:id="rId9" xr:uid="{00000000-0004-0000-0600-000008000000}"/>
    <hyperlink ref="F171" r:id="rId10" xr:uid="{00000000-0004-0000-0600-000009000000}"/>
    <hyperlink ref="F175" r:id="rId11" xr:uid="{00000000-0004-0000-0600-00000A000000}"/>
    <hyperlink ref="F186" r:id="rId12" xr:uid="{00000000-0004-0000-0600-00000B000000}"/>
    <hyperlink ref="F190" r:id="rId13" xr:uid="{00000000-0004-0000-0600-00000C000000}"/>
    <hyperlink ref="F195" r:id="rId14" xr:uid="{00000000-0004-0000-0600-00000D000000}"/>
    <hyperlink ref="F203" r:id="rId15" xr:uid="{00000000-0004-0000-0600-00000E000000}"/>
    <hyperlink ref="F224" r:id="rId16" xr:uid="{00000000-0004-0000-0600-00000F000000}"/>
    <hyperlink ref="F242" r:id="rId17" xr:uid="{00000000-0004-0000-0600-000010000000}"/>
    <hyperlink ref="F249" r:id="rId18" xr:uid="{00000000-0004-0000-0600-000011000000}"/>
    <hyperlink ref="F254" r:id="rId19" xr:uid="{00000000-0004-0000-0600-000012000000}"/>
    <hyperlink ref="F260" r:id="rId20" xr:uid="{00000000-0004-0000-0600-000013000000}"/>
    <hyperlink ref="F264" r:id="rId21" xr:uid="{00000000-0004-0000-0600-000014000000}"/>
    <hyperlink ref="F273" r:id="rId22" xr:uid="{00000000-0004-0000-0600-000015000000}"/>
    <hyperlink ref="F278" r:id="rId23" xr:uid="{00000000-0004-0000-0600-000016000000}"/>
    <hyperlink ref="F288" r:id="rId24" xr:uid="{00000000-0004-0000-0600-000017000000}"/>
    <hyperlink ref="F292" r:id="rId25" xr:uid="{00000000-0004-0000-0600-000018000000}"/>
    <hyperlink ref="F301" r:id="rId26" xr:uid="{00000000-0004-0000-0600-000019000000}"/>
    <hyperlink ref="F305" r:id="rId27" xr:uid="{00000000-0004-0000-0600-00001A000000}"/>
    <hyperlink ref="F310" r:id="rId28" xr:uid="{00000000-0004-0000-0600-00001B000000}"/>
    <hyperlink ref="F313" r:id="rId29" xr:uid="{00000000-0004-0000-0600-00001C000000}"/>
    <hyperlink ref="F318" r:id="rId30" xr:uid="{00000000-0004-0000-0600-00001D000000}"/>
    <hyperlink ref="F323" r:id="rId31" xr:uid="{00000000-0004-0000-0600-00001E000000}"/>
    <hyperlink ref="F331" r:id="rId32" xr:uid="{00000000-0004-0000-0600-00001F000000}"/>
    <hyperlink ref="F340" r:id="rId33" xr:uid="{00000000-0004-0000-0600-000020000000}"/>
    <hyperlink ref="F348" r:id="rId34" xr:uid="{00000000-0004-0000-0600-000021000000}"/>
    <hyperlink ref="F356" r:id="rId35" xr:uid="{00000000-0004-0000-0600-000022000000}"/>
    <hyperlink ref="F373" r:id="rId36" xr:uid="{00000000-0004-0000-0600-000023000000}"/>
    <hyperlink ref="F377" r:id="rId37" xr:uid="{00000000-0004-0000-0600-000024000000}"/>
    <hyperlink ref="F381" r:id="rId38" xr:uid="{00000000-0004-0000-0600-000025000000}"/>
    <hyperlink ref="F387" r:id="rId39" xr:uid="{00000000-0004-0000-0600-000026000000}"/>
    <hyperlink ref="F392" r:id="rId40" xr:uid="{00000000-0004-0000-0600-000027000000}"/>
    <hyperlink ref="F410" r:id="rId41" xr:uid="{00000000-0004-0000-0600-00002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83"/>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02"/>
      <c r="M2" s="302"/>
      <c r="N2" s="302"/>
      <c r="O2" s="302"/>
      <c r="P2" s="302"/>
      <c r="Q2" s="302"/>
      <c r="R2" s="302"/>
      <c r="S2" s="302"/>
      <c r="T2" s="302"/>
      <c r="U2" s="302"/>
      <c r="V2" s="302"/>
      <c r="AT2" s="18" t="s">
        <v>105</v>
      </c>
    </row>
    <row r="3" spans="2:46" ht="6.95" customHeight="1">
      <c r="B3" s="19"/>
      <c r="C3" s="20"/>
      <c r="D3" s="20"/>
      <c r="E3" s="20"/>
      <c r="F3" s="20"/>
      <c r="G3" s="20"/>
      <c r="H3" s="20"/>
      <c r="I3" s="20"/>
      <c r="J3" s="20"/>
      <c r="K3" s="20"/>
      <c r="L3" s="21"/>
      <c r="AT3" s="18" t="s">
        <v>86</v>
      </c>
    </row>
    <row r="4" spans="2:46" ht="24.95" customHeight="1">
      <c r="B4" s="21"/>
      <c r="D4" s="22" t="s">
        <v>112</v>
      </c>
      <c r="L4" s="21"/>
      <c r="M4" s="86" t="s">
        <v>10</v>
      </c>
      <c r="AT4" s="18" t="s">
        <v>4</v>
      </c>
    </row>
    <row r="5" spans="2:46" ht="6.95" customHeight="1">
      <c r="B5" s="21"/>
      <c r="L5" s="21"/>
    </row>
    <row r="6" spans="2:46" ht="12" customHeight="1">
      <c r="B6" s="21"/>
      <c r="D6" s="28" t="s">
        <v>16</v>
      </c>
      <c r="L6" s="21"/>
    </row>
    <row r="7" spans="2:46" ht="16.5" customHeight="1">
      <c r="B7" s="21"/>
      <c r="E7" s="317" t="str">
        <f>'Rekapitulace stavby'!K6</f>
        <v>Rekonstrukce levobřežní části jezu Rajhrad</v>
      </c>
      <c r="F7" s="318"/>
      <c r="G7" s="318"/>
      <c r="H7" s="318"/>
      <c r="L7" s="21"/>
    </row>
    <row r="8" spans="2:46" s="1" customFormat="1" ht="12" customHeight="1">
      <c r="B8" s="33"/>
      <c r="D8" s="28" t="s">
        <v>113</v>
      </c>
      <c r="L8" s="33"/>
    </row>
    <row r="9" spans="2:46" s="1" customFormat="1" ht="16.5" customHeight="1">
      <c r="B9" s="33"/>
      <c r="E9" s="280" t="s">
        <v>2003</v>
      </c>
      <c r="F9" s="319"/>
      <c r="G9" s="319"/>
      <c r="H9" s="319"/>
      <c r="L9" s="33"/>
    </row>
    <row r="10" spans="2:46" s="1" customFormat="1" ht="11.25">
      <c r="B10" s="33"/>
      <c r="L10" s="33"/>
    </row>
    <row r="11" spans="2:46" s="1" customFormat="1" ht="12" customHeight="1">
      <c r="B11" s="33"/>
      <c r="D11" s="28" t="s">
        <v>18</v>
      </c>
      <c r="F11" s="26" t="s">
        <v>19</v>
      </c>
      <c r="I11" s="28" t="s">
        <v>20</v>
      </c>
      <c r="J11" s="26" t="s">
        <v>19</v>
      </c>
      <c r="L11" s="33"/>
    </row>
    <row r="12" spans="2:46" s="1" customFormat="1" ht="12" customHeight="1">
      <c r="B12" s="33"/>
      <c r="D12" s="28" t="s">
        <v>21</v>
      </c>
      <c r="F12" s="26" t="s">
        <v>22</v>
      </c>
      <c r="I12" s="28" t="s">
        <v>23</v>
      </c>
      <c r="J12" s="50" t="str">
        <f>'Rekapitulace stavby'!AN8</f>
        <v>11. 12. 2022</v>
      </c>
      <c r="L12" s="33"/>
    </row>
    <row r="13" spans="2:46" s="1" customFormat="1" ht="10.9" customHeight="1">
      <c r="B13" s="33"/>
      <c r="L13" s="33"/>
    </row>
    <row r="14" spans="2:46" s="1" customFormat="1" ht="12" customHeight="1">
      <c r="B14" s="33"/>
      <c r="D14" s="28" t="s">
        <v>25</v>
      </c>
      <c r="I14" s="28" t="s">
        <v>26</v>
      </c>
      <c r="J14" s="26" t="s">
        <v>27</v>
      </c>
      <c r="L14" s="33"/>
    </row>
    <row r="15" spans="2:46" s="1" customFormat="1" ht="18" customHeight="1">
      <c r="B15" s="33"/>
      <c r="E15" s="26" t="s">
        <v>28</v>
      </c>
      <c r="I15" s="28" t="s">
        <v>29</v>
      </c>
      <c r="J15" s="26" t="s">
        <v>30</v>
      </c>
      <c r="L15" s="33"/>
    </row>
    <row r="16" spans="2:4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ROUND(J90,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ROUND((SUM(BE90:BE182)),  2)</f>
        <v>0</v>
      </c>
      <c r="I33" s="90">
        <v>0.21</v>
      </c>
      <c r="J33" s="89">
        <f>ROUND(((SUM(BE90:BE182))*I33),  2)</f>
        <v>0</v>
      </c>
      <c r="L33" s="33"/>
    </row>
    <row r="34" spans="2:12" s="1" customFormat="1" ht="14.45" customHeight="1">
      <c r="B34" s="33"/>
      <c r="E34" s="28" t="s">
        <v>48</v>
      </c>
      <c r="F34" s="89">
        <f>ROUND((SUM(BF90:BF182)),  2)</f>
        <v>0</v>
      </c>
      <c r="I34" s="90">
        <v>0.15</v>
      </c>
      <c r="J34" s="89">
        <f>ROUND(((SUM(BF90:BF182))*I34),  2)</f>
        <v>0</v>
      </c>
      <c r="L34" s="33"/>
    </row>
    <row r="35" spans="2:12" s="1" customFormat="1" ht="14.45" hidden="1" customHeight="1">
      <c r="B35" s="33"/>
      <c r="E35" s="28" t="s">
        <v>49</v>
      </c>
      <c r="F35" s="89">
        <f>ROUND((SUM(BG90:BG182)),  2)</f>
        <v>0</v>
      </c>
      <c r="I35" s="90">
        <v>0.21</v>
      </c>
      <c r="J35" s="89">
        <f>0</f>
        <v>0</v>
      </c>
      <c r="L35" s="33"/>
    </row>
    <row r="36" spans="2:12" s="1" customFormat="1" ht="14.45" hidden="1" customHeight="1">
      <c r="B36" s="33"/>
      <c r="E36" s="28" t="s">
        <v>50</v>
      </c>
      <c r="F36" s="89">
        <f>ROUND((SUM(BH90:BH182)),  2)</f>
        <v>0</v>
      </c>
      <c r="I36" s="90">
        <v>0.15</v>
      </c>
      <c r="J36" s="89">
        <f>0</f>
        <v>0</v>
      </c>
      <c r="L36" s="33"/>
    </row>
    <row r="37" spans="2:12" s="1" customFormat="1" ht="14.45" hidden="1" customHeight="1">
      <c r="B37" s="33"/>
      <c r="E37" s="28" t="s">
        <v>51</v>
      </c>
      <c r="F37" s="89">
        <f>ROUND((SUM(BI90:BI182)),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05 - Monitorovací systém TBD</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J90</f>
        <v>0</v>
      </c>
      <c r="L59" s="33"/>
      <c r="AU59" s="18" t="s">
        <v>118</v>
      </c>
    </row>
    <row r="60" spans="2:47" s="11" customFormat="1" ht="24.95" customHeight="1">
      <c r="B60" s="144"/>
      <c r="D60" s="145" t="s">
        <v>2004</v>
      </c>
      <c r="E60" s="146"/>
      <c r="F60" s="146"/>
      <c r="G60" s="146"/>
      <c r="H60" s="146"/>
      <c r="I60" s="146"/>
      <c r="J60" s="147">
        <f>J91</f>
        <v>0</v>
      </c>
      <c r="L60" s="144"/>
    </row>
    <row r="61" spans="2:47" s="12" customFormat="1" ht="19.899999999999999" customHeight="1">
      <c r="B61" s="148"/>
      <c r="D61" s="149" t="s">
        <v>2005</v>
      </c>
      <c r="E61" s="150"/>
      <c r="F61" s="150"/>
      <c r="G61" s="150"/>
      <c r="H61" s="150"/>
      <c r="I61" s="150"/>
      <c r="J61" s="151">
        <f>J92</f>
        <v>0</v>
      </c>
      <c r="L61" s="148"/>
    </row>
    <row r="62" spans="2:47" s="12" customFormat="1" ht="19.899999999999999" customHeight="1">
      <c r="B62" s="148"/>
      <c r="D62" s="149" t="s">
        <v>2006</v>
      </c>
      <c r="E62" s="150"/>
      <c r="F62" s="150"/>
      <c r="G62" s="150"/>
      <c r="H62" s="150"/>
      <c r="I62" s="150"/>
      <c r="J62" s="151">
        <f>J99</f>
        <v>0</v>
      </c>
      <c r="L62" s="148"/>
    </row>
    <row r="63" spans="2:47" s="12" customFormat="1" ht="19.899999999999999" customHeight="1">
      <c r="B63" s="148"/>
      <c r="D63" s="149" t="s">
        <v>2007</v>
      </c>
      <c r="E63" s="150"/>
      <c r="F63" s="150"/>
      <c r="G63" s="150"/>
      <c r="H63" s="150"/>
      <c r="I63" s="150"/>
      <c r="J63" s="151">
        <f>J112</f>
        <v>0</v>
      </c>
      <c r="L63" s="148"/>
    </row>
    <row r="64" spans="2:47" s="12" customFormat="1" ht="19.899999999999999" customHeight="1">
      <c r="B64" s="148"/>
      <c r="D64" s="149" t="s">
        <v>2008</v>
      </c>
      <c r="E64" s="150"/>
      <c r="F64" s="150"/>
      <c r="G64" s="150"/>
      <c r="H64" s="150"/>
      <c r="I64" s="150"/>
      <c r="J64" s="151">
        <f>J116</f>
        <v>0</v>
      </c>
      <c r="L64" s="148"/>
    </row>
    <row r="65" spans="2:12" s="11" customFormat="1" ht="24.95" customHeight="1">
      <c r="B65" s="144"/>
      <c r="D65" s="145" t="s">
        <v>2009</v>
      </c>
      <c r="E65" s="146"/>
      <c r="F65" s="146"/>
      <c r="G65" s="146"/>
      <c r="H65" s="146"/>
      <c r="I65" s="146"/>
      <c r="J65" s="147">
        <f>J120</f>
        <v>0</v>
      </c>
      <c r="L65" s="144"/>
    </row>
    <row r="66" spans="2:12" s="12" customFormat="1" ht="19.899999999999999" customHeight="1">
      <c r="B66" s="148"/>
      <c r="D66" s="149" t="s">
        <v>2010</v>
      </c>
      <c r="E66" s="150"/>
      <c r="F66" s="150"/>
      <c r="G66" s="150"/>
      <c r="H66" s="150"/>
      <c r="I66" s="150"/>
      <c r="J66" s="151">
        <f>J121</f>
        <v>0</v>
      </c>
      <c r="L66" s="148"/>
    </row>
    <row r="67" spans="2:12" s="12" customFormat="1" ht="19.899999999999999" customHeight="1">
      <c r="B67" s="148"/>
      <c r="D67" s="149" t="s">
        <v>2011</v>
      </c>
      <c r="E67" s="150"/>
      <c r="F67" s="150"/>
      <c r="G67" s="150"/>
      <c r="H67" s="150"/>
      <c r="I67" s="150"/>
      <c r="J67" s="151">
        <f>J131</f>
        <v>0</v>
      </c>
      <c r="L67" s="148"/>
    </row>
    <row r="68" spans="2:12" s="12" customFormat="1" ht="19.899999999999999" customHeight="1">
      <c r="B68" s="148"/>
      <c r="D68" s="149" t="s">
        <v>2012</v>
      </c>
      <c r="E68" s="150"/>
      <c r="F68" s="150"/>
      <c r="G68" s="150"/>
      <c r="H68" s="150"/>
      <c r="I68" s="150"/>
      <c r="J68" s="151">
        <f>J147</f>
        <v>0</v>
      </c>
      <c r="L68" s="148"/>
    </row>
    <row r="69" spans="2:12" s="12" customFormat="1" ht="19.899999999999999" customHeight="1">
      <c r="B69" s="148"/>
      <c r="D69" s="149" t="s">
        <v>2013</v>
      </c>
      <c r="E69" s="150"/>
      <c r="F69" s="150"/>
      <c r="G69" s="150"/>
      <c r="H69" s="150"/>
      <c r="I69" s="150"/>
      <c r="J69" s="151">
        <f>J157</f>
        <v>0</v>
      </c>
      <c r="L69" s="148"/>
    </row>
    <row r="70" spans="2:12" s="12" customFormat="1" ht="19.899999999999999" customHeight="1">
      <c r="B70" s="148"/>
      <c r="D70" s="149" t="s">
        <v>2014</v>
      </c>
      <c r="E70" s="150"/>
      <c r="F70" s="150"/>
      <c r="G70" s="150"/>
      <c r="H70" s="150"/>
      <c r="I70" s="150"/>
      <c r="J70" s="151">
        <f>J167</f>
        <v>0</v>
      </c>
      <c r="L70" s="148"/>
    </row>
    <row r="71" spans="2:12" s="1" customFormat="1" ht="21.75" customHeight="1">
      <c r="B71" s="33"/>
      <c r="L71" s="33"/>
    </row>
    <row r="72" spans="2:12" s="1" customFormat="1" ht="6.95" customHeight="1">
      <c r="B72" s="42"/>
      <c r="C72" s="43"/>
      <c r="D72" s="43"/>
      <c r="E72" s="43"/>
      <c r="F72" s="43"/>
      <c r="G72" s="43"/>
      <c r="H72" s="43"/>
      <c r="I72" s="43"/>
      <c r="J72" s="43"/>
      <c r="K72" s="43"/>
      <c r="L72" s="33"/>
    </row>
    <row r="76" spans="2:12" s="1" customFormat="1" ht="6.95" customHeight="1">
      <c r="B76" s="44"/>
      <c r="C76" s="45"/>
      <c r="D76" s="45"/>
      <c r="E76" s="45"/>
      <c r="F76" s="45"/>
      <c r="G76" s="45"/>
      <c r="H76" s="45"/>
      <c r="I76" s="45"/>
      <c r="J76" s="45"/>
      <c r="K76" s="45"/>
      <c r="L76" s="33"/>
    </row>
    <row r="77" spans="2:12" s="1" customFormat="1" ht="24.95" customHeight="1">
      <c r="B77" s="33"/>
      <c r="C77" s="22" t="s">
        <v>119</v>
      </c>
      <c r="L77" s="33"/>
    </row>
    <row r="78" spans="2:12" s="1" customFormat="1" ht="6.95" customHeight="1">
      <c r="B78" s="33"/>
      <c r="L78" s="33"/>
    </row>
    <row r="79" spans="2:12" s="1" customFormat="1" ht="12" customHeight="1">
      <c r="B79" s="33"/>
      <c r="C79" s="28" t="s">
        <v>16</v>
      </c>
      <c r="L79" s="33"/>
    </row>
    <row r="80" spans="2:12" s="1" customFormat="1" ht="16.5" customHeight="1">
      <c r="B80" s="33"/>
      <c r="E80" s="317" t="str">
        <f>E7</f>
        <v>Rekonstrukce levobřežní části jezu Rajhrad</v>
      </c>
      <c r="F80" s="318"/>
      <c r="G80" s="318"/>
      <c r="H80" s="318"/>
      <c r="L80" s="33"/>
    </row>
    <row r="81" spans="2:65" s="1" customFormat="1" ht="12" customHeight="1">
      <c r="B81" s="33"/>
      <c r="C81" s="28" t="s">
        <v>113</v>
      </c>
      <c r="L81" s="33"/>
    </row>
    <row r="82" spans="2:65" s="1" customFormat="1" ht="16.5" customHeight="1">
      <c r="B82" s="33"/>
      <c r="E82" s="280" t="str">
        <f>E9</f>
        <v>SO 05 - Monitorovací systém TBD</v>
      </c>
      <c r="F82" s="319"/>
      <c r="G82" s="319"/>
      <c r="H82" s="319"/>
      <c r="L82" s="33"/>
    </row>
    <row r="83" spans="2:65" s="1" customFormat="1" ht="6.95" customHeight="1">
      <c r="B83" s="33"/>
      <c r="L83" s="33"/>
    </row>
    <row r="84" spans="2:65" s="1" customFormat="1" ht="12" customHeight="1">
      <c r="B84" s="33"/>
      <c r="C84" s="28" t="s">
        <v>21</v>
      </c>
      <c r="F84" s="26" t="str">
        <f>F12</f>
        <v xml:space="preserve">Svratka, říční km 29,430 – jez </v>
      </c>
      <c r="I84" s="28" t="s">
        <v>23</v>
      </c>
      <c r="J84" s="50" t="str">
        <f>IF(J12="","",J12)</f>
        <v>11. 12. 2022</v>
      </c>
      <c r="L84" s="33"/>
    </row>
    <row r="85" spans="2:65" s="1" customFormat="1" ht="6.95" customHeight="1">
      <c r="B85" s="33"/>
      <c r="L85" s="33"/>
    </row>
    <row r="86" spans="2:65" s="1" customFormat="1" ht="15.2" customHeight="1">
      <c r="B86" s="33"/>
      <c r="C86" s="28" t="s">
        <v>25</v>
      </c>
      <c r="F86" s="26" t="str">
        <f>E15</f>
        <v>Povodí Moravy, státní podnik</v>
      </c>
      <c r="I86" s="28" t="s">
        <v>33</v>
      </c>
      <c r="J86" s="31" t="str">
        <f>E21</f>
        <v>AQUATIS a. s.</v>
      </c>
      <c r="L86" s="33"/>
    </row>
    <row r="87" spans="2:65" s="1" customFormat="1" ht="15.2" customHeight="1">
      <c r="B87" s="33"/>
      <c r="C87" s="28" t="s">
        <v>31</v>
      </c>
      <c r="F87" s="26" t="str">
        <f>IF(E18="","",E18)</f>
        <v>Vyplň údaj</v>
      </c>
      <c r="I87" s="28" t="s">
        <v>38</v>
      </c>
      <c r="J87" s="31" t="str">
        <f>E24</f>
        <v>Bc. Aneta Patková</v>
      </c>
      <c r="L87" s="33"/>
    </row>
    <row r="88" spans="2:65" s="1" customFormat="1" ht="10.35" customHeight="1">
      <c r="B88" s="33"/>
      <c r="L88" s="33"/>
    </row>
    <row r="89" spans="2:65" s="8" customFormat="1" ht="29.25" customHeight="1">
      <c r="B89" s="100"/>
      <c r="C89" s="101" t="s">
        <v>120</v>
      </c>
      <c r="D89" s="102" t="s">
        <v>61</v>
      </c>
      <c r="E89" s="102" t="s">
        <v>57</v>
      </c>
      <c r="F89" s="102" t="s">
        <v>58</v>
      </c>
      <c r="G89" s="102" t="s">
        <v>121</v>
      </c>
      <c r="H89" s="102" t="s">
        <v>122</v>
      </c>
      <c r="I89" s="102" t="s">
        <v>123</v>
      </c>
      <c r="J89" s="102" t="s">
        <v>117</v>
      </c>
      <c r="K89" s="103" t="s">
        <v>124</v>
      </c>
      <c r="L89" s="100"/>
      <c r="M89" s="57" t="s">
        <v>19</v>
      </c>
      <c r="N89" s="58" t="s">
        <v>46</v>
      </c>
      <c r="O89" s="58" t="s">
        <v>125</v>
      </c>
      <c r="P89" s="58" t="s">
        <v>126</v>
      </c>
      <c r="Q89" s="58" t="s">
        <v>127</v>
      </c>
      <c r="R89" s="58" t="s">
        <v>128</v>
      </c>
      <c r="S89" s="58" t="s">
        <v>129</v>
      </c>
      <c r="T89" s="59" t="s">
        <v>130</v>
      </c>
    </row>
    <row r="90" spans="2:65" s="1" customFormat="1" ht="22.9" customHeight="1">
      <c r="B90" s="33"/>
      <c r="C90" s="62" t="s">
        <v>131</v>
      </c>
      <c r="J90" s="104">
        <f>BK90</f>
        <v>0</v>
      </c>
      <c r="L90" s="33"/>
      <c r="M90" s="60"/>
      <c r="N90" s="51"/>
      <c r="O90" s="51"/>
      <c r="P90" s="105">
        <f>P91+P120</f>
        <v>0</v>
      </c>
      <c r="Q90" s="51"/>
      <c r="R90" s="105">
        <f>R91+R120</f>
        <v>0</v>
      </c>
      <c r="S90" s="51"/>
      <c r="T90" s="106">
        <f>T91+T120</f>
        <v>0</v>
      </c>
      <c r="AT90" s="18" t="s">
        <v>75</v>
      </c>
      <c r="AU90" s="18" t="s">
        <v>118</v>
      </c>
      <c r="BK90" s="107">
        <f>BK91+BK120</f>
        <v>0</v>
      </c>
    </row>
    <row r="91" spans="2:65" s="13" customFormat="1" ht="25.9" customHeight="1">
      <c r="B91" s="152"/>
      <c r="D91" s="153" t="s">
        <v>75</v>
      </c>
      <c r="E91" s="154" t="s">
        <v>2015</v>
      </c>
      <c r="F91" s="154" t="s">
        <v>2016</v>
      </c>
      <c r="I91" s="155"/>
      <c r="J91" s="156">
        <f>BK91</f>
        <v>0</v>
      </c>
      <c r="L91" s="152"/>
      <c r="M91" s="157"/>
      <c r="P91" s="158">
        <f>P92+P99+P112+P116</f>
        <v>0</v>
      </c>
      <c r="R91" s="158">
        <f>R92+R99+R112+R116</f>
        <v>0</v>
      </c>
      <c r="T91" s="159">
        <f>T92+T99+T112+T116</f>
        <v>0</v>
      </c>
      <c r="AR91" s="153" t="s">
        <v>153</v>
      </c>
      <c r="AT91" s="160" t="s">
        <v>75</v>
      </c>
      <c r="AU91" s="160" t="s">
        <v>76</v>
      </c>
      <c r="AY91" s="153" t="s">
        <v>137</v>
      </c>
      <c r="BK91" s="161">
        <f>BK92+BK99+BK112+BK116</f>
        <v>0</v>
      </c>
    </row>
    <row r="92" spans="2:65" s="13" customFormat="1" ht="22.9" customHeight="1">
      <c r="B92" s="152"/>
      <c r="D92" s="153" t="s">
        <v>75</v>
      </c>
      <c r="E92" s="162" t="s">
        <v>2017</v>
      </c>
      <c r="F92" s="162" t="s">
        <v>2018</v>
      </c>
      <c r="I92" s="155"/>
      <c r="J92" s="163">
        <f>BK92</f>
        <v>0</v>
      </c>
      <c r="L92" s="152"/>
      <c r="M92" s="157"/>
      <c r="P92" s="158">
        <f>SUM(P93:P98)</f>
        <v>0</v>
      </c>
      <c r="R92" s="158">
        <f>SUM(R93:R98)</f>
        <v>0</v>
      </c>
      <c r="T92" s="159">
        <f>SUM(T93:T98)</f>
        <v>0</v>
      </c>
      <c r="AR92" s="153" t="s">
        <v>153</v>
      </c>
      <c r="AT92" s="160" t="s">
        <v>75</v>
      </c>
      <c r="AU92" s="160" t="s">
        <v>84</v>
      </c>
      <c r="AY92" s="153" t="s">
        <v>137</v>
      </c>
      <c r="BK92" s="161">
        <f>SUM(BK93:BK98)</f>
        <v>0</v>
      </c>
    </row>
    <row r="93" spans="2:65" s="1" customFormat="1" ht="16.5" customHeight="1">
      <c r="B93" s="33"/>
      <c r="C93" s="108" t="s">
        <v>84</v>
      </c>
      <c r="D93" s="108" t="s">
        <v>132</v>
      </c>
      <c r="E93" s="109" t="s">
        <v>2019</v>
      </c>
      <c r="F93" s="110" t="s">
        <v>2020</v>
      </c>
      <c r="G93" s="111" t="s">
        <v>256</v>
      </c>
      <c r="H93" s="112">
        <v>6</v>
      </c>
      <c r="I93" s="113"/>
      <c r="J93" s="114">
        <f>ROUND(I93*H93,2)</f>
        <v>0</v>
      </c>
      <c r="K93" s="110" t="s">
        <v>19</v>
      </c>
      <c r="L93" s="33"/>
      <c r="M93" s="115" t="s">
        <v>19</v>
      </c>
      <c r="N93" s="116" t="s">
        <v>47</v>
      </c>
      <c r="P93" s="117">
        <f>O93*H93</f>
        <v>0</v>
      </c>
      <c r="Q93" s="117">
        <v>0</v>
      </c>
      <c r="R93" s="117">
        <f>Q93*H93</f>
        <v>0</v>
      </c>
      <c r="S93" s="117">
        <v>0</v>
      </c>
      <c r="T93" s="118">
        <f>S93*H93</f>
        <v>0</v>
      </c>
      <c r="AR93" s="119" t="s">
        <v>136</v>
      </c>
      <c r="AT93" s="119" t="s">
        <v>132</v>
      </c>
      <c r="AU93" s="119" t="s">
        <v>86</v>
      </c>
      <c r="AY93" s="18" t="s">
        <v>137</v>
      </c>
      <c r="BE93" s="120">
        <f>IF(N93="základní",J93,0)</f>
        <v>0</v>
      </c>
      <c r="BF93" s="120">
        <f>IF(N93="snížená",J93,0)</f>
        <v>0</v>
      </c>
      <c r="BG93" s="120">
        <f>IF(N93="zákl. přenesená",J93,0)</f>
        <v>0</v>
      </c>
      <c r="BH93" s="120">
        <f>IF(N93="sníž. přenesená",J93,0)</f>
        <v>0</v>
      </c>
      <c r="BI93" s="120">
        <f>IF(N93="nulová",J93,0)</f>
        <v>0</v>
      </c>
      <c r="BJ93" s="18" t="s">
        <v>84</v>
      </c>
      <c r="BK93" s="120">
        <f>ROUND(I93*H93,2)</f>
        <v>0</v>
      </c>
      <c r="BL93" s="18" t="s">
        <v>136</v>
      </c>
      <c r="BM93" s="119" t="s">
        <v>2021</v>
      </c>
    </row>
    <row r="94" spans="2:65" s="1" customFormat="1" ht="11.25">
      <c r="B94" s="33"/>
      <c r="D94" s="121" t="s">
        <v>139</v>
      </c>
      <c r="F94" s="122" t="s">
        <v>2020</v>
      </c>
      <c r="I94" s="123"/>
      <c r="L94" s="33"/>
      <c r="M94" s="124"/>
      <c r="T94" s="54"/>
      <c r="AT94" s="18" t="s">
        <v>139</v>
      </c>
      <c r="AU94" s="18" t="s">
        <v>86</v>
      </c>
    </row>
    <row r="95" spans="2:65" s="1" customFormat="1" ht="19.5">
      <c r="B95" s="33"/>
      <c r="D95" s="121" t="s">
        <v>252</v>
      </c>
      <c r="F95" s="141" t="s">
        <v>2022</v>
      </c>
      <c r="I95" s="123"/>
      <c r="L95" s="33"/>
      <c r="M95" s="124"/>
      <c r="T95" s="54"/>
      <c r="AT95" s="18" t="s">
        <v>252</v>
      </c>
      <c r="AU95" s="18" t="s">
        <v>86</v>
      </c>
    </row>
    <row r="96" spans="2:65" s="1" customFormat="1" ht="16.5" customHeight="1">
      <c r="B96" s="33"/>
      <c r="C96" s="108" t="s">
        <v>86</v>
      </c>
      <c r="D96" s="108" t="s">
        <v>132</v>
      </c>
      <c r="E96" s="109" t="s">
        <v>2023</v>
      </c>
      <c r="F96" s="110" t="s">
        <v>2024</v>
      </c>
      <c r="G96" s="111" t="s">
        <v>256</v>
      </c>
      <c r="H96" s="112">
        <v>18</v>
      </c>
      <c r="I96" s="113"/>
      <c r="J96" s="114">
        <f>ROUND(I96*H96,2)</f>
        <v>0</v>
      </c>
      <c r="K96" s="110" t="s">
        <v>19</v>
      </c>
      <c r="L96" s="33"/>
      <c r="M96" s="115" t="s">
        <v>19</v>
      </c>
      <c r="N96" s="116" t="s">
        <v>47</v>
      </c>
      <c r="P96" s="117">
        <f>O96*H96</f>
        <v>0</v>
      </c>
      <c r="Q96" s="117">
        <v>0</v>
      </c>
      <c r="R96" s="117">
        <f>Q96*H96</f>
        <v>0</v>
      </c>
      <c r="S96" s="117">
        <v>0</v>
      </c>
      <c r="T96" s="118">
        <f>S96*H96</f>
        <v>0</v>
      </c>
      <c r="AR96" s="119" t="s">
        <v>136</v>
      </c>
      <c r="AT96" s="119" t="s">
        <v>132</v>
      </c>
      <c r="AU96" s="119" t="s">
        <v>86</v>
      </c>
      <c r="AY96" s="18" t="s">
        <v>137</v>
      </c>
      <c r="BE96" s="120">
        <f>IF(N96="základní",J96,0)</f>
        <v>0</v>
      </c>
      <c r="BF96" s="120">
        <f>IF(N96="snížená",J96,0)</f>
        <v>0</v>
      </c>
      <c r="BG96" s="120">
        <f>IF(N96="zákl. přenesená",J96,0)</f>
        <v>0</v>
      </c>
      <c r="BH96" s="120">
        <f>IF(N96="sníž. přenesená",J96,0)</f>
        <v>0</v>
      </c>
      <c r="BI96" s="120">
        <f>IF(N96="nulová",J96,0)</f>
        <v>0</v>
      </c>
      <c r="BJ96" s="18" t="s">
        <v>84</v>
      </c>
      <c r="BK96" s="120">
        <f>ROUND(I96*H96,2)</f>
        <v>0</v>
      </c>
      <c r="BL96" s="18" t="s">
        <v>136</v>
      </c>
      <c r="BM96" s="119" t="s">
        <v>2025</v>
      </c>
    </row>
    <row r="97" spans="2:65" s="1" customFormat="1" ht="11.25">
      <c r="B97" s="33"/>
      <c r="D97" s="121" t="s">
        <v>139</v>
      </c>
      <c r="F97" s="122" t="s">
        <v>2024</v>
      </c>
      <c r="I97" s="123"/>
      <c r="L97" s="33"/>
      <c r="M97" s="124"/>
      <c r="T97" s="54"/>
      <c r="AT97" s="18" t="s">
        <v>139</v>
      </c>
      <c r="AU97" s="18" t="s">
        <v>86</v>
      </c>
    </row>
    <row r="98" spans="2:65" s="1" customFormat="1" ht="19.5">
      <c r="B98" s="33"/>
      <c r="D98" s="121" t="s">
        <v>252</v>
      </c>
      <c r="F98" s="141" t="s">
        <v>2022</v>
      </c>
      <c r="I98" s="123"/>
      <c r="L98" s="33"/>
      <c r="M98" s="124"/>
      <c r="T98" s="54"/>
      <c r="AT98" s="18" t="s">
        <v>252</v>
      </c>
      <c r="AU98" s="18" t="s">
        <v>86</v>
      </c>
    </row>
    <row r="99" spans="2:65" s="13" customFormat="1" ht="22.9" customHeight="1">
      <c r="B99" s="152"/>
      <c r="D99" s="153" t="s">
        <v>75</v>
      </c>
      <c r="E99" s="162" t="s">
        <v>2026</v>
      </c>
      <c r="F99" s="162" t="s">
        <v>2027</v>
      </c>
      <c r="I99" s="155"/>
      <c r="J99" s="163">
        <f>BK99</f>
        <v>0</v>
      </c>
      <c r="L99" s="152"/>
      <c r="M99" s="157"/>
      <c r="P99" s="158">
        <f>SUM(P100:P111)</f>
        <v>0</v>
      </c>
      <c r="R99" s="158">
        <f>SUM(R100:R111)</f>
        <v>0</v>
      </c>
      <c r="T99" s="159">
        <f>SUM(T100:T111)</f>
        <v>0</v>
      </c>
      <c r="AR99" s="153" t="s">
        <v>153</v>
      </c>
      <c r="AT99" s="160" t="s">
        <v>75</v>
      </c>
      <c r="AU99" s="160" t="s">
        <v>84</v>
      </c>
      <c r="AY99" s="153" t="s">
        <v>137</v>
      </c>
      <c r="BK99" s="161">
        <f>SUM(BK100:BK111)</f>
        <v>0</v>
      </c>
    </row>
    <row r="100" spans="2:65" s="1" customFormat="1" ht="16.5" customHeight="1">
      <c r="B100" s="33"/>
      <c r="C100" s="108" t="s">
        <v>148</v>
      </c>
      <c r="D100" s="108" t="s">
        <v>132</v>
      </c>
      <c r="E100" s="109" t="s">
        <v>2028</v>
      </c>
      <c r="F100" s="110" t="s">
        <v>2029</v>
      </c>
      <c r="G100" s="111" t="s">
        <v>256</v>
      </c>
      <c r="H100" s="112">
        <v>6</v>
      </c>
      <c r="I100" s="113"/>
      <c r="J100" s="114">
        <f>ROUND(I100*H100,2)</f>
        <v>0</v>
      </c>
      <c r="K100" s="110" t="s">
        <v>19</v>
      </c>
      <c r="L100" s="33"/>
      <c r="M100" s="115" t="s">
        <v>19</v>
      </c>
      <c r="N100" s="116" t="s">
        <v>47</v>
      </c>
      <c r="P100" s="117">
        <f>O100*H100</f>
        <v>0</v>
      </c>
      <c r="Q100" s="117">
        <v>0</v>
      </c>
      <c r="R100" s="117">
        <f>Q100*H100</f>
        <v>0</v>
      </c>
      <c r="S100" s="117">
        <v>0</v>
      </c>
      <c r="T100" s="118">
        <f>S100*H100</f>
        <v>0</v>
      </c>
      <c r="AR100" s="119" t="s">
        <v>136</v>
      </c>
      <c r="AT100" s="119" t="s">
        <v>132</v>
      </c>
      <c r="AU100" s="119" t="s">
        <v>86</v>
      </c>
      <c r="AY100" s="18" t="s">
        <v>137</v>
      </c>
      <c r="BE100" s="120">
        <f>IF(N100="základní",J100,0)</f>
        <v>0</v>
      </c>
      <c r="BF100" s="120">
        <f>IF(N100="snížená",J100,0)</f>
        <v>0</v>
      </c>
      <c r="BG100" s="120">
        <f>IF(N100="zákl. přenesená",J100,0)</f>
        <v>0</v>
      </c>
      <c r="BH100" s="120">
        <f>IF(N100="sníž. přenesená",J100,0)</f>
        <v>0</v>
      </c>
      <c r="BI100" s="120">
        <f>IF(N100="nulová",J100,0)</f>
        <v>0</v>
      </c>
      <c r="BJ100" s="18" t="s">
        <v>84</v>
      </c>
      <c r="BK100" s="120">
        <f>ROUND(I100*H100,2)</f>
        <v>0</v>
      </c>
      <c r="BL100" s="18" t="s">
        <v>136</v>
      </c>
      <c r="BM100" s="119" t="s">
        <v>2030</v>
      </c>
    </row>
    <row r="101" spans="2:65" s="1" customFormat="1" ht="11.25">
      <c r="B101" s="33"/>
      <c r="D101" s="121" t="s">
        <v>139</v>
      </c>
      <c r="F101" s="122" t="s">
        <v>2029</v>
      </c>
      <c r="I101" s="123"/>
      <c r="L101" s="33"/>
      <c r="M101" s="124"/>
      <c r="T101" s="54"/>
      <c r="AT101" s="18" t="s">
        <v>139</v>
      </c>
      <c r="AU101" s="18" t="s">
        <v>86</v>
      </c>
    </row>
    <row r="102" spans="2:65" s="1" customFormat="1" ht="19.5">
      <c r="B102" s="33"/>
      <c r="D102" s="121" t="s">
        <v>252</v>
      </c>
      <c r="F102" s="141" t="s">
        <v>2022</v>
      </c>
      <c r="I102" s="123"/>
      <c r="L102" s="33"/>
      <c r="M102" s="124"/>
      <c r="T102" s="54"/>
      <c r="AT102" s="18" t="s">
        <v>252</v>
      </c>
      <c r="AU102" s="18" t="s">
        <v>86</v>
      </c>
    </row>
    <row r="103" spans="2:65" s="1" customFormat="1" ht="16.5" customHeight="1">
      <c r="B103" s="33"/>
      <c r="C103" s="108" t="s">
        <v>153</v>
      </c>
      <c r="D103" s="108" t="s">
        <v>132</v>
      </c>
      <c r="E103" s="109" t="s">
        <v>2031</v>
      </c>
      <c r="F103" s="110" t="s">
        <v>2032</v>
      </c>
      <c r="G103" s="111" t="s">
        <v>256</v>
      </c>
      <c r="H103" s="112">
        <v>3</v>
      </c>
      <c r="I103" s="113"/>
      <c r="J103" s="114">
        <f>ROUND(I103*H103,2)</f>
        <v>0</v>
      </c>
      <c r="K103" s="110" t="s">
        <v>19</v>
      </c>
      <c r="L103" s="33"/>
      <c r="M103" s="115" t="s">
        <v>19</v>
      </c>
      <c r="N103" s="116" t="s">
        <v>47</v>
      </c>
      <c r="P103" s="117">
        <f>O103*H103</f>
        <v>0</v>
      </c>
      <c r="Q103" s="117">
        <v>0</v>
      </c>
      <c r="R103" s="117">
        <f>Q103*H103</f>
        <v>0</v>
      </c>
      <c r="S103" s="117">
        <v>0</v>
      </c>
      <c r="T103" s="118">
        <f>S103*H103</f>
        <v>0</v>
      </c>
      <c r="AR103" s="119" t="s">
        <v>136</v>
      </c>
      <c r="AT103" s="119" t="s">
        <v>132</v>
      </c>
      <c r="AU103" s="119" t="s">
        <v>86</v>
      </c>
      <c r="AY103" s="18" t="s">
        <v>137</v>
      </c>
      <c r="BE103" s="120">
        <f>IF(N103="základní",J103,0)</f>
        <v>0</v>
      </c>
      <c r="BF103" s="120">
        <f>IF(N103="snížená",J103,0)</f>
        <v>0</v>
      </c>
      <c r="BG103" s="120">
        <f>IF(N103="zákl. přenesená",J103,0)</f>
        <v>0</v>
      </c>
      <c r="BH103" s="120">
        <f>IF(N103="sníž. přenesená",J103,0)</f>
        <v>0</v>
      </c>
      <c r="BI103" s="120">
        <f>IF(N103="nulová",J103,0)</f>
        <v>0</v>
      </c>
      <c r="BJ103" s="18" t="s">
        <v>84</v>
      </c>
      <c r="BK103" s="120">
        <f>ROUND(I103*H103,2)</f>
        <v>0</v>
      </c>
      <c r="BL103" s="18" t="s">
        <v>136</v>
      </c>
      <c r="BM103" s="119" t="s">
        <v>2033</v>
      </c>
    </row>
    <row r="104" spans="2:65" s="1" customFormat="1" ht="11.25">
      <c r="B104" s="33"/>
      <c r="D104" s="121" t="s">
        <v>139</v>
      </c>
      <c r="F104" s="122" t="s">
        <v>2032</v>
      </c>
      <c r="I104" s="123"/>
      <c r="L104" s="33"/>
      <c r="M104" s="124"/>
      <c r="T104" s="54"/>
      <c r="AT104" s="18" t="s">
        <v>139</v>
      </c>
      <c r="AU104" s="18" t="s">
        <v>86</v>
      </c>
    </row>
    <row r="105" spans="2:65" s="1" customFormat="1" ht="19.5">
      <c r="B105" s="33"/>
      <c r="D105" s="121" t="s">
        <v>252</v>
      </c>
      <c r="F105" s="141" t="s">
        <v>2022</v>
      </c>
      <c r="I105" s="123"/>
      <c r="L105" s="33"/>
      <c r="M105" s="124"/>
      <c r="T105" s="54"/>
      <c r="AT105" s="18" t="s">
        <v>252</v>
      </c>
      <c r="AU105" s="18" t="s">
        <v>86</v>
      </c>
    </row>
    <row r="106" spans="2:65" s="1" customFormat="1" ht="16.5" customHeight="1">
      <c r="B106" s="33"/>
      <c r="C106" s="108" t="s">
        <v>159</v>
      </c>
      <c r="D106" s="108" t="s">
        <v>132</v>
      </c>
      <c r="E106" s="109" t="s">
        <v>2034</v>
      </c>
      <c r="F106" s="110" t="s">
        <v>2035</v>
      </c>
      <c r="G106" s="111" t="s">
        <v>256</v>
      </c>
      <c r="H106" s="112">
        <v>2</v>
      </c>
      <c r="I106" s="113"/>
      <c r="J106" s="114">
        <f>ROUND(I106*H106,2)</f>
        <v>0</v>
      </c>
      <c r="K106" s="110" t="s">
        <v>19</v>
      </c>
      <c r="L106" s="33"/>
      <c r="M106" s="115" t="s">
        <v>19</v>
      </c>
      <c r="N106" s="116" t="s">
        <v>47</v>
      </c>
      <c r="P106" s="117">
        <f>O106*H106</f>
        <v>0</v>
      </c>
      <c r="Q106" s="117">
        <v>0</v>
      </c>
      <c r="R106" s="117">
        <f>Q106*H106</f>
        <v>0</v>
      </c>
      <c r="S106" s="117">
        <v>0</v>
      </c>
      <c r="T106" s="118">
        <f>S106*H106</f>
        <v>0</v>
      </c>
      <c r="AR106" s="119" t="s">
        <v>136</v>
      </c>
      <c r="AT106" s="119" t="s">
        <v>132</v>
      </c>
      <c r="AU106" s="119" t="s">
        <v>86</v>
      </c>
      <c r="AY106" s="18" t="s">
        <v>137</v>
      </c>
      <c r="BE106" s="120">
        <f>IF(N106="základní",J106,0)</f>
        <v>0</v>
      </c>
      <c r="BF106" s="120">
        <f>IF(N106="snížená",J106,0)</f>
        <v>0</v>
      </c>
      <c r="BG106" s="120">
        <f>IF(N106="zákl. přenesená",J106,0)</f>
        <v>0</v>
      </c>
      <c r="BH106" s="120">
        <f>IF(N106="sníž. přenesená",J106,0)</f>
        <v>0</v>
      </c>
      <c r="BI106" s="120">
        <f>IF(N106="nulová",J106,0)</f>
        <v>0</v>
      </c>
      <c r="BJ106" s="18" t="s">
        <v>84</v>
      </c>
      <c r="BK106" s="120">
        <f>ROUND(I106*H106,2)</f>
        <v>0</v>
      </c>
      <c r="BL106" s="18" t="s">
        <v>136</v>
      </c>
      <c r="BM106" s="119" t="s">
        <v>2036</v>
      </c>
    </row>
    <row r="107" spans="2:65" s="1" customFormat="1" ht="11.25">
      <c r="B107" s="33"/>
      <c r="D107" s="121" t="s">
        <v>139</v>
      </c>
      <c r="F107" s="122" t="s">
        <v>2035</v>
      </c>
      <c r="I107" s="123"/>
      <c r="L107" s="33"/>
      <c r="M107" s="124"/>
      <c r="T107" s="54"/>
      <c r="AT107" s="18" t="s">
        <v>139</v>
      </c>
      <c r="AU107" s="18" t="s">
        <v>86</v>
      </c>
    </row>
    <row r="108" spans="2:65" s="1" customFormat="1" ht="19.5">
      <c r="B108" s="33"/>
      <c r="D108" s="121" t="s">
        <v>252</v>
      </c>
      <c r="F108" s="141" t="s">
        <v>2022</v>
      </c>
      <c r="I108" s="123"/>
      <c r="L108" s="33"/>
      <c r="M108" s="124"/>
      <c r="T108" s="54"/>
      <c r="AT108" s="18" t="s">
        <v>252</v>
      </c>
      <c r="AU108" s="18" t="s">
        <v>86</v>
      </c>
    </row>
    <row r="109" spans="2:65" s="1" customFormat="1" ht="16.5" customHeight="1">
      <c r="B109" s="33"/>
      <c r="C109" s="108" t="s">
        <v>164</v>
      </c>
      <c r="D109" s="108" t="s">
        <v>132</v>
      </c>
      <c r="E109" s="109" t="s">
        <v>2037</v>
      </c>
      <c r="F109" s="110" t="s">
        <v>2038</v>
      </c>
      <c r="G109" s="111" t="s">
        <v>256</v>
      </c>
      <c r="H109" s="112">
        <v>1</v>
      </c>
      <c r="I109" s="113"/>
      <c r="J109" s="114">
        <f>ROUND(I109*H109,2)</f>
        <v>0</v>
      </c>
      <c r="K109" s="110" t="s">
        <v>19</v>
      </c>
      <c r="L109" s="33"/>
      <c r="M109" s="115" t="s">
        <v>19</v>
      </c>
      <c r="N109" s="116" t="s">
        <v>47</v>
      </c>
      <c r="P109" s="117">
        <f>O109*H109</f>
        <v>0</v>
      </c>
      <c r="Q109" s="117">
        <v>0</v>
      </c>
      <c r="R109" s="117">
        <f>Q109*H109</f>
        <v>0</v>
      </c>
      <c r="S109" s="117">
        <v>0</v>
      </c>
      <c r="T109" s="118">
        <f>S109*H109</f>
        <v>0</v>
      </c>
      <c r="AR109" s="119" t="s">
        <v>136</v>
      </c>
      <c r="AT109" s="119" t="s">
        <v>132</v>
      </c>
      <c r="AU109" s="119" t="s">
        <v>86</v>
      </c>
      <c r="AY109" s="18" t="s">
        <v>137</v>
      </c>
      <c r="BE109" s="120">
        <f>IF(N109="základní",J109,0)</f>
        <v>0</v>
      </c>
      <c r="BF109" s="120">
        <f>IF(N109="snížená",J109,0)</f>
        <v>0</v>
      </c>
      <c r="BG109" s="120">
        <f>IF(N109="zákl. přenesená",J109,0)</f>
        <v>0</v>
      </c>
      <c r="BH109" s="120">
        <f>IF(N109="sníž. přenesená",J109,0)</f>
        <v>0</v>
      </c>
      <c r="BI109" s="120">
        <f>IF(N109="nulová",J109,0)</f>
        <v>0</v>
      </c>
      <c r="BJ109" s="18" t="s">
        <v>84</v>
      </c>
      <c r="BK109" s="120">
        <f>ROUND(I109*H109,2)</f>
        <v>0</v>
      </c>
      <c r="BL109" s="18" t="s">
        <v>136</v>
      </c>
      <c r="BM109" s="119" t="s">
        <v>2039</v>
      </c>
    </row>
    <row r="110" spans="2:65" s="1" customFormat="1" ht="11.25">
      <c r="B110" s="33"/>
      <c r="D110" s="121" t="s">
        <v>139</v>
      </c>
      <c r="F110" s="122" t="s">
        <v>2038</v>
      </c>
      <c r="I110" s="123"/>
      <c r="L110" s="33"/>
      <c r="M110" s="124"/>
      <c r="T110" s="54"/>
      <c r="AT110" s="18" t="s">
        <v>139</v>
      </c>
      <c r="AU110" s="18" t="s">
        <v>86</v>
      </c>
    </row>
    <row r="111" spans="2:65" s="1" customFormat="1" ht="19.5">
      <c r="B111" s="33"/>
      <c r="D111" s="121" t="s">
        <v>252</v>
      </c>
      <c r="F111" s="141" t="s">
        <v>2022</v>
      </c>
      <c r="I111" s="123"/>
      <c r="L111" s="33"/>
      <c r="M111" s="124"/>
      <c r="T111" s="54"/>
      <c r="AT111" s="18" t="s">
        <v>252</v>
      </c>
      <c r="AU111" s="18" t="s">
        <v>86</v>
      </c>
    </row>
    <row r="112" spans="2:65" s="13" customFormat="1" ht="22.9" customHeight="1">
      <c r="B112" s="152"/>
      <c r="D112" s="153" t="s">
        <v>75</v>
      </c>
      <c r="E112" s="162" t="s">
        <v>2040</v>
      </c>
      <c r="F112" s="162" t="s">
        <v>2041</v>
      </c>
      <c r="I112" s="155"/>
      <c r="J112" s="163">
        <f>BK112</f>
        <v>0</v>
      </c>
      <c r="L112" s="152"/>
      <c r="M112" s="157"/>
      <c r="P112" s="158">
        <f>SUM(P113:P115)</f>
        <v>0</v>
      </c>
      <c r="R112" s="158">
        <f>SUM(R113:R115)</f>
        <v>0</v>
      </c>
      <c r="T112" s="159">
        <f>SUM(T113:T115)</f>
        <v>0</v>
      </c>
      <c r="AR112" s="153" t="s">
        <v>153</v>
      </c>
      <c r="AT112" s="160" t="s">
        <v>75</v>
      </c>
      <c r="AU112" s="160" t="s">
        <v>84</v>
      </c>
      <c r="AY112" s="153" t="s">
        <v>137</v>
      </c>
      <c r="BK112" s="161">
        <f>SUM(BK113:BK115)</f>
        <v>0</v>
      </c>
    </row>
    <row r="113" spans="2:65" s="1" customFormat="1" ht="16.5" customHeight="1">
      <c r="B113" s="33"/>
      <c r="C113" s="108" t="s">
        <v>170</v>
      </c>
      <c r="D113" s="108" t="s">
        <v>132</v>
      </c>
      <c r="E113" s="109" t="s">
        <v>2042</v>
      </c>
      <c r="F113" s="110" t="s">
        <v>2043</v>
      </c>
      <c r="G113" s="111" t="s">
        <v>237</v>
      </c>
      <c r="H113" s="112">
        <v>3</v>
      </c>
      <c r="I113" s="113"/>
      <c r="J113" s="114">
        <f>ROUND(I113*H113,2)</f>
        <v>0</v>
      </c>
      <c r="K113" s="110" t="s">
        <v>19</v>
      </c>
      <c r="L113" s="33"/>
      <c r="M113" s="115" t="s">
        <v>19</v>
      </c>
      <c r="N113" s="116" t="s">
        <v>47</v>
      </c>
      <c r="P113" s="117">
        <f>O113*H113</f>
        <v>0</v>
      </c>
      <c r="Q113" s="117">
        <v>0</v>
      </c>
      <c r="R113" s="117">
        <f>Q113*H113</f>
        <v>0</v>
      </c>
      <c r="S113" s="117">
        <v>0</v>
      </c>
      <c r="T113" s="118">
        <f>S113*H113</f>
        <v>0</v>
      </c>
      <c r="AR113" s="119" t="s">
        <v>136</v>
      </c>
      <c r="AT113" s="119" t="s">
        <v>132</v>
      </c>
      <c r="AU113" s="119" t="s">
        <v>86</v>
      </c>
      <c r="AY113" s="18" t="s">
        <v>137</v>
      </c>
      <c r="BE113" s="120">
        <f>IF(N113="základní",J113,0)</f>
        <v>0</v>
      </c>
      <c r="BF113" s="120">
        <f>IF(N113="snížená",J113,0)</f>
        <v>0</v>
      </c>
      <c r="BG113" s="120">
        <f>IF(N113="zákl. přenesená",J113,0)</f>
        <v>0</v>
      </c>
      <c r="BH113" s="120">
        <f>IF(N113="sníž. přenesená",J113,0)</f>
        <v>0</v>
      </c>
      <c r="BI113" s="120">
        <f>IF(N113="nulová",J113,0)</f>
        <v>0</v>
      </c>
      <c r="BJ113" s="18" t="s">
        <v>84</v>
      </c>
      <c r="BK113" s="120">
        <f>ROUND(I113*H113,2)</f>
        <v>0</v>
      </c>
      <c r="BL113" s="18" t="s">
        <v>136</v>
      </c>
      <c r="BM113" s="119" t="s">
        <v>2044</v>
      </c>
    </row>
    <row r="114" spans="2:65" s="1" customFormat="1" ht="11.25">
      <c r="B114" s="33"/>
      <c r="D114" s="121" t="s">
        <v>139</v>
      </c>
      <c r="F114" s="122" t="s">
        <v>2043</v>
      </c>
      <c r="I114" s="123"/>
      <c r="L114" s="33"/>
      <c r="M114" s="124"/>
      <c r="T114" s="54"/>
      <c r="AT114" s="18" t="s">
        <v>139</v>
      </c>
      <c r="AU114" s="18" t="s">
        <v>86</v>
      </c>
    </row>
    <row r="115" spans="2:65" s="1" customFormat="1" ht="19.5">
      <c r="B115" s="33"/>
      <c r="D115" s="121" t="s">
        <v>252</v>
      </c>
      <c r="F115" s="141" t="s">
        <v>2022</v>
      </c>
      <c r="I115" s="123"/>
      <c r="L115" s="33"/>
      <c r="M115" s="124"/>
      <c r="T115" s="54"/>
      <c r="AT115" s="18" t="s">
        <v>252</v>
      </c>
      <c r="AU115" s="18" t="s">
        <v>86</v>
      </c>
    </row>
    <row r="116" spans="2:65" s="13" customFormat="1" ht="22.9" customHeight="1">
      <c r="B116" s="152"/>
      <c r="D116" s="153" t="s">
        <v>75</v>
      </c>
      <c r="E116" s="162" t="s">
        <v>2045</v>
      </c>
      <c r="F116" s="162" t="s">
        <v>2046</v>
      </c>
      <c r="I116" s="155"/>
      <c r="J116" s="163">
        <f>BK116</f>
        <v>0</v>
      </c>
      <c r="L116" s="152"/>
      <c r="M116" s="157"/>
      <c r="P116" s="158">
        <f>SUM(P117:P119)</f>
        <v>0</v>
      </c>
      <c r="R116" s="158">
        <f>SUM(R117:R119)</f>
        <v>0</v>
      </c>
      <c r="T116" s="159">
        <f>SUM(T117:T119)</f>
        <v>0</v>
      </c>
      <c r="AR116" s="153" t="s">
        <v>153</v>
      </c>
      <c r="AT116" s="160" t="s">
        <v>75</v>
      </c>
      <c r="AU116" s="160" t="s">
        <v>84</v>
      </c>
      <c r="AY116" s="153" t="s">
        <v>137</v>
      </c>
      <c r="BK116" s="161">
        <f>SUM(BK117:BK119)</f>
        <v>0</v>
      </c>
    </row>
    <row r="117" spans="2:65" s="1" customFormat="1" ht="16.5" customHeight="1">
      <c r="B117" s="33"/>
      <c r="C117" s="108" t="s">
        <v>176</v>
      </c>
      <c r="D117" s="108" t="s">
        <v>132</v>
      </c>
      <c r="E117" s="109" t="s">
        <v>2047</v>
      </c>
      <c r="F117" s="110" t="s">
        <v>2048</v>
      </c>
      <c r="G117" s="111" t="s">
        <v>237</v>
      </c>
      <c r="H117" s="112">
        <v>1</v>
      </c>
      <c r="I117" s="113"/>
      <c r="J117" s="114">
        <f>ROUND(I117*H117,2)</f>
        <v>0</v>
      </c>
      <c r="K117" s="110" t="s">
        <v>19</v>
      </c>
      <c r="L117" s="33"/>
      <c r="M117" s="115" t="s">
        <v>19</v>
      </c>
      <c r="N117" s="116" t="s">
        <v>47</v>
      </c>
      <c r="P117" s="117">
        <f>O117*H117</f>
        <v>0</v>
      </c>
      <c r="Q117" s="117">
        <v>0</v>
      </c>
      <c r="R117" s="117">
        <f>Q117*H117</f>
        <v>0</v>
      </c>
      <c r="S117" s="117">
        <v>0</v>
      </c>
      <c r="T117" s="118">
        <f>S117*H117</f>
        <v>0</v>
      </c>
      <c r="AR117" s="119" t="s">
        <v>136</v>
      </c>
      <c r="AT117" s="119" t="s">
        <v>132</v>
      </c>
      <c r="AU117" s="119" t="s">
        <v>86</v>
      </c>
      <c r="AY117" s="18" t="s">
        <v>137</v>
      </c>
      <c r="BE117" s="120">
        <f>IF(N117="základní",J117,0)</f>
        <v>0</v>
      </c>
      <c r="BF117" s="120">
        <f>IF(N117="snížená",J117,0)</f>
        <v>0</v>
      </c>
      <c r="BG117" s="120">
        <f>IF(N117="zákl. přenesená",J117,0)</f>
        <v>0</v>
      </c>
      <c r="BH117" s="120">
        <f>IF(N117="sníž. přenesená",J117,0)</f>
        <v>0</v>
      </c>
      <c r="BI117" s="120">
        <f>IF(N117="nulová",J117,0)</f>
        <v>0</v>
      </c>
      <c r="BJ117" s="18" t="s">
        <v>84</v>
      </c>
      <c r="BK117" s="120">
        <f>ROUND(I117*H117,2)</f>
        <v>0</v>
      </c>
      <c r="BL117" s="18" t="s">
        <v>136</v>
      </c>
      <c r="BM117" s="119" t="s">
        <v>2049</v>
      </c>
    </row>
    <row r="118" spans="2:65" s="1" customFormat="1" ht="11.25">
      <c r="B118" s="33"/>
      <c r="D118" s="121" t="s">
        <v>139</v>
      </c>
      <c r="F118" s="122" t="s">
        <v>2048</v>
      </c>
      <c r="I118" s="123"/>
      <c r="L118" s="33"/>
      <c r="M118" s="124"/>
      <c r="T118" s="54"/>
      <c r="AT118" s="18" t="s">
        <v>139</v>
      </c>
      <c r="AU118" s="18" t="s">
        <v>86</v>
      </c>
    </row>
    <row r="119" spans="2:65" s="1" customFormat="1" ht="19.5">
      <c r="B119" s="33"/>
      <c r="D119" s="121" t="s">
        <v>252</v>
      </c>
      <c r="F119" s="141" t="s">
        <v>2022</v>
      </c>
      <c r="I119" s="123"/>
      <c r="L119" s="33"/>
      <c r="M119" s="124"/>
      <c r="T119" s="54"/>
      <c r="AT119" s="18" t="s">
        <v>252</v>
      </c>
      <c r="AU119" s="18" t="s">
        <v>86</v>
      </c>
    </row>
    <row r="120" spans="2:65" s="13" customFormat="1" ht="25.9" customHeight="1">
      <c r="B120" s="152"/>
      <c r="D120" s="153" t="s">
        <v>75</v>
      </c>
      <c r="E120" s="154" t="s">
        <v>2050</v>
      </c>
      <c r="F120" s="154" t="s">
        <v>2051</v>
      </c>
      <c r="I120" s="155"/>
      <c r="J120" s="156">
        <f>BK120</f>
        <v>0</v>
      </c>
      <c r="L120" s="152"/>
      <c r="M120" s="157"/>
      <c r="P120" s="158">
        <f>P121+P131+P147+P157+P167</f>
        <v>0</v>
      </c>
      <c r="R120" s="158">
        <f>R121+R131+R147+R157+R167</f>
        <v>0</v>
      </c>
      <c r="T120" s="159">
        <f>T121+T131+T147+T157+T167</f>
        <v>0</v>
      </c>
      <c r="AR120" s="153" t="s">
        <v>153</v>
      </c>
      <c r="AT120" s="160" t="s">
        <v>75</v>
      </c>
      <c r="AU120" s="160" t="s">
        <v>76</v>
      </c>
      <c r="AY120" s="153" t="s">
        <v>137</v>
      </c>
      <c r="BK120" s="161">
        <f>BK121+BK131+BK147+BK157+BK167</f>
        <v>0</v>
      </c>
    </row>
    <row r="121" spans="2:65" s="13" customFormat="1" ht="22.9" customHeight="1">
      <c r="B121" s="152"/>
      <c r="D121" s="153" t="s">
        <v>75</v>
      </c>
      <c r="E121" s="162" t="s">
        <v>2052</v>
      </c>
      <c r="F121" s="162" t="s">
        <v>2053</v>
      </c>
      <c r="I121" s="155"/>
      <c r="J121" s="163">
        <f>BK121</f>
        <v>0</v>
      </c>
      <c r="L121" s="152"/>
      <c r="M121" s="157"/>
      <c r="P121" s="158">
        <f>SUM(P122:P130)</f>
        <v>0</v>
      </c>
      <c r="R121" s="158">
        <f>SUM(R122:R130)</f>
        <v>0</v>
      </c>
      <c r="T121" s="159">
        <f>SUM(T122:T130)</f>
        <v>0</v>
      </c>
      <c r="AR121" s="153" t="s">
        <v>153</v>
      </c>
      <c r="AT121" s="160" t="s">
        <v>75</v>
      </c>
      <c r="AU121" s="160" t="s">
        <v>84</v>
      </c>
      <c r="AY121" s="153" t="s">
        <v>137</v>
      </c>
      <c r="BK121" s="161">
        <f>SUM(BK122:BK130)</f>
        <v>0</v>
      </c>
    </row>
    <row r="122" spans="2:65" s="1" customFormat="1" ht="16.5" customHeight="1">
      <c r="B122" s="33"/>
      <c r="C122" s="108" t="s">
        <v>181</v>
      </c>
      <c r="D122" s="108" t="s">
        <v>132</v>
      </c>
      <c r="E122" s="109" t="s">
        <v>2054</v>
      </c>
      <c r="F122" s="110" t="s">
        <v>2055</v>
      </c>
      <c r="G122" s="111" t="s">
        <v>256</v>
      </c>
      <c r="H122" s="112">
        <v>1</v>
      </c>
      <c r="I122" s="113"/>
      <c r="J122" s="114">
        <f>ROUND(I122*H122,2)</f>
        <v>0</v>
      </c>
      <c r="K122" s="110" t="s">
        <v>19</v>
      </c>
      <c r="L122" s="33"/>
      <c r="M122" s="115" t="s">
        <v>19</v>
      </c>
      <c r="N122" s="116" t="s">
        <v>47</v>
      </c>
      <c r="P122" s="117">
        <f>O122*H122</f>
        <v>0</v>
      </c>
      <c r="Q122" s="117">
        <v>0</v>
      </c>
      <c r="R122" s="117">
        <f>Q122*H122</f>
        <v>0</v>
      </c>
      <c r="S122" s="117">
        <v>0</v>
      </c>
      <c r="T122" s="118">
        <f>S122*H122</f>
        <v>0</v>
      </c>
      <c r="AR122" s="119" t="s">
        <v>136</v>
      </c>
      <c r="AT122" s="119" t="s">
        <v>132</v>
      </c>
      <c r="AU122" s="119" t="s">
        <v>86</v>
      </c>
      <c r="AY122" s="18" t="s">
        <v>137</v>
      </c>
      <c r="BE122" s="120">
        <f>IF(N122="základní",J122,0)</f>
        <v>0</v>
      </c>
      <c r="BF122" s="120">
        <f>IF(N122="snížená",J122,0)</f>
        <v>0</v>
      </c>
      <c r="BG122" s="120">
        <f>IF(N122="zákl. přenesená",J122,0)</f>
        <v>0</v>
      </c>
      <c r="BH122" s="120">
        <f>IF(N122="sníž. přenesená",J122,0)</f>
        <v>0</v>
      </c>
      <c r="BI122" s="120">
        <f>IF(N122="nulová",J122,0)</f>
        <v>0</v>
      </c>
      <c r="BJ122" s="18" t="s">
        <v>84</v>
      </c>
      <c r="BK122" s="120">
        <f>ROUND(I122*H122,2)</f>
        <v>0</v>
      </c>
      <c r="BL122" s="18" t="s">
        <v>136</v>
      </c>
      <c r="BM122" s="119" t="s">
        <v>2056</v>
      </c>
    </row>
    <row r="123" spans="2:65" s="1" customFormat="1" ht="11.25">
      <c r="B123" s="33"/>
      <c r="D123" s="121" t="s">
        <v>139</v>
      </c>
      <c r="F123" s="122" t="s">
        <v>2055</v>
      </c>
      <c r="I123" s="123"/>
      <c r="L123" s="33"/>
      <c r="M123" s="124"/>
      <c r="T123" s="54"/>
      <c r="AT123" s="18" t="s">
        <v>139</v>
      </c>
      <c r="AU123" s="18" t="s">
        <v>86</v>
      </c>
    </row>
    <row r="124" spans="2:65" s="1" customFormat="1" ht="19.5">
      <c r="B124" s="33"/>
      <c r="D124" s="121" t="s">
        <v>252</v>
      </c>
      <c r="F124" s="141" t="s">
        <v>2022</v>
      </c>
      <c r="I124" s="123"/>
      <c r="L124" s="33"/>
      <c r="M124" s="124"/>
      <c r="T124" s="54"/>
      <c r="AT124" s="18" t="s">
        <v>252</v>
      </c>
      <c r="AU124" s="18" t="s">
        <v>86</v>
      </c>
    </row>
    <row r="125" spans="2:65" s="1" customFormat="1" ht="16.5" customHeight="1">
      <c r="B125" s="33"/>
      <c r="C125" s="108" t="s">
        <v>186</v>
      </c>
      <c r="D125" s="108" t="s">
        <v>132</v>
      </c>
      <c r="E125" s="109" t="s">
        <v>2057</v>
      </c>
      <c r="F125" s="110" t="s">
        <v>2058</v>
      </c>
      <c r="G125" s="111" t="s">
        <v>256</v>
      </c>
      <c r="H125" s="112">
        <v>1</v>
      </c>
      <c r="I125" s="113"/>
      <c r="J125" s="114">
        <f>ROUND(I125*H125,2)</f>
        <v>0</v>
      </c>
      <c r="K125" s="110" t="s">
        <v>19</v>
      </c>
      <c r="L125" s="33"/>
      <c r="M125" s="115" t="s">
        <v>19</v>
      </c>
      <c r="N125" s="116" t="s">
        <v>47</v>
      </c>
      <c r="P125" s="117">
        <f>O125*H125</f>
        <v>0</v>
      </c>
      <c r="Q125" s="117">
        <v>0</v>
      </c>
      <c r="R125" s="117">
        <f>Q125*H125</f>
        <v>0</v>
      </c>
      <c r="S125" s="117">
        <v>0</v>
      </c>
      <c r="T125" s="118">
        <f>S125*H125</f>
        <v>0</v>
      </c>
      <c r="AR125" s="119" t="s">
        <v>136</v>
      </c>
      <c r="AT125" s="119" t="s">
        <v>132</v>
      </c>
      <c r="AU125" s="119" t="s">
        <v>86</v>
      </c>
      <c r="AY125" s="18" t="s">
        <v>137</v>
      </c>
      <c r="BE125" s="120">
        <f>IF(N125="základní",J125,0)</f>
        <v>0</v>
      </c>
      <c r="BF125" s="120">
        <f>IF(N125="snížená",J125,0)</f>
        <v>0</v>
      </c>
      <c r="BG125" s="120">
        <f>IF(N125="zákl. přenesená",J125,0)</f>
        <v>0</v>
      </c>
      <c r="BH125" s="120">
        <f>IF(N125="sníž. přenesená",J125,0)</f>
        <v>0</v>
      </c>
      <c r="BI125" s="120">
        <f>IF(N125="nulová",J125,0)</f>
        <v>0</v>
      </c>
      <c r="BJ125" s="18" t="s">
        <v>84</v>
      </c>
      <c r="BK125" s="120">
        <f>ROUND(I125*H125,2)</f>
        <v>0</v>
      </c>
      <c r="BL125" s="18" t="s">
        <v>136</v>
      </c>
      <c r="BM125" s="119" t="s">
        <v>2059</v>
      </c>
    </row>
    <row r="126" spans="2:65" s="1" customFormat="1" ht="11.25">
      <c r="B126" s="33"/>
      <c r="D126" s="121" t="s">
        <v>139</v>
      </c>
      <c r="F126" s="122" t="s">
        <v>2058</v>
      </c>
      <c r="I126" s="123"/>
      <c r="L126" s="33"/>
      <c r="M126" s="124"/>
      <c r="T126" s="54"/>
      <c r="AT126" s="18" t="s">
        <v>139</v>
      </c>
      <c r="AU126" s="18" t="s">
        <v>86</v>
      </c>
    </row>
    <row r="127" spans="2:65" s="1" customFormat="1" ht="19.5">
      <c r="B127" s="33"/>
      <c r="D127" s="121" t="s">
        <v>252</v>
      </c>
      <c r="F127" s="141" t="s">
        <v>2022</v>
      </c>
      <c r="I127" s="123"/>
      <c r="L127" s="33"/>
      <c r="M127" s="124"/>
      <c r="T127" s="54"/>
      <c r="AT127" s="18" t="s">
        <v>252</v>
      </c>
      <c r="AU127" s="18" t="s">
        <v>86</v>
      </c>
    </row>
    <row r="128" spans="2:65" s="1" customFormat="1" ht="16.5" customHeight="1">
      <c r="B128" s="33"/>
      <c r="C128" s="108" t="s">
        <v>191</v>
      </c>
      <c r="D128" s="108" t="s">
        <v>132</v>
      </c>
      <c r="E128" s="109" t="s">
        <v>2060</v>
      </c>
      <c r="F128" s="110" t="s">
        <v>2046</v>
      </c>
      <c r="G128" s="111" t="s">
        <v>256</v>
      </c>
      <c r="H128" s="112">
        <v>1</v>
      </c>
      <c r="I128" s="113"/>
      <c r="J128" s="114">
        <f>ROUND(I128*H128,2)</f>
        <v>0</v>
      </c>
      <c r="K128" s="110" t="s">
        <v>19</v>
      </c>
      <c r="L128" s="33"/>
      <c r="M128" s="115" t="s">
        <v>19</v>
      </c>
      <c r="N128" s="116" t="s">
        <v>47</v>
      </c>
      <c r="P128" s="117">
        <f>O128*H128</f>
        <v>0</v>
      </c>
      <c r="Q128" s="117">
        <v>0</v>
      </c>
      <c r="R128" s="117">
        <f>Q128*H128</f>
        <v>0</v>
      </c>
      <c r="S128" s="117">
        <v>0</v>
      </c>
      <c r="T128" s="118">
        <f>S128*H128</f>
        <v>0</v>
      </c>
      <c r="AR128" s="119" t="s">
        <v>136</v>
      </c>
      <c r="AT128" s="119" t="s">
        <v>132</v>
      </c>
      <c r="AU128" s="119" t="s">
        <v>86</v>
      </c>
      <c r="AY128" s="18" t="s">
        <v>137</v>
      </c>
      <c r="BE128" s="120">
        <f>IF(N128="základní",J128,0)</f>
        <v>0</v>
      </c>
      <c r="BF128" s="120">
        <f>IF(N128="snížená",J128,0)</f>
        <v>0</v>
      </c>
      <c r="BG128" s="120">
        <f>IF(N128="zákl. přenesená",J128,0)</f>
        <v>0</v>
      </c>
      <c r="BH128" s="120">
        <f>IF(N128="sníž. přenesená",J128,0)</f>
        <v>0</v>
      </c>
      <c r="BI128" s="120">
        <f>IF(N128="nulová",J128,0)</f>
        <v>0</v>
      </c>
      <c r="BJ128" s="18" t="s">
        <v>84</v>
      </c>
      <c r="BK128" s="120">
        <f>ROUND(I128*H128,2)</f>
        <v>0</v>
      </c>
      <c r="BL128" s="18" t="s">
        <v>136</v>
      </c>
      <c r="BM128" s="119" t="s">
        <v>2061</v>
      </c>
    </row>
    <row r="129" spans="2:65" s="1" customFormat="1" ht="11.25">
      <c r="B129" s="33"/>
      <c r="D129" s="121" t="s">
        <v>139</v>
      </c>
      <c r="F129" s="122" t="s">
        <v>2046</v>
      </c>
      <c r="I129" s="123"/>
      <c r="L129" s="33"/>
      <c r="M129" s="124"/>
      <c r="T129" s="54"/>
      <c r="AT129" s="18" t="s">
        <v>139</v>
      </c>
      <c r="AU129" s="18" t="s">
        <v>86</v>
      </c>
    </row>
    <row r="130" spans="2:65" s="1" customFormat="1" ht="19.5">
      <c r="B130" s="33"/>
      <c r="D130" s="121" t="s">
        <v>252</v>
      </c>
      <c r="F130" s="141" t="s">
        <v>2022</v>
      </c>
      <c r="I130" s="123"/>
      <c r="L130" s="33"/>
      <c r="M130" s="124"/>
      <c r="T130" s="54"/>
      <c r="AT130" s="18" t="s">
        <v>252</v>
      </c>
      <c r="AU130" s="18" t="s">
        <v>86</v>
      </c>
    </row>
    <row r="131" spans="2:65" s="13" customFormat="1" ht="22.9" customHeight="1">
      <c r="B131" s="152"/>
      <c r="D131" s="153" t="s">
        <v>75</v>
      </c>
      <c r="E131" s="162" t="s">
        <v>2062</v>
      </c>
      <c r="F131" s="162" t="s">
        <v>2063</v>
      </c>
      <c r="I131" s="155"/>
      <c r="J131" s="163">
        <f>BK131</f>
        <v>0</v>
      </c>
      <c r="L131" s="152"/>
      <c r="M131" s="157"/>
      <c r="P131" s="158">
        <f>SUM(P132:P146)</f>
        <v>0</v>
      </c>
      <c r="R131" s="158">
        <f>SUM(R132:R146)</f>
        <v>0</v>
      </c>
      <c r="T131" s="159">
        <f>SUM(T132:T146)</f>
        <v>0</v>
      </c>
      <c r="AR131" s="153" t="s">
        <v>84</v>
      </c>
      <c r="AT131" s="160" t="s">
        <v>75</v>
      </c>
      <c r="AU131" s="160" t="s">
        <v>84</v>
      </c>
      <c r="AY131" s="153" t="s">
        <v>137</v>
      </c>
      <c r="BK131" s="161">
        <f>SUM(BK132:BK146)</f>
        <v>0</v>
      </c>
    </row>
    <row r="132" spans="2:65" s="1" customFormat="1" ht="16.5" customHeight="1">
      <c r="B132" s="33"/>
      <c r="C132" s="108" t="s">
        <v>195</v>
      </c>
      <c r="D132" s="108" t="s">
        <v>132</v>
      </c>
      <c r="E132" s="109" t="s">
        <v>2064</v>
      </c>
      <c r="F132" s="110" t="s">
        <v>2065</v>
      </c>
      <c r="G132" s="111" t="s">
        <v>256</v>
      </c>
      <c r="H132" s="112">
        <v>1</v>
      </c>
      <c r="I132" s="113"/>
      <c r="J132" s="114">
        <f>ROUND(I132*H132,2)</f>
        <v>0</v>
      </c>
      <c r="K132" s="110" t="s">
        <v>19</v>
      </c>
      <c r="L132" s="33"/>
      <c r="M132" s="115" t="s">
        <v>19</v>
      </c>
      <c r="N132" s="116" t="s">
        <v>47</v>
      </c>
      <c r="P132" s="117">
        <f>O132*H132</f>
        <v>0</v>
      </c>
      <c r="Q132" s="117">
        <v>0</v>
      </c>
      <c r="R132" s="117">
        <f>Q132*H132</f>
        <v>0</v>
      </c>
      <c r="S132" s="117">
        <v>0</v>
      </c>
      <c r="T132" s="118">
        <f>S132*H132</f>
        <v>0</v>
      </c>
      <c r="AR132" s="119" t="s">
        <v>153</v>
      </c>
      <c r="AT132" s="119" t="s">
        <v>132</v>
      </c>
      <c r="AU132" s="119" t="s">
        <v>86</v>
      </c>
      <c r="AY132" s="18" t="s">
        <v>137</v>
      </c>
      <c r="BE132" s="120">
        <f>IF(N132="základní",J132,0)</f>
        <v>0</v>
      </c>
      <c r="BF132" s="120">
        <f>IF(N132="snížená",J132,0)</f>
        <v>0</v>
      </c>
      <c r="BG132" s="120">
        <f>IF(N132="zákl. přenesená",J132,0)</f>
        <v>0</v>
      </c>
      <c r="BH132" s="120">
        <f>IF(N132="sníž. přenesená",J132,0)</f>
        <v>0</v>
      </c>
      <c r="BI132" s="120">
        <f>IF(N132="nulová",J132,0)</f>
        <v>0</v>
      </c>
      <c r="BJ132" s="18" t="s">
        <v>84</v>
      </c>
      <c r="BK132" s="120">
        <f>ROUND(I132*H132,2)</f>
        <v>0</v>
      </c>
      <c r="BL132" s="18" t="s">
        <v>153</v>
      </c>
      <c r="BM132" s="119" t="s">
        <v>2066</v>
      </c>
    </row>
    <row r="133" spans="2:65" s="1" customFormat="1" ht="11.25">
      <c r="B133" s="33"/>
      <c r="D133" s="121" t="s">
        <v>139</v>
      </c>
      <c r="F133" s="122" t="s">
        <v>2065</v>
      </c>
      <c r="I133" s="123"/>
      <c r="L133" s="33"/>
      <c r="M133" s="124"/>
      <c r="T133" s="54"/>
      <c r="AT133" s="18" t="s">
        <v>139</v>
      </c>
      <c r="AU133" s="18" t="s">
        <v>86</v>
      </c>
    </row>
    <row r="134" spans="2:65" s="1" customFormat="1" ht="19.5">
      <c r="B134" s="33"/>
      <c r="D134" s="121" t="s">
        <v>252</v>
      </c>
      <c r="F134" s="141" t="s">
        <v>2022</v>
      </c>
      <c r="I134" s="123"/>
      <c r="L134" s="33"/>
      <c r="M134" s="124"/>
      <c r="T134" s="54"/>
      <c r="AT134" s="18" t="s">
        <v>252</v>
      </c>
      <c r="AU134" s="18" t="s">
        <v>86</v>
      </c>
    </row>
    <row r="135" spans="2:65" s="1" customFormat="1" ht="16.5" customHeight="1">
      <c r="B135" s="33"/>
      <c r="C135" s="108" t="s">
        <v>199</v>
      </c>
      <c r="D135" s="108" t="s">
        <v>132</v>
      </c>
      <c r="E135" s="109" t="s">
        <v>2067</v>
      </c>
      <c r="F135" s="110" t="s">
        <v>2068</v>
      </c>
      <c r="G135" s="111" t="s">
        <v>256</v>
      </c>
      <c r="H135" s="112">
        <v>1</v>
      </c>
      <c r="I135" s="113"/>
      <c r="J135" s="114">
        <f>ROUND(I135*H135,2)</f>
        <v>0</v>
      </c>
      <c r="K135" s="110" t="s">
        <v>19</v>
      </c>
      <c r="L135" s="33"/>
      <c r="M135" s="115" t="s">
        <v>19</v>
      </c>
      <c r="N135" s="116" t="s">
        <v>47</v>
      </c>
      <c r="P135" s="117">
        <f>O135*H135</f>
        <v>0</v>
      </c>
      <c r="Q135" s="117">
        <v>0</v>
      </c>
      <c r="R135" s="117">
        <f>Q135*H135</f>
        <v>0</v>
      </c>
      <c r="S135" s="117">
        <v>0</v>
      </c>
      <c r="T135" s="118">
        <f>S135*H135</f>
        <v>0</v>
      </c>
      <c r="AR135" s="119" t="s">
        <v>153</v>
      </c>
      <c r="AT135" s="119" t="s">
        <v>132</v>
      </c>
      <c r="AU135" s="119" t="s">
        <v>86</v>
      </c>
      <c r="AY135" s="18" t="s">
        <v>137</v>
      </c>
      <c r="BE135" s="120">
        <f>IF(N135="základní",J135,0)</f>
        <v>0</v>
      </c>
      <c r="BF135" s="120">
        <f>IF(N135="snížená",J135,0)</f>
        <v>0</v>
      </c>
      <c r="BG135" s="120">
        <f>IF(N135="zákl. přenesená",J135,0)</f>
        <v>0</v>
      </c>
      <c r="BH135" s="120">
        <f>IF(N135="sníž. přenesená",J135,0)</f>
        <v>0</v>
      </c>
      <c r="BI135" s="120">
        <f>IF(N135="nulová",J135,0)</f>
        <v>0</v>
      </c>
      <c r="BJ135" s="18" t="s">
        <v>84</v>
      </c>
      <c r="BK135" s="120">
        <f>ROUND(I135*H135,2)</f>
        <v>0</v>
      </c>
      <c r="BL135" s="18" t="s">
        <v>153</v>
      </c>
      <c r="BM135" s="119" t="s">
        <v>2069</v>
      </c>
    </row>
    <row r="136" spans="2:65" s="1" customFormat="1" ht="11.25">
      <c r="B136" s="33"/>
      <c r="D136" s="121" t="s">
        <v>139</v>
      </c>
      <c r="F136" s="122" t="s">
        <v>2068</v>
      </c>
      <c r="I136" s="123"/>
      <c r="L136" s="33"/>
      <c r="M136" s="124"/>
      <c r="T136" s="54"/>
      <c r="AT136" s="18" t="s">
        <v>139</v>
      </c>
      <c r="AU136" s="18" t="s">
        <v>86</v>
      </c>
    </row>
    <row r="137" spans="2:65" s="1" customFormat="1" ht="19.5">
      <c r="B137" s="33"/>
      <c r="D137" s="121" t="s">
        <v>252</v>
      </c>
      <c r="F137" s="141" t="s">
        <v>2022</v>
      </c>
      <c r="I137" s="123"/>
      <c r="L137" s="33"/>
      <c r="M137" s="124"/>
      <c r="T137" s="54"/>
      <c r="AT137" s="18" t="s">
        <v>252</v>
      </c>
      <c r="AU137" s="18" t="s">
        <v>86</v>
      </c>
    </row>
    <row r="138" spans="2:65" s="1" customFormat="1" ht="16.5" customHeight="1">
      <c r="B138" s="33"/>
      <c r="C138" s="108" t="s">
        <v>204</v>
      </c>
      <c r="D138" s="108" t="s">
        <v>132</v>
      </c>
      <c r="E138" s="109" t="s">
        <v>2070</v>
      </c>
      <c r="F138" s="110" t="s">
        <v>2071</v>
      </c>
      <c r="G138" s="111" t="s">
        <v>256</v>
      </c>
      <c r="H138" s="112">
        <v>1</v>
      </c>
      <c r="I138" s="113"/>
      <c r="J138" s="114">
        <f>ROUND(I138*H138,2)</f>
        <v>0</v>
      </c>
      <c r="K138" s="110" t="s">
        <v>19</v>
      </c>
      <c r="L138" s="33"/>
      <c r="M138" s="115" t="s">
        <v>19</v>
      </c>
      <c r="N138" s="116" t="s">
        <v>47</v>
      </c>
      <c r="P138" s="117">
        <f>O138*H138</f>
        <v>0</v>
      </c>
      <c r="Q138" s="117">
        <v>0</v>
      </c>
      <c r="R138" s="117">
        <f>Q138*H138</f>
        <v>0</v>
      </c>
      <c r="S138" s="117">
        <v>0</v>
      </c>
      <c r="T138" s="118">
        <f>S138*H138</f>
        <v>0</v>
      </c>
      <c r="AR138" s="119" t="s">
        <v>153</v>
      </c>
      <c r="AT138" s="119" t="s">
        <v>132</v>
      </c>
      <c r="AU138" s="119" t="s">
        <v>86</v>
      </c>
      <c r="AY138" s="18" t="s">
        <v>137</v>
      </c>
      <c r="BE138" s="120">
        <f>IF(N138="základní",J138,0)</f>
        <v>0</v>
      </c>
      <c r="BF138" s="120">
        <f>IF(N138="snížená",J138,0)</f>
        <v>0</v>
      </c>
      <c r="BG138" s="120">
        <f>IF(N138="zákl. přenesená",J138,0)</f>
        <v>0</v>
      </c>
      <c r="BH138" s="120">
        <f>IF(N138="sníž. přenesená",J138,0)</f>
        <v>0</v>
      </c>
      <c r="BI138" s="120">
        <f>IF(N138="nulová",J138,0)</f>
        <v>0</v>
      </c>
      <c r="BJ138" s="18" t="s">
        <v>84</v>
      </c>
      <c r="BK138" s="120">
        <f>ROUND(I138*H138,2)</f>
        <v>0</v>
      </c>
      <c r="BL138" s="18" t="s">
        <v>153</v>
      </c>
      <c r="BM138" s="119" t="s">
        <v>2072</v>
      </c>
    </row>
    <row r="139" spans="2:65" s="1" customFormat="1" ht="11.25">
      <c r="B139" s="33"/>
      <c r="D139" s="121" t="s">
        <v>139</v>
      </c>
      <c r="F139" s="122" t="s">
        <v>2071</v>
      </c>
      <c r="I139" s="123"/>
      <c r="L139" s="33"/>
      <c r="M139" s="124"/>
      <c r="T139" s="54"/>
      <c r="AT139" s="18" t="s">
        <v>139</v>
      </c>
      <c r="AU139" s="18" t="s">
        <v>86</v>
      </c>
    </row>
    <row r="140" spans="2:65" s="1" customFormat="1" ht="19.5">
      <c r="B140" s="33"/>
      <c r="D140" s="121" t="s">
        <v>252</v>
      </c>
      <c r="F140" s="141" t="s">
        <v>2022</v>
      </c>
      <c r="I140" s="123"/>
      <c r="L140" s="33"/>
      <c r="M140" s="124"/>
      <c r="T140" s="54"/>
      <c r="AT140" s="18" t="s">
        <v>252</v>
      </c>
      <c r="AU140" s="18" t="s">
        <v>86</v>
      </c>
    </row>
    <row r="141" spans="2:65" s="1" customFormat="1" ht="16.5" customHeight="1">
      <c r="B141" s="33"/>
      <c r="C141" s="108" t="s">
        <v>8</v>
      </c>
      <c r="D141" s="108" t="s">
        <v>132</v>
      </c>
      <c r="E141" s="109" t="s">
        <v>2073</v>
      </c>
      <c r="F141" s="110" t="s">
        <v>2046</v>
      </c>
      <c r="G141" s="111" t="s">
        <v>256</v>
      </c>
      <c r="H141" s="112">
        <v>1</v>
      </c>
      <c r="I141" s="113"/>
      <c r="J141" s="114">
        <f>ROUND(I141*H141,2)</f>
        <v>0</v>
      </c>
      <c r="K141" s="110" t="s">
        <v>19</v>
      </c>
      <c r="L141" s="33"/>
      <c r="M141" s="115" t="s">
        <v>19</v>
      </c>
      <c r="N141" s="116" t="s">
        <v>47</v>
      </c>
      <c r="P141" s="117">
        <f>O141*H141</f>
        <v>0</v>
      </c>
      <c r="Q141" s="117">
        <v>0</v>
      </c>
      <c r="R141" s="117">
        <f>Q141*H141</f>
        <v>0</v>
      </c>
      <c r="S141" s="117">
        <v>0</v>
      </c>
      <c r="T141" s="118">
        <f>S141*H141</f>
        <v>0</v>
      </c>
      <c r="AR141" s="119" t="s">
        <v>153</v>
      </c>
      <c r="AT141" s="119" t="s">
        <v>132</v>
      </c>
      <c r="AU141" s="119" t="s">
        <v>86</v>
      </c>
      <c r="AY141" s="18" t="s">
        <v>137</v>
      </c>
      <c r="BE141" s="120">
        <f>IF(N141="základní",J141,0)</f>
        <v>0</v>
      </c>
      <c r="BF141" s="120">
        <f>IF(N141="snížená",J141,0)</f>
        <v>0</v>
      </c>
      <c r="BG141" s="120">
        <f>IF(N141="zákl. přenesená",J141,0)</f>
        <v>0</v>
      </c>
      <c r="BH141" s="120">
        <f>IF(N141="sníž. přenesená",J141,0)</f>
        <v>0</v>
      </c>
      <c r="BI141" s="120">
        <f>IF(N141="nulová",J141,0)</f>
        <v>0</v>
      </c>
      <c r="BJ141" s="18" t="s">
        <v>84</v>
      </c>
      <c r="BK141" s="120">
        <f>ROUND(I141*H141,2)</f>
        <v>0</v>
      </c>
      <c r="BL141" s="18" t="s">
        <v>153</v>
      </c>
      <c r="BM141" s="119" t="s">
        <v>2074</v>
      </c>
    </row>
    <row r="142" spans="2:65" s="1" customFormat="1" ht="11.25">
      <c r="B142" s="33"/>
      <c r="D142" s="121" t="s">
        <v>139</v>
      </c>
      <c r="F142" s="122" t="s">
        <v>2046</v>
      </c>
      <c r="I142" s="123"/>
      <c r="L142" s="33"/>
      <c r="M142" s="124"/>
      <c r="T142" s="54"/>
      <c r="AT142" s="18" t="s">
        <v>139</v>
      </c>
      <c r="AU142" s="18" t="s">
        <v>86</v>
      </c>
    </row>
    <row r="143" spans="2:65" s="1" customFormat="1" ht="19.5">
      <c r="B143" s="33"/>
      <c r="D143" s="121" t="s">
        <v>252</v>
      </c>
      <c r="F143" s="141" t="s">
        <v>2022</v>
      </c>
      <c r="I143" s="123"/>
      <c r="L143" s="33"/>
      <c r="M143" s="124"/>
      <c r="T143" s="54"/>
      <c r="AT143" s="18" t="s">
        <v>252</v>
      </c>
      <c r="AU143" s="18" t="s">
        <v>86</v>
      </c>
    </row>
    <row r="144" spans="2:65" s="1" customFormat="1" ht="16.5" customHeight="1">
      <c r="B144" s="33"/>
      <c r="C144" s="108" t="s">
        <v>212</v>
      </c>
      <c r="D144" s="108" t="s">
        <v>132</v>
      </c>
      <c r="E144" s="109" t="s">
        <v>2075</v>
      </c>
      <c r="F144" s="110" t="s">
        <v>2048</v>
      </c>
      <c r="G144" s="111" t="s">
        <v>256</v>
      </c>
      <c r="H144" s="112">
        <v>1</v>
      </c>
      <c r="I144" s="113"/>
      <c r="J144" s="114">
        <f>ROUND(I144*H144,2)</f>
        <v>0</v>
      </c>
      <c r="K144" s="110" t="s">
        <v>19</v>
      </c>
      <c r="L144" s="33"/>
      <c r="M144" s="115" t="s">
        <v>19</v>
      </c>
      <c r="N144" s="116" t="s">
        <v>47</v>
      </c>
      <c r="P144" s="117">
        <f>O144*H144</f>
        <v>0</v>
      </c>
      <c r="Q144" s="117">
        <v>0</v>
      </c>
      <c r="R144" s="117">
        <f>Q144*H144</f>
        <v>0</v>
      </c>
      <c r="S144" s="117">
        <v>0</v>
      </c>
      <c r="T144" s="118">
        <f>S144*H144</f>
        <v>0</v>
      </c>
      <c r="AR144" s="119" t="s">
        <v>153</v>
      </c>
      <c r="AT144" s="119" t="s">
        <v>132</v>
      </c>
      <c r="AU144" s="119" t="s">
        <v>86</v>
      </c>
      <c r="AY144" s="18" t="s">
        <v>137</v>
      </c>
      <c r="BE144" s="120">
        <f>IF(N144="základní",J144,0)</f>
        <v>0</v>
      </c>
      <c r="BF144" s="120">
        <f>IF(N144="snížená",J144,0)</f>
        <v>0</v>
      </c>
      <c r="BG144" s="120">
        <f>IF(N144="zákl. přenesená",J144,0)</f>
        <v>0</v>
      </c>
      <c r="BH144" s="120">
        <f>IF(N144="sníž. přenesená",J144,0)</f>
        <v>0</v>
      </c>
      <c r="BI144" s="120">
        <f>IF(N144="nulová",J144,0)</f>
        <v>0</v>
      </c>
      <c r="BJ144" s="18" t="s">
        <v>84</v>
      </c>
      <c r="BK144" s="120">
        <f>ROUND(I144*H144,2)</f>
        <v>0</v>
      </c>
      <c r="BL144" s="18" t="s">
        <v>153</v>
      </c>
      <c r="BM144" s="119" t="s">
        <v>2076</v>
      </c>
    </row>
    <row r="145" spans="2:65" s="1" customFormat="1" ht="11.25">
      <c r="B145" s="33"/>
      <c r="D145" s="121" t="s">
        <v>139</v>
      </c>
      <c r="F145" s="122" t="s">
        <v>2048</v>
      </c>
      <c r="I145" s="123"/>
      <c r="L145" s="33"/>
      <c r="M145" s="124"/>
      <c r="T145" s="54"/>
      <c r="AT145" s="18" t="s">
        <v>139</v>
      </c>
      <c r="AU145" s="18" t="s">
        <v>86</v>
      </c>
    </row>
    <row r="146" spans="2:65" s="1" customFormat="1" ht="19.5">
      <c r="B146" s="33"/>
      <c r="D146" s="121" t="s">
        <v>252</v>
      </c>
      <c r="F146" s="141" t="s">
        <v>2022</v>
      </c>
      <c r="I146" s="123"/>
      <c r="L146" s="33"/>
      <c r="M146" s="124"/>
      <c r="T146" s="54"/>
      <c r="AT146" s="18" t="s">
        <v>252</v>
      </c>
      <c r="AU146" s="18" t="s">
        <v>86</v>
      </c>
    </row>
    <row r="147" spans="2:65" s="13" customFormat="1" ht="22.9" customHeight="1">
      <c r="B147" s="152"/>
      <c r="D147" s="153" t="s">
        <v>75</v>
      </c>
      <c r="E147" s="162" t="s">
        <v>2077</v>
      </c>
      <c r="F147" s="162" t="s">
        <v>2078</v>
      </c>
      <c r="I147" s="155"/>
      <c r="J147" s="163">
        <f>BK147</f>
        <v>0</v>
      </c>
      <c r="L147" s="152"/>
      <c r="M147" s="157"/>
      <c r="P147" s="158">
        <f>SUM(P148:P156)</f>
        <v>0</v>
      </c>
      <c r="R147" s="158">
        <f>SUM(R148:R156)</f>
        <v>0</v>
      </c>
      <c r="T147" s="159">
        <f>SUM(T148:T156)</f>
        <v>0</v>
      </c>
      <c r="AR147" s="153" t="s">
        <v>84</v>
      </c>
      <c r="AT147" s="160" t="s">
        <v>75</v>
      </c>
      <c r="AU147" s="160" t="s">
        <v>84</v>
      </c>
      <c r="AY147" s="153" t="s">
        <v>137</v>
      </c>
      <c r="BK147" s="161">
        <f>SUM(BK148:BK156)</f>
        <v>0</v>
      </c>
    </row>
    <row r="148" spans="2:65" s="1" customFormat="1" ht="16.5" customHeight="1">
      <c r="B148" s="33"/>
      <c r="C148" s="108" t="s">
        <v>216</v>
      </c>
      <c r="D148" s="108" t="s">
        <v>132</v>
      </c>
      <c r="E148" s="109" t="s">
        <v>2079</v>
      </c>
      <c r="F148" s="110" t="s">
        <v>2080</v>
      </c>
      <c r="G148" s="111" t="s">
        <v>256</v>
      </c>
      <c r="H148" s="112">
        <v>1</v>
      </c>
      <c r="I148" s="113"/>
      <c r="J148" s="114">
        <f>ROUND(I148*H148,2)</f>
        <v>0</v>
      </c>
      <c r="K148" s="110" t="s">
        <v>19</v>
      </c>
      <c r="L148" s="33"/>
      <c r="M148" s="115" t="s">
        <v>19</v>
      </c>
      <c r="N148" s="116" t="s">
        <v>47</v>
      </c>
      <c r="P148" s="117">
        <f>O148*H148</f>
        <v>0</v>
      </c>
      <c r="Q148" s="117">
        <v>0</v>
      </c>
      <c r="R148" s="117">
        <f>Q148*H148</f>
        <v>0</v>
      </c>
      <c r="S148" s="117">
        <v>0</v>
      </c>
      <c r="T148" s="118">
        <f>S148*H148</f>
        <v>0</v>
      </c>
      <c r="AR148" s="119" t="s">
        <v>153</v>
      </c>
      <c r="AT148" s="119" t="s">
        <v>132</v>
      </c>
      <c r="AU148" s="119" t="s">
        <v>86</v>
      </c>
      <c r="AY148" s="18" t="s">
        <v>137</v>
      </c>
      <c r="BE148" s="120">
        <f>IF(N148="základní",J148,0)</f>
        <v>0</v>
      </c>
      <c r="BF148" s="120">
        <f>IF(N148="snížená",J148,0)</f>
        <v>0</v>
      </c>
      <c r="BG148" s="120">
        <f>IF(N148="zákl. přenesená",J148,0)</f>
        <v>0</v>
      </c>
      <c r="BH148" s="120">
        <f>IF(N148="sníž. přenesená",J148,0)</f>
        <v>0</v>
      </c>
      <c r="BI148" s="120">
        <f>IF(N148="nulová",J148,0)</f>
        <v>0</v>
      </c>
      <c r="BJ148" s="18" t="s">
        <v>84</v>
      </c>
      <c r="BK148" s="120">
        <f>ROUND(I148*H148,2)</f>
        <v>0</v>
      </c>
      <c r="BL148" s="18" t="s">
        <v>153</v>
      </c>
      <c r="BM148" s="119" t="s">
        <v>2081</v>
      </c>
    </row>
    <row r="149" spans="2:65" s="1" customFormat="1" ht="11.25">
      <c r="B149" s="33"/>
      <c r="D149" s="121" t="s">
        <v>139</v>
      </c>
      <c r="F149" s="122" t="s">
        <v>2080</v>
      </c>
      <c r="I149" s="123"/>
      <c r="L149" s="33"/>
      <c r="M149" s="124"/>
      <c r="T149" s="54"/>
      <c r="AT149" s="18" t="s">
        <v>139</v>
      </c>
      <c r="AU149" s="18" t="s">
        <v>86</v>
      </c>
    </row>
    <row r="150" spans="2:65" s="1" customFormat="1" ht="19.5">
      <c r="B150" s="33"/>
      <c r="D150" s="121" t="s">
        <v>252</v>
      </c>
      <c r="F150" s="141" t="s">
        <v>2022</v>
      </c>
      <c r="I150" s="123"/>
      <c r="L150" s="33"/>
      <c r="M150" s="124"/>
      <c r="T150" s="54"/>
      <c r="AT150" s="18" t="s">
        <v>252</v>
      </c>
      <c r="AU150" s="18" t="s">
        <v>86</v>
      </c>
    </row>
    <row r="151" spans="2:65" s="1" customFormat="1" ht="16.5" customHeight="1">
      <c r="B151" s="33"/>
      <c r="C151" s="108" t="s">
        <v>221</v>
      </c>
      <c r="D151" s="108" t="s">
        <v>132</v>
      </c>
      <c r="E151" s="109" t="s">
        <v>2082</v>
      </c>
      <c r="F151" s="110" t="s">
        <v>2048</v>
      </c>
      <c r="G151" s="111" t="s">
        <v>256</v>
      </c>
      <c r="H151" s="112">
        <v>1</v>
      </c>
      <c r="I151" s="113"/>
      <c r="J151" s="114">
        <f>ROUND(I151*H151,2)</f>
        <v>0</v>
      </c>
      <c r="K151" s="110" t="s">
        <v>19</v>
      </c>
      <c r="L151" s="33"/>
      <c r="M151" s="115" t="s">
        <v>19</v>
      </c>
      <c r="N151" s="116" t="s">
        <v>47</v>
      </c>
      <c r="P151" s="117">
        <f>O151*H151</f>
        <v>0</v>
      </c>
      <c r="Q151" s="117">
        <v>0</v>
      </c>
      <c r="R151" s="117">
        <f>Q151*H151</f>
        <v>0</v>
      </c>
      <c r="S151" s="117">
        <v>0</v>
      </c>
      <c r="T151" s="118">
        <f>S151*H151</f>
        <v>0</v>
      </c>
      <c r="AR151" s="119" t="s">
        <v>153</v>
      </c>
      <c r="AT151" s="119" t="s">
        <v>132</v>
      </c>
      <c r="AU151" s="119" t="s">
        <v>86</v>
      </c>
      <c r="AY151" s="18" t="s">
        <v>137</v>
      </c>
      <c r="BE151" s="120">
        <f>IF(N151="základní",J151,0)</f>
        <v>0</v>
      </c>
      <c r="BF151" s="120">
        <f>IF(N151="snížená",J151,0)</f>
        <v>0</v>
      </c>
      <c r="BG151" s="120">
        <f>IF(N151="zákl. přenesená",J151,0)</f>
        <v>0</v>
      </c>
      <c r="BH151" s="120">
        <f>IF(N151="sníž. přenesená",J151,0)</f>
        <v>0</v>
      </c>
      <c r="BI151" s="120">
        <f>IF(N151="nulová",J151,0)</f>
        <v>0</v>
      </c>
      <c r="BJ151" s="18" t="s">
        <v>84</v>
      </c>
      <c r="BK151" s="120">
        <f>ROUND(I151*H151,2)</f>
        <v>0</v>
      </c>
      <c r="BL151" s="18" t="s">
        <v>153</v>
      </c>
      <c r="BM151" s="119" t="s">
        <v>2083</v>
      </c>
    </row>
    <row r="152" spans="2:65" s="1" customFormat="1" ht="11.25">
      <c r="B152" s="33"/>
      <c r="D152" s="121" t="s">
        <v>139</v>
      </c>
      <c r="F152" s="122" t="s">
        <v>2048</v>
      </c>
      <c r="I152" s="123"/>
      <c r="L152" s="33"/>
      <c r="M152" s="124"/>
      <c r="T152" s="54"/>
      <c r="AT152" s="18" t="s">
        <v>139</v>
      </c>
      <c r="AU152" s="18" t="s">
        <v>86</v>
      </c>
    </row>
    <row r="153" spans="2:65" s="1" customFormat="1" ht="19.5">
      <c r="B153" s="33"/>
      <c r="D153" s="121" t="s">
        <v>252</v>
      </c>
      <c r="F153" s="141" t="s">
        <v>2022</v>
      </c>
      <c r="I153" s="123"/>
      <c r="L153" s="33"/>
      <c r="M153" s="124"/>
      <c r="T153" s="54"/>
      <c r="AT153" s="18" t="s">
        <v>252</v>
      </c>
      <c r="AU153" s="18" t="s">
        <v>86</v>
      </c>
    </row>
    <row r="154" spans="2:65" s="1" customFormat="1" ht="16.5" customHeight="1">
      <c r="B154" s="33"/>
      <c r="C154" s="108" t="s">
        <v>227</v>
      </c>
      <c r="D154" s="108" t="s">
        <v>132</v>
      </c>
      <c r="E154" s="109" t="s">
        <v>2084</v>
      </c>
      <c r="F154" s="110" t="s">
        <v>2085</v>
      </c>
      <c r="G154" s="111" t="s">
        <v>256</v>
      </c>
      <c r="H154" s="112">
        <v>1</v>
      </c>
      <c r="I154" s="113"/>
      <c r="J154" s="114">
        <f>ROUND(I154*H154,2)</f>
        <v>0</v>
      </c>
      <c r="K154" s="110" t="s">
        <v>19</v>
      </c>
      <c r="L154" s="33"/>
      <c r="M154" s="115" t="s">
        <v>19</v>
      </c>
      <c r="N154" s="116" t="s">
        <v>47</v>
      </c>
      <c r="P154" s="117">
        <f>O154*H154</f>
        <v>0</v>
      </c>
      <c r="Q154" s="117">
        <v>0</v>
      </c>
      <c r="R154" s="117">
        <f>Q154*H154</f>
        <v>0</v>
      </c>
      <c r="S154" s="117">
        <v>0</v>
      </c>
      <c r="T154" s="118">
        <f>S154*H154</f>
        <v>0</v>
      </c>
      <c r="AR154" s="119" t="s">
        <v>153</v>
      </c>
      <c r="AT154" s="119" t="s">
        <v>132</v>
      </c>
      <c r="AU154" s="119" t="s">
        <v>86</v>
      </c>
      <c r="AY154" s="18" t="s">
        <v>137</v>
      </c>
      <c r="BE154" s="120">
        <f>IF(N154="základní",J154,0)</f>
        <v>0</v>
      </c>
      <c r="BF154" s="120">
        <f>IF(N154="snížená",J154,0)</f>
        <v>0</v>
      </c>
      <c r="BG154" s="120">
        <f>IF(N154="zákl. přenesená",J154,0)</f>
        <v>0</v>
      </c>
      <c r="BH154" s="120">
        <f>IF(N154="sníž. přenesená",J154,0)</f>
        <v>0</v>
      </c>
      <c r="BI154" s="120">
        <f>IF(N154="nulová",J154,0)</f>
        <v>0</v>
      </c>
      <c r="BJ154" s="18" t="s">
        <v>84</v>
      </c>
      <c r="BK154" s="120">
        <f>ROUND(I154*H154,2)</f>
        <v>0</v>
      </c>
      <c r="BL154" s="18" t="s">
        <v>153</v>
      </c>
      <c r="BM154" s="119" t="s">
        <v>2086</v>
      </c>
    </row>
    <row r="155" spans="2:65" s="1" customFormat="1" ht="11.25">
      <c r="B155" s="33"/>
      <c r="D155" s="121" t="s">
        <v>139</v>
      </c>
      <c r="F155" s="122" t="s">
        <v>2085</v>
      </c>
      <c r="I155" s="123"/>
      <c r="L155" s="33"/>
      <c r="M155" s="124"/>
      <c r="T155" s="54"/>
      <c r="AT155" s="18" t="s">
        <v>139</v>
      </c>
      <c r="AU155" s="18" t="s">
        <v>86</v>
      </c>
    </row>
    <row r="156" spans="2:65" s="1" customFormat="1" ht="19.5">
      <c r="B156" s="33"/>
      <c r="D156" s="121" t="s">
        <v>252</v>
      </c>
      <c r="F156" s="141" t="s">
        <v>2022</v>
      </c>
      <c r="I156" s="123"/>
      <c r="L156" s="33"/>
      <c r="M156" s="124"/>
      <c r="T156" s="54"/>
      <c r="AT156" s="18" t="s">
        <v>252</v>
      </c>
      <c r="AU156" s="18" t="s">
        <v>86</v>
      </c>
    </row>
    <row r="157" spans="2:65" s="13" customFormat="1" ht="22.9" customHeight="1">
      <c r="B157" s="152"/>
      <c r="D157" s="153" t="s">
        <v>75</v>
      </c>
      <c r="E157" s="162" t="s">
        <v>2087</v>
      </c>
      <c r="F157" s="162" t="s">
        <v>2088</v>
      </c>
      <c r="I157" s="155"/>
      <c r="J157" s="163">
        <f>BK157</f>
        <v>0</v>
      </c>
      <c r="L157" s="152"/>
      <c r="M157" s="157"/>
      <c r="P157" s="158">
        <f>SUM(P158:P166)</f>
        <v>0</v>
      </c>
      <c r="R157" s="158">
        <f>SUM(R158:R166)</f>
        <v>0</v>
      </c>
      <c r="T157" s="159">
        <f>SUM(T158:T166)</f>
        <v>0</v>
      </c>
      <c r="AR157" s="153" t="s">
        <v>84</v>
      </c>
      <c r="AT157" s="160" t="s">
        <v>75</v>
      </c>
      <c r="AU157" s="160" t="s">
        <v>84</v>
      </c>
      <c r="AY157" s="153" t="s">
        <v>137</v>
      </c>
      <c r="BK157" s="161">
        <f>SUM(BK158:BK166)</f>
        <v>0</v>
      </c>
    </row>
    <row r="158" spans="2:65" s="1" customFormat="1" ht="16.5" customHeight="1">
      <c r="B158" s="33"/>
      <c r="C158" s="108" t="s">
        <v>232</v>
      </c>
      <c r="D158" s="108" t="s">
        <v>132</v>
      </c>
      <c r="E158" s="109" t="s">
        <v>2089</v>
      </c>
      <c r="F158" s="110" t="s">
        <v>2090</v>
      </c>
      <c r="G158" s="111" t="s">
        <v>256</v>
      </c>
      <c r="H158" s="112">
        <v>1</v>
      </c>
      <c r="I158" s="113"/>
      <c r="J158" s="114">
        <f>ROUND(I158*H158,2)</f>
        <v>0</v>
      </c>
      <c r="K158" s="110" t="s">
        <v>19</v>
      </c>
      <c r="L158" s="33"/>
      <c r="M158" s="115" t="s">
        <v>19</v>
      </c>
      <c r="N158" s="116" t="s">
        <v>47</v>
      </c>
      <c r="P158" s="117">
        <f>O158*H158</f>
        <v>0</v>
      </c>
      <c r="Q158" s="117">
        <v>0</v>
      </c>
      <c r="R158" s="117">
        <f>Q158*H158</f>
        <v>0</v>
      </c>
      <c r="S158" s="117">
        <v>0</v>
      </c>
      <c r="T158" s="118">
        <f>S158*H158</f>
        <v>0</v>
      </c>
      <c r="AR158" s="119" t="s">
        <v>153</v>
      </c>
      <c r="AT158" s="119" t="s">
        <v>132</v>
      </c>
      <c r="AU158" s="119" t="s">
        <v>86</v>
      </c>
      <c r="AY158" s="18" t="s">
        <v>137</v>
      </c>
      <c r="BE158" s="120">
        <f>IF(N158="základní",J158,0)</f>
        <v>0</v>
      </c>
      <c r="BF158" s="120">
        <f>IF(N158="snížená",J158,0)</f>
        <v>0</v>
      </c>
      <c r="BG158" s="120">
        <f>IF(N158="zákl. přenesená",J158,0)</f>
        <v>0</v>
      </c>
      <c r="BH158" s="120">
        <f>IF(N158="sníž. přenesená",J158,0)</f>
        <v>0</v>
      </c>
      <c r="BI158" s="120">
        <f>IF(N158="nulová",J158,0)</f>
        <v>0</v>
      </c>
      <c r="BJ158" s="18" t="s">
        <v>84</v>
      </c>
      <c r="BK158" s="120">
        <f>ROUND(I158*H158,2)</f>
        <v>0</v>
      </c>
      <c r="BL158" s="18" t="s">
        <v>153</v>
      </c>
      <c r="BM158" s="119" t="s">
        <v>2091</v>
      </c>
    </row>
    <row r="159" spans="2:65" s="1" customFormat="1" ht="11.25">
      <c r="B159" s="33"/>
      <c r="D159" s="121" t="s">
        <v>139</v>
      </c>
      <c r="F159" s="122" t="s">
        <v>2090</v>
      </c>
      <c r="I159" s="123"/>
      <c r="L159" s="33"/>
      <c r="M159" s="124"/>
      <c r="T159" s="54"/>
      <c r="AT159" s="18" t="s">
        <v>139</v>
      </c>
      <c r="AU159" s="18" t="s">
        <v>86</v>
      </c>
    </row>
    <row r="160" spans="2:65" s="1" customFormat="1" ht="19.5">
      <c r="B160" s="33"/>
      <c r="D160" s="121" t="s">
        <v>252</v>
      </c>
      <c r="F160" s="141" t="s">
        <v>2022</v>
      </c>
      <c r="I160" s="123"/>
      <c r="L160" s="33"/>
      <c r="M160" s="124"/>
      <c r="T160" s="54"/>
      <c r="AT160" s="18" t="s">
        <v>252</v>
      </c>
      <c r="AU160" s="18" t="s">
        <v>86</v>
      </c>
    </row>
    <row r="161" spans="2:65" s="1" customFormat="1" ht="16.5" customHeight="1">
      <c r="B161" s="33"/>
      <c r="C161" s="108" t="s">
        <v>7</v>
      </c>
      <c r="D161" s="108" t="s">
        <v>132</v>
      </c>
      <c r="E161" s="109" t="s">
        <v>2092</v>
      </c>
      <c r="F161" s="110" t="s">
        <v>2093</v>
      </c>
      <c r="G161" s="111" t="s">
        <v>333</v>
      </c>
      <c r="H161" s="112">
        <v>140</v>
      </c>
      <c r="I161" s="113"/>
      <c r="J161" s="114">
        <f>ROUND(I161*H161,2)</f>
        <v>0</v>
      </c>
      <c r="K161" s="110" t="s">
        <v>19</v>
      </c>
      <c r="L161" s="33"/>
      <c r="M161" s="115" t="s">
        <v>19</v>
      </c>
      <c r="N161" s="116" t="s">
        <v>47</v>
      </c>
      <c r="P161" s="117">
        <f>O161*H161</f>
        <v>0</v>
      </c>
      <c r="Q161" s="117">
        <v>0</v>
      </c>
      <c r="R161" s="117">
        <f>Q161*H161</f>
        <v>0</v>
      </c>
      <c r="S161" s="117">
        <v>0</v>
      </c>
      <c r="T161" s="118">
        <f>S161*H161</f>
        <v>0</v>
      </c>
      <c r="AR161" s="119" t="s">
        <v>153</v>
      </c>
      <c r="AT161" s="119" t="s">
        <v>132</v>
      </c>
      <c r="AU161" s="119" t="s">
        <v>86</v>
      </c>
      <c r="AY161" s="18" t="s">
        <v>137</v>
      </c>
      <c r="BE161" s="120">
        <f>IF(N161="základní",J161,0)</f>
        <v>0</v>
      </c>
      <c r="BF161" s="120">
        <f>IF(N161="snížená",J161,0)</f>
        <v>0</v>
      </c>
      <c r="BG161" s="120">
        <f>IF(N161="zákl. přenesená",J161,0)</f>
        <v>0</v>
      </c>
      <c r="BH161" s="120">
        <f>IF(N161="sníž. přenesená",J161,0)</f>
        <v>0</v>
      </c>
      <c r="BI161" s="120">
        <f>IF(N161="nulová",J161,0)</f>
        <v>0</v>
      </c>
      <c r="BJ161" s="18" t="s">
        <v>84</v>
      </c>
      <c r="BK161" s="120">
        <f>ROUND(I161*H161,2)</f>
        <v>0</v>
      </c>
      <c r="BL161" s="18" t="s">
        <v>153</v>
      </c>
      <c r="BM161" s="119" t="s">
        <v>2094</v>
      </c>
    </row>
    <row r="162" spans="2:65" s="1" customFormat="1" ht="11.25">
      <c r="B162" s="33"/>
      <c r="D162" s="121" t="s">
        <v>139</v>
      </c>
      <c r="F162" s="122" t="s">
        <v>2093</v>
      </c>
      <c r="I162" s="123"/>
      <c r="L162" s="33"/>
      <c r="M162" s="124"/>
      <c r="T162" s="54"/>
      <c r="AT162" s="18" t="s">
        <v>139</v>
      </c>
      <c r="AU162" s="18" t="s">
        <v>86</v>
      </c>
    </row>
    <row r="163" spans="2:65" s="1" customFormat="1" ht="19.5">
      <c r="B163" s="33"/>
      <c r="D163" s="121" t="s">
        <v>252</v>
      </c>
      <c r="F163" s="141" t="s">
        <v>2022</v>
      </c>
      <c r="I163" s="123"/>
      <c r="L163" s="33"/>
      <c r="M163" s="124"/>
      <c r="T163" s="54"/>
      <c r="AT163" s="18" t="s">
        <v>252</v>
      </c>
      <c r="AU163" s="18" t="s">
        <v>86</v>
      </c>
    </row>
    <row r="164" spans="2:65" s="1" customFormat="1" ht="16.5" customHeight="1">
      <c r="B164" s="33"/>
      <c r="C164" s="108" t="s">
        <v>240</v>
      </c>
      <c r="D164" s="108" t="s">
        <v>132</v>
      </c>
      <c r="E164" s="109" t="s">
        <v>2095</v>
      </c>
      <c r="F164" s="110" t="s">
        <v>2096</v>
      </c>
      <c r="G164" s="111" t="s">
        <v>256</v>
      </c>
      <c r="H164" s="112">
        <v>1</v>
      </c>
      <c r="I164" s="113"/>
      <c r="J164" s="114">
        <f>ROUND(I164*H164,2)</f>
        <v>0</v>
      </c>
      <c r="K164" s="110" t="s">
        <v>19</v>
      </c>
      <c r="L164" s="33"/>
      <c r="M164" s="115" t="s">
        <v>19</v>
      </c>
      <c r="N164" s="116" t="s">
        <v>47</v>
      </c>
      <c r="P164" s="117">
        <f>O164*H164</f>
        <v>0</v>
      </c>
      <c r="Q164" s="117">
        <v>0</v>
      </c>
      <c r="R164" s="117">
        <f>Q164*H164</f>
        <v>0</v>
      </c>
      <c r="S164" s="117">
        <v>0</v>
      </c>
      <c r="T164" s="118">
        <f>S164*H164</f>
        <v>0</v>
      </c>
      <c r="AR164" s="119" t="s">
        <v>153</v>
      </c>
      <c r="AT164" s="119" t="s">
        <v>132</v>
      </c>
      <c r="AU164" s="119" t="s">
        <v>86</v>
      </c>
      <c r="AY164" s="18" t="s">
        <v>137</v>
      </c>
      <c r="BE164" s="120">
        <f>IF(N164="základní",J164,0)</f>
        <v>0</v>
      </c>
      <c r="BF164" s="120">
        <f>IF(N164="snížená",J164,0)</f>
        <v>0</v>
      </c>
      <c r="BG164" s="120">
        <f>IF(N164="zákl. přenesená",J164,0)</f>
        <v>0</v>
      </c>
      <c r="BH164" s="120">
        <f>IF(N164="sníž. přenesená",J164,0)</f>
        <v>0</v>
      </c>
      <c r="BI164" s="120">
        <f>IF(N164="nulová",J164,0)</f>
        <v>0</v>
      </c>
      <c r="BJ164" s="18" t="s">
        <v>84</v>
      </c>
      <c r="BK164" s="120">
        <f>ROUND(I164*H164,2)</f>
        <v>0</v>
      </c>
      <c r="BL164" s="18" t="s">
        <v>153</v>
      </c>
      <c r="BM164" s="119" t="s">
        <v>2097</v>
      </c>
    </row>
    <row r="165" spans="2:65" s="1" customFormat="1" ht="11.25">
      <c r="B165" s="33"/>
      <c r="D165" s="121" t="s">
        <v>139</v>
      </c>
      <c r="F165" s="122" t="s">
        <v>2096</v>
      </c>
      <c r="I165" s="123"/>
      <c r="L165" s="33"/>
      <c r="M165" s="124"/>
      <c r="T165" s="54"/>
      <c r="AT165" s="18" t="s">
        <v>139</v>
      </c>
      <c r="AU165" s="18" t="s">
        <v>86</v>
      </c>
    </row>
    <row r="166" spans="2:65" s="1" customFormat="1" ht="19.5">
      <c r="B166" s="33"/>
      <c r="D166" s="121" t="s">
        <v>252</v>
      </c>
      <c r="F166" s="141" t="s">
        <v>2022</v>
      </c>
      <c r="I166" s="123"/>
      <c r="L166" s="33"/>
      <c r="M166" s="124"/>
      <c r="T166" s="54"/>
      <c r="AT166" s="18" t="s">
        <v>252</v>
      </c>
      <c r="AU166" s="18" t="s">
        <v>86</v>
      </c>
    </row>
    <row r="167" spans="2:65" s="13" customFormat="1" ht="22.9" customHeight="1">
      <c r="B167" s="152"/>
      <c r="D167" s="153" t="s">
        <v>75</v>
      </c>
      <c r="E167" s="162" t="s">
        <v>2098</v>
      </c>
      <c r="F167" s="162" t="s">
        <v>2099</v>
      </c>
      <c r="I167" s="155"/>
      <c r="J167" s="163">
        <f>BK167</f>
        <v>0</v>
      </c>
      <c r="L167" s="152"/>
      <c r="M167" s="157"/>
      <c r="P167" s="158">
        <f>SUM(P168:P182)</f>
        <v>0</v>
      </c>
      <c r="R167" s="158">
        <f>SUM(R168:R182)</f>
        <v>0</v>
      </c>
      <c r="T167" s="159">
        <f>SUM(T168:T182)</f>
        <v>0</v>
      </c>
      <c r="AR167" s="153" t="s">
        <v>84</v>
      </c>
      <c r="AT167" s="160" t="s">
        <v>75</v>
      </c>
      <c r="AU167" s="160" t="s">
        <v>84</v>
      </c>
      <c r="AY167" s="153" t="s">
        <v>137</v>
      </c>
      <c r="BK167" s="161">
        <f>SUM(BK168:BK182)</f>
        <v>0</v>
      </c>
    </row>
    <row r="168" spans="2:65" s="1" customFormat="1" ht="16.5" customHeight="1">
      <c r="B168" s="33"/>
      <c r="C168" s="108" t="s">
        <v>244</v>
      </c>
      <c r="D168" s="108" t="s">
        <v>132</v>
      </c>
      <c r="E168" s="109" t="s">
        <v>2100</v>
      </c>
      <c r="F168" s="110" t="s">
        <v>2101</v>
      </c>
      <c r="G168" s="111" t="s">
        <v>256</v>
      </c>
      <c r="H168" s="112">
        <v>1</v>
      </c>
      <c r="I168" s="113"/>
      <c r="J168" s="114">
        <f>ROUND(I168*H168,2)</f>
        <v>0</v>
      </c>
      <c r="K168" s="110" t="s">
        <v>19</v>
      </c>
      <c r="L168" s="33"/>
      <c r="M168" s="115" t="s">
        <v>19</v>
      </c>
      <c r="N168" s="116" t="s">
        <v>47</v>
      </c>
      <c r="P168" s="117">
        <f>O168*H168</f>
        <v>0</v>
      </c>
      <c r="Q168" s="117">
        <v>0</v>
      </c>
      <c r="R168" s="117">
        <f>Q168*H168</f>
        <v>0</v>
      </c>
      <c r="S168" s="117">
        <v>0</v>
      </c>
      <c r="T168" s="118">
        <f>S168*H168</f>
        <v>0</v>
      </c>
      <c r="AR168" s="119" t="s">
        <v>153</v>
      </c>
      <c r="AT168" s="119" t="s">
        <v>132</v>
      </c>
      <c r="AU168" s="119" t="s">
        <v>86</v>
      </c>
      <c r="AY168" s="18" t="s">
        <v>137</v>
      </c>
      <c r="BE168" s="120">
        <f>IF(N168="základní",J168,0)</f>
        <v>0</v>
      </c>
      <c r="BF168" s="120">
        <f>IF(N168="snížená",J168,0)</f>
        <v>0</v>
      </c>
      <c r="BG168" s="120">
        <f>IF(N168="zákl. přenesená",J168,0)</f>
        <v>0</v>
      </c>
      <c r="BH168" s="120">
        <f>IF(N168="sníž. přenesená",J168,0)</f>
        <v>0</v>
      </c>
      <c r="BI168" s="120">
        <f>IF(N168="nulová",J168,0)</f>
        <v>0</v>
      </c>
      <c r="BJ168" s="18" t="s">
        <v>84</v>
      </c>
      <c r="BK168" s="120">
        <f>ROUND(I168*H168,2)</f>
        <v>0</v>
      </c>
      <c r="BL168" s="18" t="s">
        <v>153</v>
      </c>
      <c r="BM168" s="119" t="s">
        <v>2102</v>
      </c>
    </row>
    <row r="169" spans="2:65" s="1" customFormat="1" ht="11.25">
      <c r="B169" s="33"/>
      <c r="D169" s="121" t="s">
        <v>139</v>
      </c>
      <c r="F169" s="122" t="s">
        <v>2101</v>
      </c>
      <c r="I169" s="123"/>
      <c r="L169" s="33"/>
      <c r="M169" s="124"/>
      <c r="T169" s="54"/>
      <c r="AT169" s="18" t="s">
        <v>139</v>
      </c>
      <c r="AU169" s="18" t="s">
        <v>86</v>
      </c>
    </row>
    <row r="170" spans="2:65" s="1" customFormat="1" ht="19.5">
      <c r="B170" s="33"/>
      <c r="D170" s="121" t="s">
        <v>252</v>
      </c>
      <c r="F170" s="141" t="s">
        <v>2022</v>
      </c>
      <c r="I170" s="123"/>
      <c r="L170" s="33"/>
      <c r="M170" s="124"/>
      <c r="T170" s="54"/>
      <c r="AT170" s="18" t="s">
        <v>252</v>
      </c>
      <c r="AU170" s="18" t="s">
        <v>86</v>
      </c>
    </row>
    <row r="171" spans="2:65" s="1" customFormat="1" ht="16.5" customHeight="1">
      <c r="B171" s="33"/>
      <c r="C171" s="108" t="s">
        <v>537</v>
      </c>
      <c r="D171" s="108" t="s">
        <v>132</v>
      </c>
      <c r="E171" s="109" t="s">
        <v>2103</v>
      </c>
      <c r="F171" s="110" t="s">
        <v>2104</v>
      </c>
      <c r="G171" s="111" t="s">
        <v>256</v>
      </c>
      <c r="H171" s="112">
        <v>1</v>
      </c>
      <c r="I171" s="113"/>
      <c r="J171" s="114">
        <f>ROUND(I171*H171,2)</f>
        <v>0</v>
      </c>
      <c r="K171" s="110" t="s">
        <v>19</v>
      </c>
      <c r="L171" s="33"/>
      <c r="M171" s="115" t="s">
        <v>19</v>
      </c>
      <c r="N171" s="116" t="s">
        <v>47</v>
      </c>
      <c r="P171" s="117">
        <f>O171*H171</f>
        <v>0</v>
      </c>
      <c r="Q171" s="117">
        <v>0</v>
      </c>
      <c r="R171" s="117">
        <f>Q171*H171</f>
        <v>0</v>
      </c>
      <c r="S171" s="117">
        <v>0</v>
      </c>
      <c r="T171" s="118">
        <f>S171*H171</f>
        <v>0</v>
      </c>
      <c r="AR171" s="119" t="s">
        <v>153</v>
      </c>
      <c r="AT171" s="119" t="s">
        <v>132</v>
      </c>
      <c r="AU171" s="119" t="s">
        <v>86</v>
      </c>
      <c r="AY171" s="18" t="s">
        <v>137</v>
      </c>
      <c r="BE171" s="120">
        <f>IF(N171="základní",J171,0)</f>
        <v>0</v>
      </c>
      <c r="BF171" s="120">
        <f>IF(N171="snížená",J171,0)</f>
        <v>0</v>
      </c>
      <c r="BG171" s="120">
        <f>IF(N171="zákl. přenesená",J171,0)</f>
        <v>0</v>
      </c>
      <c r="BH171" s="120">
        <f>IF(N171="sníž. přenesená",J171,0)</f>
        <v>0</v>
      </c>
      <c r="BI171" s="120">
        <f>IF(N171="nulová",J171,0)</f>
        <v>0</v>
      </c>
      <c r="BJ171" s="18" t="s">
        <v>84</v>
      </c>
      <c r="BK171" s="120">
        <f>ROUND(I171*H171,2)</f>
        <v>0</v>
      </c>
      <c r="BL171" s="18" t="s">
        <v>153</v>
      </c>
      <c r="BM171" s="119" t="s">
        <v>2105</v>
      </c>
    </row>
    <row r="172" spans="2:65" s="1" customFormat="1" ht="11.25">
      <c r="B172" s="33"/>
      <c r="D172" s="121" t="s">
        <v>139</v>
      </c>
      <c r="F172" s="122" t="s">
        <v>2104</v>
      </c>
      <c r="I172" s="123"/>
      <c r="L172" s="33"/>
      <c r="M172" s="124"/>
      <c r="T172" s="54"/>
      <c r="AT172" s="18" t="s">
        <v>139</v>
      </c>
      <c r="AU172" s="18" t="s">
        <v>86</v>
      </c>
    </row>
    <row r="173" spans="2:65" s="1" customFormat="1" ht="19.5">
      <c r="B173" s="33"/>
      <c r="D173" s="121" t="s">
        <v>252</v>
      </c>
      <c r="F173" s="141" t="s">
        <v>2022</v>
      </c>
      <c r="I173" s="123"/>
      <c r="L173" s="33"/>
      <c r="M173" s="124"/>
      <c r="T173" s="54"/>
      <c r="AT173" s="18" t="s">
        <v>252</v>
      </c>
      <c r="AU173" s="18" t="s">
        <v>86</v>
      </c>
    </row>
    <row r="174" spans="2:65" s="1" customFormat="1" ht="16.5" customHeight="1">
      <c r="B174" s="33"/>
      <c r="C174" s="108" t="s">
        <v>542</v>
      </c>
      <c r="D174" s="108" t="s">
        <v>132</v>
      </c>
      <c r="E174" s="109" t="s">
        <v>2106</v>
      </c>
      <c r="F174" s="110" t="s">
        <v>2107</v>
      </c>
      <c r="G174" s="111" t="s">
        <v>256</v>
      </c>
      <c r="H174" s="112">
        <v>1</v>
      </c>
      <c r="I174" s="113"/>
      <c r="J174" s="114">
        <f>ROUND(I174*H174,2)</f>
        <v>0</v>
      </c>
      <c r="K174" s="110" t="s">
        <v>19</v>
      </c>
      <c r="L174" s="33"/>
      <c r="M174" s="115" t="s">
        <v>19</v>
      </c>
      <c r="N174" s="116" t="s">
        <v>47</v>
      </c>
      <c r="P174" s="117">
        <f>O174*H174</f>
        <v>0</v>
      </c>
      <c r="Q174" s="117">
        <v>0</v>
      </c>
      <c r="R174" s="117">
        <f>Q174*H174</f>
        <v>0</v>
      </c>
      <c r="S174" s="117">
        <v>0</v>
      </c>
      <c r="T174" s="118">
        <f>S174*H174</f>
        <v>0</v>
      </c>
      <c r="AR174" s="119" t="s">
        <v>153</v>
      </c>
      <c r="AT174" s="119" t="s">
        <v>132</v>
      </c>
      <c r="AU174" s="119" t="s">
        <v>86</v>
      </c>
      <c r="AY174" s="18" t="s">
        <v>137</v>
      </c>
      <c r="BE174" s="120">
        <f>IF(N174="základní",J174,0)</f>
        <v>0</v>
      </c>
      <c r="BF174" s="120">
        <f>IF(N174="snížená",J174,0)</f>
        <v>0</v>
      </c>
      <c r="BG174" s="120">
        <f>IF(N174="zákl. přenesená",J174,0)</f>
        <v>0</v>
      </c>
      <c r="BH174" s="120">
        <f>IF(N174="sníž. přenesená",J174,0)</f>
        <v>0</v>
      </c>
      <c r="BI174" s="120">
        <f>IF(N174="nulová",J174,0)</f>
        <v>0</v>
      </c>
      <c r="BJ174" s="18" t="s">
        <v>84</v>
      </c>
      <c r="BK174" s="120">
        <f>ROUND(I174*H174,2)</f>
        <v>0</v>
      </c>
      <c r="BL174" s="18" t="s">
        <v>153</v>
      </c>
      <c r="BM174" s="119" t="s">
        <v>2108</v>
      </c>
    </row>
    <row r="175" spans="2:65" s="1" customFormat="1" ht="11.25">
      <c r="B175" s="33"/>
      <c r="D175" s="121" t="s">
        <v>139</v>
      </c>
      <c r="F175" s="122" t="s">
        <v>2107</v>
      </c>
      <c r="I175" s="123"/>
      <c r="L175" s="33"/>
      <c r="M175" s="124"/>
      <c r="T175" s="54"/>
      <c r="AT175" s="18" t="s">
        <v>139</v>
      </c>
      <c r="AU175" s="18" t="s">
        <v>86</v>
      </c>
    </row>
    <row r="176" spans="2:65" s="1" customFormat="1" ht="19.5">
      <c r="B176" s="33"/>
      <c r="D176" s="121" t="s">
        <v>252</v>
      </c>
      <c r="F176" s="141" t="s">
        <v>2022</v>
      </c>
      <c r="I176" s="123"/>
      <c r="L176" s="33"/>
      <c r="M176" s="124"/>
      <c r="T176" s="54"/>
      <c r="AT176" s="18" t="s">
        <v>252</v>
      </c>
      <c r="AU176" s="18" t="s">
        <v>86</v>
      </c>
    </row>
    <row r="177" spans="2:65" s="1" customFormat="1" ht="16.5" customHeight="1">
      <c r="B177" s="33"/>
      <c r="C177" s="108" t="s">
        <v>549</v>
      </c>
      <c r="D177" s="108" t="s">
        <v>132</v>
      </c>
      <c r="E177" s="109" t="s">
        <v>2109</v>
      </c>
      <c r="F177" s="110" t="s">
        <v>2085</v>
      </c>
      <c r="G177" s="111" t="s">
        <v>256</v>
      </c>
      <c r="H177" s="112">
        <v>1</v>
      </c>
      <c r="I177" s="113"/>
      <c r="J177" s="114">
        <f>ROUND(I177*H177,2)</f>
        <v>0</v>
      </c>
      <c r="K177" s="110" t="s">
        <v>19</v>
      </c>
      <c r="L177" s="33"/>
      <c r="M177" s="115" t="s">
        <v>19</v>
      </c>
      <c r="N177" s="116" t="s">
        <v>47</v>
      </c>
      <c r="P177" s="117">
        <f>O177*H177</f>
        <v>0</v>
      </c>
      <c r="Q177" s="117">
        <v>0</v>
      </c>
      <c r="R177" s="117">
        <f>Q177*H177</f>
        <v>0</v>
      </c>
      <c r="S177" s="117">
        <v>0</v>
      </c>
      <c r="T177" s="118">
        <f>S177*H177</f>
        <v>0</v>
      </c>
      <c r="AR177" s="119" t="s">
        <v>153</v>
      </c>
      <c r="AT177" s="119" t="s">
        <v>132</v>
      </c>
      <c r="AU177" s="119" t="s">
        <v>86</v>
      </c>
      <c r="AY177" s="18" t="s">
        <v>137</v>
      </c>
      <c r="BE177" s="120">
        <f>IF(N177="základní",J177,0)</f>
        <v>0</v>
      </c>
      <c r="BF177" s="120">
        <f>IF(N177="snížená",J177,0)</f>
        <v>0</v>
      </c>
      <c r="BG177" s="120">
        <f>IF(N177="zákl. přenesená",J177,0)</f>
        <v>0</v>
      </c>
      <c r="BH177" s="120">
        <f>IF(N177="sníž. přenesená",J177,0)</f>
        <v>0</v>
      </c>
      <c r="BI177" s="120">
        <f>IF(N177="nulová",J177,0)</f>
        <v>0</v>
      </c>
      <c r="BJ177" s="18" t="s">
        <v>84</v>
      </c>
      <c r="BK177" s="120">
        <f>ROUND(I177*H177,2)</f>
        <v>0</v>
      </c>
      <c r="BL177" s="18" t="s">
        <v>153</v>
      </c>
      <c r="BM177" s="119" t="s">
        <v>2110</v>
      </c>
    </row>
    <row r="178" spans="2:65" s="1" customFormat="1" ht="11.25">
      <c r="B178" s="33"/>
      <c r="D178" s="121" t="s">
        <v>139</v>
      </c>
      <c r="F178" s="122" t="s">
        <v>2085</v>
      </c>
      <c r="I178" s="123"/>
      <c r="L178" s="33"/>
      <c r="M178" s="124"/>
      <c r="T178" s="54"/>
      <c r="AT178" s="18" t="s">
        <v>139</v>
      </c>
      <c r="AU178" s="18" t="s">
        <v>86</v>
      </c>
    </row>
    <row r="179" spans="2:65" s="1" customFormat="1" ht="19.5">
      <c r="B179" s="33"/>
      <c r="D179" s="121" t="s">
        <v>252</v>
      </c>
      <c r="F179" s="141" t="s">
        <v>2022</v>
      </c>
      <c r="I179" s="123"/>
      <c r="L179" s="33"/>
      <c r="M179" s="124"/>
      <c r="T179" s="54"/>
      <c r="AT179" s="18" t="s">
        <v>252</v>
      </c>
      <c r="AU179" s="18" t="s">
        <v>86</v>
      </c>
    </row>
    <row r="180" spans="2:65" s="1" customFormat="1" ht="16.5" customHeight="1">
      <c r="B180" s="33"/>
      <c r="C180" s="108" t="s">
        <v>559</v>
      </c>
      <c r="D180" s="108" t="s">
        <v>132</v>
      </c>
      <c r="E180" s="109" t="s">
        <v>2111</v>
      </c>
      <c r="F180" s="110" t="s">
        <v>2112</v>
      </c>
      <c r="G180" s="111" t="s">
        <v>237</v>
      </c>
      <c r="H180" s="112">
        <v>2</v>
      </c>
      <c r="I180" s="113"/>
      <c r="J180" s="114">
        <f>ROUND(I180*H180,2)</f>
        <v>0</v>
      </c>
      <c r="K180" s="110" t="s">
        <v>19</v>
      </c>
      <c r="L180" s="33"/>
      <c r="M180" s="115" t="s">
        <v>19</v>
      </c>
      <c r="N180" s="116" t="s">
        <v>47</v>
      </c>
      <c r="P180" s="117">
        <f>O180*H180</f>
        <v>0</v>
      </c>
      <c r="Q180" s="117">
        <v>0</v>
      </c>
      <c r="R180" s="117">
        <f>Q180*H180</f>
        <v>0</v>
      </c>
      <c r="S180" s="117">
        <v>0</v>
      </c>
      <c r="T180" s="118">
        <f>S180*H180</f>
        <v>0</v>
      </c>
      <c r="AR180" s="119" t="s">
        <v>153</v>
      </c>
      <c r="AT180" s="119" t="s">
        <v>132</v>
      </c>
      <c r="AU180" s="119" t="s">
        <v>86</v>
      </c>
      <c r="AY180" s="18" t="s">
        <v>137</v>
      </c>
      <c r="BE180" s="120">
        <f>IF(N180="základní",J180,0)</f>
        <v>0</v>
      </c>
      <c r="BF180" s="120">
        <f>IF(N180="snížená",J180,0)</f>
        <v>0</v>
      </c>
      <c r="BG180" s="120">
        <f>IF(N180="zákl. přenesená",J180,0)</f>
        <v>0</v>
      </c>
      <c r="BH180" s="120">
        <f>IF(N180="sníž. přenesená",J180,0)</f>
        <v>0</v>
      </c>
      <c r="BI180" s="120">
        <f>IF(N180="nulová",J180,0)</f>
        <v>0</v>
      </c>
      <c r="BJ180" s="18" t="s">
        <v>84</v>
      </c>
      <c r="BK180" s="120">
        <f>ROUND(I180*H180,2)</f>
        <v>0</v>
      </c>
      <c r="BL180" s="18" t="s">
        <v>153</v>
      </c>
      <c r="BM180" s="119" t="s">
        <v>2113</v>
      </c>
    </row>
    <row r="181" spans="2:65" s="1" customFormat="1" ht="19.5">
      <c r="B181" s="33"/>
      <c r="D181" s="121" t="s">
        <v>139</v>
      </c>
      <c r="F181" s="122" t="s">
        <v>2114</v>
      </c>
      <c r="I181" s="123"/>
      <c r="L181" s="33"/>
      <c r="M181" s="124"/>
      <c r="T181" s="54"/>
      <c r="AT181" s="18" t="s">
        <v>139</v>
      </c>
      <c r="AU181" s="18" t="s">
        <v>86</v>
      </c>
    </row>
    <row r="182" spans="2:65" s="1" customFormat="1" ht="19.5">
      <c r="B182" s="33"/>
      <c r="D182" s="121" t="s">
        <v>252</v>
      </c>
      <c r="F182" s="141" t="s">
        <v>2022</v>
      </c>
      <c r="I182" s="123"/>
      <c r="L182" s="33"/>
      <c r="M182" s="138"/>
      <c r="N182" s="139"/>
      <c r="O182" s="139"/>
      <c r="P182" s="139"/>
      <c r="Q182" s="139"/>
      <c r="R182" s="139"/>
      <c r="S182" s="139"/>
      <c r="T182" s="140"/>
      <c r="AT182" s="18" t="s">
        <v>252</v>
      </c>
      <c r="AU182" s="18" t="s">
        <v>86</v>
      </c>
    </row>
    <row r="183" spans="2:65" s="1" customFormat="1" ht="6.95" customHeight="1">
      <c r="B183" s="42"/>
      <c r="C183" s="43"/>
      <c r="D183" s="43"/>
      <c r="E183" s="43"/>
      <c r="F183" s="43"/>
      <c r="G183" s="43"/>
      <c r="H183" s="43"/>
      <c r="I183" s="43"/>
      <c r="J183" s="43"/>
      <c r="K183" s="43"/>
      <c r="L183" s="33"/>
    </row>
  </sheetData>
  <sheetProtection algorithmName="SHA-512" hashValue="rfZEOg6/B3x7CAn0s4pVEjOkKs0iTQAcmBjhPGuPFIn/FxFgdDe9S7x/qmADTJfiCHnFUa/5pXmWfbYb0TRLQw==" saltValue="fTzOkhKQiB6olN/9+yHjDz9xlVQGgz4Sakyafu0S1emyifUh21ihtcfPiSx5cZYjq8cOGusy/DB5yaUE7mg+Tg==" spinCount="100000" sheet="1" objects="1" scenarios="1" formatColumns="0" formatRows="0" autoFilter="0"/>
  <autoFilter ref="C89:K182" xr:uid="{00000000-0009-0000-0000-000007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37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02"/>
      <c r="M2" s="302"/>
      <c r="N2" s="302"/>
      <c r="O2" s="302"/>
      <c r="P2" s="302"/>
      <c r="Q2" s="302"/>
      <c r="R2" s="302"/>
      <c r="S2" s="302"/>
      <c r="T2" s="302"/>
      <c r="U2" s="302"/>
      <c r="V2" s="302"/>
      <c r="AT2" s="18" t="s">
        <v>108</v>
      </c>
      <c r="AZ2" s="142" t="s">
        <v>2115</v>
      </c>
      <c r="BA2" s="142" t="s">
        <v>2116</v>
      </c>
      <c r="BB2" s="142" t="s">
        <v>333</v>
      </c>
      <c r="BC2" s="142" t="s">
        <v>2117</v>
      </c>
      <c r="BD2" s="142" t="s">
        <v>86</v>
      </c>
    </row>
    <row r="3" spans="2:56" ht="6.95" customHeight="1">
      <c r="B3" s="19"/>
      <c r="C3" s="20"/>
      <c r="D3" s="20"/>
      <c r="E3" s="20"/>
      <c r="F3" s="20"/>
      <c r="G3" s="20"/>
      <c r="H3" s="20"/>
      <c r="I3" s="20"/>
      <c r="J3" s="20"/>
      <c r="K3" s="20"/>
      <c r="L3" s="21"/>
      <c r="AT3" s="18" t="s">
        <v>86</v>
      </c>
      <c r="AZ3" s="142" t="s">
        <v>313</v>
      </c>
      <c r="BA3" s="142" t="s">
        <v>314</v>
      </c>
      <c r="BB3" s="142" t="s">
        <v>303</v>
      </c>
      <c r="BC3" s="142" t="s">
        <v>2118</v>
      </c>
      <c r="BD3" s="142" t="s">
        <v>86</v>
      </c>
    </row>
    <row r="4" spans="2:56" ht="24.95" customHeight="1">
      <c r="B4" s="21"/>
      <c r="D4" s="22" t="s">
        <v>112</v>
      </c>
      <c r="L4" s="21"/>
      <c r="M4" s="86" t="s">
        <v>10</v>
      </c>
      <c r="AT4" s="18" t="s">
        <v>4</v>
      </c>
      <c r="AZ4" s="142" t="s">
        <v>2119</v>
      </c>
      <c r="BA4" s="142" t="s">
        <v>2119</v>
      </c>
      <c r="BB4" s="142" t="s">
        <v>287</v>
      </c>
      <c r="BC4" s="142" t="s">
        <v>2120</v>
      </c>
      <c r="BD4" s="142" t="s">
        <v>86</v>
      </c>
    </row>
    <row r="5" spans="2:56" ht="6.95" customHeight="1">
      <c r="B5" s="21"/>
      <c r="L5" s="21"/>
      <c r="AZ5" s="142" t="s">
        <v>2121</v>
      </c>
      <c r="BA5" s="142" t="s">
        <v>2122</v>
      </c>
      <c r="BB5" s="142" t="s">
        <v>209</v>
      </c>
      <c r="BC5" s="142" t="s">
        <v>2123</v>
      </c>
      <c r="BD5" s="142" t="s">
        <v>86</v>
      </c>
    </row>
    <row r="6" spans="2:56" ht="12" customHeight="1">
      <c r="B6" s="21"/>
      <c r="D6" s="28" t="s">
        <v>16</v>
      </c>
      <c r="L6" s="21"/>
      <c r="AZ6" s="142" t="s">
        <v>2124</v>
      </c>
      <c r="BA6" s="142" t="s">
        <v>2125</v>
      </c>
      <c r="BB6" s="142" t="s">
        <v>209</v>
      </c>
      <c r="BC6" s="142" t="s">
        <v>2126</v>
      </c>
      <c r="BD6" s="142" t="s">
        <v>86</v>
      </c>
    </row>
    <row r="7" spans="2:56" ht="16.5" customHeight="1">
      <c r="B7" s="21"/>
      <c r="E7" s="317" t="str">
        <f>'Rekapitulace stavby'!K6</f>
        <v>Rekonstrukce levobřežní části jezu Rajhrad</v>
      </c>
      <c r="F7" s="318"/>
      <c r="G7" s="318"/>
      <c r="H7" s="318"/>
      <c r="L7" s="21"/>
      <c r="AZ7" s="142" t="s">
        <v>2127</v>
      </c>
      <c r="BA7" s="142" t="s">
        <v>2127</v>
      </c>
      <c r="BB7" s="142" t="s">
        <v>333</v>
      </c>
      <c r="BC7" s="142" t="s">
        <v>2128</v>
      </c>
      <c r="BD7" s="142" t="s">
        <v>86</v>
      </c>
    </row>
    <row r="8" spans="2:56" s="1" customFormat="1" ht="12" customHeight="1">
      <c r="B8" s="33"/>
      <c r="D8" s="28" t="s">
        <v>113</v>
      </c>
      <c r="L8" s="33"/>
      <c r="AZ8" s="142" t="s">
        <v>2129</v>
      </c>
      <c r="BA8" s="142" t="s">
        <v>2129</v>
      </c>
      <c r="BB8" s="142" t="s">
        <v>209</v>
      </c>
      <c r="BC8" s="142" t="s">
        <v>2130</v>
      </c>
      <c r="BD8" s="142" t="s">
        <v>86</v>
      </c>
    </row>
    <row r="9" spans="2:56" s="1" customFormat="1" ht="16.5" customHeight="1">
      <c r="B9" s="33"/>
      <c r="E9" s="280" t="s">
        <v>2131</v>
      </c>
      <c r="F9" s="319"/>
      <c r="G9" s="319"/>
      <c r="H9" s="319"/>
      <c r="L9" s="33"/>
      <c r="AZ9" s="142" t="s">
        <v>971</v>
      </c>
      <c r="BA9" s="142" t="s">
        <v>971</v>
      </c>
      <c r="BB9" s="142" t="s">
        <v>303</v>
      </c>
      <c r="BC9" s="142" t="s">
        <v>2132</v>
      </c>
      <c r="BD9" s="142" t="s">
        <v>86</v>
      </c>
    </row>
    <row r="10" spans="2:56" s="1" customFormat="1" ht="11.25">
      <c r="B10" s="33"/>
      <c r="L10" s="33"/>
      <c r="AZ10" s="142" t="s">
        <v>283</v>
      </c>
      <c r="BA10" s="142" t="s">
        <v>283</v>
      </c>
      <c r="BB10" s="142" t="s">
        <v>135</v>
      </c>
      <c r="BC10" s="142" t="s">
        <v>2133</v>
      </c>
      <c r="BD10" s="142" t="s">
        <v>86</v>
      </c>
    </row>
    <row r="11" spans="2:56" s="1" customFormat="1" ht="12" customHeight="1">
      <c r="B11" s="33"/>
      <c r="D11" s="28" t="s">
        <v>18</v>
      </c>
      <c r="F11" s="26" t="s">
        <v>19</v>
      </c>
      <c r="I11" s="28" t="s">
        <v>20</v>
      </c>
      <c r="J11" s="26" t="s">
        <v>19</v>
      </c>
      <c r="L11" s="33"/>
      <c r="AZ11" s="142" t="s">
        <v>2134</v>
      </c>
      <c r="BA11" s="142" t="s">
        <v>2134</v>
      </c>
      <c r="BB11" s="142" t="s">
        <v>287</v>
      </c>
      <c r="BC11" s="142" t="s">
        <v>2135</v>
      </c>
      <c r="BD11" s="142" t="s">
        <v>86</v>
      </c>
    </row>
    <row r="12" spans="2:56" s="1" customFormat="1" ht="12" customHeight="1">
      <c r="B12" s="33"/>
      <c r="D12" s="28" t="s">
        <v>21</v>
      </c>
      <c r="F12" s="26" t="s">
        <v>22</v>
      </c>
      <c r="I12" s="28" t="s">
        <v>23</v>
      </c>
      <c r="J12" s="50" t="str">
        <f>'Rekapitulace stavby'!AN8</f>
        <v>11. 12. 2022</v>
      </c>
      <c r="L12" s="33"/>
      <c r="AZ12" s="142" t="s">
        <v>306</v>
      </c>
      <c r="BA12" s="142" t="s">
        <v>307</v>
      </c>
      <c r="BB12" s="142" t="s">
        <v>287</v>
      </c>
      <c r="BC12" s="142" t="s">
        <v>2136</v>
      </c>
      <c r="BD12" s="142" t="s">
        <v>86</v>
      </c>
    </row>
    <row r="13" spans="2:56" s="1" customFormat="1" ht="10.9" customHeight="1">
      <c r="B13" s="33"/>
      <c r="L13" s="33"/>
      <c r="AZ13" s="142" t="s">
        <v>289</v>
      </c>
      <c r="BA13" s="142" t="s">
        <v>290</v>
      </c>
      <c r="BB13" s="142" t="s">
        <v>209</v>
      </c>
      <c r="BC13" s="142" t="s">
        <v>2137</v>
      </c>
      <c r="BD13" s="142" t="s">
        <v>86</v>
      </c>
    </row>
    <row r="14" spans="2:56" s="1" customFormat="1" ht="12" customHeight="1">
      <c r="B14" s="33"/>
      <c r="D14" s="28" t="s">
        <v>25</v>
      </c>
      <c r="I14" s="28" t="s">
        <v>26</v>
      </c>
      <c r="J14" s="26" t="s">
        <v>27</v>
      </c>
      <c r="L14" s="33"/>
    </row>
    <row r="15" spans="2:56" s="1" customFormat="1" ht="18" customHeight="1">
      <c r="B15" s="33"/>
      <c r="E15" s="26" t="s">
        <v>28</v>
      </c>
      <c r="I15" s="28" t="s">
        <v>29</v>
      </c>
      <c r="J15" s="26" t="s">
        <v>30</v>
      </c>
      <c r="L15" s="33"/>
    </row>
    <row r="16" spans="2:56" s="1" customFormat="1" ht="6.95" customHeight="1">
      <c r="B16" s="33"/>
      <c r="L16" s="33"/>
    </row>
    <row r="17" spans="2:12" s="1" customFormat="1" ht="12" customHeight="1">
      <c r="B17" s="33"/>
      <c r="D17" s="28" t="s">
        <v>31</v>
      </c>
      <c r="I17" s="28" t="s">
        <v>26</v>
      </c>
      <c r="J17" s="29" t="str">
        <f>'Rekapitulace stavby'!AN13</f>
        <v>Vyplň údaj</v>
      </c>
      <c r="L17" s="33"/>
    </row>
    <row r="18" spans="2:12" s="1" customFormat="1" ht="18" customHeight="1">
      <c r="B18" s="33"/>
      <c r="E18" s="320" t="str">
        <f>'Rekapitulace stavby'!E14</f>
        <v>Vyplň údaj</v>
      </c>
      <c r="F18" s="301"/>
      <c r="G18" s="301"/>
      <c r="H18" s="301"/>
      <c r="I18" s="28" t="s">
        <v>29</v>
      </c>
      <c r="J18" s="29" t="str">
        <f>'Rekapitulace stavby'!AN14</f>
        <v>Vyplň údaj</v>
      </c>
      <c r="L18" s="33"/>
    </row>
    <row r="19" spans="2:12" s="1" customFormat="1" ht="6.95" customHeight="1">
      <c r="B19" s="33"/>
      <c r="L19" s="33"/>
    </row>
    <row r="20" spans="2:12" s="1" customFormat="1" ht="12" customHeight="1">
      <c r="B20" s="33"/>
      <c r="D20" s="28" t="s">
        <v>33</v>
      </c>
      <c r="I20" s="28" t="s">
        <v>26</v>
      </c>
      <c r="J20" s="26" t="s">
        <v>34</v>
      </c>
      <c r="L20" s="33"/>
    </row>
    <row r="21" spans="2:12" s="1" customFormat="1" ht="18" customHeight="1">
      <c r="B21" s="33"/>
      <c r="E21" s="26" t="s">
        <v>35</v>
      </c>
      <c r="I21" s="28" t="s">
        <v>29</v>
      </c>
      <c r="J21" s="26" t="s">
        <v>36</v>
      </c>
      <c r="L21" s="33"/>
    </row>
    <row r="22" spans="2:12" s="1" customFormat="1" ht="6.95" customHeight="1">
      <c r="B22" s="33"/>
      <c r="L22" s="33"/>
    </row>
    <row r="23" spans="2:12" s="1" customFormat="1" ht="12" customHeight="1">
      <c r="B23" s="33"/>
      <c r="D23" s="28" t="s">
        <v>38</v>
      </c>
      <c r="I23" s="28" t="s">
        <v>26</v>
      </c>
      <c r="J23" s="26" t="s">
        <v>19</v>
      </c>
      <c r="L23" s="33"/>
    </row>
    <row r="24" spans="2:12" s="1" customFormat="1" ht="18" customHeight="1">
      <c r="B24" s="33"/>
      <c r="E24" s="26" t="s">
        <v>39</v>
      </c>
      <c r="I24" s="28" t="s">
        <v>29</v>
      </c>
      <c r="J24" s="26" t="s">
        <v>19</v>
      </c>
      <c r="L24" s="33"/>
    </row>
    <row r="25" spans="2:12" s="1" customFormat="1" ht="6.95" customHeight="1">
      <c r="B25" s="33"/>
      <c r="L25" s="33"/>
    </row>
    <row r="26" spans="2:12" s="1" customFormat="1" ht="12" customHeight="1">
      <c r="B26" s="33"/>
      <c r="D26" s="28" t="s">
        <v>40</v>
      </c>
      <c r="L26" s="33"/>
    </row>
    <row r="27" spans="2:12" s="7" customFormat="1" ht="16.5" customHeight="1">
      <c r="B27" s="87"/>
      <c r="E27" s="306" t="s">
        <v>19</v>
      </c>
      <c r="F27" s="306"/>
      <c r="G27" s="306"/>
      <c r="H27" s="306"/>
      <c r="L27" s="87"/>
    </row>
    <row r="28" spans="2:12" s="1" customFormat="1" ht="6.95" customHeight="1">
      <c r="B28" s="33"/>
      <c r="L28" s="33"/>
    </row>
    <row r="29" spans="2:12" s="1" customFormat="1" ht="6.95" customHeight="1">
      <c r="B29" s="33"/>
      <c r="D29" s="51"/>
      <c r="E29" s="51"/>
      <c r="F29" s="51"/>
      <c r="G29" s="51"/>
      <c r="H29" s="51"/>
      <c r="I29" s="51"/>
      <c r="J29" s="51"/>
      <c r="K29" s="51"/>
      <c r="L29" s="33"/>
    </row>
    <row r="30" spans="2:12" s="1" customFormat="1" ht="25.35" customHeight="1">
      <c r="B30" s="33"/>
      <c r="D30" s="88" t="s">
        <v>42</v>
      </c>
      <c r="J30" s="64">
        <f>ROUND(J89, 2)</f>
        <v>0</v>
      </c>
      <c r="L30" s="33"/>
    </row>
    <row r="31" spans="2:12" s="1" customFormat="1" ht="6.95" customHeight="1">
      <c r="B31" s="33"/>
      <c r="D31" s="51"/>
      <c r="E31" s="51"/>
      <c r="F31" s="51"/>
      <c r="G31" s="51"/>
      <c r="H31" s="51"/>
      <c r="I31" s="51"/>
      <c r="J31" s="51"/>
      <c r="K31" s="51"/>
      <c r="L31" s="33"/>
    </row>
    <row r="32" spans="2:12" s="1" customFormat="1" ht="14.45" customHeight="1">
      <c r="B32" s="33"/>
      <c r="F32" s="36" t="s">
        <v>44</v>
      </c>
      <c r="I32" s="36" t="s">
        <v>43</v>
      </c>
      <c r="J32" s="36" t="s">
        <v>45</v>
      </c>
      <c r="L32" s="33"/>
    </row>
    <row r="33" spans="2:12" s="1" customFormat="1" ht="14.45" customHeight="1">
      <c r="B33" s="33"/>
      <c r="D33" s="53" t="s">
        <v>46</v>
      </c>
      <c r="E33" s="28" t="s">
        <v>47</v>
      </c>
      <c r="F33" s="89">
        <f>ROUND((SUM(BE89:BE377)),  2)</f>
        <v>0</v>
      </c>
      <c r="I33" s="90">
        <v>0.21</v>
      </c>
      <c r="J33" s="89">
        <f>ROUND(((SUM(BE89:BE377))*I33),  2)</f>
        <v>0</v>
      </c>
      <c r="L33" s="33"/>
    </row>
    <row r="34" spans="2:12" s="1" customFormat="1" ht="14.45" customHeight="1">
      <c r="B34" s="33"/>
      <c r="E34" s="28" t="s">
        <v>48</v>
      </c>
      <c r="F34" s="89">
        <f>ROUND((SUM(BF89:BF377)),  2)</f>
        <v>0</v>
      </c>
      <c r="I34" s="90">
        <v>0.15</v>
      </c>
      <c r="J34" s="89">
        <f>ROUND(((SUM(BF89:BF377))*I34),  2)</f>
        <v>0</v>
      </c>
      <c r="L34" s="33"/>
    </row>
    <row r="35" spans="2:12" s="1" customFormat="1" ht="14.45" hidden="1" customHeight="1">
      <c r="B35" s="33"/>
      <c r="E35" s="28" t="s">
        <v>49</v>
      </c>
      <c r="F35" s="89">
        <f>ROUND((SUM(BG89:BG377)),  2)</f>
        <v>0</v>
      </c>
      <c r="I35" s="90">
        <v>0.21</v>
      </c>
      <c r="J35" s="89">
        <f>0</f>
        <v>0</v>
      </c>
      <c r="L35" s="33"/>
    </row>
    <row r="36" spans="2:12" s="1" customFormat="1" ht="14.45" hidden="1" customHeight="1">
      <c r="B36" s="33"/>
      <c r="E36" s="28" t="s">
        <v>50</v>
      </c>
      <c r="F36" s="89">
        <f>ROUND((SUM(BH89:BH377)),  2)</f>
        <v>0</v>
      </c>
      <c r="I36" s="90">
        <v>0.15</v>
      </c>
      <c r="J36" s="89">
        <f>0</f>
        <v>0</v>
      </c>
      <c r="L36" s="33"/>
    </row>
    <row r="37" spans="2:12" s="1" customFormat="1" ht="14.45" hidden="1" customHeight="1">
      <c r="B37" s="33"/>
      <c r="E37" s="28" t="s">
        <v>51</v>
      </c>
      <c r="F37" s="89">
        <f>ROUND((SUM(BI89:BI377)),  2)</f>
        <v>0</v>
      </c>
      <c r="I37" s="90">
        <v>0</v>
      </c>
      <c r="J37" s="89">
        <f>0</f>
        <v>0</v>
      </c>
      <c r="L37" s="33"/>
    </row>
    <row r="38" spans="2:12" s="1" customFormat="1" ht="6.95" customHeight="1">
      <c r="B38" s="33"/>
      <c r="L38" s="33"/>
    </row>
    <row r="39" spans="2:12" s="1" customFormat="1" ht="25.35" customHeight="1">
      <c r="B39" s="33"/>
      <c r="C39" s="91"/>
      <c r="D39" s="92" t="s">
        <v>52</v>
      </c>
      <c r="E39" s="55"/>
      <c r="F39" s="55"/>
      <c r="G39" s="93" t="s">
        <v>53</v>
      </c>
      <c r="H39" s="94" t="s">
        <v>54</v>
      </c>
      <c r="I39" s="55"/>
      <c r="J39" s="95">
        <f>SUM(J30:J37)</f>
        <v>0</v>
      </c>
      <c r="K39" s="96"/>
      <c r="L39" s="33"/>
    </row>
    <row r="40" spans="2:12" s="1" customFormat="1" ht="14.45" customHeight="1">
      <c r="B40" s="42"/>
      <c r="C40" s="43"/>
      <c r="D40" s="43"/>
      <c r="E40" s="43"/>
      <c r="F40" s="43"/>
      <c r="G40" s="43"/>
      <c r="H40" s="43"/>
      <c r="I40" s="43"/>
      <c r="J40" s="43"/>
      <c r="K40" s="43"/>
      <c r="L40" s="33"/>
    </row>
    <row r="44" spans="2:12" s="1" customFormat="1" ht="6.95" customHeight="1">
      <c r="B44" s="44"/>
      <c r="C44" s="45"/>
      <c r="D44" s="45"/>
      <c r="E44" s="45"/>
      <c r="F44" s="45"/>
      <c r="G44" s="45"/>
      <c r="H44" s="45"/>
      <c r="I44" s="45"/>
      <c r="J44" s="45"/>
      <c r="K44" s="45"/>
      <c r="L44" s="33"/>
    </row>
    <row r="45" spans="2:12" s="1" customFormat="1" ht="24.95" customHeight="1">
      <c r="B45" s="33"/>
      <c r="C45" s="22" t="s">
        <v>115</v>
      </c>
      <c r="L45" s="33"/>
    </row>
    <row r="46" spans="2:12" s="1" customFormat="1" ht="6.95" customHeight="1">
      <c r="B46" s="33"/>
      <c r="L46" s="33"/>
    </row>
    <row r="47" spans="2:12" s="1" customFormat="1" ht="12" customHeight="1">
      <c r="B47" s="33"/>
      <c r="C47" s="28" t="s">
        <v>16</v>
      </c>
      <c r="L47" s="33"/>
    </row>
    <row r="48" spans="2:12" s="1" customFormat="1" ht="16.5" customHeight="1">
      <c r="B48" s="33"/>
      <c r="E48" s="317" t="str">
        <f>E7</f>
        <v>Rekonstrukce levobřežní části jezu Rajhrad</v>
      </c>
      <c r="F48" s="318"/>
      <c r="G48" s="318"/>
      <c r="H48" s="318"/>
      <c r="L48" s="33"/>
    </row>
    <row r="49" spans="2:47" s="1" customFormat="1" ht="12" customHeight="1">
      <c r="B49" s="33"/>
      <c r="C49" s="28" t="s">
        <v>113</v>
      </c>
      <c r="L49" s="33"/>
    </row>
    <row r="50" spans="2:47" s="1" customFormat="1" ht="16.5" customHeight="1">
      <c r="B50" s="33"/>
      <c r="E50" s="280" t="str">
        <f>E9</f>
        <v>SO 06 - Venkovní úpravy</v>
      </c>
      <c r="F50" s="319"/>
      <c r="G50" s="319"/>
      <c r="H50" s="319"/>
      <c r="L50" s="33"/>
    </row>
    <row r="51" spans="2:47" s="1" customFormat="1" ht="6.95" customHeight="1">
      <c r="B51" s="33"/>
      <c r="L51" s="33"/>
    </row>
    <row r="52" spans="2:47" s="1" customFormat="1" ht="12" customHeight="1">
      <c r="B52" s="33"/>
      <c r="C52" s="28" t="s">
        <v>21</v>
      </c>
      <c r="F52" s="26" t="str">
        <f>F12</f>
        <v xml:space="preserve">Svratka, říční km 29,430 – jez </v>
      </c>
      <c r="I52" s="28" t="s">
        <v>23</v>
      </c>
      <c r="J52" s="50" t="str">
        <f>IF(J12="","",J12)</f>
        <v>11. 12. 2022</v>
      </c>
      <c r="L52" s="33"/>
    </row>
    <row r="53" spans="2:47" s="1" customFormat="1" ht="6.95" customHeight="1">
      <c r="B53" s="33"/>
      <c r="L53" s="33"/>
    </row>
    <row r="54" spans="2:47" s="1" customFormat="1" ht="15.2" customHeight="1">
      <c r="B54" s="33"/>
      <c r="C54" s="28" t="s">
        <v>25</v>
      </c>
      <c r="F54" s="26" t="str">
        <f>E15</f>
        <v>Povodí Moravy, státní podnik</v>
      </c>
      <c r="I54" s="28" t="s">
        <v>33</v>
      </c>
      <c r="J54" s="31" t="str">
        <f>E21</f>
        <v>AQUATIS a. s.</v>
      </c>
      <c r="L54" s="33"/>
    </row>
    <row r="55" spans="2:47" s="1" customFormat="1" ht="15.2" customHeight="1">
      <c r="B55" s="33"/>
      <c r="C55" s="28" t="s">
        <v>31</v>
      </c>
      <c r="F55" s="26" t="str">
        <f>IF(E18="","",E18)</f>
        <v>Vyplň údaj</v>
      </c>
      <c r="I55" s="28" t="s">
        <v>38</v>
      </c>
      <c r="J55" s="31" t="str">
        <f>E24</f>
        <v>Bc. Aneta Patková</v>
      </c>
      <c r="L55" s="33"/>
    </row>
    <row r="56" spans="2:47" s="1" customFormat="1" ht="10.35" customHeight="1">
      <c r="B56" s="33"/>
      <c r="L56" s="33"/>
    </row>
    <row r="57" spans="2:47" s="1" customFormat="1" ht="29.25" customHeight="1">
      <c r="B57" s="33"/>
      <c r="C57" s="97" t="s">
        <v>116</v>
      </c>
      <c r="D57" s="91"/>
      <c r="E57" s="91"/>
      <c r="F57" s="91"/>
      <c r="G57" s="91"/>
      <c r="H57" s="91"/>
      <c r="I57" s="91"/>
      <c r="J57" s="98" t="s">
        <v>117</v>
      </c>
      <c r="K57" s="91"/>
      <c r="L57" s="33"/>
    </row>
    <row r="58" spans="2:47" s="1" customFormat="1" ht="10.35" customHeight="1">
      <c r="B58" s="33"/>
      <c r="L58" s="33"/>
    </row>
    <row r="59" spans="2:47" s="1" customFormat="1" ht="22.9" customHeight="1">
      <c r="B59" s="33"/>
      <c r="C59" s="99" t="s">
        <v>74</v>
      </c>
      <c r="J59" s="64">
        <f>J89</f>
        <v>0</v>
      </c>
      <c r="L59" s="33"/>
      <c r="AU59" s="18" t="s">
        <v>118</v>
      </c>
    </row>
    <row r="60" spans="2:47" s="11" customFormat="1" ht="24.95" customHeight="1">
      <c r="B60" s="144"/>
      <c r="D60" s="145" t="s">
        <v>358</v>
      </c>
      <c r="E60" s="146"/>
      <c r="F60" s="146"/>
      <c r="G60" s="146"/>
      <c r="H60" s="146"/>
      <c r="I60" s="146"/>
      <c r="J60" s="147">
        <f>J90</f>
        <v>0</v>
      </c>
      <c r="L60" s="144"/>
    </row>
    <row r="61" spans="2:47" s="12" customFormat="1" ht="19.899999999999999" customHeight="1">
      <c r="B61" s="148"/>
      <c r="D61" s="149" t="s">
        <v>359</v>
      </c>
      <c r="E61" s="150"/>
      <c r="F61" s="150"/>
      <c r="G61" s="150"/>
      <c r="H61" s="150"/>
      <c r="I61" s="150"/>
      <c r="J61" s="151">
        <f>J91</f>
        <v>0</v>
      </c>
      <c r="L61" s="148"/>
    </row>
    <row r="62" spans="2:47" s="12" customFormat="1" ht="19.899999999999999" customHeight="1">
      <c r="B62" s="148"/>
      <c r="D62" s="149" t="s">
        <v>361</v>
      </c>
      <c r="E62" s="150"/>
      <c r="F62" s="150"/>
      <c r="G62" s="150"/>
      <c r="H62" s="150"/>
      <c r="I62" s="150"/>
      <c r="J62" s="151">
        <f>J195</f>
        <v>0</v>
      </c>
      <c r="L62" s="148"/>
    </row>
    <row r="63" spans="2:47" s="12" customFormat="1" ht="19.899999999999999" customHeight="1">
      <c r="B63" s="148"/>
      <c r="D63" s="149" t="s">
        <v>362</v>
      </c>
      <c r="E63" s="150"/>
      <c r="F63" s="150"/>
      <c r="G63" s="150"/>
      <c r="H63" s="150"/>
      <c r="I63" s="150"/>
      <c r="J63" s="151">
        <f>J280</f>
        <v>0</v>
      </c>
      <c r="L63" s="148"/>
    </row>
    <row r="64" spans="2:47" s="12" customFormat="1" ht="19.899999999999999" customHeight="1">
      <c r="B64" s="148"/>
      <c r="D64" s="149" t="s">
        <v>2138</v>
      </c>
      <c r="E64" s="150"/>
      <c r="F64" s="150"/>
      <c r="G64" s="150"/>
      <c r="H64" s="150"/>
      <c r="I64" s="150"/>
      <c r="J64" s="151">
        <f>J287</f>
        <v>0</v>
      </c>
      <c r="L64" s="148"/>
    </row>
    <row r="65" spans="2:12" s="12" customFormat="1" ht="19.899999999999999" customHeight="1">
      <c r="B65" s="148"/>
      <c r="D65" s="149" t="s">
        <v>363</v>
      </c>
      <c r="E65" s="150"/>
      <c r="F65" s="150"/>
      <c r="G65" s="150"/>
      <c r="H65" s="150"/>
      <c r="I65" s="150"/>
      <c r="J65" s="151">
        <f>J293</f>
        <v>0</v>
      </c>
      <c r="L65" s="148"/>
    </row>
    <row r="66" spans="2:12" s="12" customFormat="1" ht="19.899999999999999" customHeight="1">
      <c r="B66" s="148"/>
      <c r="D66" s="149" t="s">
        <v>365</v>
      </c>
      <c r="E66" s="150"/>
      <c r="F66" s="150"/>
      <c r="G66" s="150"/>
      <c r="H66" s="150"/>
      <c r="I66" s="150"/>
      <c r="J66" s="151">
        <f>J314</f>
        <v>0</v>
      </c>
      <c r="L66" s="148"/>
    </row>
    <row r="67" spans="2:12" s="12" customFormat="1" ht="19.899999999999999" customHeight="1">
      <c r="B67" s="148"/>
      <c r="D67" s="149" t="s">
        <v>366</v>
      </c>
      <c r="E67" s="150"/>
      <c r="F67" s="150"/>
      <c r="G67" s="150"/>
      <c r="H67" s="150"/>
      <c r="I67" s="150"/>
      <c r="J67" s="151">
        <f>J340</f>
        <v>0</v>
      </c>
      <c r="L67" s="148"/>
    </row>
    <row r="68" spans="2:12" s="11" customFormat="1" ht="24.95" customHeight="1">
      <c r="B68" s="144"/>
      <c r="D68" s="145" t="s">
        <v>367</v>
      </c>
      <c r="E68" s="146"/>
      <c r="F68" s="146"/>
      <c r="G68" s="146"/>
      <c r="H68" s="146"/>
      <c r="I68" s="146"/>
      <c r="J68" s="147">
        <f>J344</f>
        <v>0</v>
      </c>
      <c r="L68" s="144"/>
    </row>
    <row r="69" spans="2:12" s="12" customFormat="1" ht="19.899999999999999" customHeight="1">
      <c r="B69" s="148"/>
      <c r="D69" s="149" t="s">
        <v>370</v>
      </c>
      <c r="E69" s="150"/>
      <c r="F69" s="150"/>
      <c r="G69" s="150"/>
      <c r="H69" s="150"/>
      <c r="I69" s="150"/>
      <c r="J69" s="151">
        <f>J345</f>
        <v>0</v>
      </c>
      <c r="L69" s="148"/>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2" t="s">
        <v>119</v>
      </c>
      <c r="L76" s="33"/>
    </row>
    <row r="77" spans="2:12" s="1" customFormat="1" ht="6.95" customHeight="1">
      <c r="B77" s="33"/>
      <c r="L77" s="33"/>
    </row>
    <row r="78" spans="2:12" s="1" customFormat="1" ht="12" customHeight="1">
      <c r="B78" s="33"/>
      <c r="C78" s="28" t="s">
        <v>16</v>
      </c>
      <c r="L78" s="33"/>
    </row>
    <row r="79" spans="2:12" s="1" customFormat="1" ht="16.5" customHeight="1">
      <c r="B79" s="33"/>
      <c r="E79" s="317" t="str">
        <f>E7</f>
        <v>Rekonstrukce levobřežní části jezu Rajhrad</v>
      </c>
      <c r="F79" s="318"/>
      <c r="G79" s="318"/>
      <c r="H79" s="318"/>
      <c r="L79" s="33"/>
    </row>
    <row r="80" spans="2:12" s="1" customFormat="1" ht="12" customHeight="1">
      <c r="B80" s="33"/>
      <c r="C80" s="28" t="s">
        <v>113</v>
      </c>
      <c r="L80" s="33"/>
    </row>
    <row r="81" spans="2:65" s="1" customFormat="1" ht="16.5" customHeight="1">
      <c r="B81" s="33"/>
      <c r="E81" s="280" t="str">
        <f>E9</f>
        <v>SO 06 - Venkovní úpravy</v>
      </c>
      <c r="F81" s="319"/>
      <c r="G81" s="319"/>
      <c r="H81" s="319"/>
      <c r="L81" s="33"/>
    </row>
    <row r="82" spans="2:65" s="1" customFormat="1" ht="6.95" customHeight="1">
      <c r="B82" s="33"/>
      <c r="L82" s="33"/>
    </row>
    <row r="83" spans="2:65" s="1" customFormat="1" ht="12" customHeight="1">
      <c r="B83" s="33"/>
      <c r="C83" s="28" t="s">
        <v>21</v>
      </c>
      <c r="F83" s="26" t="str">
        <f>F12</f>
        <v xml:space="preserve">Svratka, říční km 29,430 – jez </v>
      </c>
      <c r="I83" s="28" t="s">
        <v>23</v>
      </c>
      <c r="J83" s="50" t="str">
        <f>IF(J12="","",J12)</f>
        <v>11. 12. 2022</v>
      </c>
      <c r="L83" s="33"/>
    </row>
    <row r="84" spans="2:65" s="1" customFormat="1" ht="6.95" customHeight="1">
      <c r="B84" s="33"/>
      <c r="L84" s="33"/>
    </row>
    <row r="85" spans="2:65" s="1" customFormat="1" ht="15.2" customHeight="1">
      <c r="B85" s="33"/>
      <c r="C85" s="28" t="s">
        <v>25</v>
      </c>
      <c r="F85" s="26" t="str">
        <f>E15</f>
        <v>Povodí Moravy, státní podnik</v>
      </c>
      <c r="I85" s="28" t="s">
        <v>33</v>
      </c>
      <c r="J85" s="31" t="str">
        <f>E21</f>
        <v>AQUATIS a. s.</v>
      </c>
      <c r="L85" s="33"/>
    </row>
    <row r="86" spans="2:65" s="1" customFormat="1" ht="15.2" customHeight="1">
      <c r="B86" s="33"/>
      <c r="C86" s="28" t="s">
        <v>31</v>
      </c>
      <c r="F86" s="26" t="str">
        <f>IF(E18="","",E18)</f>
        <v>Vyplň údaj</v>
      </c>
      <c r="I86" s="28" t="s">
        <v>38</v>
      </c>
      <c r="J86" s="31" t="str">
        <f>E24</f>
        <v>Bc. Aneta Patková</v>
      </c>
      <c r="L86" s="33"/>
    </row>
    <row r="87" spans="2:65" s="1" customFormat="1" ht="10.35" customHeight="1">
      <c r="B87" s="33"/>
      <c r="L87" s="33"/>
    </row>
    <row r="88" spans="2:65" s="8" customFormat="1" ht="29.25" customHeight="1">
      <c r="B88" s="100"/>
      <c r="C88" s="101" t="s">
        <v>120</v>
      </c>
      <c r="D88" s="102" t="s">
        <v>61</v>
      </c>
      <c r="E88" s="102" t="s">
        <v>57</v>
      </c>
      <c r="F88" s="102" t="s">
        <v>58</v>
      </c>
      <c r="G88" s="102" t="s">
        <v>121</v>
      </c>
      <c r="H88" s="102" t="s">
        <v>122</v>
      </c>
      <c r="I88" s="102" t="s">
        <v>123</v>
      </c>
      <c r="J88" s="102" t="s">
        <v>117</v>
      </c>
      <c r="K88" s="103" t="s">
        <v>124</v>
      </c>
      <c r="L88" s="100"/>
      <c r="M88" s="57" t="s">
        <v>19</v>
      </c>
      <c r="N88" s="58" t="s">
        <v>46</v>
      </c>
      <c r="O88" s="58" t="s">
        <v>125</v>
      </c>
      <c r="P88" s="58" t="s">
        <v>126</v>
      </c>
      <c r="Q88" s="58" t="s">
        <v>127</v>
      </c>
      <c r="R88" s="58" t="s">
        <v>128</v>
      </c>
      <c r="S88" s="58" t="s">
        <v>129</v>
      </c>
      <c r="T88" s="59" t="s">
        <v>130</v>
      </c>
    </row>
    <row r="89" spans="2:65" s="1" customFormat="1" ht="22.9" customHeight="1">
      <c r="B89" s="33"/>
      <c r="C89" s="62" t="s">
        <v>131</v>
      </c>
      <c r="J89" s="104">
        <f>BK89</f>
        <v>0</v>
      </c>
      <c r="L89" s="33"/>
      <c r="M89" s="60"/>
      <c r="N89" s="51"/>
      <c r="O89" s="51"/>
      <c r="P89" s="105">
        <f>P90+P344</f>
        <v>0</v>
      </c>
      <c r="Q89" s="51"/>
      <c r="R89" s="105">
        <f>R90+R344</f>
        <v>2.4260717199999995</v>
      </c>
      <c r="S89" s="51"/>
      <c r="T89" s="106">
        <f>T90+T344</f>
        <v>100.07661</v>
      </c>
      <c r="AT89" s="18" t="s">
        <v>75</v>
      </c>
      <c r="AU89" s="18" t="s">
        <v>118</v>
      </c>
      <c r="BK89" s="107">
        <f>BK90+BK344</f>
        <v>0</v>
      </c>
    </row>
    <row r="90" spans="2:65" s="13" customFormat="1" ht="25.9" customHeight="1">
      <c r="B90" s="152"/>
      <c r="D90" s="153" t="s">
        <v>75</v>
      </c>
      <c r="E90" s="154" t="s">
        <v>371</v>
      </c>
      <c r="F90" s="154" t="s">
        <v>372</v>
      </c>
      <c r="I90" s="155"/>
      <c r="J90" s="156">
        <f>BK90</f>
        <v>0</v>
      </c>
      <c r="L90" s="152"/>
      <c r="M90" s="157"/>
      <c r="P90" s="158">
        <f>P91+P195+P280+P287+P293+P314+P340</f>
        <v>0</v>
      </c>
      <c r="R90" s="158">
        <f>R91+R195+R280+R287+R293+R314+R340</f>
        <v>2.3726962199999995</v>
      </c>
      <c r="T90" s="159">
        <f>T91+T195+T280+T287+T293+T314+T340</f>
        <v>98.129909999999995</v>
      </c>
      <c r="AR90" s="153" t="s">
        <v>84</v>
      </c>
      <c r="AT90" s="160" t="s">
        <v>75</v>
      </c>
      <c r="AU90" s="160" t="s">
        <v>76</v>
      </c>
      <c r="AY90" s="153" t="s">
        <v>137</v>
      </c>
      <c r="BK90" s="161">
        <f>BK91+BK195+BK280+BK287+BK293+BK314+BK340</f>
        <v>0</v>
      </c>
    </row>
    <row r="91" spans="2:65" s="13" customFormat="1" ht="22.9" customHeight="1">
      <c r="B91" s="152"/>
      <c r="D91" s="153" t="s">
        <v>75</v>
      </c>
      <c r="E91" s="162" t="s">
        <v>84</v>
      </c>
      <c r="F91" s="162" t="s">
        <v>272</v>
      </c>
      <c r="I91" s="155"/>
      <c r="J91" s="163">
        <f>BK91</f>
        <v>0</v>
      </c>
      <c r="L91" s="152"/>
      <c r="M91" s="157"/>
      <c r="P91" s="158">
        <f>SUM(P92:P194)</f>
        <v>0</v>
      </c>
      <c r="R91" s="158">
        <f>SUM(R92:R194)</f>
        <v>2.9189999999999997E-3</v>
      </c>
      <c r="T91" s="159">
        <f>SUM(T92:T194)</f>
        <v>96.536000000000001</v>
      </c>
      <c r="AR91" s="153" t="s">
        <v>84</v>
      </c>
      <c r="AT91" s="160" t="s">
        <v>75</v>
      </c>
      <c r="AU91" s="160" t="s">
        <v>84</v>
      </c>
      <c r="AY91" s="153" t="s">
        <v>137</v>
      </c>
      <c r="BK91" s="161">
        <f>SUM(BK92:BK194)</f>
        <v>0</v>
      </c>
    </row>
    <row r="92" spans="2:65" s="1" customFormat="1" ht="16.5" customHeight="1">
      <c r="B92" s="33"/>
      <c r="C92" s="108" t="s">
        <v>84</v>
      </c>
      <c r="D92" s="108" t="s">
        <v>132</v>
      </c>
      <c r="E92" s="109" t="s">
        <v>2139</v>
      </c>
      <c r="F92" s="110" t="s">
        <v>2140</v>
      </c>
      <c r="G92" s="111" t="s">
        <v>209</v>
      </c>
      <c r="H92" s="112">
        <v>219.4</v>
      </c>
      <c r="I92" s="113"/>
      <c r="J92" s="114">
        <f>ROUND(I92*H92,2)</f>
        <v>0</v>
      </c>
      <c r="K92" s="110" t="s">
        <v>376</v>
      </c>
      <c r="L92" s="33"/>
      <c r="M92" s="115" t="s">
        <v>19</v>
      </c>
      <c r="N92" s="116" t="s">
        <v>47</v>
      </c>
      <c r="P92" s="117">
        <f>O92*H92</f>
        <v>0</v>
      </c>
      <c r="Q92" s="117">
        <v>0</v>
      </c>
      <c r="R92" s="117">
        <f>Q92*H92</f>
        <v>0</v>
      </c>
      <c r="S92" s="117">
        <v>0.44</v>
      </c>
      <c r="T92" s="118">
        <f>S92*H92</f>
        <v>96.536000000000001</v>
      </c>
      <c r="AR92" s="119" t="s">
        <v>153</v>
      </c>
      <c r="AT92" s="119" t="s">
        <v>132</v>
      </c>
      <c r="AU92" s="119" t="s">
        <v>86</v>
      </c>
      <c r="AY92" s="18" t="s">
        <v>137</v>
      </c>
      <c r="BE92" s="120">
        <f>IF(N92="základní",J92,0)</f>
        <v>0</v>
      </c>
      <c r="BF92" s="120">
        <f>IF(N92="snížená",J92,0)</f>
        <v>0</v>
      </c>
      <c r="BG92" s="120">
        <f>IF(N92="zákl. přenesená",J92,0)</f>
        <v>0</v>
      </c>
      <c r="BH92" s="120">
        <f>IF(N92="sníž. přenesená",J92,0)</f>
        <v>0</v>
      </c>
      <c r="BI92" s="120">
        <f>IF(N92="nulová",J92,0)</f>
        <v>0</v>
      </c>
      <c r="BJ92" s="18" t="s">
        <v>84</v>
      </c>
      <c r="BK92" s="120">
        <f>ROUND(I92*H92,2)</f>
        <v>0</v>
      </c>
      <c r="BL92" s="18" t="s">
        <v>153</v>
      </c>
      <c r="BM92" s="119" t="s">
        <v>2141</v>
      </c>
    </row>
    <row r="93" spans="2:65" s="1" customFormat="1" ht="19.5">
      <c r="B93" s="33"/>
      <c r="D93" s="121" t="s">
        <v>139</v>
      </c>
      <c r="F93" s="122" t="s">
        <v>2142</v>
      </c>
      <c r="I93" s="123"/>
      <c r="L93" s="33"/>
      <c r="M93" s="124"/>
      <c r="T93" s="54"/>
      <c r="AT93" s="18" t="s">
        <v>139</v>
      </c>
      <c r="AU93" s="18" t="s">
        <v>86</v>
      </c>
    </row>
    <row r="94" spans="2:65" s="1" customFormat="1" ht="11.25">
      <c r="B94" s="33"/>
      <c r="D94" s="164" t="s">
        <v>379</v>
      </c>
      <c r="F94" s="165" t="s">
        <v>2143</v>
      </c>
      <c r="I94" s="123"/>
      <c r="L94" s="33"/>
      <c r="M94" s="124"/>
      <c r="T94" s="54"/>
      <c r="AT94" s="18" t="s">
        <v>379</v>
      </c>
      <c r="AU94" s="18" t="s">
        <v>86</v>
      </c>
    </row>
    <row r="95" spans="2:65" s="9" customFormat="1" ht="11.25">
      <c r="B95" s="125"/>
      <c r="D95" s="121" t="s">
        <v>141</v>
      </c>
      <c r="E95" s="126" t="s">
        <v>19</v>
      </c>
      <c r="F95" s="127" t="s">
        <v>2144</v>
      </c>
      <c r="H95" s="126" t="s">
        <v>19</v>
      </c>
      <c r="I95" s="128"/>
      <c r="L95" s="125"/>
      <c r="M95" s="129"/>
      <c r="T95" s="130"/>
      <c r="AT95" s="126" t="s">
        <v>141</v>
      </c>
      <c r="AU95" s="126" t="s">
        <v>86</v>
      </c>
      <c r="AV95" s="9" t="s">
        <v>84</v>
      </c>
      <c r="AW95" s="9" t="s">
        <v>37</v>
      </c>
      <c r="AX95" s="9" t="s">
        <v>76</v>
      </c>
      <c r="AY95" s="126" t="s">
        <v>137</v>
      </c>
    </row>
    <row r="96" spans="2:65" s="10" customFormat="1" ht="11.25">
      <c r="B96" s="131"/>
      <c r="D96" s="121" t="s">
        <v>141</v>
      </c>
      <c r="E96" s="132" t="s">
        <v>19</v>
      </c>
      <c r="F96" s="133" t="s">
        <v>2145</v>
      </c>
      <c r="H96" s="134">
        <v>219.4</v>
      </c>
      <c r="I96" s="135"/>
      <c r="L96" s="131"/>
      <c r="M96" s="136"/>
      <c r="T96" s="137"/>
      <c r="AT96" s="132" t="s">
        <v>141</v>
      </c>
      <c r="AU96" s="132" t="s">
        <v>86</v>
      </c>
      <c r="AV96" s="10" t="s">
        <v>86</v>
      </c>
      <c r="AW96" s="10" t="s">
        <v>37</v>
      </c>
      <c r="AX96" s="10" t="s">
        <v>76</v>
      </c>
      <c r="AY96" s="132" t="s">
        <v>137</v>
      </c>
    </row>
    <row r="97" spans="2:65" s="14" customFormat="1" ht="11.25">
      <c r="B97" s="166"/>
      <c r="D97" s="121" t="s">
        <v>141</v>
      </c>
      <c r="E97" s="167" t="s">
        <v>2146</v>
      </c>
      <c r="F97" s="168" t="s">
        <v>391</v>
      </c>
      <c r="H97" s="169">
        <v>219.4</v>
      </c>
      <c r="I97" s="170"/>
      <c r="L97" s="166"/>
      <c r="M97" s="171"/>
      <c r="T97" s="172"/>
      <c r="AT97" s="167" t="s">
        <v>141</v>
      </c>
      <c r="AU97" s="167" t="s">
        <v>86</v>
      </c>
      <c r="AV97" s="14" t="s">
        <v>153</v>
      </c>
      <c r="AW97" s="14" t="s">
        <v>37</v>
      </c>
      <c r="AX97" s="14" t="s">
        <v>84</v>
      </c>
      <c r="AY97" s="167" t="s">
        <v>137</v>
      </c>
    </row>
    <row r="98" spans="2:65" s="1" customFormat="1" ht="16.5" customHeight="1">
      <c r="B98" s="33"/>
      <c r="C98" s="108" t="s">
        <v>86</v>
      </c>
      <c r="D98" s="108" t="s">
        <v>132</v>
      </c>
      <c r="E98" s="109" t="s">
        <v>2147</v>
      </c>
      <c r="F98" s="110" t="s">
        <v>2148</v>
      </c>
      <c r="G98" s="111" t="s">
        <v>209</v>
      </c>
      <c r="H98" s="112">
        <v>160.83500000000001</v>
      </c>
      <c r="I98" s="113"/>
      <c r="J98" s="114">
        <f>ROUND(I98*H98,2)</f>
        <v>0</v>
      </c>
      <c r="K98" s="110" t="s">
        <v>376</v>
      </c>
      <c r="L98" s="33"/>
      <c r="M98" s="115" t="s">
        <v>19</v>
      </c>
      <c r="N98" s="116" t="s">
        <v>47</v>
      </c>
      <c r="P98" s="117">
        <f>O98*H98</f>
        <v>0</v>
      </c>
      <c r="Q98" s="117">
        <v>0</v>
      </c>
      <c r="R98" s="117">
        <f>Q98*H98</f>
        <v>0</v>
      </c>
      <c r="S98" s="117">
        <v>0</v>
      </c>
      <c r="T98" s="118">
        <f>S98*H98</f>
        <v>0</v>
      </c>
      <c r="AR98" s="119" t="s">
        <v>153</v>
      </c>
      <c r="AT98" s="119" t="s">
        <v>132</v>
      </c>
      <c r="AU98" s="119" t="s">
        <v>86</v>
      </c>
      <c r="AY98" s="18" t="s">
        <v>137</v>
      </c>
      <c r="BE98" s="120">
        <f>IF(N98="základní",J98,0)</f>
        <v>0</v>
      </c>
      <c r="BF98" s="120">
        <f>IF(N98="snížená",J98,0)</f>
        <v>0</v>
      </c>
      <c r="BG98" s="120">
        <f>IF(N98="zákl. přenesená",J98,0)</f>
        <v>0</v>
      </c>
      <c r="BH98" s="120">
        <f>IF(N98="sníž. přenesená",J98,0)</f>
        <v>0</v>
      </c>
      <c r="BI98" s="120">
        <f>IF(N98="nulová",J98,0)</f>
        <v>0</v>
      </c>
      <c r="BJ98" s="18" t="s">
        <v>84</v>
      </c>
      <c r="BK98" s="120">
        <f>ROUND(I98*H98,2)</f>
        <v>0</v>
      </c>
      <c r="BL98" s="18" t="s">
        <v>153</v>
      </c>
      <c r="BM98" s="119" t="s">
        <v>2149</v>
      </c>
    </row>
    <row r="99" spans="2:65" s="1" customFormat="1" ht="11.25">
      <c r="B99" s="33"/>
      <c r="D99" s="121" t="s">
        <v>139</v>
      </c>
      <c r="F99" s="122" t="s">
        <v>2150</v>
      </c>
      <c r="I99" s="123"/>
      <c r="L99" s="33"/>
      <c r="M99" s="124"/>
      <c r="T99" s="54"/>
      <c r="AT99" s="18" t="s">
        <v>139</v>
      </c>
      <c r="AU99" s="18" t="s">
        <v>86</v>
      </c>
    </row>
    <row r="100" spans="2:65" s="1" customFormat="1" ht="11.25">
      <c r="B100" s="33"/>
      <c r="D100" s="164" t="s">
        <v>379</v>
      </c>
      <c r="F100" s="165" t="s">
        <v>2151</v>
      </c>
      <c r="I100" s="123"/>
      <c r="L100" s="33"/>
      <c r="M100" s="124"/>
      <c r="T100" s="54"/>
      <c r="AT100" s="18" t="s">
        <v>379</v>
      </c>
      <c r="AU100" s="18" t="s">
        <v>86</v>
      </c>
    </row>
    <row r="101" spans="2:65" s="9" customFormat="1" ht="11.25">
      <c r="B101" s="125"/>
      <c r="D101" s="121" t="s">
        <v>141</v>
      </c>
      <c r="E101" s="126" t="s">
        <v>19</v>
      </c>
      <c r="F101" s="127" t="s">
        <v>2152</v>
      </c>
      <c r="H101" s="126" t="s">
        <v>19</v>
      </c>
      <c r="I101" s="128"/>
      <c r="L101" s="125"/>
      <c r="M101" s="129"/>
      <c r="T101" s="130"/>
      <c r="AT101" s="126" t="s">
        <v>141</v>
      </c>
      <c r="AU101" s="126" t="s">
        <v>86</v>
      </c>
      <c r="AV101" s="9" t="s">
        <v>84</v>
      </c>
      <c r="AW101" s="9" t="s">
        <v>37</v>
      </c>
      <c r="AX101" s="9" t="s">
        <v>76</v>
      </c>
      <c r="AY101" s="126" t="s">
        <v>137</v>
      </c>
    </row>
    <row r="102" spans="2:65" s="10" customFormat="1" ht="11.25">
      <c r="B102" s="131"/>
      <c r="D102" s="121" t="s">
        <v>141</v>
      </c>
      <c r="E102" s="132" t="s">
        <v>19</v>
      </c>
      <c r="F102" s="133" t="s">
        <v>2153</v>
      </c>
      <c r="H102" s="134">
        <v>56.4</v>
      </c>
      <c r="I102" s="135"/>
      <c r="L102" s="131"/>
      <c r="M102" s="136"/>
      <c r="T102" s="137"/>
      <c r="AT102" s="132" t="s">
        <v>141</v>
      </c>
      <c r="AU102" s="132" t="s">
        <v>86</v>
      </c>
      <c r="AV102" s="10" t="s">
        <v>86</v>
      </c>
      <c r="AW102" s="10" t="s">
        <v>37</v>
      </c>
      <c r="AX102" s="10" t="s">
        <v>76</v>
      </c>
      <c r="AY102" s="132" t="s">
        <v>137</v>
      </c>
    </row>
    <row r="103" spans="2:65" s="10" customFormat="1" ht="11.25">
      <c r="B103" s="131"/>
      <c r="D103" s="121" t="s">
        <v>141</v>
      </c>
      <c r="E103" s="132" t="s">
        <v>19</v>
      </c>
      <c r="F103" s="133" t="s">
        <v>2154</v>
      </c>
      <c r="H103" s="134">
        <v>77.2</v>
      </c>
      <c r="I103" s="135"/>
      <c r="L103" s="131"/>
      <c r="M103" s="136"/>
      <c r="T103" s="137"/>
      <c r="AT103" s="132" t="s">
        <v>141</v>
      </c>
      <c r="AU103" s="132" t="s">
        <v>86</v>
      </c>
      <c r="AV103" s="10" t="s">
        <v>86</v>
      </c>
      <c r="AW103" s="10" t="s">
        <v>37</v>
      </c>
      <c r="AX103" s="10" t="s">
        <v>76</v>
      </c>
      <c r="AY103" s="132" t="s">
        <v>137</v>
      </c>
    </row>
    <row r="104" spans="2:65" s="9" customFormat="1" ht="11.25">
      <c r="B104" s="125"/>
      <c r="D104" s="121" t="s">
        <v>141</v>
      </c>
      <c r="E104" s="126" t="s">
        <v>19</v>
      </c>
      <c r="F104" s="127" t="s">
        <v>2155</v>
      </c>
      <c r="H104" s="126" t="s">
        <v>19</v>
      </c>
      <c r="I104" s="128"/>
      <c r="L104" s="125"/>
      <c r="M104" s="129"/>
      <c r="T104" s="130"/>
      <c r="AT104" s="126" t="s">
        <v>141</v>
      </c>
      <c r="AU104" s="126" t="s">
        <v>86</v>
      </c>
      <c r="AV104" s="9" t="s">
        <v>84</v>
      </c>
      <c r="AW104" s="9" t="s">
        <v>37</v>
      </c>
      <c r="AX104" s="9" t="s">
        <v>76</v>
      </c>
      <c r="AY104" s="126" t="s">
        <v>137</v>
      </c>
    </row>
    <row r="105" spans="2:65" s="10" customFormat="1" ht="11.25">
      <c r="B105" s="131"/>
      <c r="D105" s="121" t="s">
        <v>141</v>
      </c>
      <c r="E105" s="132" t="s">
        <v>19</v>
      </c>
      <c r="F105" s="133" t="s">
        <v>2156</v>
      </c>
      <c r="H105" s="134">
        <v>11.503</v>
      </c>
      <c r="I105" s="135"/>
      <c r="L105" s="131"/>
      <c r="M105" s="136"/>
      <c r="T105" s="137"/>
      <c r="AT105" s="132" t="s">
        <v>141</v>
      </c>
      <c r="AU105" s="132" t="s">
        <v>86</v>
      </c>
      <c r="AV105" s="10" t="s">
        <v>86</v>
      </c>
      <c r="AW105" s="10" t="s">
        <v>37</v>
      </c>
      <c r="AX105" s="10" t="s">
        <v>76</v>
      </c>
      <c r="AY105" s="132" t="s">
        <v>137</v>
      </c>
    </row>
    <row r="106" spans="2:65" s="10" customFormat="1" ht="11.25">
      <c r="B106" s="131"/>
      <c r="D106" s="121" t="s">
        <v>141</v>
      </c>
      <c r="E106" s="132" t="s">
        <v>19</v>
      </c>
      <c r="F106" s="133" t="s">
        <v>2157</v>
      </c>
      <c r="H106" s="134">
        <v>15.731999999999999</v>
      </c>
      <c r="I106" s="135"/>
      <c r="L106" s="131"/>
      <c r="M106" s="136"/>
      <c r="T106" s="137"/>
      <c r="AT106" s="132" t="s">
        <v>141</v>
      </c>
      <c r="AU106" s="132" t="s">
        <v>86</v>
      </c>
      <c r="AV106" s="10" t="s">
        <v>86</v>
      </c>
      <c r="AW106" s="10" t="s">
        <v>37</v>
      </c>
      <c r="AX106" s="10" t="s">
        <v>76</v>
      </c>
      <c r="AY106" s="132" t="s">
        <v>137</v>
      </c>
    </row>
    <row r="107" spans="2:65" s="14" customFormat="1" ht="11.25">
      <c r="B107" s="166"/>
      <c r="D107" s="121" t="s">
        <v>141</v>
      </c>
      <c r="E107" s="167" t="s">
        <v>2129</v>
      </c>
      <c r="F107" s="168" t="s">
        <v>391</v>
      </c>
      <c r="H107" s="169">
        <v>160.83500000000001</v>
      </c>
      <c r="I107" s="170"/>
      <c r="L107" s="166"/>
      <c r="M107" s="171"/>
      <c r="T107" s="172"/>
      <c r="AT107" s="167" t="s">
        <v>141</v>
      </c>
      <c r="AU107" s="167" t="s">
        <v>86</v>
      </c>
      <c r="AV107" s="14" t="s">
        <v>153</v>
      </c>
      <c r="AW107" s="14" t="s">
        <v>37</v>
      </c>
      <c r="AX107" s="14" t="s">
        <v>84</v>
      </c>
      <c r="AY107" s="167" t="s">
        <v>137</v>
      </c>
    </row>
    <row r="108" spans="2:65" s="1" customFormat="1" ht="16.5" customHeight="1">
      <c r="B108" s="33"/>
      <c r="C108" s="108" t="s">
        <v>148</v>
      </c>
      <c r="D108" s="108" t="s">
        <v>132</v>
      </c>
      <c r="E108" s="109" t="s">
        <v>2158</v>
      </c>
      <c r="F108" s="110" t="s">
        <v>2159</v>
      </c>
      <c r="G108" s="111" t="s">
        <v>333</v>
      </c>
      <c r="H108" s="112">
        <v>8</v>
      </c>
      <c r="I108" s="113"/>
      <c r="J108" s="114">
        <f>ROUND(I108*H108,2)</f>
        <v>0</v>
      </c>
      <c r="K108" s="110" t="s">
        <v>376</v>
      </c>
      <c r="L108" s="33"/>
      <c r="M108" s="115" t="s">
        <v>19</v>
      </c>
      <c r="N108" s="116" t="s">
        <v>47</v>
      </c>
      <c r="P108" s="117">
        <f>O108*H108</f>
        <v>0</v>
      </c>
      <c r="Q108" s="117">
        <v>0</v>
      </c>
      <c r="R108" s="117">
        <f>Q108*H108</f>
        <v>0</v>
      </c>
      <c r="S108" s="117">
        <v>0</v>
      </c>
      <c r="T108" s="118">
        <f>S108*H108</f>
        <v>0</v>
      </c>
      <c r="AR108" s="119" t="s">
        <v>153</v>
      </c>
      <c r="AT108" s="119" t="s">
        <v>132</v>
      </c>
      <c r="AU108" s="119" t="s">
        <v>86</v>
      </c>
      <c r="AY108" s="18" t="s">
        <v>137</v>
      </c>
      <c r="BE108" s="120">
        <f>IF(N108="základní",J108,0)</f>
        <v>0</v>
      </c>
      <c r="BF108" s="120">
        <f>IF(N108="snížená",J108,0)</f>
        <v>0</v>
      </c>
      <c r="BG108" s="120">
        <f>IF(N108="zákl. přenesená",J108,0)</f>
        <v>0</v>
      </c>
      <c r="BH108" s="120">
        <f>IF(N108="sníž. přenesená",J108,0)</f>
        <v>0</v>
      </c>
      <c r="BI108" s="120">
        <f>IF(N108="nulová",J108,0)</f>
        <v>0</v>
      </c>
      <c r="BJ108" s="18" t="s">
        <v>84</v>
      </c>
      <c r="BK108" s="120">
        <f>ROUND(I108*H108,2)</f>
        <v>0</v>
      </c>
      <c r="BL108" s="18" t="s">
        <v>153</v>
      </c>
      <c r="BM108" s="119" t="s">
        <v>2160</v>
      </c>
    </row>
    <row r="109" spans="2:65" s="1" customFormat="1" ht="11.25">
      <c r="B109" s="33"/>
      <c r="D109" s="121" t="s">
        <v>139</v>
      </c>
      <c r="F109" s="122" t="s">
        <v>2161</v>
      </c>
      <c r="I109" s="123"/>
      <c r="L109" s="33"/>
      <c r="M109" s="124"/>
      <c r="T109" s="54"/>
      <c r="AT109" s="18" t="s">
        <v>139</v>
      </c>
      <c r="AU109" s="18" t="s">
        <v>86</v>
      </c>
    </row>
    <row r="110" spans="2:65" s="1" customFormat="1" ht="11.25">
      <c r="B110" s="33"/>
      <c r="D110" s="164" t="s">
        <v>379</v>
      </c>
      <c r="F110" s="165" t="s">
        <v>2162</v>
      </c>
      <c r="I110" s="123"/>
      <c r="L110" s="33"/>
      <c r="M110" s="124"/>
      <c r="T110" s="54"/>
      <c r="AT110" s="18" t="s">
        <v>379</v>
      </c>
      <c r="AU110" s="18" t="s">
        <v>86</v>
      </c>
    </row>
    <row r="111" spans="2:65" s="9" customFormat="1" ht="11.25">
      <c r="B111" s="125"/>
      <c r="D111" s="121" t="s">
        <v>141</v>
      </c>
      <c r="E111" s="126" t="s">
        <v>19</v>
      </c>
      <c r="F111" s="127" t="s">
        <v>2163</v>
      </c>
      <c r="H111" s="126" t="s">
        <v>19</v>
      </c>
      <c r="I111" s="128"/>
      <c r="L111" s="125"/>
      <c r="M111" s="129"/>
      <c r="T111" s="130"/>
      <c r="AT111" s="126" t="s">
        <v>141</v>
      </c>
      <c r="AU111" s="126" t="s">
        <v>86</v>
      </c>
      <c r="AV111" s="9" t="s">
        <v>84</v>
      </c>
      <c r="AW111" s="9" t="s">
        <v>37</v>
      </c>
      <c r="AX111" s="9" t="s">
        <v>76</v>
      </c>
      <c r="AY111" s="126" t="s">
        <v>137</v>
      </c>
    </row>
    <row r="112" spans="2:65" s="10" customFormat="1" ht="11.25">
      <c r="B112" s="131"/>
      <c r="D112" s="121" t="s">
        <v>141</v>
      </c>
      <c r="E112" s="132" t="s">
        <v>19</v>
      </c>
      <c r="F112" s="133" t="s">
        <v>176</v>
      </c>
      <c r="H112" s="134">
        <v>8</v>
      </c>
      <c r="I112" s="135"/>
      <c r="L112" s="131"/>
      <c r="M112" s="136"/>
      <c r="T112" s="137"/>
      <c r="AT112" s="132" t="s">
        <v>141</v>
      </c>
      <c r="AU112" s="132" t="s">
        <v>86</v>
      </c>
      <c r="AV112" s="10" t="s">
        <v>86</v>
      </c>
      <c r="AW112" s="10" t="s">
        <v>37</v>
      </c>
      <c r="AX112" s="10" t="s">
        <v>84</v>
      </c>
      <c r="AY112" s="132" t="s">
        <v>137</v>
      </c>
    </row>
    <row r="113" spans="2:65" s="1" customFormat="1" ht="21.75" customHeight="1">
      <c r="B113" s="33"/>
      <c r="C113" s="108" t="s">
        <v>153</v>
      </c>
      <c r="D113" s="108" t="s">
        <v>132</v>
      </c>
      <c r="E113" s="109" t="s">
        <v>2164</v>
      </c>
      <c r="F113" s="110" t="s">
        <v>2165</v>
      </c>
      <c r="G113" s="111" t="s">
        <v>287</v>
      </c>
      <c r="H113" s="112">
        <v>14.595000000000001</v>
      </c>
      <c r="I113" s="113"/>
      <c r="J113" s="114">
        <f>ROUND(I113*H113,2)</f>
        <v>0</v>
      </c>
      <c r="K113" s="110" t="s">
        <v>376</v>
      </c>
      <c r="L113" s="33"/>
      <c r="M113" s="115" t="s">
        <v>19</v>
      </c>
      <c r="N113" s="116" t="s">
        <v>47</v>
      </c>
      <c r="P113" s="117">
        <f>O113*H113</f>
        <v>0</v>
      </c>
      <c r="Q113" s="117">
        <v>0</v>
      </c>
      <c r="R113" s="117">
        <f>Q113*H113</f>
        <v>0</v>
      </c>
      <c r="S113" s="117">
        <v>0</v>
      </c>
      <c r="T113" s="118">
        <f>S113*H113</f>
        <v>0</v>
      </c>
      <c r="AR113" s="119" t="s">
        <v>153</v>
      </c>
      <c r="AT113" s="119" t="s">
        <v>132</v>
      </c>
      <c r="AU113" s="119" t="s">
        <v>86</v>
      </c>
      <c r="AY113" s="18" t="s">
        <v>137</v>
      </c>
      <c r="BE113" s="120">
        <f>IF(N113="základní",J113,0)</f>
        <v>0</v>
      </c>
      <c r="BF113" s="120">
        <f>IF(N113="snížená",J113,0)</f>
        <v>0</v>
      </c>
      <c r="BG113" s="120">
        <f>IF(N113="zákl. přenesená",J113,0)</f>
        <v>0</v>
      </c>
      <c r="BH113" s="120">
        <f>IF(N113="sníž. přenesená",J113,0)</f>
        <v>0</v>
      </c>
      <c r="BI113" s="120">
        <f>IF(N113="nulová",J113,0)</f>
        <v>0</v>
      </c>
      <c r="BJ113" s="18" t="s">
        <v>84</v>
      </c>
      <c r="BK113" s="120">
        <f>ROUND(I113*H113,2)</f>
        <v>0</v>
      </c>
      <c r="BL113" s="18" t="s">
        <v>153</v>
      </c>
      <c r="BM113" s="119" t="s">
        <v>2166</v>
      </c>
    </row>
    <row r="114" spans="2:65" s="1" customFormat="1" ht="19.5">
      <c r="B114" s="33"/>
      <c r="D114" s="121" t="s">
        <v>139</v>
      </c>
      <c r="F114" s="122" t="s">
        <v>2167</v>
      </c>
      <c r="I114" s="123"/>
      <c r="L114" s="33"/>
      <c r="M114" s="124"/>
      <c r="T114" s="54"/>
      <c r="AT114" s="18" t="s">
        <v>139</v>
      </c>
      <c r="AU114" s="18" t="s">
        <v>86</v>
      </c>
    </row>
    <row r="115" spans="2:65" s="1" customFormat="1" ht="11.25">
      <c r="B115" s="33"/>
      <c r="D115" s="164" t="s">
        <v>379</v>
      </c>
      <c r="F115" s="165" t="s">
        <v>2168</v>
      </c>
      <c r="I115" s="123"/>
      <c r="L115" s="33"/>
      <c r="M115" s="124"/>
      <c r="T115" s="54"/>
      <c r="AT115" s="18" t="s">
        <v>379</v>
      </c>
      <c r="AU115" s="18" t="s">
        <v>86</v>
      </c>
    </row>
    <row r="116" spans="2:65" s="9" customFormat="1" ht="11.25">
      <c r="B116" s="125"/>
      <c r="D116" s="121" t="s">
        <v>141</v>
      </c>
      <c r="E116" s="126" t="s">
        <v>19</v>
      </c>
      <c r="F116" s="127" t="s">
        <v>2169</v>
      </c>
      <c r="H116" s="126" t="s">
        <v>19</v>
      </c>
      <c r="I116" s="128"/>
      <c r="L116" s="125"/>
      <c r="M116" s="129"/>
      <c r="T116" s="130"/>
      <c r="AT116" s="126" t="s">
        <v>141</v>
      </c>
      <c r="AU116" s="126" t="s">
        <v>86</v>
      </c>
      <c r="AV116" s="9" t="s">
        <v>84</v>
      </c>
      <c r="AW116" s="9" t="s">
        <v>37</v>
      </c>
      <c r="AX116" s="9" t="s">
        <v>76</v>
      </c>
      <c r="AY116" s="126" t="s">
        <v>137</v>
      </c>
    </row>
    <row r="117" spans="2:65" s="10" customFormat="1" ht="11.25">
      <c r="B117" s="131"/>
      <c r="D117" s="121" t="s">
        <v>141</v>
      </c>
      <c r="E117" s="132" t="s">
        <v>19</v>
      </c>
      <c r="F117" s="133" t="s">
        <v>2170</v>
      </c>
      <c r="H117" s="134">
        <v>14.595000000000001</v>
      </c>
      <c r="I117" s="135"/>
      <c r="L117" s="131"/>
      <c r="M117" s="136"/>
      <c r="T117" s="137"/>
      <c r="AT117" s="132" t="s">
        <v>141</v>
      </c>
      <c r="AU117" s="132" t="s">
        <v>86</v>
      </c>
      <c r="AV117" s="10" t="s">
        <v>86</v>
      </c>
      <c r="AW117" s="10" t="s">
        <v>37</v>
      </c>
      <c r="AX117" s="10" t="s">
        <v>76</v>
      </c>
      <c r="AY117" s="132" t="s">
        <v>137</v>
      </c>
    </row>
    <row r="118" spans="2:65" s="14" customFormat="1" ht="11.25">
      <c r="B118" s="166"/>
      <c r="D118" s="121" t="s">
        <v>141</v>
      </c>
      <c r="E118" s="167" t="s">
        <v>19</v>
      </c>
      <c r="F118" s="168" t="s">
        <v>391</v>
      </c>
      <c r="H118" s="169">
        <v>14.595000000000001</v>
      </c>
      <c r="I118" s="170"/>
      <c r="L118" s="166"/>
      <c r="M118" s="171"/>
      <c r="T118" s="172"/>
      <c r="AT118" s="167" t="s">
        <v>141</v>
      </c>
      <c r="AU118" s="167" t="s">
        <v>86</v>
      </c>
      <c r="AV118" s="14" t="s">
        <v>153</v>
      </c>
      <c r="AW118" s="14" t="s">
        <v>37</v>
      </c>
      <c r="AX118" s="14" t="s">
        <v>84</v>
      </c>
      <c r="AY118" s="167" t="s">
        <v>137</v>
      </c>
    </row>
    <row r="119" spans="2:65" s="1" customFormat="1" ht="21.75" customHeight="1">
      <c r="B119" s="33"/>
      <c r="C119" s="108" t="s">
        <v>159</v>
      </c>
      <c r="D119" s="108" t="s">
        <v>132</v>
      </c>
      <c r="E119" s="109" t="s">
        <v>491</v>
      </c>
      <c r="F119" s="110" t="s">
        <v>492</v>
      </c>
      <c r="G119" s="111" t="s">
        <v>287</v>
      </c>
      <c r="H119" s="112">
        <v>17.571999999999999</v>
      </c>
      <c r="I119" s="113"/>
      <c r="J119" s="114">
        <f>ROUND(I119*H119,2)</f>
        <v>0</v>
      </c>
      <c r="K119" s="110" t="s">
        <v>376</v>
      </c>
      <c r="L119" s="33"/>
      <c r="M119" s="115" t="s">
        <v>19</v>
      </c>
      <c r="N119" s="116" t="s">
        <v>47</v>
      </c>
      <c r="P119" s="117">
        <f>O119*H119</f>
        <v>0</v>
      </c>
      <c r="Q119" s="117">
        <v>0</v>
      </c>
      <c r="R119" s="117">
        <f>Q119*H119</f>
        <v>0</v>
      </c>
      <c r="S119" s="117">
        <v>0</v>
      </c>
      <c r="T119" s="118">
        <f>S119*H119</f>
        <v>0</v>
      </c>
      <c r="AR119" s="119" t="s">
        <v>153</v>
      </c>
      <c r="AT119" s="119" t="s">
        <v>132</v>
      </c>
      <c r="AU119" s="119" t="s">
        <v>86</v>
      </c>
      <c r="AY119" s="18" t="s">
        <v>137</v>
      </c>
      <c r="BE119" s="120">
        <f>IF(N119="základní",J119,0)</f>
        <v>0</v>
      </c>
      <c r="BF119" s="120">
        <f>IF(N119="snížená",J119,0)</f>
        <v>0</v>
      </c>
      <c r="BG119" s="120">
        <f>IF(N119="zákl. přenesená",J119,0)</f>
        <v>0</v>
      </c>
      <c r="BH119" s="120">
        <f>IF(N119="sníž. přenesená",J119,0)</f>
        <v>0</v>
      </c>
      <c r="BI119" s="120">
        <f>IF(N119="nulová",J119,0)</f>
        <v>0</v>
      </c>
      <c r="BJ119" s="18" t="s">
        <v>84</v>
      </c>
      <c r="BK119" s="120">
        <f>ROUND(I119*H119,2)</f>
        <v>0</v>
      </c>
      <c r="BL119" s="18" t="s">
        <v>153</v>
      </c>
      <c r="BM119" s="119" t="s">
        <v>2171</v>
      </c>
    </row>
    <row r="120" spans="2:65" s="1" customFormat="1" ht="19.5">
      <c r="B120" s="33"/>
      <c r="D120" s="121" t="s">
        <v>139</v>
      </c>
      <c r="F120" s="122" t="s">
        <v>494</v>
      </c>
      <c r="I120" s="123"/>
      <c r="L120" s="33"/>
      <c r="M120" s="124"/>
      <c r="T120" s="54"/>
      <c r="AT120" s="18" t="s">
        <v>139</v>
      </c>
      <c r="AU120" s="18" t="s">
        <v>86</v>
      </c>
    </row>
    <row r="121" spans="2:65" s="1" customFormat="1" ht="11.25">
      <c r="B121" s="33"/>
      <c r="D121" s="164" t="s">
        <v>379</v>
      </c>
      <c r="F121" s="165" t="s">
        <v>495</v>
      </c>
      <c r="I121" s="123"/>
      <c r="L121" s="33"/>
      <c r="M121" s="124"/>
      <c r="T121" s="54"/>
      <c r="AT121" s="18" t="s">
        <v>379</v>
      </c>
      <c r="AU121" s="18" t="s">
        <v>86</v>
      </c>
    </row>
    <row r="122" spans="2:65" s="9" customFormat="1" ht="11.25">
      <c r="B122" s="125"/>
      <c r="D122" s="121" t="s">
        <v>141</v>
      </c>
      <c r="E122" s="126" t="s">
        <v>19</v>
      </c>
      <c r="F122" s="127" t="s">
        <v>2172</v>
      </c>
      <c r="H122" s="126" t="s">
        <v>19</v>
      </c>
      <c r="I122" s="128"/>
      <c r="L122" s="125"/>
      <c r="M122" s="129"/>
      <c r="T122" s="130"/>
      <c r="AT122" s="126" t="s">
        <v>141</v>
      </c>
      <c r="AU122" s="126" t="s">
        <v>86</v>
      </c>
      <c r="AV122" s="9" t="s">
        <v>84</v>
      </c>
      <c r="AW122" s="9" t="s">
        <v>37</v>
      </c>
      <c r="AX122" s="9" t="s">
        <v>76</v>
      </c>
      <c r="AY122" s="126" t="s">
        <v>137</v>
      </c>
    </row>
    <row r="123" spans="2:65" s="10" customFormat="1" ht="11.25">
      <c r="B123" s="131"/>
      <c r="D123" s="121" t="s">
        <v>141</v>
      </c>
      <c r="E123" s="132" t="s">
        <v>19</v>
      </c>
      <c r="F123" s="133" t="s">
        <v>2173</v>
      </c>
      <c r="H123" s="134">
        <v>32.167000000000002</v>
      </c>
      <c r="I123" s="135"/>
      <c r="L123" s="131"/>
      <c r="M123" s="136"/>
      <c r="T123" s="137"/>
      <c r="AT123" s="132" t="s">
        <v>141</v>
      </c>
      <c r="AU123" s="132" t="s">
        <v>86</v>
      </c>
      <c r="AV123" s="10" t="s">
        <v>86</v>
      </c>
      <c r="AW123" s="10" t="s">
        <v>37</v>
      </c>
      <c r="AX123" s="10" t="s">
        <v>76</v>
      </c>
      <c r="AY123" s="132" t="s">
        <v>137</v>
      </c>
    </row>
    <row r="124" spans="2:65" s="10" customFormat="1" ht="11.25">
      <c r="B124" s="131"/>
      <c r="D124" s="121" t="s">
        <v>141</v>
      </c>
      <c r="E124" s="132" t="s">
        <v>19</v>
      </c>
      <c r="F124" s="133" t="s">
        <v>2174</v>
      </c>
      <c r="H124" s="134">
        <v>-14.595000000000001</v>
      </c>
      <c r="I124" s="135"/>
      <c r="L124" s="131"/>
      <c r="M124" s="136"/>
      <c r="T124" s="137"/>
      <c r="AT124" s="132" t="s">
        <v>141</v>
      </c>
      <c r="AU124" s="132" t="s">
        <v>86</v>
      </c>
      <c r="AV124" s="10" t="s">
        <v>86</v>
      </c>
      <c r="AW124" s="10" t="s">
        <v>37</v>
      </c>
      <c r="AX124" s="10" t="s">
        <v>76</v>
      </c>
      <c r="AY124" s="132" t="s">
        <v>137</v>
      </c>
    </row>
    <row r="125" spans="2:65" s="14" customFormat="1" ht="11.25">
      <c r="B125" s="166"/>
      <c r="D125" s="121" t="s">
        <v>141</v>
      </c>
      <c r="E125" s="167" t="s">
        <v>2119</v>
      </c>
      <c r="F125" s="168" t="s">
        <v>391</v>
      </c>
      <c r="H125" s="169">
        <v>17.571999999999999</v>
      </c>
      <c r="I125" s="170"/>
      <c r="L125" s="166"/>
      <c r="M125" s="171"/>
      <c r="T125" s="172"/>
      <c r="AT125" s="167" t="s">
        <v>141</v>
      </c>
      <c r="AU125" s="167" t="s">
        <v>86</v>
      </c>
      <c r="AV125" s="14" t="s">
        <v>153</v>
      </c>
      <c r="AW125" s="14" t="s">
        <v>37</v>
      </c>
      <c r="AX125" s="14" t="s">
        <v>84</v>
      </c>
      <c r="AY125" s="167" t="s">
        <v>137</v>
      </c>
    </row>
    <row r="126" spans="2:65" s="1" customFormat="1" ht="24.2" customHeight="1">
      <c r="B126" s="33"/>
      <c r="C126" s="108" t="s">
        <v>164</v>
      </c>
      <c r="D126" s="108" t="s">
        <v>132</v>
      </c>
      <c r="E126" s="109" t="s">
        <v>498</v>
      </c>
      <c r="F126" s="110" t="s">
        <v>499</v>
      </c>
      <c r="G126" s="111" t="s">
        <v>287</v>
      </c>
      <c r="H126" s="112">
        <v>175.72</v>
      </c>
      <c r="I126" s="113"/>
      <c r="J126" s="114">
        <f>ROUND(I126*H126,2)</f>
        <v>0</v>
      </c>
      <c r="K126" s="110" t="s">
        <v>376</v>
      </c>
      <c r="L126" s="33"/>
      <c r="M126" s="115" t="s">
        <v>19</v>
      </c>
      <c r="N126" s="116" t="s">
        <v>47</v>
      </c>
      <c r="P126" s="117">
        <f>O126*H126</f>
        <v>0</v>
      </c>
      <c r="Q126" s="117">
        <v>0</v>
      </c>
      <c r="R126" s="117">
        <f>Q126*H126</f>
        <v>0</v>
      </c>
      <c r="S126" s="117">
        <v>0</v>
      </c>
      <c r="T126" s="118">
        <f>S126*H126</f>
        <v>0</v>
      </c>
      <c r="AR126" s="119" t="s">
        <v>153</v>
      </c>
      <c r="AT126" s="119" t="s">
        <v>132</v>
      </c>
      <c r="AU126" s="119" t="s">
        <v>86</v>
      </c>
      <c r="AY126" s="18" t="s">
        <v>137</v>
      </c>
      <c r="BE126" s="120">
        <f>IF(N126="základní",J126,0)</f>
        <v>0</v>
      </c>
      <c r="BF126" s="120">
        <f>IF(N126="snížená",J126,0)</f>
        <v>0</v>
      </c>
      <c r="BG126" s="120">
        <f>IF(N126="zákl. přenesená",J126,0)</f>
        <v>0</v>
      </c>
      <c r="BH126" s="120">
        <f>IF(N126="sníž. přenesená",J126,0)</f>
        <v>0</v>
      </c>
      <c r="BI126" s="120">
        <f>IF(N126="nulová",J126,0)</f>
        <v>0</v>
      </c>
      <c r="BJ126" s="18" t="s">
        <v>84</v>
      </c>
      <c r="BK126" s="120">
        <f>ROUND(I126*H126,2)</f>
        <v>0</v>
      </c>
      <c r="BL126" s="18" t="s">
        <v>153</v>
      </c>
      <c r="BM126" s="119" t="s">
        <v>2175</v>
      </c>
    </row>
    <row r="127" spans="2:65" s="1" customFormat="1" ht="19.5">
      <c r="B127" s="33"/>
      <c r="D127" s="121" t="s">
        <v>139</v>
      </c>
      <c r="F127" s="122" t="s">
        <v>501</v>
      </c>
      <c r="I127" s="123"/>
      <c r="L127" s="33"/>
      <c r="M127" s="124"/>
      <c r="T127" s="54"/>
      <c r="AT127" s="18" t="s">
        <v>139</v>
      </c>
      <c r="AU127" s="18" t="s">
        <v>86</v>
      </c>
    </row>
    <row r="128" spans="2:65" s="1" customFormat="1" ht="11.25">
      <c r="B128" s="33"/>
      <c r="D128" s="164" t="s">
        <v>379</v>
      </c>
      <c r="F128" s="165" t="s">
        <v>502</v>
      </c>
      <c r="I128" s="123"/>
      <c r="L128" s="33"/>
      <c r="M128" s="124"/>
      <c r="T128" s="54"/>
      <c r="AT128" s="18" t="s">
        <v>379</v>
      </c>
      <c r="AU128" s="18" t="s">
        <v>86</v>
      </c>
    </row>
    <row r="129" spans="2:65" s="10" customFormat="1" ht="11.25">
      <c r="B129" s="131"/>
      <c r="D129" s="121" t="s">
        <v>141</v>
      </c>
      <c r="E129" s="132" t="s">
        <v>19</v>
      </c>
      <c r="F129" s="133" t="s">
        <v>2176</v>
      </c>
      <c r="H129" s="134">
        <v>175.72</v>
      </c>
      <c r="I129" s="135"/>
      <c r="L129" s="131"/>
      <c r="M129" s="136"/>
      <c r="T129" s="137"/>
      <c r="AT129" s="132" t="s">
        <v>141</v>
      </c>
      <c r="AU129" s="132" t="s">
        <v>86</v>
      </c>
      <c r="AV129" s="10" t="s">
        <v>86</v>
      </c>
      <c r="AW129" s="10" t="s">
        <v>37</v>
      </c>
      <c r="AX129" s="10" t="s">
        <v>84</v>
      </c>
      <c r="AY129" s="132" t="s">
        <v>137</v>
      </c>
    </row>
    <row r="130" spans="2:65" s="1" customFormat="1" ht="16.5" customHeight="1">
      <c r="B130" s="33"/>
      <c r="C130" s="108" t="s">
        <v>170</v>
      </c>
      <c r="D130" s="108" t="s">
        <v>132</v>
      </c>
      <c r="E130" s="109" t="s">
        <v>510</v>
      </c>
      <c r="F130" s="110" t="s">
        <v>511</v>
      </c>
      <c r="G130" s="111" t="s">
        <v>287</v>
      </c>
      <c r="H130" s="112">
        <v>14.595000000000001</v>
      </c>
      <c r="I130" s="113"/>
      <c r="J130" s="114">
        <f>ROUND(I130*H130,2)</f>
        <v>0</v>
      </c>
      <c r="K130" s="110" t="s">
        <v>376</v>
      </c>
      <c r="L130" s="33"/>
      <c r="M130" s="115" t="s">
        <v>19</v>
      </c>
      <c r="N130" s="116" t="s">
        <v>47</v>
      </c>
      <c r="P130" s="117">
        <f>O130*H130</f>
        <v>0</v>
      </c>
      <c r="Q130" s="117">
        <v>0</v>
      </c>
      <c r="R130" s="117">
        <f>Q130*H130</f>
        <v>0</v>
      </c>
      <c r="S130" s="117">
        <v>0</v>
      </c>
      <c r="T130" s="118">
        <f>S130*H130</f>
        <v>0</v>
      </c>
      <c r="AR130" s="119" t="s">
        <v>153</v>
      </c>
      <c r="AT130" s="119" t="s">
        <v>132</v>
      </c>
      <c r="AU130" s="119" t="s">
        <v>86</v>
      </c>
      <c r="AY130" s="18" t="s">
        <v>137</v>
      </c>
      <c r="BE130" s="120">
        <f>IF(N130="základní",J130,0)</f>
        <v>0</v>
      </c>
      <c r="BF130" s="120">
        <f>IF(N130="snížená",J130,0)</f>
        <v>0</v>
      </c>
      <c r="BG130" s="120">
        <f>IF(N130="zákl. přenesená",J130,0)</f>
        <v>0</v>
      </c>
      <c r="BH130" s="120">
        <f>IF(N130="sníž. přenesená",J130,0)</f>
        <v>0</v>
      </c>
      <c r="BI130" s="120">
        <f>IF(N130="nulová",J130,0)</f>
        <v>0</v>
      </c>
      <c r="BJ130" s="18" t="s">
        <v>84</v>
      </c>
      <c r="BK130" s="120">
        <f>ROUND(I130*H130,2)</f>
        <v>0</v>
      </c>
      <c r="BL130" s="18" t="s">
        <v>153</v>
      </c>
      <c r="BM130" s="119" t="s">
        <v>2177</v>
      </c>
    </row>
    <row r="131" spans="2:65" s="1" customFormat="1" ht="19.5">
      <c r="B131" s="33"/>
      <c r="D131" s="121" t="s">
        <v>139</v>
      </c>
      <c r="F131" s="122" t="s">
        <v>513</v>
      </c>
      <c r="I131" s="123"/>
      <c r="L131" s="33"/>
      <c r="M131" s="124"/>
      <c r="T131" s="54"/>
      <c r="AT131" s="18" t="s">
        <v>139</v>
      </c>
      <c r="AU131" s="18" t="s">
        <v>86</v>
      </c>
    </row>
    <row r="132" spans="2:65" s="1" customFormat="1" ht="11.25">
      <c r="B132" s="33"/>
      <c r="D132" s="164" t="s">
        <v>379</v>
      </c>
      <c r="F132" s="165" t="s">
        <v>514</v>
      </c>
      <c r="I132" s="123"/>
      <c r="L132" s="33"/>
      <c r="M132" s="124"/>
      <c r="T132" s="54"/>
      <c r="AT132" s="18" t="s">
        <v>379</v>
      </c>
      <c r="AU132" s="18" t="s">
        <v>86</v>
      </c>
    </row>
    <row r="133" spans="2:65" s="9" customFormat="1" ht="11.25">
      <c r="B133" s="125"/>
      <c r="D133" s="121" t="s">
        <v>141</v>
      </c>
      <c r="E133" s="126" t="s">
        <v>19</v>
      </c>
      <c r="F133" s="127" t="s">
        <v>515</v>
      </c>
      <c r="H133" s="126" t="s">
        <v>19</v>
      </c>
      <c r="I133" s="128"/>
      <c r="L133" s="125"/>
      <c r="M133" s="129"/>
      <c r="T133" s="130"/>
      <c r="AT133" s="126" t="s">
        <v>141</v>
      </c>
      <c r="AU133" s="126" t="s">
        <v>86</v>
      </c>
      <c r="AV133" s="9" t="s">
        <v>84</v>
      </c>
      <c r="AW133" s="9" t="s">
        <v>37</v>
      </c>
      <c r="AX133" s="9" t="s">
        <v>76</v>
      </c>
      <c r="AY133" s="126" t="s">
        <v>137</v>
      </c>
    </row>
    <row r="134" spans="2:65" s="10" customFormat="1" ht="11.25">
      <c r="B134" s="131"/>
      <c r="D134" s="121" t="s">
        <v>141</v>
      </c>
      <c r="E134" s="132" t="s">
        <v>19</v>
      </c>
      <c r="F134" s="133" t="s">
        <v>2170</v>
      </c>
      <c r="H134" s="134">
        <v>14.595000000000001</v>
      </c>
      <c r="I134" s="135"/>
      <c r="L134" s="131"/>
      <c r="M134" s="136"/>
      <c r="T134" s="137"/>
      <c r="AT134" s="132" t="s">
        <v>141</v>
      </c>
      <c r="AU134" s="132" t="s">
        <v>86</v>
      </c>
      <c r="AV134" s="10" t="s">
        <v>86</v>
      </c>
      <c r="AW134" s="10" t="s">
        <v>37</v>
      </c>
      <c r="AX134" s="10" t="s">
        <v>76</v>
      </c>
      <c r="AY134" s="132" t="s">
        <v>137</v>
      </c>
    </row>
    <row r="135" spans="2:65" s="14" customFormat="1" ht="11.25">
      <c r="B135" s="166"/>
      <c r="D135" s="121" t="s">
        <v>141</v>
      </c>
      <c r="E135" s="167" t="s">
        <v>19</v>
      </c>
      <c r="F135" s="168" t="s">
        <v>391</v>
      </c>
      <c r="H135" s="169">
        <v>14.595000000000001</v>
      </c>
      <c r="I135" s="170"/>
      <c r="L135" s="166"/>
      <c r="M135" s="171"/>
      <c r="T135" s="172"/>
      <c r="AT135" s="167" t="s">
        <v>141</v>
      </c>
      <c r="AU135" s="167" t="s">
        <v>86</v>
      </c>
      <c r="AV135" s="14" t="s">
        <v>153</v>
      </c>
      <c r="AW135" s="14" t="s">
        <v>37</v>
      </c>
      <c r="AX135" s="14" t="s">
        <v>84</v>
      </c>
      <c r="AY135" s="167" t="s">
        <v>137</v>
      </c>
    </row>
    <row r="136" spans="2:65" s="1" customFormat="1" ht="16.5" customHeight="1">
      <c r="B136" s="33"/>
      <c r="C136" s="108" t="s">
        <v>176</v>
      </c>
      <c r="D136" s="108" t="s">
        <v>132</v>
      </c>
      <c r="E136" s="109" t="s">
        <v>543</v>
      </c>
      <c r="F136" s="110" t="s">
        <v>544</v>
      </c>
      <c r="G136" s="111" t="s">
        <v>287</v>
      </c>
      <c r="H136" s="112">
        <v>14.595000000000001</v>
      </c>
      <c r="I136" s="113"/>
      <c r="J136" s="114">
        <f>ROUND(I136*H136,2)</f>
        <v>0</v>
      </c>
      <c r="K136" s="110" t="s">
        <v>376</v>
      </c>
      <c r="L136" s="33"/>
      <c r="M136" s="115" t="s">
        <v>19</v>
      </c>
      <c r="N136" s="116" t="s">
        <v>47</v>
      </c>
      <c r="P136" s="117">
        <f>O136*H136</f>
        <v>0</v>
      </c>
      <c r="Q136" s="117">
        <v>0</v>
      </c>
      <c r="R136" s="117">
        <f>Q136*H136</f>
        <v>0</v>
      </c>
      <c r="S136" s="117">
        <v>0</v>
      </c>
      <c r="T136" s="118">
        <f>S136*H136</f>
        <v>0</v>
      </c>
      <c r="AR136" s="119" t="s">
        <v>153</v>
      </c>
      <c r="AT136" s="119" t="s">
        <v>132</v>
      </c>
      <c r="AU136" s="119" t="s">
        <v>86</v>
      </c>
      <c r="AY136" s="18" t="s">
        <v>137</v>
      </c>
      <c r="BE136" s="120">
        <f>IF(N136="základní",J136,0)</f>
        <v>0</v>
      </c>
      <c r="BF136" s="120">
        <f>IF(N136="snížená",J136,0)</f>
        <v>0</v>
      </c>
      <c r="BG136" s="120">
        <f>IF(N136="zákl. přenesená",J136,0)</f>
        <v>0</v>
      </c>
      <c r="BH136" s="120">
        <f>IF(N136="sníž. přenesená",J136,0)</f>
        <v>0</v>
      </c>
      <c r="BI136" s="120">
        <f>IF(N136="nulová",J136,0)</f>
        <v>0</v>
      </c>
      <c r="BJ136" s="18" t="s">
        <v>84</v>
      </c>
      <c r="BK136" s="120">
        <f>ROUND(I136*H136,2)</f>
        <v>0</v>
      </c>
      <c r="BL136" s="18" t="s">
        <v>153</v>
      </c>
      <c r="BM136" s="119" t="s">
        <v>2178</v>
      </c>
    </row>
    <row r="137" spans="2:65" s="1" customFormat="1" ht="11.25">
      <c r="B137" s="33"/>
      <c r="D137" s="121" t="s">
        <v>139</v>
      </c>
      <c r="F137" s="122" t="s">
        <v>546</v>
      </c>
      <c r="I137" s="123"/>
      <c r="L137" s="33"/>
      <c r="M137" s="124"/>
      <c r="T137" s="54"/>
      <c r="AT137" s="18" t="s">
        <v>139</v>
      </c>
      <c r="AU137" s="18" t="s">
        <v>86</v>
      </c>
    </row>
    <row r="138" spans="2:65" s="1" customFormat="1" ht="11.25">
      <c r="B138" s="33"/>
      <c r="D138" s="164" t="s">
        <v>379</v>
      </c>
      <c r="F138" s="165" t="s">
        <v>547</v>
      </c>
      <c r="I138" s="123"/>
      <c r="L138" s="33"/>
      <c r="M138" s="124"/>
      <c r="T138" s="54"/>
      <c r="AT138" s="18" t="s">
        <v>379</v>
      </c>
      <c r="AU138" s="18" t="s">
        <v>86</v>
      </c>
    </row>
    <row r="139" spans="2:65" s="10" customFormat="1" ht="11.25">
      <c r="B139" s="131"/>
      <c r="D139" s="121" t="s">
        <v>141</v>
      </c>
      <c r="E139" s="132" t="s">
        <v>19</v>
      </c>
      <c r="F139" s="133" t="s">
        <v>2170</v>
      </c>
      <c r="H139" s="134">
        <v>14.595000000000001</v>
      </c>
      <c r="I139" s="135"/>
      <c r="L139" s="131"/>
      <c r="M139" s="136"/>
      <c r="T139" s="137"/>
      <c r="AT139" s="132" t="s">
        <v>141</v>
      </c>
      <c r="AU139" s="132" t="s">
        <v>86</v>
      </c>
      <c r="AV139" s="10" t="s">
        <v>86</v>
      </c>
      <c r="AW139" s="10" t="s">
        <v>37</v>
      </c>
      <c r="AX139" s="10" t="s">
        <v>84</v>
      </c>
      <c r="AY139" s="132" t="s">
        <v>137</v>
      </c>
    </row>
    <row r="140" spans="2:65" s="1" customFormat="1" ht="16.5" customHeight="1">
      <c r="B140" s="33"/>
      <c r="C140" s="108" t="s">
        <v>181</v>
      </c>
      <c r="D140" s="108" t="s">
        <v>132</v>
      </c>
      <c r="E140" s="109" t="s">
        <v>2179</v>
      </c>
      <c r="F140" s="110" t="s">
        <v>2180</v>
      </c>
      <c r="G140" s="111" t="s">
        <v>209</v>
      </c>
      <c r="H140" s="112">
        <v>85.8</v>
      </c>
      <c r="I140" s="113"/>
      <c r="J140" s="114">
        <f>ROUND(I140*H140,2)</f>
        <v>0</v>
      </c>
      <c r="K140" s="110" t="s">
        <v>376</v>
      </c>
      <c r="L140" s="33"/>
      <c r="M140" s="115" t="s">
        <v>19</v>
      </c>
      <c r="N140" s="116" t="s">
        <v>47</v>
      </c>
      <c r="P140" s="117">
        <f>O140*H140</f>
        <v>0</v>
      </c>
      <c r="Q140" s="117">
        <v>0</v>
      </c>
      <c r="R140" s="117">
        <f>Q140*H140</f>
        <v>0</v>
      </c>
      <c r="S140" s="117">
        <v>0</v>
      </c>
      <c r="T140" s="118">
        <f>S140*H140</f>
        <v>0</v>
      </c>
      <c r="AR140" s="119" t="s">
        <v>153</v>
      </c>
      <c r="AT140" s="119" t="s">
        <v>132</v>
      </c>
      <c r="AU140" s="119" t="s">
        <v>86</v>
      </c>
      <c r="AY140" s="18" t="s">
        <v>137</v>
      </c>
      <c r="BE140" s="120">
        <f>IF(N140="základní",J140,0)</f>
        <v>0</v>
      </c>
      <c r="BF140" s="120">
        <f>IF(N140="snížená",J140,0)</f>
        <v>0</v>
      </c>
      <c r="BG140" s="120">
        <f>IF(N140="zákl. přenesená",J140,0)</f>
        <v>0</v>
      </c>
      <c r="BH140" s="120">
        <f>IF(N140="sníž. přenesená",J140,0)</f>
        <v>0</v>
      </c>
      <c r="BI140" s="120">
        <f>IF(N140="nulová",J140,0)</f>
        <v>0</v>
      </c>
      <c r="BJ140" s="18" t="s">
        <v>84</v>
      </c>
      <c r="BK140" s="120">
        <f>ROUND(I140*H140,2)</f>
        <v>0</v>
      </c>
      <c r="BL140" s="18" t="s">
        <v>153</v>
      </c>
      <c r="BM140" s="119" t="s">
        <v>2181</v>
      </c>
    </row>
    <row r="141" spans="2:65" s="1" customFormat="1" ht="11.25">
      <c r="B141" s="33"/>
      <c r="D141" s="121" t="s">
        <v>139</v>
      </c>
      <c r="F141" s="122" t="s">
        <v>2182</v>
      </c>
      <c r="I141" s="123"/>
      <c r="L141" s="33"/>
      <c r="M141" s="124"/>
      <c r="T141" s="54"/>
      <c r="AT141" s="18" t="s">
        <v>139</v>
      </c>
      <c r="AU141" s="18" t="s">
        <v>86</v>
      </c>
    </row>
    <row r="142" spans="2:65" s="1" customFormat="1" ht="11.25">
      <c r="B142" s="33"/>
      <c r="D142" s="164" t="s">
        <v>379</v>
      </c>
      <c r="F142" s="165" t="s">
        <v>2183</v>
      </c>
      <c r="I142" s="123"/>
      <c r="L142" s="33"/>
      <c r="M142" s="124"/>
      <c r="T142" s="54"/>
      <c r="AT142" s="18" t="s">
        <v>379</v>
      </c>
      <c r="AU142" s="18" t="s">
        <v>86</v>
      </c>
    </row>
    <row r="143" spans="2:65" s="9" customFormat="1" ht="11.25">
      <c r="B143" s="125"/>
      <c r="D143" s="121" t="s">
        <v>141</v>
      </c>
      <c r="E143" s="126" t="s">
        <v>19</v>
      </c>
      <c r="F143" s="127" t="s">
        <v>2184</v>
      </c>
      <c r="H143" s="126" t="s">
        <v>19</v>
      </c>
      <c r="I143" s="128"/>
      <c r="L143" s="125"/>
      <c r="M143" s="129"/>
      <c r="T143" s="130"/>
      <c r="AT143" s="126" t="s">
        <v>141</v>
      </c>
      <c r="AU143" s="126" t="s">
        <v>86</v>
      </c>
      <c r="AV143" s="9" t="s">
        <v>84</v>
      </c>
      <c r="AW143" s="9" t="s">
        <v>37</v>
      </c>
      <c r="AX143" s="9" t="s">
        <v>76</v>
      </c>
      <c r="AY143" s="126" t="s">
        <v>137</v>
      </c>
    </row>
    <row r="144" spans="2:65" s="10" customFormat="1" ht="11.25">
      <c r="B144" s="131"/>
      <c r="D144" s="121" t="s">
        <v>141</v>
      </c>
      <c r="E144" s="132" t="s">
        <v>19</v>
      </c>
      <c r="F144" s="133" t="s">
        <v>2185</v>
      </c>
      <c r="H144" s="134">
        <v>85.8</v>
      </c>
      <c r="I144" s="135"/>
      <c r="L144" s="131"/>
      <c r="M144" s="136"/>
      <c r="T144" s="137"/>
      <c r="AT144" s="132" t="s">
        <v>141</v>
      </c>
      <c r="AU144" s="132" t="s">
        <v>86</v>
      </c>
      <c r="AV144" s="10" t="s">
        <v>86</v>
      </c>
      <c r="AW144" s="10" t="s">
        <v>37</v>
      </c>
      <c r="AX144" s="10" t="s">
        <v>76</v>
      </c>
      <c r="AY144" s="132" t="s">
        <v>137</v>
      </c>
    </row>
    <row r="145" spans="2:65" s="14" customFormat="1" ht="11.25">
      <c r="B145" s="166"/>
      <c r="D145" s="121" t="s">
        <v>141</v>
      </c>
      <c r="E145" s="167" t="s">
        <v>2121</v>
      </c>
      <c r="F145" s="168" t="s">
        <v>391</v>
      </c>
      <c r="H145" s="169">
        <v>85.8</v>
      </c>
      <c r="I145" s="170"/>
      <c r="L145" s="166"/>
      <c r="M145" s="171"/>
      <c r="T145" s="172"/>
      <c r="AT145" s="167" t="s">
        <v>141</v>
      </c>
      <c r="AU145" s="167" t="s">
        <v>86</v>
      </c>
      <c r="AV145" s="14" t="s">
        <v>153</v>
      </c>
      <c r="AW145" s="14" t="s">
        <v>37</v>
      </c>
      <c r="AX145" s="14" t="s">
        <v>84</v>
      </c>
      <c r="AY145" s="167" t="s">
        <v>137</v>
      </c>
    </row>
    <row r="146" spans="2:65" s="1" customFormat="1" ht="16.5" customHeight="1">
      <c r="B146" s="33"/>
      <c r="C146" s="108" t="s">
        <v>186</v>
      </c>
      <c r="D146" s="108" t="s">
        <v>132</v>
      </c>
      <c r="E146" s="109" t="s">
        <v>2186</v>
      </c>
      <c r="F146" s="110" t="s">
        <v>2187</v>
      </c>
      <c r="G146" s="111" t="s">
        <v>209</v>
      </c>
      <c r="H146" s="112">
        <v>85.8</v>
      </c>
      <c r="I146" s="113"/>
      <c r="J146" s="114">
        <f>ROUND(I146*H146,2)</f>
        <v>0</v>
      </c>
      <c r="K146" s="110" t="s">
        <v>376</v>
      </c>
      <c r="L146" s="33"/>
      <c r="M146" s="115" t="s">
        <v>19</v>
      </c>
      <c r="N146" s="116" t="s">
        <v>47</v>
      </c>
      <c r="P146" s="117">
        <f>O146*H146</f>
        <v>0</v>
      </c>
      <c r="Q146" s="117">
        <v>0</v>
      </c>
      <c r="R146" s="117">
        <f>Q146*H146</f>
        <v>0</v>
      </c>
      <c r="S146" s="117">
        <v>0</v>
      </c>
      <c r="T146" s="118">
        <f>S146*H146</f>
        <v>0</v>
      </c>
      <c r="AR146" s="119" t="s">
        <v>153</v>
      </c>
      <c r="AT146" s="119" t="s">
        <v>132</v>
      </c>
      <c r="AU146" s="119" t="s">
        <v>86</v>
      </c>
      <c r="AY146" s="18" t="s">
        <v>137</v>
      </c>
      <c r="BE146" s="120">
        <f>IF(N146="základní",J146,0)</f>
        <v>0</v>
      </c>
      <c r="BF146" s="120">
        <f>IF(N146="snížená",J146,0)</f>
        <v>0</v>
      </c>
      <c r="BG146" s="120">
        <f>IF(N146="zákl. přenesená",J146,0)</f>
        <v>0</v>
      </c>
      <c r="BH146" s="120">
        <f>IF(N146="sníž. přenesená",J146,0)</f>
        <v>0</v>
      </c>
      <c r="BI146" s="120">
        <f>IF(N146="nulová",J146,0)</f>
        <v>0</v>
      </c>
      <c r="BJ146" s="18" t="s">
        <v>84</v>
      </c>
      <c r="BK146" s="120">
        <f>ROUND(I146*H146,2)</f>
        <v>0</v>
      </c>
      <c r="BL146" s="18" t="s">
        <v>153</v>
      </c>
      <c r="BM146" s="119" t="s">
        <v>2188</v>
      </c>
    </row>
    <row r="147" spans="2:65" s="1" customFormat="1" ht="11.25">
      <c r="B147" s="33"/>
      <c r="D147" s="121" t="s">
        <v>139</v>
      </c>
      <c r="F147" s="122" t="s">
        <v>2189</v>
      </c>
      <c r="I147" s="123"/>
      <c r="L147" s="33"/>
      <c r="M147" s="124"/>
      <c r="T147" s="54"/>
      <c r="AT147" s="18" t="s">
        <v>139</v>
      </c>
      <c r="AU147" s="18" t="s">
        <v>86</v>
      </c>
    </row>
    <row r="148" spans="2:65" s="1" customFormat="1" ht="11.25">
      <c r="B148" s="33"/>
      <c r="D148" s="164" t="s">
        <v>379</v>
      </c>
      <c r="F148" s="165" t="s">
        <v>2190</v>
      </c>
      <c r="I148" s="123"/>
      <c r="L148" s="33"/>
      <c r="M148" s="124"/>
      <c r="T148" s="54"/>
      <c r="AT148" s="18" t="s">
        <v>379</v>
      </c>
      <c r="AU148" s="18" t="s">
        <v>86</v>
      </c>
    </row>
    <row r="149" spans="2:65" s="10" customFormat="1" ht="11.25">
      <c r="B149" s="131"/>
      <c r="D149" s="121" t="s">
        <v>141</v>
      </c>
      <c r="E149" s="132" t="s">
        <v>19</v>
      </c>
      <c r="F149" s="133" t="s">
        <v>2121</v>
      </c>
      <c r="H149" s="134">
        <v>85.8</v>
      </c>
      <c r="I149" s="135"/>
      <c r="L149" s="131"/>
      <c r="M149" s="136"/>
      <c r="T149" s="137"/>
      <c r="AT149" s="132" t="s">
        <v>141</v>
      </c>
      <c r="AU149" s="132" t="s">
        <v>86</v>
      </c>
      <c r="AV149" s="10" t="s">
        <v>86</v>
      </c>
      <c r="AW149" s="10" t="s">
        <v>37</v>
      </c>
      <c r="AX149" s="10" t="s">
        <v>84</v>
      </c>
      <c r="AY149" s="132" t="s">
        <v>137</v>
      </c>
    </row>
    <row r="150" spans="2:65" s="1" customFormat="1" ht="16.5" customHeight="1">
      <c r="B150" s="33"/>
      <c r="C150" s="180" t="s">
        <v>191</v>
      </c>
      <c r="D150" s="180" t="s">
        <v>454</v>
      </c>
      <c r="E150" s="181" t="s">
        <v>2191</v>
      </c>
      <c r="F150" s="182" t="s">
        <v>2192</v>
      </c>
      <c r="G150" s="183" t="s">
        <v>135</v>
      </c>
      <c r="H150" s="184">
        <v>2.5739999999999998</v>
      </c>
      <c r="I150" s="185"/>
      <c r="J150" s="186">
        <f>ROUND(I150*H150,2)</f>
        <v>0</v>
      </c>
      <c r="K150" s="182" t="s">
        <v>376</v>
      </c>
      <c r="L150" s="187"/>
      <c r="M150" s="188" t="s">
        <v>19</v>
      </c>
      <c r="N150" s="189" t="s">
        <v>47</v>
      </c>
      <c r="P150" s="117">
        <f>O150*H150</f>
        <v>0</v>
      </c>
      <c r="Q150" s="117">
        <v>1E-3</v>
      </c>
      <c r="R150" s="117">
        <f>Q150*H150</f>
        <v>2.5739999999999999E-3</v>
      </c>
      <c r="S150" s="117">
        <v>0</v>
      </c>
      <c r="T150" s="118">
        <f>S150*H150</f>
        <v>0</v>
      </c>
      <c r="AR150" s="119" t="s">
        <v>176</v>
      </c>
      <c r="AT150" s="119" t="s">
        <v>454</v>
      </c>
      <c r="AU150" s="119" t="s">
        <v>86</v>
      </c>
      <c r="AY150" s="18" t="s">
        <v>137</v>
      </c>
      <c r="BE150" s="120">
        <f>IF(N150="základní",J150,0)</f>
        <v>0</v>
      </c>
      <c r="BF150" s="120">
        <f>IF(N150="snížená",J150,0)</f>
        <v>0</v>
      </c>
      <c r="BG150" s="120">
        <f>IF(N150="zákl. přenesená",J150,0)</f>
        <v>0</v>
      </c>
      <c r="BH150" s="120">
        <f>IF(N150="sníž. přenesená",J150,0)</f>
        <v>0</v>
      </c>
      <c r="BI150" s="120">
        <f>IF(N150="nulová",J150,0)</f>
        <v>0</v>
      </c>
      <c r="BJ150" s="18" t="s">
        <v>84</v>
      </c>
      <c r="BK150" s="120">
        <f>ROUND(I150*H150,2)</f>
        <v>0</v>
      </c>
      <c r="BL150" s="18" t="s">
        <v>153</v>
      </c>
      <c r="BM150" s="119" t="s">
        <v>2193</v>
      </c>
    </row>
    <row r="151" spans="2:65" s="1" customFormat="1" ht="11.25">
      <c r="B151" s="33"/>
      <c r="D151" s="121" t="s">
        <v>139</v>
      </c>
      <c r="F151" s="122" t="s">
        <v>2192</v>
      </c>
      <c r="I151" s="123"/>
      <c r="L151" s="33"/>
      <c r="M151" s="124"/>
      <c r="T151" s="54"/>
      <c r="AT151" s="18" t="s">
        <v>139</v>
      </c>
      <c r="AU151" s="18" t="s">
        <v>86</v>
      </c>
    </row>
    <row r="152" spans="2:65" s="10" customFormat="1" ht="11.25">
      <c r="B152" s="131"/>
      <c r="D152" s="121" t="s">
        <v>141</v>
      </c>
      <c r="E152" s="132" t="s">
        <v>19</v>
      </c>
      <c r="F152" s="133" t="s">
        <v>2194</v>
      </c>
      <c r="H152" s="134">
        <v>2.5739999999999998</v>
      </c>
      <c r="I152" s="135"/>
      <c r="L152" s="131"/>
      <c r="M152" s="136"/>
      <c r="T152" s="137"/>
      <c r="AT152" s="132" t="s">
        <v>141</v>
      </c>
      <c r="AU152" s="132" t="s">
        <v>86</v>
      </c>
      <c r="AV152" s="10" t="s">
        <v>86</v>
      </c>
      <c r="AW152" s="10" t="s">
        <v>37</v>
      </c>
      <c r="AX152" s="10" t="s">
        <v>84</v>
      </c>
      <c r="AY152" s="132" t="s">
        <v>137</v>
      </c>
    </row>
    <row r="153" spans="2:65" s="1" customFormat="1" ht="16.5" customHeight="1">
      <c r="B153" s="33"/>
      <c r="C153" s="108" t="s">
        <v>195</v>
      </c>
      <c r="D153" s="108" t="s">
        <v>132</v>
      </c>
      <c r="E153" s="109" t="s">
        <v>2195</v>
      </c>
      <c r="F153" s="110" t="s">
        <v>2196</v>
      </c>
      <c r="G153" s="111" t="s">
        <v>209</v>
      </c>
      <c r="H153" s="112">
        <v>11.503</v>
      </c>
      <c r="I153" s="113"/>
      <c r="J153" s="114">
        <f>ROUND(I153*H153,2)</f>
        <v>0</v>
      </c>
      <c r="K153" s="110" t="s">
        <v>376</v>
      </c>
      <c r="L153" s="33"/>
      <c r="M153" s="115" t="s">
        <v>19</v>
      </c>
      <c r="N153" s="116" t="s">
        <v>47</v>
      </c>
      <c r="P153" s="117">
        <f>O153*H153</f>
        <v>0</v>
      </c>
      <c r="Q153" s="117">
        <v>0</v>
      </c>
      <c r="R153" s="117">
        <f>Q153*H153</f>
        <v>0</v>
      </c>
      <c r="S153" s="117">
        <v>0</v>
      </c>
      <c r="T153" s="118">
        <f>S153*H153</f>
        <v>0</v>
      </c>
      <c r="AR153" s="119" t="s">
        <v>153</v>
      </c>
      <c r="AT153" s="119" t="s">
        <v>132</v>
      </c>
      <c r="AU153" s="119" t="s">
        <v>86</v>
      </c>
      <c r="AY153" s="18" t="s">
        <v>137</v>
      </c>
      <c r="BE153" s="120">
        <f>IF(N153="základní",J153,0)</f>
        <v>0</v>
      </c>
      <c r="BF153" s="120">
        <f>IF(N153="snížená",J153,0)</f>
        <v>0</v>
      </c>
      <c r="BG153" s="120">
        <f>IF(N153="zákl. přenesená",J153,0)</f>
        <v>0</v>
      </c>
      <c r="BH153" s="120">
        <f>IF(N153="sníž. přenesená",J153,0)</f>
        <v>0</v>
      </c>
      <c r="BI153" s="120">
        <f>IF(N153="nulová",J153,0)</f>
        <v>0</v>
      </c>
      <c r="BJ153" s="18" t="s">
        <v>84</v>
      </c>
      <c r="BK153" s="120">
        <f>ROUND(I153*H153,2)</f>
        <v>0</v>
      </c>
      <c r="BL153" s="18" t="s">
        <v>153</v>
      </c>
      <c r="BM153" s="119" t="s">
        <v>2197</v>
      </c>
    </row>
    <row r="154" spans="2:65" s="1" customFormat="1" ht="11.25">
      <c r="B154" s="33"/>
      <c r="D154" s="121" t="s">
        <v>139</v>
      </c>
      <c r="F154" s="122" t="s">
        <v>2198</v>
      </c>
      <c r="I154" s="123"/>
      <c r="L154" s="33"/>
      <c r="M154" s="124"/>
      <c r="T154" s="54"/>
      <c r="AT154" s="18" t="s">
        <v>139</v>
      </c>
      <c r="AU154" s="18" t="s">
        <v>86</v>
      </c>
    </row>
    <row r="155" spans="2:65" s="1" customFormat="1" ht="11.25">
      <c r="B155" s="33"/>
      <c r="D155" s="164" t="s">
        <v>379</v>
      </c>
      <c r="F155" s="165" t="s">
        <v>2199</v>
      </c>
      <c r="I155" s="123"/>
      <c r="L155" s="33"/>
      <c r="M155" s="124"/>
      <c r="T155" s="54"/>
      <c r="AT155" s="18" t="s">
        <v>379</v>
      </c>
      <c r="AU155" s="18" t="s">
        <v>86</v>
      </c>
    </row>
    <row r="156" spans="2:65" s="10" customFormat="1" ht="11.25">
      <c r="B156" s="131"/>
      <c r="D156" s="121" t="s">
        <v>141</v>
      </c>
      <c r="E156" s="132" t="s">
        <v>19</v>
      </c>
      <c r="F156" s="133" t="s">
        <v>2124</v>
      </c>
      <c r="H156" s="134">
        <v>11.503</v>
      </c>
      <c r="I156" s="135"/>
      <c r="L156" s="131"/>
      <c r="M156" s="136"/>
      <c r="T156" s="137"/>
      <c r="AT156" s="132" t="s">
        <v>141</v>
      </c>
      <c r="AU156" s="132" t="s">
        <v>86</v>
      </c>
      <c r="AV156" s="10" t="s">
        <v>86</v>
      </c>
      <c r="AW156" s="10" t="s">
        <v>37</v>
      </c>
      <c r="AX156" s="10" t="s">
        <v>84</v>
      </c>
      <c r="AY156" s="132" t="s">
        <v>137</v>
      </c>
    </row>
    <row r="157" spans="2:65" s="1" customFormat="1" ht="16.5" customHeight="1">
      <c r="B157" s="33"/>
      <c r="C157" s="180" t="s">
        <v>199</v>
      </c>
      <c r="D157" s="180" t="s">
        <v>454</v>
      </c>
      <c r="E157" s="181" t="s">
        <v>2200</v>
      </c>
      <c r="F157" s="182" t="s">
        <v>2201</v>
      </c>
      <c r="G157" s="183" t="s">
        <v>135</v>
      </c>
      <c r="H157" s="184">
        <v>0.34499999999999997</v>
      </c>
      <c r="I157" s="185"/>
      <c r="J157" s="186">
        <f>ROUND(I157*H157,2)</f>
        <v>0</v>
      </c>
      <c r="K157" s="182" t="s">
        <v>376</v>
      </c>
      <c r="L157" s="187"/>
      <c r="M157" s="188" t="s">
        <v>19</v>
      </c>
      <c r="N157" s="189" t="s">
        <v>47</v>
      </c>
      <c r="P157" s="117">
        <f>O157*H157</f>
        <v>0</v>
      </c>
      <c r="Q157" s="117">
        <v>1E-3</v>
      </c>
      <c r="R157" s="117">
        <f>Q157*H157</f>
        <v>3.4499999999999998E-4</v>
      </c>
      <c r="S157" s="117">
        <v>0</v>
      </c>
      <c r="T157" s="118">
        <f>S157*H157</f>
        <v>0</v>
      </c>
      <c r="AR157" s="119" t="s">
        <v>176</v>
      </c>
      <c r="AT157" s="119" t="s">
        <v>454</v>
      </c>
      <c r="AU157" s="119" t="s">
        <v>86</v>
      </c>
      <c r="AY157" s="18" t="s">
        <v>137</v>
      </c>
      <c r="BE157" s="120">
        <f>IF(N157="základní",J157,0)</f>
        <v>0</v>
      </c>
      <c r="BF157" s="120">
        <f>IF(N157="snížená",J157,0)</f>
        <v>0</v>
      </c>
      <c r="BG157" s="120">
        <f>IF(N157="zákl. přenesená",J157,0)</f>
        <v>0</v>
      </c>
      <c r="BH157" s="120">
        <f>IF(N157="sníž. přenesená",J157,0)</f>
        <v>0</v>
      </c>
      <c r="BI157" s="120">
        <f>IF(N157="nulová",J157,0)</f>
        <v>0</v>
      </c>
      <c r="BJ157" s="18" t="s">
        <v>84</v>
      </c>
      <c r="BK157" s="120">
        <f>ROUND(I157*H157,2)</f>
        <v>0</v>
      </c>
      <c r="BL157" s="18" t="s">
        <v>153</v>
      </c>
      <c r="BM157" s="119" t="s">
        <v>2202</v>
      </c>
    </row>
    <row r="158" spans="2:65" s="1" customFormat="1" ht="11.25">
      <c r="B158" s="33"/>
      <c r="D158" s="121" t="s">
        <v>139</v>
      </c>
      <c r="F158" s="122" t="s">
        <v>2201</v>
      </c>
      <c r="I158" s="123"/>
      <c r="L158" s="33"/>
      <c r="M158" s="124"/>
      <c r="T158" s="54"/>
      <c r="AT158" s="18" t="s">
        <v>139</v>
      </c>
      <c r="AU158" s="18" t="s">
        <v>86</v>
      </c>
    </row>
    <row r="159" spans="2:65" s="10" customFormat="1" ht="11.25">
      <c r="B159" s="131"/>
      <c r="D159" s="121" t="s">
        <v>141</v>
      </c>
      <c r="E159" s="132" t="s">
        <v>19</v>
      </c>
      <c r="F159" s="133" t="s">
        <v>2203</v>
      </c>
      <c r="H159" s="134">
        <v>0.34499999999999997</v>
      </c>
      <c r="I159" s="135"/>
      <c r="L159" s="131"/>
      <c r="M159" s="136"/>
      <c r="T159" s="137"/>
      <c r="AT159" s="132" t="s">
        <v>141</v>
      </c>
      <c r="AU159" s="132" t="s">
        <v>86</v>
      </c>
      <c r="AV159" s="10" t="s">
        <v>86</v>
      </c>
      <c r="AW159" s="10" t="s">
        <v>37</v>
      </c>
      <c r="AX159" s="10" t="s">
        <v>84</v>
      </c>
      <c r="AY159" s="132" t="s">
        <v>137</v>
      </c>
    </row>
    <row r="160" spans="2:65" s="1" customFormat="1" ht="16.5" customHeight="1">
      <c r="B160" s="33"/>
      <c r="C160" s="108" t="s">
        <v>204</v>
      </c>
      <c r="D160" s="108" t="s">
        <v>132</v>
      </c>
      <c r="E160" s="109" t="s">
        <v>2204</v>
      </c>
      <c r="F160" s="110" t="s">
        <v>2205</v>
      </c>
      <c r="G160" s="111" t="s">
        <v>209</v>
      </c>
      <c r="H160" s="112">
        <v>85.8</v>
      </c>
      <c r="I160" s="113"/>
      <c r="J160" s="114">
        <f>ROUND(I160*H160,2)</f>
        <v>0</v>
      </c>
      <c r="K160" s="110" t="s">
        <v>376</v>
      </c>
      <c r="L160" s="33"/>
      <c r="M160" s="115" t="s">
        <v>19</v>
      </c>
      <c r="N160" s="116" t="s">
        <v>47</v>
      </c>
      <c r="P160" s="117">
        <f>O160*H160</f>
        <v>0</v>
      </c>
      <c r="Q160" s="117">
        <v>0</v>
      </c>
      <c r="R160" s="117">
        <f>Q160*H160</f>
        <v>0</v>
      </c>
      <c r="S160" s="117">
        <v>0</v>
      </c>
      <c r="T160" s="118">
        <f>S160*H160</f>
        <v>0</v>
      </c>
      <c r="AR160" s="119" t="s">
        <v>153</v>
      </c>
      <c r="AT160" s="119" t="s">
        <v>132</v>
      </c>
      <c r="AU160" s="119" t="s">
        <v>86</v>
      </c>
      <c r="AY160" s="18" t="s">
        <v>137</v>
      </c>
      <c r="BE160" s="120">
        <f>IF(N160="základní",J160,0)</f>
        <v>0</v>
      </c>
      <c r="BF160" s="120">
        <f>IF(N160="snížená",J160,0)</f>
        <v>0</v>
      </c>
      <c r="BG160" s="120">
        <f>IF(N160="zákl. přenesená",J160,0)</f>
        <v>0</v>
      </c>
      <c r="BH160" s="120">
        <f>IF(N160="sníž. přenesená",J160,0)</f>
        <v>0</v>
      </c>
      <c r="BI160" s="120">
        <f>IF(N160="nulová",J160,0)</f>
        <v>0</v>
      </c>
      <c r="BJ160" s="18" t="s">
        <v>84</v>
      </c>
      <c r="BK160" s="120">
        <f>ROUND(I160*H160,2)</f>
        <v>0</v>
      </c>
      <c r="BL160" s="18" t="s">
        <v>153</v>
      </c>
      <c r="BM160" s="119" t="s">
        <v>2206</v>
      </c>
    </row>
    <row r="161" spans="2:65" s="1" customFormat="1" ht="11.25">
      <c r="B161" s="33"/>
      <c r="D161" s="121" t="s">
        <v>139</v>
      </c>
      <c r="F161" s="122" t="s">
        <v>2207</v>
      </c>
      <c r="I161" s="123"/>
      <c r="L161" s="33"/>
      <c r="M161" s="124"/>
      <c r="T161" s="54"/>
      <c r="AT161" s="18" t="s">
        <v>139</v>
      </c>
      <c r="AU161" s="18" t="s">
        <v>86</v>
      </c>
    </row>
    <row r="162" spans="2:65" s="1" customFormat="1" ht="11.25">
      <c r="B162" s="33"/>
      <c r="D162" s="164" t="s">
        <v>379</v>
      </c>
      <c r="F162" s="165" t="s">
        <v>2208</v>
      </c>
      <c r="I162" s="123"/>
      <c r="L162" s="33"/>
      <c r="M162" s="124"/>
      <c r="T162" s="54"/>
      <c r="AT162" s="18" t="s">
        <v>379</v>
      </c>
      <c r="AU162" s="18" t="s">
        <v>86</v>
      </c>
    </row>
    <row r="163" spans="2:65" s="1" customFormat="1" ht="87.75">
      <c r="B163" s="33"/>
      <c r="D163" s="121" t="s">
        <v>425</v>
      </c>
      <c r="F163" s="141" t="s">
        <v>2209</v>
      </c>
      <c r="I163" s="123"/>
      <c r="L163" s="33"/>
      <c r="M163" s="124"/>
      <c r="T163" s="54"/>
      <c r="AT163" s="18" t="s">
        <v>425</v>
      </c>
      <c r="AU163" s="18" t="s">
        <v>86</v>
      </c>
    </row>
    <row r="164" spans="2:65" s="10" customFormat="1" ht="11.25">
      <c r="B164" s="131"/>
      <c r="D164" s="121" t="s">
        <v>141</v>
      </c>
      <c r="E164" s="132" t="s">
        <v>19</v>
      </c>
      <c r="F164" s="133" t="s">
        <v>2121</v>
      </c>
      <c r="H164" s="134">
        <v>85.8</v>
      </c>
      <c r="I164" s="135"/>
      <c r="L164" s="131"/>
      <c r="M164" s="136"/>
      <c r="T164" s="137"/>
      <c r="AT164" s="132" t="s">
        <v>141</v>
      </c>
      <c r="AU164" s="132" t="s">
        <v>86</v>
      </c>
      <c r="AV164" s="10" t="s">
        <v>86</v>
      </c>
      <c r="AW164" s="10" t="s">
        <v>37</v>
      </c>
      <c r="AX164" s="10" t="s">
        <v>84</v>
      </c>
      <c r="AY164" s="132" t="s">
        <v>137</v>
      </c>
    </row>
    <row r="165" spans="2:65" s="1" customFormat="1" ht="16.5" customHeight="1">
      <c r="B165" s="33"/>
      <c r="C165" s="108" t="s">
        <v>8</v>
      </c>
      <c r="D165" s="108" t="s">
        <v>132</v>
      </c>
      <c r="E165" s="109" t="s">
        <v>2210</v>
      </c>
      <c r="F165" s="110" t="s">
        <v>2211</v>
      </c>
      <c r="G165" s="111" t="s">
        <v>209</v>
      </c>
      <c r="H165" s="112">
        <v>11.503</v>
      </c>
      <c r="I165" s="113"/>
      <c r="J165" s="114">
        <f>ROUND(I165*H165,2)</f>
        <v>0</v>
      </c>
      <c r="K165" s="110" t="s">
        <v>376</v>
      </c>
      <c r="L165" s="33"/>
      <c r="M165" s="115" t="s">
        <v>19</v>
      </c>
      <c r="N165" s="116" t="s">
        <v>47</v>
      </c>
      <c r="P165" s="117">
        <f>O165*H165</f>
        <v>0</v>
      </c>
      <c r="Q165" s="117">
        <v>0</v>
      </c>
      <c r="R165" s="117">
        <f>Q165*H165</f>
        <v>0</v>
      </c>
      <c r="S165" s="117">
        <v>0</v>
      </c>
      <c r="T165" s="118">
        <f>S165*H165</f>
        <v>0</v>
      </c>
      <c r="AR165" s="119" t="s">
        <v>153</v>
      </c>
      <c r="AT165" s="119" t="s">
        <v>132</v>
      </c>
      <c r="AU165" s="119" t="s">
        <v>86</v>
      </c>
      <c r="AY165" s="18" t="s">
        <v>137</v>
      </c>
      <c r="BE165" s="120">
        <f>IF(N165="základní",J165,0)</f>
        <v>0</v>
      </c>
      <c r="BF165" s="120">
        <f>IF(N165="snížená",J165,0)</f>
        <v>0</v>
      </c>
      <c r="BG165" s="120">
        <f>IF(N165="zákl. přenesená",J165,0)</f>
        <v>0</v>
      </c>
      <c r="BH165" s="120">
        <f>IF(N165="sníž. přenesená",J165,0)</f>
        <v>0</v>
      </c>
      <c r="BI165" s="120">
        <f>IF(N165="nulová",J165,0)</f>
        <v>0</v>
      </c>
      <c r="BJ165" s="18" t="s">
        <v>84</v>
      </c>
      <c r="BK165" s="120">
        <f>ROUND(I165*H165,2)</f>
        <v>0</v>
      </c>
      <c r="BL165" s="18" t="s">
        <v>153</v>
      </c>
      <c r="BM165" s="119" t="s">
        <v>2212</v>
      </c>
    </row>
    <row r="166" spans="2:65" s="1" customFormat="1" ht="19.5">
      <c r="B166" s="33"/>
      <c r="D166" s="121" t="s">
        <v>139</v>
      </c>
      <c r="F166" s="122" t="s">
        <v>2213</v>
      </c>
      <c r="I166" s="123"/>
      <c r="L166" s="33"/>
      <c r="M166" s="124"/>
      <c r="T166" s="54"/>
      <c r="AT166" s="18" t="s">
        <v>139</v>
      </c>
      <c r="AU166" s="18" t="s">
        <v>86</v>
      </c>
    </row>
    <row r="167" spans="2:65" s="1" customFormat="1" ht="11.25">
      <c r="B167" s="33"/>
      <c r="D167" s="164" t="s">
        <v>379</v>
      </c>
      <c r="F167" s="165" t="s">
        <v>2214</v>
      </c>
      <c r="I167" s="123"/>
      <c r="L167" s="33"/>
      <c r="M167" s="124"/>
      <c r="T167" s="54"/>
      <c r="AT167" s="18" t="s">
        <v>379</v>
      </c>
      <c r="AU167" s="18" t="s">
        <v>86</v>
      </c>
    </row>
    <row r="168" spans="2:65" s="1" customFormat="1" ht="48.75">
      <c r="B168" s="33"/>
      <c r="D168" s="121" t="s">
        <v>425</v>
      </c>
      <c r="F168" s="141" t="s">
        <v>2215</v>
      </c>
      <c r="I168" s="123"/>
      <c r="L168" s="33"/>
      <c r="M168" s="124"/>
      <c r="T168" s="54"/>
      <c r="AT168" s="18" t="s">
        <v>425</v>
      </c>
      <c r="AU168" s="18" t="s">
        <v>86</v>
      </c>
    </row>
    <row r="169" spans="2:65" s="10" customFormat="1" ht="11.25">
      <c r="B169" s="131"/>
      <c r="D169" s="121" t="s">
        <v>141</v>
      </c>
      <c r="E169" s="132" t="s">
        <v>19</v>
      </c>
      <c r="F169" s="133" t="s">
        <v>2124</v>
      </c>
      <c r="H169" s="134">
        <v>11.503</v>
      </c>
      <c r="I169" s="135"/>
      <c r="L169" s="131"/>
      <c r="M169" s="136"/>
      <c r="T169" s="137"/>
      <c r="AT169" s="132" t="s">
        <v>141</v>
      </c>
      <c r="AU169" s="132" t="s">
        <v>86</v>
      </c>
      <c r="AV169" s="10" t="s">
        <v>86</v>
      </c>
      <c r="AW169" s="10" t="s">
        <v>37</v>
      </c>
      <c r="AX169" s="10" t="s">
        <v>84</v>
      </c>
      <c r="AY169" s="132" t="s">
        <v>137</v>
      </c>
    </row>
    <row r="170" spans="2:65" s="1" customFormat="1" ht="16.5" customHeight="1">
      <c r="B170" s="33"/>
      <c r="C170" s="108" t="s">
        <v>212</v>
      </c>
      <c r="D170" s="108" t="s">
        <v>132</v>
      </c>
      <c r="E170" s="109" t="s">
        <v>2216</v>
      </c>
      <c r="F170" s="110" t="s">
        <v>2217</v>
      </c>
      <c r="G170" s="111" t="s">
        <v>209</v>
      </c>
      <c r="H170" s="112">
        <v>11.503</v>
      </c>
      <c r="I170" s="113"/>
      <c r="J170" s="114">
        <f>ROUND(I170*H170,2)</f>
        <v>0</v>
      </c>
      <c r="K170" s="110" t="s">
        <v>376</v>
      </c>
      <c r="L170" s="33"/>
      <c r="M170" s="115" t="s">
        <v>19</v>
      </c>
      <c r="N170" s="116" t="s">
        <v>47</v>
      </c>
      <c r="P170" s="117">
        <f>O170*H170</f>
        <v>0</v>
      </c>
      <c r="Q170" s="117">
        <v>0</v>
      </c>
      <c r="R170" s="117">
        <f>Q170*H170</f>
        <v>0</v>
      </c>
      <c r="S170" s="117">
        <v>0</v>
      </c>
      <c r="T170" s="118">
        <f>S170*H170</f>
        <v>0</v>
      </c>
      <c r="AR170" s="119" t="s">
        <v>153</v>
      </c>
      <c r="AT170" s="119" t="s">
        <v>132</v>
      </c>
      <c r="AU170" s="119" t="s">
        <v>86</v>
      </c>
      <c r="AY170" s="18" t="s">
        <v>137</v>
      </c>
      <c r="BE170" s="120">
        <f>IF(N170="základní",J170,0)</f>
        <v>0</v>
      </c>
      <c r="BF170" s="120">
        <f>IF(N170="snížená",J170,0)</f>
        <v>0</v>
      </c>
      <c r="BG170" s="120">
        <f>IF(N170="zákl. přenesená",J170,0)</f>
        <v>0</v>
      </c>
      <c r="BH170" s="120">
        <f>IF(N170="sníž. přenesená",J170,0)</f>
        <v>0</v>
      </c>
      <c r="BI170" s="120">
        <f>IF(N170="nulová",J170,0)</f>
        <v>0</v>
      </c>
      <c r="BJ170" s="18" t="s">
        <v>84</v>
      </c>
      <c r="BK170" s="120">
        <f>ROUND(I170*H170,2)</f>
        <v>0</v>
      </c>
      <c r="BL170" s="18" t="s">
        <v>153</v>
      </c>
      <c r="BM170" s="119" t="s">
        <v>2218</v>
      </c>
    </row>
    <row r="171" spans="2:65" s="1" customFormat="1" ht="11.25">
      <c r="B171" s="33"/>
      <c r="D171" s="121" t="s">
        <v>139</v>
      </c>
      <c r="F171" s="122" t="s">
        <v>2219</v>
      </c>
      <c r="I171" s="123"/>
      <c r="L171" s="33"/>
      <c r="M171" s="124"/>
      <c r="T171" s="54"/>
      <c r="AT171" s="18" t="s">
        <v>139</v>
      </c>
      <c r="AU171" s="18" t="s">
        <v>86</v>
      </c>
    </row>
    <row r="172" spans="2:65" s="1" customFormat="1" ht="11.25">
      <c r="B172" s="33"/>
      <c r="D172" s="164" t="s">
        <v>379</v>
      </c>
      <c r="F172" s="165" t="s">
        <v>2220</v>
      </c>
      <c r="I172" s="123"/>
      <c r="L172" s="33"/>
      <c r="M172" s="124"/>
      <c r="T172" s="54"/>
      <c r="AT172" s="18" t="s">
        <v>379</v>
      </c>
      <c r="AU172" s="18" t="s">
        <v>86</v>
      </c>
    </row>
    <row r="173" spans="2:65" s="9" customFormat="1" ht="11.25">
      <c r="B173" s="125"/>
      <c r="D173" s="121" t="s">
        <v>141</v>
      </c>
      <c r="E173" s="126" t="s">
        <v>19</v>
      </c>
      <c r="F173" s="127" t="s">
        <v>2184</v>
      </c>
      <c r="H173" s="126" t="s">
        <v>19</v>
      </c>
      <c r="I173" s="128"/>
      <c r="L173" s="125"/>
      <c r="M173" s="129"/>
      <c r="T173" s="130"/>
      <c r="AT173" s="126" t="s">
        <v>141</v>
      </c>
      <c r="AU173" s="126" t="s">
        <v>86</v>
      </c>
      <c r="AV173" s="9" t="s">
        <v>84</v>
      </c>
      <c r="AW173" s="9" t="s">
        <v>37</v>
      </c>
      <c r="AX173" s="9" t="s">
        <v>76</v>
      </c>
      <c r="AY173" s="126" t="s">
        <v>137</v>
      </c>
    </row>
    <row r="174" spans="2:65" s="10" customFormat="1" ht="11.25">
      <c r="B174" s="131"/>
      <c r="D174" s="121" t="s">
        <v>141</v>
      </c>
      <c r="E174" s="132" t="s">
        <v>2124</v>
      </c>
      <c r="F174" s="133" t="s">
        <v>2156</v>
      </c>
      <c r="H174" s="134">
        <v>11.503</v>
      </c>
      <c r="I174" s="135"/>
      <c r="L174" s="131"/>
      <c r="M174" s="136"/>
      <c r="T174" s="137"/>
      <c r="AT174" s="132" t="s">
        <v>141</v>
      </c>
      <c r="AU174" s="132" t="s">
        <v>86</v>
      </c>
      <c r="AV174" s="10" t="s">
        <v>86</v>
      </c>
      <c r="AW174" s="10" t="s">
        <v>37</v>
      </c>
      <c r="AX174" s="10" t="s">
        <v>84</v>
      </c>
      <c r="AY174" s="132" t="s">
        <v>137</v>
      </c>
    </row>
    <row r="175" spans="2:65" s="1" customFormat="1" ht="16.5" customHeight="1">
      <c r="B175" s="33"/>
      <c r="C175" s="108" t="s">
        <v>216</v>
      </c>
      <c r="D175" s="108" t="s">
        <v>132</v>
      </c>
      <c r="E175" s="109" t="s">
        <v>2221</v>
      </c>
      <c r="F175" s="110" t="s">
        <v>2222</v>
      </c>
      <c r="G175" s="111" t="s">
        <v>209</v>
      </c>
      <c r="H175" s="112">
        <v>85.8</v>
      </c>
      <c r="I175" s="113"/>
      <c r="J175" s="114">
        <f>ROUND(I175*H175,2)</f>
        <v>0</v>
      </c>
      <c r="K175" s="110" t="s">
        <v>376</v>
      </c>
      <c r="L175" s="33"/>
      <c r="M175" s="115" t="s">
        <v>19</v>
      </c>
      <c r="N175" s="116" t="s">
        <v>47</v>
      </c>
      <c r="P175" s="117">
        <f>O175*H175</f>
        <v>0</v>
      </c>
      <c r="Q175" s="117">
        <v>0</v>
      </c>
      <c r="R175" s="117">
        <f>Q175*H175</f>
        <v>0</v>
      </c>
      <c r="S175" s="117">
        <v>0</v>
      </c>
      <c r="T175" s="118">
        <f>S175*H175</f>
        <v>0</v>
      </c>
      <c r="AR175" s="119" t="s">
        <v>153</v>
      </c>
      <c r="AT175" s="119" t="s">
        <v>132</v>
      </c>
      <c r="AU175" s="119" t="s">
        <v>86</v>
      </c>
      <c r="AY175" s="18" t="s">
        <v>137</v>
      </c>
      <c r="BE175" s="120">
        <f>IF(N175="základní",J175,0)</f>
        <v>0</v>
      </c>
      <c r="BF175" s="120">
        <f>IF(N175="snížená",J175,0)</f>
        <v>0</v>
      </c>
      <c r="BG175" s="120">
        <f>IF(N175="zákl. přenesená",J175,0)</f>
        <v>0</v>
      </c>
      <c r="BH175" s="120">
        <f>IF(N175="sníž. přenesená",J175,0)</f>
        <v>0</v>
      </c>
      <c r="BI175" s="120">
        <f>IF(N175="nulová",J175,0)</f>
        <v>0</v>
      </c>
      <c r="BJ175" s="18" t="s">
        <v>84</v>
      </c>
      <c r="BK175" s="120">
        <f>ROUND(I175*H175,2)</f>
        <v>0</v>
      </c>
      <c r="BL175" s="18" t="s">
        <v>153</v>
      </c>
      <c r="BM175" s="119" t="s">
        <v>2223</v>
      </c>
    </row>
    <row r="176" spans="2:65" s="1" customFormat="1" ht="11.25">
      <c r="B176" s="33"/>
      <c r="D176" s="121" t="s">
        <v>139</v>
      </c>
      <c r="F176" s="122" t="s">
        <v>2224</v>
      </c>
      <c r="I176" s="123"/>
      <c r="L176" s="33"/>
      <c r="M176" s="124"/>
      <c r="T176" s="54"/>
      <c r="AT176" s="18" t="s">
        <v>139</v>
      </c>
      <c r="AU176" s="18" t="s">
        <v>86</v>
      </c>
    </row>
    <row r="177" spans="2:65" s="1" customFormat="1" ht="11.25">
      <c r="B177" s="33"/>
      <c r="D177" s="164" t="s">
        <v>379</v>
      </c>
      <c r="F177" s="165" t="s">
        <v>2225</v>
      </c>
      <c r="I177" s="123"/>
      <c r="L177" s="33"/>
      <c r="M177" s="124"/>
      <c r="T177" s="54"/>
      <c r="AT177" s="18" t="s">
        <v>379</v>
      </c>
      <c r="AU177" s="18" t="s">
        <v>86</v>
      </c>
    </row>
    <row r="178" spans="2:65" s="1" customFormat="1" ht="107.25">
      <c r="B178" s="33"/>
      <c r="D178" s="121" t="s">
        <v>425</v>
      </c>
      <c r="F178" s="141" t="s">
        <v>2226</v>
      </c>
      <c r="I178" s="123"/>
      <c r="L178" s="33"/>
      <c r="M178" s="124"/>
      <c r="T178" s="54"/>
      <c r="AT178" s="18" t="s">
        <v>425</v>
      </c>
      <c r="AU178" s="18" t="s">
        <v>86</v>
      </c>
    </row>
    <row r="179" spans="2:65" s="10" customFormat="1" ht="11.25">
      <c r="B179" s="131"/>
      <c r="D179" s="121" t="s">
        <v>141</v>
      </c>
      <c r="E179" s="132" t="s">
        <v>19</v>
      </c>
      <c r="F179" s="133" t="s">
        <v>2121</v>
      </c>
      <c r="H179" s="134">
        <v>85.8</v>
      </c>
      <c r="I179" s="135"/>
      <c r="L179" s="131"/>
      <c r="M179" s="136"/>
      <c r="T179" s="137"/>
      <c r="AT179" s="132" t="s">
        <v>141</v>
      </c>
      <c r="AU179" s="132" t="s">
        <v>86</v>
      </c>
      <c r="AV179" s="10" t="s">
        <v>86</v>
      </c>
      <c r="AW179" s="10" t="s">
        <v>37</v>
      </c>
      <c r="AX179" s="10" t="s">
        <v>84</v>
      </c>
      <c r="AY179" s="132" t="s">
        <v>137</v>
      </c>
    </row>
    <row r="180" spans="2:65" s="1" customFormat="1" ht="16.5" customHeight="1">
      <c r="B180" s="33"/>
      <c r="C180" s="108" t="s">
        <v>221</v>
      </c>
      <c r="D180" s="108" t="s">
        <v>132</v>
      </c>
      <c r="E180" s="109" t="s">
        <v>2227</v>
      </c>
      <c r="F180" s="110" t="s">
        <v>2228</v>
      </c>
      <c r="G180" s="111" t="s">
        <v>209</v>
      </c>
      <c r="H180" s="112">
        <v>11.503</v>
      </c>
      <c r="I180" s="113"/>
      <c r="J180" s="114">
        <f>ROUND(I180*H180,2)</f>
        <v>0</v>
      </c>
      <c r="K180" s="110" t="s">
        <v>376</v>
      </c>
      <c r="L180" s="33"/>
      <c r="M180" s="115" t="s">
        <v>19</v>
      </c>
      <c r="N180" s="116" t="s">
        <v>47</v>
      </c>
      <c r="P180" s="117">
        <f>O180*H180</f>
        <v>0</v>
      </c>
      <c r="Q180" s="117">
        <v>0</v>
      </c>
      <c r="R180" s="117">
        <f>Q180*H180</f>
        <v>0</v>
      </c>
      <c r="S180" s="117">
        <v>0</v>
      </c>
      <c r="T180" s="118">
        <f>S180*H180</f>
        <v>0</v>
      </c>
      <c r="AR180" s="119" t="s">
        <v>153</v>
      </c>
      <c r="AT180" s="119" t="s">
        <v>132</v>
      </c>
      <c r="AU180" s="119" t="s">
        <v>86</v>
      </c>
      <c r="AY180" s="18" t="s">
        <v>137</v>
      </c>
      <c r="BE180" s="120">
        <f>IF(N180="základní",J180,0)</f>
        <v>0</v>
      </c>
      <c r="BF180" s="120">
        <f>IF(N180="snížená",J180,0)</f>
        <v>0</v>
      </c>
      <c r="BG180" s="120">
        <f>IF(N180="zákl. přenesená",J180,0)</f>
        <v>0</v>
      </c>
      <c r="BH180" s="120">
        <f>IF(N180="sníž. přenesená",J180,0)</f>
        <v>0</v>
      </c>
      <c r="BI180" s="120">
        <f>IF(N180="nulová",J180,0)</f>
        <v>0</v>
      </c>
      <c r="BJ180" s="18" t="s">
        <v>84</v>
      </c>
      <c r="BK180" s="120">
        <f>ROUND(I180*H180,2)</f>
        <v>0</v>
      </c>
      <c r="BL180" s="18" t="s">
        <v>153</v>
      </c>
      <c r="BM180" s="119" t="s">
        <v>2229</v>
      </c>
    </row>
    <row r="181" spans="2:65" s="1" customFormat="1" ht="11.25">
      <c r="B181" s="33"/>
      <c r="D181" s="121" t="s">
        <v>139</v>
      </c>
      <c r="F181" s="122" t="s">
        <v>2230</v>
      </c>
      <c r="I181" s="123"/>
      <c r="L181" s="33"/>
      <c r="M181" s="124"/>
      <c r="T181" s="54"/>
      <c r="AT181" s="18" t="s">
        <v>139</v>
      </c>
      <c r="AU181" s="18" t="s">
        <v>86</v>
      </c>
    </row>
    <row r="182" spans="2:65" s="1" customFormat="1" ht="11.25">
      <c r="B182" s="33"/>
      <c r="D182" s="164" t="s">
        <v>379</v>
      </c>
      <c r="F182" s="165" t="s">
        <v>2231</v>
      </c>
      <c r="I182" s="123"/>
      <c r="L182" s="33"/>
      <c r="M182" s="124"/>
      <c r="T182" s="54"/>
      <c r="AT182" s="18" t="s">
        <v>379</v>
      </c>
      <c r="AU182" s="18" t="s">
        <v>86</v>
      </c>
    </row>
    <row r="183" spans="2:65" s="1" customFormat="1" ht="107.25">
      <c r="B183" s="33"/>
      <c r="D183" s="121" t="s">
        <v>425</v>
      </c>
      <c r="F183" s="141" t="s">
        <v>2226</v>
      </c>
      <c r="I183" s="123"/>
      <c r="L183" s="33"/>
      <c r="M183" s="124"/>
      <c r="T183" s="54"/>
      <c r="AT183" s="18" t="s">
        <v>425</v>
      </c>
      <c r="AU183" s="18" t="s">
        <v>86</v>
      </c>
    </row>
    <row r="184" spans="2:65" s="10" customFormat="1" ht="11.25">
      <c r="B184" s="131"/>
      <c r="D184" s="121" t="s">
        <v>141</v>
      </c>
      <c r="E184" s="132" t="s">
        <v>19</v>
      </c>
      <c r="F184" s="133" t="s">
        <v>2124</v>
      </c>
      <c r="H184" s="134">
        <v>11.503</v>
      </c>
      <c r="I184" s="135"/>
      <c r="L184" s="131"/>
      <c r="M184" s="136"/>
      <c r="T184" s="137"/>
      <c r="AT184" s="132" t="s">
        <v>141</v>
      </c>
      <c r="AU184" s="132" t="s">
        <v>86</v>
      </c>
      <c r="AV184" s="10" t="s">
        <v>86</v>
      </c>
      <c r="AW184" s="10" t="s">
        <v>37</v>
      </c>
      <c r="AX184" s="10" t="s">
        <v>84</v>
      </c>
      <c r="AY184" s="132" t="s">
        <v>137</v>
      </c>
    </row>
    <row r="185" spans="2:65" s="1" customFormat="1" ht="16.5" customHeight="1">
      <c r="B185" s="33"/>
      <c r="C185" s="108" t="s">
        <v>227</v>
      </c>
      <c r="D185" s="108" t="s">
        <v>132</v>
      </c>
      <c r="E185" s="109" t="s">
        <v>2232</v>
      </c>
      <c r="F185" s="110" t="s">
        <v>2233</v>
      </c>
      <c r="G185" s="111" t="s">
        <v>287</v>
      </c>
      <c r="H185" s="112">
        <v>2.919</v>
      </c>
      <c r="I185" s="113"/>
      <c r="J185" s="114">
        <f>ROUND(I185*H185,2)</f>
        <v>0</v>
      </c>
      <c r="K185" s="110" t="s">
        <v>376</v>
      </c>
      <c r="L185" s="33"/>
      <c r="M185" s="115" t="s">
        <v>19</v>
      </c>
      <c r="N185" s="116" t="s">
        <v>47</v>
      </c>
      <c r="P185" s="117">
        <f>O185*H185</f>
        <v>0</v>
      </c>
      <c r="Q185" s="117">
        <v>0</v>
      </c>
      <c r="R185" s="117">
        <f>Q185*H185</f>
        <v>0</v>
      </c>
      <c r="S185" s="117">
        <v>0</v>
      </c>
      <c r="T185" s="118">
        <f>S185*H185</f>
        <v>0</v>
      </c>
      <c r="AR185" s="119" t="s">
        <v>153</v>
      </c>
      <c r="AT185" s="119" t="s">
        <v>132</v>
      </c>
      <c r="AU185" s="119" t="s">
        <v>86</v>
      </c>
      <c r="AY185" s="18" t="s">
        <v>137</v>
      </c>
      <c r="BE185" s="120">
        <f>IF(N185="základní",J185,0)</f>
        <v>0</v>
      </c>
      <c r="BF185" s="120">
        <f>IF(N185="snížená",J185,0)</f>
        <v>0</v>
      </c>
      <c r="BG185" s="120">
        <f>IF(N185="zákl. přenesená",J185,0)</f>
        <v>0</v>
      </c>
      <c r="BH185" s="120">
        <f>IF(N185="sníž. přenesená",J185,0)</f>
        <v>0</v>
      </c>
      <c r="BI185" s="120">
        <f>IF(N185="nulová",J185,0)</f>
        <v>0</v>
      </c>
      <c r="BJ185" s="18" t="s">
        <v>84</v>
      </c>
      <c r="BK185" s="120">
        <f>ROUND(I185*H185,2)</f>
        <v>0</v>
      </c>
      <c r="BL185" s="18" t="s">
        <v>153</v>
      </c>
      <c r="BM185" s="119" t="s">
        <v>2234</v>
      </c>
    </row>
    <row r="186" spans="2:65" s="1" customFormat="1" ht="11.25">
      <c r="B186" s="33"/>
      <c r="D186" s="121" t="s">
        <v>139</v>
      </c>
      <c r="F186" s="122" t="s">
        <v>2235</v>
      </c>
      <c r="I186" s="123"/>
      <c r="L186" s="33"/>
      <c r="M186" s="124"/>
      <c r="T186" s="54"/>
      <c r="AT186" s="18" t="s">
        <v>139</v>
      </c>
      <c r="AU186" s="18" t="s">
        <v>86</v>
      </c>
    </row>
    <row r="187" spans="2:65" s="1" customFormat="1" ht="11.25">
      <c r="B187" s="33"/>
      <c r="D187" s="164" t="s">
        <v>379</v>
      </c>
      <c r="F187" s="165" t="s">
        <v>2236</v>
      </c>
      <c r="I187" s="123"/>
      <c r="L187" s="33"/>
      <c r="M187" s="124"/>
      <c r="T187" s="54"/>
      <c r="AT187" s="18" t="s">
        <v>379</v>
      </c>
      <c r="AU187" s="18" t="s">
        <v>86</v>
      </c>
    </row>
    <row r="188" spans="2:65" s="10" customFormat="1" ht="11.25">
      <c r="B188" s="131"/>
      <c r="D188" s="121" t="s">
        <v>141</v>
      </c>
      <c r="E188" s="132" t="s">
        <v>19</v>
      </c>
      <c r="F188" s="133" t="s">
        <v>2237</v>
      </c>
      <c r="H188" s="134">
        <v>2.919</v>
      </c>
      <c r="I188" s="135"/>
      <c r="L188" s="131"/>
      <c r="M188" s="136"/>
      <c r="T188" s="137"/>
      <c r="AT188" s="132" t="s">
        <v>141</v>
      </c>
      <c r="AU188" s="132" t="s">
        <v>86</v>
      </c>
      <c r="AV188" s="10" t="s">
        <v>86</v>
      </c>
      <c r="AW188" s="10" t="s">
        <v>37</v>
      </c>
      <c r="AX188" s="10" t="s">
        <v>76</v>
      </c>
      <c r="AY188" s="132" t="s">
        <v>137</v>
      </c>
    </row>
    <row r="189" spans="2:65" s="14" customFormat="1" ht="11.25">
      <c r="B189" s="166"/>
      <c r="D189" s="121" t="s">
        <v>141</v>
      </c>
      <c r="E189" s="167" t="s">
        <v>2134</v>
      </c>
      <c r="F189" s="168" t="s">
        <v>391</v>
      </c>
      <c r="H189" s="169">
        <v>2.919</v>
      </c>
      <c r="I189" s="170"/>
      <c r="L189" s="166"/>
      <c r="M189" s="171"/>
      <c r="T189" s="172"/>
      <c r="AT189" s="167" t="s">
        <v>141</v>
      </c>
      <c r="AU189" s="167" t="s">
        <v>86</v>
      </c>
      <c r="AV189" s="14" t="s">
        <v>153</v>
      </c>
      <c r="AW189" s="14" t="s">
        <v>37</v>
      </c>
      <c r="AX189" s="14" t="s">
        <v>84</v>
      </c>
      <c r="AY189" s="167" t="s">
        <v>137</v>
      </c>
    </row>
    <row r="190" spans="2:65" s="1" customFormat="1" ht="16.5" customHeight="1">
      <c r="B190" s="33"/>
      <c r="C190" s="108" t="s">
        <v>232</v>
      </c>
      <c r="D190" s="108" t="s">
        <v>132</v>
      </c>
      <c r="E190" s="109" t="s">
        <v>2238</v>
      </c>
      <c r="F190" s="110" t="s">
        <v>2239</v>
      </c>
      <c r="G190" s="111" t="s">
        <v>287</v>
      </c>
      <c r="H190" s="112">
        <v>2.919</v>
      </c>
      <c r="I190" s="113"/>
      <c r="J190" s="114">
        <f>ROUND(I190*H190,2)</f>
        <v>0</v>
      </c>
      <c r="K190" s="110" t="s">
        <v>376</v>
      </c>
      <c r="L190" s="33"/>
      <c r="M190" s="115" t="s">
        <v>19</v>
      </c>
      <c r="N190" s="116" t="s">
        <v>47</v>
      </c>
      <c r="P190" s="117">
        <f>O190*H190</f>
        <v>0</v>
      </c>
      <c r="Q190" s="117">
        <v>0</v>
      </c>
      <c r="R190" s="117">
        <f>Q190*H190</f>
        <v>0</v>
      </c>
      <c r="S190" s="117">
        <v>0</v>
      </c>
      <c r="T190" s="118">
        <f>S190*H190</f>
        <v>0</v>
      </c>
      <c r="AR190" s="119" t="s">
        <v>153</v>
      </c>
      <c r="AT190" s="119" t="s">
        <v>132</v>
      </c>
      <c r="AU190" s="119" t="s">
        <v>86</v>
      </c>
      <c r="AY190" s="18" t="s">
        <v>137</v>
      </c>
      <c r="BE190" s="120">
        <f>IF(N190="základní",J190,0)</f>
        <v>0</v>
      </c>
      <c r="BF190" s="120">
        <f>IF(N190="snížená",J190,0)</f>
        <v>0</v>
      </c>
      <c r="BG190" s="120">
        <f>IF(N190="zákl. přenesená",J190,0)</f>
        <v>0</v>
      </c>
      <c r="BH190" s="120">
        <f>IF(N190="sníž. přenesená",J190,0)</f>
        <v>0</v>
      </c>
      <c r="BI190" s="120">
        <f>IF(N190="nulová",J190,0)</f>
        <v>0</v>
      </c>
      <c r="BJ190" s="18" t="s">
        <v>84</v>
      </c>
      <c r="BK190" s="120">
        <f>ROUND(I190*H190,2)</f>
        <v>0</v>
      </c>
      <c r="BL190" s="18" t="s">
        <v>153</v>
      </c>
      <c r="BM190" s="119" t="s">
        <v>2240</v>
      </c>
    </row>
    <row r="191" spans="2:65" s="1" customFormat="1" ht="11.25">
      <c r="B191" s="33"/>
      <c r="D191" s="121" t="s">
        <v>139</v>
      </c>
      <c r="F191" s="122" t="s">
        <v>2241</v>
      </c>
      <c r="I191" s="123"/>
      <c r="L191" s="33"/>
      <c r="M191" s="124"/>
      <c r="T191" s="54"/>
      <c r="AT191" s="18" t="s">
        <v>139</v>
      </c>
      <c r="AU191" s="18" t="s">
        <v>86</v>
      </c>
    </row>
    <row r="192" spans="2:65" s="1" customFormat="1" ht="11.25">
      <c r="B192" s="33"/>
      <c r="D192" s="164" t="s">
        <v>379</v>
      </c>
      <c r="F192" s="165" t="s">
        <v>2242</v>
      </c>
      <c r="I192" s="123"/>
      <c r="L192" s="33"/>
      <c r="M192" s="124"/>
      <c r="T192" s="54"/>
      <c r="AT192" s="18" t="s">
        <v>379</v>
      </c>
      <c r="AU192" s="18" t="s">
        <v>86</v>
      </c>
    </row>
    <row r="193" spans="2:65" s="1" customFormat="1" ht="48.75">
      <c r="B193" s="33"/>
      <c r="D193" s="121" t="s">
        <v>425</v>
      </c>
      <c r="F193" s="141" t="s">
        <v>2243</v>
      </c>
      <c r="I193" s="123"/>
      <c r="L193" s="33"/>
      <c r="M193" s="124"/>
      <c r="T193" s="54"/>
      <c r="AT193" s="18" t="s">
        <v>425</v>
      </c>
      <c r="AU193" s="18" t="s">
        <v>86</v>
      </c>
    </row>
    <row r="194" spans="2:65" s="10" customFormat="1" ht="11.25">
      <c r="B194" s="131"/>
      <c r="D194" s="121" t="s">
        <v>141</v>
      </c>
      <c r="E194" s="132" t="s">
        <v>19</v>
      </c>
      <c r="F194" s="133" t="s">
        <v>2134</v>
      </c>
      <c r="H194" s="134">
        <v>2.919</v>
      </c>
      <c r="I194" s="135"/>
      <c r="L194" s="131"/>
      <c r="M194" s="136"/>
      <c r="T194" s="137"/>
      <c r="AT194" s="132" t="s">
        <v>141</v>
      </c>
      <c r="AU194" s="132" t="s">
        <v>86</v>
      </c>
      <c r="AV194" s="10" t="s">
        <v>86</v>
      </c>
      <c r="AW194" s="10" t="s">
        <v>37</v>
      </c>
      <c r="AX194" s="10" t="s">
        <v>84</v>
      </c>
      <c r="AY194" s="132" t="s">
        <v>137</v>
      </c>
    </row>
    <row r="195" spans="2:65" s="13" customFormat="1" ht="22.9" customHeight="1">
      <c r="B195" s="152"/>
      <c r="D195" s="153" t="s">
        <v>75</v>
      </c>
      <c r="E195" s="162" t="s">
        <v>148</v>
      </c>
      <c r="F195" s="162" t="s">
        <v>600</v>
      </c>
      <c r="I195" s="155"/>
      <c r="J195" s="163">
        <f>BK195</f>
        <v>0</v>
      </c>
      <c r="L195" s="152"/>
      <c r="M195" s="157"/>
      <c r="P195" s="158">
        <f>SUM(P196:P279)</f>
        <v>0</v>
      </c>
      <c r="R195" s="158">
        <f>SUM(R196:R279)</f>
        <v>2.3681772199999997</v>
      </c>
      <c r="T195" s="159">
        <f>SUM(T196:T279)</f>
        <v>0</v>
      </c>
      <c r="AR195" s="153" t="s">
        <v>84</v>
      </c>
      <c r="AT195" s="160" t="s">
        <v>75</v>
      </c>
      <c r="AU195" s="160" t="s">
        <v>84</v>
      </c>
      <c r="AY195" s="153" t="s">
        <v>137</v>
      </c>
      <c r="BK195" s="161">
        <f>SUM(BK196:BK279)</f>
        <v>0</v>
      </c>
    </row>
    <row r="196" spans="2:65" s="1" customFormat="1" ht="16.5" customHeight="1">
      <c r="B196" s="33"/>
      <c r="C196" s="108" t="s">
        <v>7</v>
      </c>
      <c r="D196" s="108" t="s">
        <v>132</v>
      </c>
      <c r="E196" s="109" t="s">
        <v>609</v>
      </c>
      <c r="F196" s="110" t="s">
        <v>2244</v>
      </c>
      <c r="G196" s="111" t="s">
        <v>287</v>
      </c>
      <c r="H196" s="112">
        <v>1.677</v>
      </c>
      <c r="I196" s="113"/>
      <c r="J196" s="114">
        <f>ROUND(I196*H196,2)</f>
        <v>0</v>
      </c>
      <c r="K196" s="110" t="s">
        <v>19</v>
      </c>
      <c r="L196" s="33"/>
      <c r="M196" s="115" t="s">
        <v>19</v>
      </c>
      <c r="N196" s="116" t="s">
        <v>47</v>
      </c>
      <c r="P196" s="117">
        <f>O196*H196</f>
        <v>0</v>
      </c>
      <c r="Q196" s="117">
        <v>0</v>
      </c>
      <c r="R196" s="117">
        <f>Q196*H196</f>
        <v>0</v>
      </c>
      <c r="S196" s="117">
        <v>0</v>
      </c>
      <c r="T196" s="118">
        <f>S196*H196</f>
        <v>0</v>
      </c>
      <c r="AR196" s="119" t="s">
        <v>153</v>
      </c>
      <c r="AT196" s="119" t="s">
        <v>132</v>
      </c>
      <c r="AU196" s="119" t="s">
        <v>86</v>
      </c>
      <c r="AY196" s="18" t="s">
        <v>137</v>
      </c>
      <c r="BE196" s="120">
        <f>IF(N196="základní",J196,0)</f>
        <v>0</v>
      </c>
      <c r="BF196" s="120">
        <f>IF(N196="snížená",J196,0)</f>
        <v>0</v>
      </c>
      <c r="BG196" s="120">
        <f>IF(N196="zákl. přenesená",J196,0)</f>
        <v>0</v>
      </c>
      <c r="BH196" s="120">
        <f>IF(N196="sníž. přenesená",J196,0)</f>
        <v>0</v>
      </c>
      <c r="BI196" s="120">
        <f>IF(N196="nulová",J196,0)</f>
        <v>0</v>
      </c>
      <c r="BJ196" s="18" t="s">
        <v>84</v>
      </c>
      <c r="BK196" s="120">
        <f>ROUND(I196*H196,2)</f>
        <v>0</v>
      </c>
      <c r="BL196" s="18" t="s">
        <v>153</v>
      </c>
      <c r="BM196" s="119" t="s">
        <v>2245</v>
      </c>
    </row>
    <row r="197" spans="2:65" s="1" customFormat="1" ht="29.25">
      <c r="B197" s="33"/>
      <c r="D197" s="121" t="s">
        <v>139</v>
      </c>
      <c r="F197" s="122" t="s">
        <v>2246</v>
      </c>
      <c r="I197" s="123"/>
      <c r="L197" s="33"/>
      <c r="M197" s="124"/>
      <c r="T197" s="54"/>
      <c r="AT197" s="18" t="s">
        <v>139</v>
      </c>
      <c r="AU197" s="18" t="s">
        <v>86</v>
      </c>
    </row>
    <row r="198" spans="2:65" s="9" customFormat="1" ht="11.25">
      <c r="B198" s="125"/>
      <c r="D198" s="121" t="s">
        <v>141</v>
      </c>
      <c r="E198" s="126" t="s">
        <v>19</v>
      </c>
      <c r="F198" s="127" t="s">
        <v>2247</v>
      </c>
      <c r="H198" s="126" t="s">
        <v>19</v>
      </c>
      <c r="I198" s="128"/>
      <c r="L198" s="125"/>
      <c r="M198" s="129"/>
      <c r="T198" s="130"/>
      <c r="AT198" s="126" t="s">
        <v>141</v>
      </c>
      <c r="AU198" s="126" t="s">
        <v>86</v>
      </c>
      <c r="AV198" s="9" t="s">
        <v>84</v>
      </c>
      <c r="AW198" s="9" t="s">
        <v>37</v>
      </c>
      <c r="AX198" s="9" t="s">
        <v>76</v>
      </c>
      <c r="AY198" s="126" t="s">
        <v>137</v>
      </c>
    </row>
    <row r="199" spans="2:65" s="10" customFormat="1" ht="11.25">
      <c r="B199" s="131"/>
      <c r="D199" s="121" t="s">
        <v>141</v>
      </c>
      <c r="E199" s="132" t="s">
        <v>19</v>
      </c>
      <c r="F199" s="133" t="s">
        <v>2248</v>
      </c>
      <c r="H199" s="134">
        <v>1.677</v>
      </c>
      <c r="I199" s="135"/>
      <c r="L199" s="131"/>
      <c r="M199" s="136"/>
      <c r="T199" s="137"/>
      <c r="AT199" s="132" t="s">
        <v>141</v>
      </c>
      <c r="AU199" s="132" t="s">
        <v>86</v>
      </c>
      <c r="AV199" s="10" t="s">
        <v>86</v>
      </c>
      <c r="AW199" s="10" t="s">
        <v>37</v>
      </c>
      <c r="AX199" s="10" t="s">
        <v>84</v>
      </c>
      <c r="AY199" s="132" t="s">
        <v>137</v>
      </c>
    </row>
    <row r="200" spans="2:65" s="1" customFormat="1" ht="16.5" customHeight="1">
      <c r="B200" s="33"/>
      <c r="C200" s="108" t="s">
        <v>240</v>
      </c>
      <c r="D200" s="108" t="s">
        <v>132</v>
      </c>
      <c r="E200" s="109" t="s">
        <v>617</v>
      </c>
      <c r="F200" s="110" t="s">
        <v>618</v>
      </c>
      <c r="G200" s="111" t="s">
        <v>209</v>
      </c>
      <c r="H200" s="112">
        <v>6.41</v>
      </c>
      <c r="I200" s="113"/>
      <c r="J200" s="114">
        <f>ROUND(I200*H200,2)</f>
        <v>0</v>
      </c>
      <c r="K200" s="110" t="s">
        <v>376</v>
      </c>
      <c r="L200" s="33"/>
      <c r="M200" s="115" t="s">
        <v>19</v>
      </c>
      <c r="N200" s="116" t="s">
        <v>47</v>
      </c>
      <c r="P200" s="117">
        <f>O200*H200</f>
        <v>0</v>
      </c>
      <c r="Q200" s="117">
        <v>7.26E-3</v>
      </c>
      <c r="R200" s="117">
        <f>Q200*H200</f>
        <v>4.6536599999999997E-2</v>
      </c>
      <c r="S200" s="117">
        <v>0</v>
      </c>
      <c r="T200" s="118">
        <f>S200*H200</f>
        <v>0</v>
      </c>
      <c r="AR200" s="119" t="s">
        <v>153</v>
      </c>
      <c r="AT200" s="119" t="s">
        <v>132</v>
      </c>
      <c r="AU200" s="119" t="s">
        <v>86</v>
      </c>
      <c r="AY200" s="18" t="s">
        <v>137</v>
      </c>
      <c r="BE200" s="120">
        <f>IF(N200="základní",J200,0)</f>
        <v>0</v>
      </c>
      <c r="BF200" s="120">
        <f>IF(N200="snížená",J200,0)</f>
        <v>0</v>
      </c>
      <c r="BG200" s="120">
        <f>IF(N200="zákl. přenesená",J200,0)</f>
        <v>0</v>
      </c>
      <c r="BH200" s="120">
        <f>IF(N200="sníž. přenesená",J200,0)</f>
        <v>0</v>
      </c>
      <c r="BI200" s="120">
        <f>IF(N200="nulová",J200,0)</f>
        <v>0</v>
      </c>
      <c r="BJ200" s="18" t="s">
        <v>84</v>
      </c>
      <c r="BK200" s="120">
        <f>ROUND(I200*H200,2)</f>
        <v>0</v>
      </c>
      <c r="BL200" s="18" t="s">
        <v>153</v>
      </c>
      <c r="BM200" s="119" t="s">
        <v>2249</v>
      </c>
    </row>
    <row r="201" spans="2:65" s="1" customFormat="1" ht="29.25">
      <c r="B201" s="33"/>
      <c r="D201" s="121" t="s">
        <v>139</v>
      </c>
      <c r="F201" s="122" t="s">
        <v>620</v>
      </c>
      <c r="I201" s="123"/>
      <c r="L201" s="33"/>
      <c r="M201" s="124"/>
      <c r="T201" s="54"/>
      <c r="AT201" s="18" t="s">
        <v>139</v>
      </c>
      <c r="AU201" s="18" t="s">
        <v>86</v>
      </c>
    </row>
    <row r="202" spans="2:65" s="1" customFormat="1" ht="11.25">
      <c r="B202" s="33"/>
      <c r="D202" s="164" t="s">
        <v>379</v>
      </c>
      <c r="F202" s="165" t="s">
        <v>621</v>
      </c>
      <c r="I202" s="123"/>
      <c r="L202" s="33"/>
      <c r="M202" s="124"/>
      <c r="T202" s="54"/>
      <c r="AT202" s="18" t="s">
        <v>379</v>
      </c>
      <c r="AU202" s="18" t="s">
        <v>86</v>
      </c>
    </row>
    <row r="203" spans="2:65" s="9" customFormat="1" ht="11.25">
      <c r="B203" s="125"/>
      <c r="D203" s="121" t="s">
        <v>141</v>
      </c>
      <c r="E203" s="126" t="s">
        <v>19</v>
      </c>
      <c r="F203" s="127" t="s">
        <v>2250</v>
      </c>
      <c r="H203" s="126" t="s">
        <v>19</v>
      </c>
      <c r="I203" s="128"/>
      <c r="L203" s="125"/>
      <c r="M203" s="129"/>
      <c r="T203" s="130"/>
      <c r="AT203" s="126" t="s">
        <v>141</v>
      </c>
      <c r="AU203" s="126" t="s">
        <v>86</v>
      </c>
      <c r="AV203" s="9" t="s">
        <v>84</v>
      </c>
      <c r="AW203" s="9" t="s">
        <v>37</v>
      </c>
      <c r="AX203" s="9" t="s">
        <v>76</v>
      </c>
      <c r="AY203" s="126" t="s">
        <v>137</v>
      </c>
    </row>
    <row r="204" spans="2:65" s="10" customFormat="1" ht="11.25">
      <c r="B204" s="131"/>
      <c r="D204" s="121" t="s">
        <v>141</v>
      </c>
      <c r="E204" s="132" t="s">
        <v>19</v>
      </c>
      <c r="F204" s="133" t="s">
        <v>2251</v>
      </c>
      <c r="H204" s="134">
        <v>6.41</v>
      </c>
      <c r="I204" s="135"/>
      <c r="L204" s="131"/>
      <c r="M204" s="136"/>
      <c r="T204" s="137"/>
      <c r="AT204" s="132" t="s">
        <v>141</v>
      </c>
      <c r="AU204" s="132" t="s">
        <v>86</v>
      </c>
      <c r="AV204" s="10" t="s">
        <v>86</v>
      </c>
      <c r="AW204" s="10" t="s">
        <v>37</v>
      </c>
      <c r="AX204" s="10" t="s">
        <v>76</v>
      </c>
      <c r="AY204" s="132" t="s">
        <v>137</v>
      </c>
    </row>
    <row r="205" spans="2:65" s="14" customFormat="1" ht="11.25">
      <c r="B205" s="166"/>
      <c r="D205" s="121" t="s">
        <v>141</v>
      </c>
      <c r="E205" s="167" t="s">
        <v>289</v>
      </c>
      <c r="F205" s="168" t="s">
        <v>391</v>
      </c>
      <c r="H205" s="169">
        <v>6.41</v>
      </c>
      <c r="I205" s="170"/>
      <c r="L205" s="166"/>
      <c r="M205" s="171"/>
      <c r="T205" s="172"/>
      <c r="AT205" s="167" t="s">
        <v>141</v>
      </c>
      <c r="AU205" s="167" t="s">
        <v>86</v>
      </c>
      <c r="AV205" s="14" t="s">
        <v>153</v>
      </c>
      <c r="AW205" s="14" t="s">
        <v>37</v>
      </c>
      <c r="AX205" s="14" t="s">
        <v>84</v>
      </c>
      <c r="AY205" s="167" t="s">
        <v>137</v>
      </c>
    </row>
    <row r="206" spans="2:65" s="1" customFormat="1" ht="16.5" customHeight="1">
      <c r="B206" s="33"/>
      <c r="C206" s="108" t="s">
        <v>244</v>
      </c>
      <c r="D206" s="108" t="s">
        <v>132</v>
      </c>
      <c r="E206" s="109" t="s">
        <v>626</v>
      </c>
      <c r="F206" s="110" t="s">
        <v>627</v>
      </c>
      <c r="G206" s="111" t="s">
        <v>209</v>
      </c>
      <c r="H206" s="112">
        <v>6.41</v>
      </c>
      <c r="I206" s="113"/>
      <c r="J206" s="114">
        <f>ROUND(I206*H206,2)</f>
        <v>0</v>
      </c>
      <c r="K206" s="110" t="s">
        <v>376</v>
      </c>
      <c r="L206" s="33"/>
      <c r="M206" s="115" t="s">
        <v>19</v>
      </c>
      <c r="N206" s="116" t="s">
        <v>47</v>
      </c>
      <c r="P206" s="117">
        <f>O206*H206</f>
        <v>0</v>
      </c>
      <c r="Q206" s="117">
        <v>8.5999999999999998E-4</v>
      </c>
      <c r="R206" s="117">
        <f>Q206*H206</f>
        <v>5.5126000000000003E-3</v>
      </c>
      <c r="S206" s="117">
        <v>0</v>
      </c>
      <c r="T206" s="118">
        <f>S206*H206</f>
        <v>0</v>
      </c>
      <c r="AR206" s="119" t="s">
        <v>153</v>
      </c>
      <c r="AT206" s="119" t="s">
        <v>132</v>
      </c>
      <c r="AU206" s="119" t="s">
        <v>86</v>
      </c>
      <c r="AY206" s="18" t="s">
        <v>137</v>
      </c>
      <c r="BE206" s="120">
        <f>IF(N206="základní",J206,0)</f>
        <v>0</v>
      </c>
      <c r="BF206" s="120">
        <f>IF(N206="snížená",J206,0)</f>
        <v>0</v>
      </c>
      <c r="BG206" s="120">
        <f>IF(N206="zákl. přenesená",J206,0)</f>
        <v>0</v>
      </c>
      <c r="BH206" s="120">
        <f>IF(N206="sníž. přenesená",J206,0)</f>
        <v>0</v>
      </c>
      <c r="BI206" s="120">
        <f>IF(N206="nulová",J206,0)</f>
        <v>0</v>
      </c>
      <c r="BJ206" s="18" t="s">
        <v>84</v>
      </c>
      <c r="BK206" s="120">
        <f>ROUND(I206*H206,2)</f>
        <v>0</v>
      </c>
      <c r="BL206" s="18" t="s">
        <v>153</v>
      </c>
      <c r="BM206" s="119" t="s">
        <v>2252</v>
      </c>
    </row>
    <row r="207" spans="2:65" s="1" customFormat="1" ht="29.25">
      <c r="B207" s="33"/>
      <c r="D207" s="121" t="s">
        <v>139</v>
      </c>
      <c r="F207" s="122" t="s">
        <v>629</v>
      </c>
      <c r="I207" s="123"/>
      <c r="L207" s="33"/>
      <c r="M207" s="124"/>
      <c r="T207" s="54"/>
      <c r="AT207" s="18" t="s">
        <v>139</v>
      </c>
      <c r="AU207" s="18" t="s">
        <v>86</v>
      </c>
    </row>
    <row r="208" spans="2:65" s="1" customFormat="1" ht="11.25">
      <c r="B208" s="33"/>
      <c r="D208" s="164" t="s">
        <v>379</v>
      </c>
      <c r="F208" s="165" t="s">
        <v>630</v>
      </c>
      <c r="I208" s="123"/>
      <c r="L208" s="33"/>
      <c r="M208" s="124"/>
      <c r="T208" s="54"/>
      <c r="AT208" s="18" t="s">
        <v>379</v>
      </c>
      <c r="AU208" s="18" t="s">
        <v>86</v>
      </c>
    </row>
    <row r="209" spans="2:65" s="10" customFormat="1" ht="11.25">
      <c r="B209" s="131"/>
      <c r="D209" s="121" t="s">
        <v>141</v>
      </c>
      <c r="E209" s="132" t="s">
        <v>19</v>
      </c>
      <c r="F209" s="133" t="s">
        <v>289</v>
      </c>
      <c r="H209" s="134">
        <v>6.41</v>
      </c>
      <c r="I209" s="135"/>
      <c r="L209" s="131"/>
      <c r="M209" s="136"/>
      <c r="T209" s="137"/>
      <c r="AT209" s="132" t="s">
        <v>141</v>
      </c>
      <c r="AU209" s="132" t="s">
        <v>86</v>
      </c>
      <c r="AV209" s="10" t="s">
        <v>86</v>
      </c>
      <c r="AW209" s="10" t="s">
        <v>37</v>
      </c>
      <c r="AX209" s="10" t="s">
        <v>84</v>
      </c>
      <c r="AY209" s="132" t="s">
        <v>137</v>
      </c>
    </row>
    <row r="210" spans="2:65" s="1" customFormat="1" ht="16.5" customHeight="1">
      <c r="B210" s="33"/>
      <c r="C210" s="108" t="s">
        <v>537</v>
      </c>
      <c r="D210" s="108" t="s">
        <v>132</v>
      </c>
      <c r="E210" s="109" t="s">
        <v>1226</v>
      </c>
      <c r="F210" s="110" t="s">
        <v>1227</v>
      </c>
      <c r="G210" s="111" t="s">
        <v>303</v>
      </c>
      <c r="H210" s="112">
        <v>0.109</v>
      </c>
      <c r="I210" s="113"/>
      <c r="J210" s="114">
        <f>ROUND(I210*H210,2)</f>
        <v>0</v>
      </c>
      <c r="K210" s="110" t="s">
        <v>376</v>
      </c>
      <c r="L210" s="33"/>
      <c r="M210" s="115" t="s">
        <v>19</v>
      </c>
      <c r="N210" s="116" t="s">
        <v>47</v>
      </c>
      <c r="P210" s="117">
        <f>O210*H210</f>
        <v>0</v>
      </c>
      <c r="Q210" s="117">
        <v>1.09528</v>
      </c>
      <c r="R210" s="117">
        <f>Q210*H210</f>
        <v>0.11938552000000001</v>
      </c>
      <c r="S210" s="117">
        <v>0</v>
      </c>
      <c r="T210" s="118">
        <f>S210*H210</f>
        <v>0</v>
      </c>
      <c r="AR210" s="119" t="s">
        <v>153</v>
      </c>
      <c r="AT210" s="119" t="s">
        <v>132</v>
      </c>
      <c r="AU210" s="119" t="s">
        <v>86</v>
      </c>
      <c r="AY210" s="18" t="s">
        <v>137</v>
      </c>
      <c r="BE210" s="120">
        <f>IF(N210="základní",J210,0)</f>
        <v>0</v>
      </c>
      <c r="BF210" s="120">
        <f>IF(N210="snížená",J210,0)</f>
        <v>0</v>
      </c>
      <c r="BG210" s="120">
        <f>IF(N210="zákl. přenesená",J210,0)</f>
        <v>0</v>
      </c>
      <c r="BH210" s="120">
        <f>IF(N210="sníž. přenesená",J210,0)</f>
        <v>0</v>
      </c>
      <c r="BI210" s="120">
        <f>IF(N210="nulová",J210,0)</f>
        <v>0</v>
      </c>
      <c r="BJ210" s="18" t="s">
        <v>84</v>
      </c>
      <c r="BK210" s="120">
        <f>ROUND(I210*H210,2)</f>
        <v>0</v>
      </c>
      <c r="BL210" s="18" t="s">
        <v>153</v>
      </c>
      <c r="BM210" s="119" t="s">
        <v>2253</v>
      </c>
    </row>
    <row r="211" spans="2:65" s="1" customFormat="1" ht="29.25">
      <c r="B211" s="33"/>
      <c r="D211" s="121" t="s">
        <v>139</v>
      </c>
      <c r="F211" s="122" t="s">
        <v>1229</v>
      </c>
      <c r="I211" s="123"/>
      <c r="L211" s="33"/>
      <c r="M211" s="124"/>
      <c r="T211" s="54"/>
      <c r="AT211" s="18" t="s">
        <v>139</v>
      </c>
      <c r="AU211" s="18" t="s">
        <v>86</v>
      </c>
    </row>
    <row r="212" spans="2:65" s="1" customFormat="1" ht="11.25">
      <c r="B212" s="33"/>
      <c r="D212" s="164" t="s">
        <v>379</v>
      </c>
      <c r="F212" s="165" t="s">
        <v>1230</v>
      </c>
      <c r="I212" s="123"/>
      <c r="L212" s="33"/>
      <c r="M212" s="124"/>
      <c r="T212" s="54"/>
      <c r="AT212" s="18" t="s">
        <v>379</v>
      </c>
      <c r="AU212" s="18" t="s">
        <v>86</v>
      </c>
    </row>
    <row r="213" spans="2:65" s="9" customFormat="1" ht="11.25">
      <c r="B213" s="125"/>
      <c r="D213" s="121" t="s">
        <v>141</v>
      </c>
      <c r="E213" s="126" t="s">
        <v>19</v>
      </c>
      <c r="F213" s="127" t="s">
        <v>637</v>
      </c>
      <c r="H213" s="126" t="s">
        <v>19</v>
      </c>
      <c r="I213" s="128"/>
      <c r="L213" s="125"/>
      <c r="M213" s="129"/>
      <c r="T213" s="130"/>
      <c r="AT213" s="126" t="s">
        <v>141</v>
      </c>
      <c r="AU213" s="126" t="s">
        <v>86</v>
      </c>
      <c r="AV213" s="9" t="s">
        <v>84</v>
      </c>
      <c r="AW213" s="9" t="s">
        <v>37</v>
      </c>
      <c r="AX213" s="9" t="s">
        <v>76</v>
      </c>
      <c r="AY213" s="126" t="s">
        <v>137</v>
      </c>
    </row>
    <row r="214" spans="2:65" s="10" customFormat="1" ht="11.25">
      <c r="B214" s="131"/>
      <c r="D214" s="121" t="s">
        <v>141</v>
      </c>
      <c r="E214" s="132" t="s">
        <v>19</v>
      </c>
      <c r="F214" s="133" t="s">
        <v>2254</v>
      </c>
      <c r="H214" s="134">
        <v>0.109</v>
      </c>
      <c r="I214" s="135"/>
      <c r="L214" s="131"/>
      <c r="M214" s="136"/>
      <c r="T214" s="137"/>
      <c r="AT214" s="132" t="s">
        <v>141</v>
      </c>
      <c r="AU214" s="132" t="s">
        <v>86</v>
      </c>
      <c r="AV214" s="10" t="s">
        <v>86</v>
      </c>
      <c r="AW214" s="10" t="s">
        <v>37</v>
      </c>
      <c r="AX214" s="10" t="s">
        <v>84</v>
      </c>
      <c r="AY214" s="132" t="s">
        <v>137</v>
      </c>
    </row>
    <row r="215" spans="2:65" s="1" customFormat="1" ht="16.5" customHeight="1">
      <c r="B215" s="33"/>
      <c r="C215" s="108" t="s">
        <v>542</v>
      </c>
      <c r="D215" s="108" t="s">
        <v>132</v>
      </c>
      <c r="E215" s="109" t="s">
        <v>2255</v>
      </c>
      <c r="F215" s="110" t="s">
        <v>2256</v>
      </c>
      <c r="G215" s="111" t="s">
        <v>414</v>
      </c>
      <c r="H215" s="112">
        <v>12</v>
      </c>
      <c r="I215" s="113"/>
      <c r="J215" s="114">
        <f>ROUND(I215*H215,2)</f>
        <v>0</v>
      </c>
      <c r="K215" s="110" t="s">
        <v>376</v>
      </c>
      <c r="L215" s="33"/>
      <c r="M215" s="115" t="s">
        <v>19</v>
      </c>
      <c r="N215" s="116" t="s">
        <v>47</v>
      </c>
      <c r="P215" s="117">
        <f>O215*H215</f>
        <v>0</v>
      </c>
      <c r="Q215" s="117">
        <v>0.17488999999999999</v>
      </c>
      <c r="R215" s="117">
        <f>Q215*H215</f>
        <v>2.0986799999999999</v>
      </c>
      <c r="S215" s="117">
        <v>0</v>
      </c>
      <c r="T215" s="118">
        <f>S215*H215</f>
        <v>0</v>
      </c>
      <c r="AR215" s="119" t="s">
        <v>153</v>
      </c>
      <c r="AT215" s="119" t="s">
        <v>132</v>
      </c>
      <c r="AU215" s="119" t="s">
        <v>86</v>
      </c>
      <c r="AY215" s="18" t="s">
        <v>137</v>
      </c>
      <c r="BE215" s="120">
        <f>IF(N215="základní",J215,0)</f>
        <v>0</v>
      </c>
      <c r="BF215" s="120">
        <f>IF(N215="snížená",J215,0)</f>
        <v>0</v>
      </c>
      <c r="BG215" s="120">
        <f>IF(N215="zákl. přenesená",J215,0)</f>
        <v>0</v>
      </c>
      <c r="BH215" s="120">
        <f>IF(N215="sníž. přenesená",J215,0)</f>
        <v>0</v>
      </c>
      <c r="BI215" s="120">
        <f>IF(N215="nulová",J215,0)</f>
        <v>0</v>
      </c>
      <c r="BJ215" s="18" t="s">
        <v>84</v>
      </c>
      <c r="BK215" s="120">
        <f>ROUND(I215*H215,2)</f>
        <v>0</v>
      </c>
      <c r="BL215" s="18" t="s">
        <v>153</v>
      </c>
      <c r="BM215" s="119" t="s">
        <v>2257</v>
      </c>
    </row>
    <row r="216" spans="2:65" s="1" customFormat="1" ht="19.5">
      <c r="B216" s="33"/>
      <c r="D216" s="121" t="s">
        <v>139</v>
      </c>
      <c r="F216" s="122" t="s">
        <v>2258</v>
      </c>
      <c r="I216" s="123"/>
      <c r="L216" s="33"/>
      <c r="M216" s="124"/>
      <c r="T216" s="54"/>
      <c r="AT216" s="18" t="s">
        <v>139</v>
      </c>
      <c r="AU216" s="18" t="s">
        <v>86</v>
      </c>
    </row>
    <row r="217" spans="2:65" s="1" customFormat="1" ht="11.25">
      <c r="B217" s="33"/>
      <c r="D217" s="164" t="s">
        <v>379</v>
      </c>
      <c r="F217" s="165" t="s">
        <v>2259</v>
      </c>
      <c r="I217" s="123"/>
      <c r="L217" s="33"/>
      <c r="M217" s="124"/>
      <c r="T217" s="54"/>
      <c r="AT217" s="18" t="s">
        <v>379</v>
      </c>
      <c r="AU217" s="18" t="s">
        <v>86</v>
      </c>
    </row>
    <row r="218" spans="2:65" s="1" customFormat="1" ht="87.75">
      <c r="B218" s="33"/>
      <c r="D218" s="121" t="s">
        <v>425</v>
      </c>
      <c r="F218" s="141" t="s">
        <v>2260</v>
      </c>
      <c r="I218" s="123"/>
      <c r="L218" s="33"/>
      <c r="M218" s="124"/>
      <c r="T218" s="54"/>
      <c r="AT218" s="18" t="s">
        <v>425</v>
      </c>
      <c r="AU218" s="18" t="s">
        <v>86</v>
      </c>
    </row>
    <row r="219" spans="2:65" s="9" customFormat="1" ht="11.25">
      <c r="B219" s="125"/>
      <c r="D219" s="121" t="s">
        <v>141</v>
      </c>
      <c r="E219" s="126" t="s">
        <v>19</v>
      </c>
      <c r="F219" s="127" t="s">
        <v>2261</v>
      </c>
      <c r="H219" s="126" t="s">
        <v>19</v>
      </c>
      <c r="I219" s="128"/>
      <c r="L219" s="125"/>
      <c r="M219" s="129"/>
      <c r="T219" s="130"/>
      <c r="AT219" s="126" t="s">
        <v>141</v>
      </c>
      <c r="AU219" s="126" t="s">
        <v>86</v>
      </c>
      <c r="AV219" s="9" t="s">
        <v>84</v>
      </c>
      <c r="AW219" s="9" t="s">
        <v>37</v>
      </c>
      <c r="AX219" s="9" t="s">
        <v>76</v>
      </c>
      <c r="AY219" s="126" t="s">
        <v>137</v>
      </c>
    </row>
    <row r="220" spans="2:65" s="10" customFormat="1" ht="11.25">
      <c r="B220" s="131"/>
      <c r="D220" s="121" t="s">
        <v>141</v>
      </c>
      <c r="E220" s="132" t="s">
        <v>19</v>
      </c>
      <c r="F220" s="133" t="s">
        <v>2262</v>
      </c>
      <c r="H220" s="134">
        <v>12</v>
      </c>
      <c r="I220" s="135"/>
      <c r="L220" s="131"/>
      <c r="M220" s="136"/>
      <c r="T220" s="137"/>
      <c r="AT220" s="132" t="s">
        <v>141</v>
      </c>
      <c r="AU220" s="132" t="s">
        <v>86</v>
      </c>
      <c r="AV220" s="10" t="s">
        <v>86</v>
      </c>
      <c r="AW220" s="10" t="s">
        <v>37</v>
      </c>
      <c r="AX220" s="10" t="s">
        <v>84</v>
      </c>
      <c r="AY220" s="132" t="s">
        <v>137</v>
      </c>
    </row>
    <row r="221" spans="2:65" s="1" customFormat="1" ht="21.75" customHeight="1">
      <c r="B221" s="33"/>
      <c r="C221" s="180" t="s">
        <v>549</v>
      </c>
      <c r="D221" s="180" t="s">
        <v>454</v>
      </c>
      <c r="E221" s="181" t="s">
        <v>2263</v>
      </c>
      <c r="F221" s="182" t="s">
        <v>2264</v>
      </c>
      <c r="G221" s="183" t="s">
        <v>414</v>
      </c>
      <c r="H221" s="184">
        <v>8</v>
      </c>
      <c r="I221" s="185"/>
      <c r="J221" s="186">
        <f>ROUND(I221*H221,2)</f>
        <v>0</v>
      </c>
      <c r="K221" s="182" t="s">
        <v>19</v>
      </c>
      <c r="L221" s="187"/>
      <c r="M221" s="188" t="s">
        <v>19</v>
      </c>
      <c r="N221" s="189" t="s">
        <v>47</v>
      </c>
      <c r="P221" s="117">
        <f>O221*H221</f>
        <v>0</v>
      </c>
      <c r="Q221" s="117">
        <v>5.0000000000000001E-3</v>
      </c>
      <c r="R221" s="117">
        <f>Q221*H221</f>
        <v>0.04</v>
      </c>
      <c r="S221" s="117">
        <v>0</v>
      </c>
      <c r="T221" s="118">
        <f>S221*H221</f>
        <v>0</v>
      </c>
      <c r="AR221" s="119" t="s">
        <v>176</v>
      </c>
      <c r="AT221" s="119" t="s">
        <v>454</v>
      </c>
      <c r="AU221" s="119" t="s">
        <v>86</v>
      </c>
      <c r="AY221" s="18" t="s">
        <v>137</v>
      </c>
      <c r="BE221" s="120">
        <f>IF(N221="základní",J221,0)</f>
        <v>0</v>
      </c>
      <c r="BF221" s="120">
        <f>IF(N221="snížená",J221,0)</f>
        <v>0</v>
      </c>
      <c r="BG221" s="120">
        <f>IF(N221="zákl. přenesená",J221,0)</f>
        <v>0</v>
      </c>
      <c r="BH221" s="120">
        <f>IF(N221="sníž. přenesená",J221,0)</f>
        <v>0</v>
      </c>
      <c r="BI221" s="120">
        <f>IF(N221="nulová",J221,0)</f>
        <v>0</v>
      </c>
      <c r="BJ221" s="18" t="s">
        <v>84</v>
      </c>
      <c r="BK221" s="120">
        <f>ROUND(I221*H221,2)</f>
        <v>0</v>
      </c>
      <c r="BL221" s="18" t="s">
        <v>153</v>
      </c>
      <c r="BM221" s="119" t="s">
        <v>2265</v>
      </c>
    </row>
    <row r="222" spans="2:65" s="1" customFormat="1" ht="11.25">
      <c r="B222" s="33"/>
      <c r="D222" s="121" t="s">
        <v>139</v>
      </c>
      <c r="F222" s="122" t="s">
        <v>2266</v>
      </c>
      <c r="I222" s="123"/>
      <c r="L222" s="33"/>
      <c r="M222" s="124"/>
      <c r="T222" s="54"/>
      <c r="AT222" s="18" t="s">
        <v>139</v>
      </c>
      <c r="AU222" s="18" t="s">
        <v>86</v>
      </c>
    </row>
    <row r="223" spans="2:65" s="9" customFormat="1" ht="11.25">
      <c r="B223" s="125"/>
      <c r="D223" s="121" t="s">
        <v>141</v>
      </c>
      <c r="E223" s="126" t="s">
        <v>19</v>
      </c>
      <c r="F223" s="127" t="s">
        <v>2261</v>
      </c>
      <c r="H223" s="126" t="s">
        <v>19</v>
      </c>
      <c r="I223" s="128"/>
      <c r="L223" s="125"/>
      <c r="M223" s="129"/>
      <c r="T223" s="130"/>
      <c r="AT223" s="126" t="s">
        <v>141</v>
      </c>
      <c r="AU223" s="126" t="s">
        <v>86</v>
      </c>
      <c r="AV223" s="9" t="s">
        <v>84</v>
      </c>
      <c r="AW223" s="9" t="s">
        <v>37</v>
      </c>
      <c r="AX223" s="9" t="s">
        <v>76</v>
      </c>
      <c r="AY223" s="126" t="s">
        <v>137</v>
      </c>
    </row>
    <row r="224" spans="2:65" s="10" customFormat="1" ht="11.25">
      <c r="B224" s="131"/>
      <c r="D224" s="121" t="s">
        <v>141</v>
      </c>
      <c r="E224" s="132" t="s">
        <v>19</v>
      </c>
      <c r="F224" s="133" t="s">
        <v>176</v>
      </c>
      <c r="H224" s="134">
        <v>8</v>
      </c>
      <c r="I224" s="135"/>
      <c r="L224" s="131"/>
      <c r="M224" s="136"/>
      <c r="T224" s="137"/>
      <c r="AT224" s="132" t="s">
        <v>141</v>
      </c>
      <c r="AU224" s="132" t="s">
        <v>86</v>
      </c>
      <c r="AV224" s="10" t="s">
        <v>86</v>
      </c>
      <c r="AW224" s="10" t="s">
        <v>37</v>
      </c>
      <c r="AX224" s="10" t="s">
        <v>84</v>
      </c>
      <c r="AY224" s="132" t="s">
        <v>137</v>
      </c>
    </row>
    <row r="225" spans="2:65" s="1" customFormat="1" ht="16.5" customHeight="1">
      <c r="B225" s="33"/>
      <c r="C225" s="180" t="s">
        <v>559</v>
      </c>
      <c r="D225" s="180" t="s">
        <v>454</v>
      </c>
      <c r="E225" s="181" t="s">
        <v>2267</v>
      </c>
      <c r="F225" s="182" t="s">
        <v>2268</v>
      </c>
      <c r="G225" s="183" t="s">
        <v>414</v>
      </c>
      <c r="H225" s="184">
        <v>4</v>
      </c>
      <c r="I225" s="185"/>
      <c r="J225" s="186">
        <f>ROUND(I225*H225,2)</f>
        <v>0</v>
      </c>
      <c r="K225" s="182" t="s">
        <v>19</v>
      </c>
      <c r="L225" s="187"/>
      <c r="M225" s="188" t="s">
        <v>19</v>
      </c>
      <c r="N225" s="189" t="s">
        <v>47</v>
      </c>
      <c r="P225" s="117">
        <f>O225*H225</f>
        <v>0</v>
      </c>
      <c r="Q225" s="117">
        <v>0</v>
      </c>
      <c r="R225" s="117">
        <f>Q225*H225</f>
        <v>0</v>
      </c>
      <c r="S225" s="117">
        <v>0</v>
      </c>
      <c r="T225" s="118">
        <f>S225*H225</f>
        <v>0</v>
      </c>
      <c r="AR225" s="119" t="s">
        <v>176</v>
      </c>
      <c r="AT225" s="119" t="s">
        <v>454</v>
      </c>
      <c r="AU225" s="119" t="s">
        <v>86</v>
      </c>
      <c r="AY225" s="18" t="s">
        <v>137</v>
      </c>
      <c r="BE225" s="120">
        <f>IF(N225="základní",J225,0)</f>
        <v>0</v>
      </c>
      <c r="BF225" s="120">
        <f>IF(N225="snížená",J225,0)</f>
        <v>0</v>
      </c>
      <c r="BG225" s="120">
        <f>IF(N225="zákl. přenesená",J225,0)</f>
        <v>0</v>
      </c>
      <c r="BH225" s="120">
        <f>IF(N225="sníž. přenesená",J225,0)</f>
        <v>0</v>
      </c>
      <c r="BI225" s="120">
        <f>IF(N225="nulová",J225,0)</f>
        <v>0</v>
      </c>
      <c r="BJ225" s="18" t="s">
        <v>84</v>
      </c>
      <c r="BK225" s="120">
        <f>ROUND(I225*H225,2)</f>
        <v>0</v>
      </c>
      <c r="BL225" s="18" t="s">
        <v>153</v>
      </c>
      <c r="BM225" s="119" t="s">
        <v>2269</v>
      </c>
    </row>
    <row r="226" spans="2:65" s="9" customFormat="1" ht="11.25">
      <c r="B226" s="125"/>
      <c r="D226" s="121" t="s">
        <v>141</v>
      </c>
      <c r="E226" s="126" t="s">
        <v>19</v>
      </c>
      <c r="F226" s="127" t="s">
        <v>2261</v>
      </c>
      <c r="H226" s="126" t="s">
        <v>19</v>
      </c>
      <c r="I226" s="128"/>
      <c r="L226" s="125"/>
      <c r="M226" s="129"/>
      <c r="T226" s="130"/>
      <c r="AT226" s="126" t="s">
        <v>141</v>
      </c>
      <c r="AU226" s="126" t="s">
        <v>86</v>
      </c>
      <c r="AV226" s="9" t="s">
        <v>84</v>
      </c>
      <c r="AW226" s="9" t="s">
        <v>37</v>
      </c>
      <c r="AX226" s="9" t="s">
        <v>76</v>
      </c>
      <c r="AY226" s="126" t="s">
        <v>137</v>
      </c>
    </row>
    <row r="227" spans="2:65" s="10" customFormat="1" ht="11.25">
      <c r="B227" s="131"/>
      <c r="D227" s="121" t="s">
        <v>141</v>
      </c>
      <c r="E227" s="132" t="s">
        <v>19</v>
      </c>
      <c r="F227" s="133" t="s">
        <v>153</v>
      </c>
      <c r="H227" s="134">
        <v>4</v>
      </c>
      <c r="I227" s="135"/>
      <c r="L227" s="131"/>
      <c r="M227" s="136"/>
      <c r="T227" s="137"/>
      <c r="AT227" s="132" t="s">
        <v>141</v>
      </c>
      <c r="AU227" s="132" t="s">
        <v>86</v>
      </c>
      <c r="AV227" s="10" t="s">
        <v>86</v>
      </c>
      <c r="AW227" s="10" t="s">
        <v>37</v>
      </c>
      <c r="AX227" s="10" t="s">
        <v>84</v>
      </c>
      <c r="AY227" s="132" t="s">
        <v>137</v>
      </c>
    </row>
    <row r="228" spans="2:65" s="1" customFormat="1" ht="21.75" customHeight="1">
      <c r="B228" s="33"/>
      <c r="C228" s="108" t="s">
        <v>567</v>
      </c>
      <c r="D228" s="108" t="s">
        <v>132</v>
      </c>
      <c r="E228" s="109" t="s">
        <v>2270</v>
      </c>
      <c r="F228" s="110" t="s">
        <v>2271</v>
      </c>
      <c r="G228" s="111" t="s">
        <v>414</v>
      </c>
      <c r="H228" s="112">
        <v>2</v>
      </c>
      <c r="I228" s="113"/>
      <c r="J228" s="114">
        <f>ROUND(I228*H228,2)</f>
        <v>0</v>
      </c>
      <c r="K228" s="110" t="s">
        <v>376</v>
      </c>
      <c r="L228" s="33"/>
      <c r="M228" s="115" t="s">
        <v>19</v>
      </c>
      <c r="N228" s="116" t="s">
        <v>47</v>
      </c>
      <c r="P228" s="117">
        <f>O228*H228</f>
        <v>0</v>
      </c>
      <c r="Q228" s="117">
        <v>0</v>
      </c>
      <c r="R228" s="117">
        <f>Q228*H228</f>
        <v>0</v>
      </c>
      <c r="S228" s="117">
        <v>0</v>
      </c>
      <c r="T228" s="118">
        <f>S228*H228</f>
        <v>0</v>
      </c>
      <c r="AR228" s="119" t="s">
        <v>153</v>
      </c>
      <c r="AT228" s="119" t="s">
        <v>132</v>
      </c>
      <c r="AU228" s="119" t="s">
        <v>86</v>
      </c>
      <c r="AY228" s="18" t="s">
        <v>137</v>
      </c>
      <c r="BE228" s="120">
        <f>IF(N228="základní",J228,0)</f>
        <v>0</v>
      </c>
      <c r="BF228" s="120">
        <f>IF(N228="snížená",J228,0)</f>
        <v>0</v>
      </c>
      <c r="BG228" s="120">
        <f>IF(N228="zákl. přenesená",J228,0)</f>
        <v>0</v>
      </c>
      <c r="BH228" s="120">
        <f>IF(N228="sníž. přenesená",J228,0)</f>
        <v>0</v>
      </c>
      <c r="BI228" s="120">
        <f>IF(N228="nulová",J228,0)</f>
        <v>0</v>
      </c>
      <c r="BJ228" s="18" t="s">
        <v>84</v>
      </c>
      <c r="BK228" s="120">
        <f>ROUND(I228*H228,2)</f>
        <v>0</v>
      </c>
      <c r="BL228" s="18" t="s">
        <v>153</v>
      </c>
      <c r="BM228" s="119" t="s">
        <v>2272</v>
      </c>
    </row>
    <row r="229" spans="2:65" s="1" customFormat="1" ht="11.25">
      <c r="B229" s="33"/>
      <c r="D229" s="121" t="s">
        <v>139</v>
      </c>
      <c r="F229" s="122" t="s">
        <v>2273</v>
      </c>
      <c r="I229" s="123"/>
      <c r="L229" s="33"/>
      <c r="M229" s="124"/>
      <c r="T229" s="54"/>
      <c r="AT229" s="18" t="s">
        <v>139</v>
      </c>
      <c r="AU229" s="18" t="s">
        <v>86</v>
      </c>
    </row>
    <row r="230" spans="2:65" s="1" customFormat="1" ht="11.25">
      <c r="B230" s="33"/>
      <c r="D230" s="164" t="s">
        <v>379</v>
      </c>
      <c r="F230" s="165" t="s">
        <v>2274</v>
      </c>
      <c r="I230" s="123"/>
      <c r="L230" s="33"/>
      <c r="M230" s="124"/>
      <c r="T230" s="54"/>
      <c r="AT230" s="18" t="s">
        <v>379</v>
      </c>
      <c r="AU230" s="18" t="s">
        <v>86</v>
      </c>
    </row>
    <row r="231" spans="2:65" s="9" customFormat="1" ht="11.25">
      <c r="B231" s="125"/>
      <c r="D231" s="121" t="s">
        <v>141</v>
      </c>
      <c r="E231" s="126" t="s">
        <v>19</v>
      </c>
      <c r="F231" s="127" t="s">
        <v>2261</v>
      </c>
      <c r="H231" s="126" t="s">
        <v>19</v>
      </c>
      <c r="I231" s="128"/>
      <c r="L231" s="125"/>
      <c r="M231" s="129"/>
      <c r="T231" s="130"/>
      <c r="AT231" s="126" t="s">
        <v>141</v>
      </c>
      <c r="AU231" s="126" t="s">
        <v>86</v>
      </c>
      <c r="AV231" s="9" t="s">
        <v>84</v>
      </c>
      <c r="AW231" s="9" t="s">
        <v>37</v>
      </c>
      <c r="AX231" s="9" t="s">
        <v>76</v>
      </c>
      <c r="AY231" s="126" t="s">
        <v>137</v>
      </c>
    </row>
    <row r="232" spans="2:65" s="10" customFormat="1" ht="11.25">
      <c r="B232" s="131"/>
      <c r="D232" s="121" t="s">
        <v>141</v>
      </c>
      <c r="E232" s="132" t="s">
        <v>19</v>
      </c>
      <c r="F232" s="133" t="s">
        <v>86</v>
      </c>
      <c r="H232" s="134">
        <v>2</v>
      </c>
      <c r="I232" s="135"/>
      <c r="L232" s="131"/>
      <c r="M232" s="136"/>
      <c r="T232" s="137"/>
      <c r="AT232" s="132" t="s">
        <v>141</v>
      </c>
      <c r="AU232" s="132" t="s">
        <v>86</v>
      </c>
      <c r="AV232" s="10" t="s">
        <v>86</v>
      </c>
      <c r="AW232" s="10" t="s">
        <v>37</v>
      </c>
      <c r="AX232" s="10" t="s">
        <v>84</v>
      </c>
      <c r="AY232" s="132" t="s">
        <v>137</v>
      </c>
    </row>
    <row r="233" spans="2:65" s="1" customFormat="1" ht="16.5" customHeight="1">
      <c r="B233" s="33"/>
      <c r="C233" s="180" t="s">
        <v>575</v>
      </c>
      <c r="D233" s="180" t="s">
        <v>454</v>
      </c>
      <c r="E233" s="181" t="s">
        <v>2275</v>
      </c>
      <c r="F233" s="182" t="s">
        <v>2276</v>
      </c>
      <c r="G233" s="183" t="s">
        <v>414</v>
      </c>
      <c r="H233" s="184">
        <v>2</v>
      </c>
      <c r="I233" s="185"/>
      <c r="J233" s="186">
        <f>ROUND(I233*H233,2)</f>
        <v>0</v>
      </c>
      <c r="K233" s="182" t="s">
        <v>19</v>
      </c>
      <c r="L233" s="187"/>
      <c r="M233" s="188" t="s">
        <v>19</v>
      </c>
      <c r="N233" s="189" t="s">
        <v>47</v>
      </c>
      <c r="P233" s="117">
        <f>O233*H233</f>
        <v>0</v>
      </c>
      <c r="Q233" s="117">
        <v>3.7000000000000002E-3</v>
      </c>
      <c r="R233" s="117">
        <f>Q233*H233</f>
        <v>7.4000000000000003E-3</v>
      </c>
      <c r="S233" s="117">
        <v>0</v>
      </c>
      <c r="T233" s="118">
        <f>S233*H233</f>
        <v>0</v>
      </c>
      <c r="AR233" s="119" t="s">
        <v>176</v>
      </c>
      <c r="AT233" s="119" t="s">
        <v>454</v>
      </c>
      <c r="AU233" s="119" t="s">
        <v>86</v>
      </c>
      <c r="AY233" s="18" t="s">
        <v>137</v>
      </c>
      <c r="BE233" s="120">
        <f>IF(N233="základní",J233,0)</f>
        <v>0</v>
      </c>
      <c r="BF233" s="120">
        <f>IF(N233="snížená",J233,0)</f>
        <v>0</v>
      </c>
      <c r="BG233" s="120">
        <f>IF(N233="zákl. přenesená",J233,0)</f>
        <v>0</v>
      </c>
      <c r="BH233" s="120">
        <f>IF(N233="sníž. přenesená",J233,0)</f>
        <v>0</v>
      </c>
      <c r="BI233" s="120">
        <f>IF(N233="nulová",J233,0)</f>
        <v>0</v>
      </c>
      <c r="BJ233" s="18" t="s">
        <v>84</v>
      </c>
      <c r="BK233" s="120">
        <f>ROUND(I233*H233,2)</f>
        <v>0</v>
      </c>
      <c r="BL233" s="18" t="s">
        <v>153</v>
      </c>
      <c r="BM233" s="119" t="s">
        <v>2277</v>
      </c>
    </row>
    <row r="234" spans="2:65" s="1" customFormat="1" ht="11.25">
      <c r="B234" s="33"/>
      <c r="D234" s="121" t="s">
        <v>139</v>
      </c>
      <c r="F234" s="122" t="s">
        <v>2276</v>
      </c>
      <c r="I234" s="123"/>
      <c r="L234" s="33"/>
      <c r="M234" s="124"/>
      <c r="T234" s="54"/>
      <c r="AT234" s="18" t="s">
        <v>139</v>
      </c>
      <c r="AU234" s="18" t="s">
        <v>86</v>
      </c>
    </row>
    <row r="235" spans="2:65" s="10" customFormat="1" ht="11.25">
      <c r="B235" s="131"/>
      <c r="D235" s="121" t="s">
        <v>141</v>
      </c>
      <c r="E235" s="132" t="s">
        <v>19</v>
      </c>
      <c r="F235" s="133" t="s">
        <v>86</v>
      </c>
      <c r="H235" s="134">
        <v>2</v>
      </c>
      <c r="I235" s="135"/>
      <c r="L235" s="131"/>
      <c r="M235" s="136"/>
      <c r="T235" s="137"/>
      <c r="AT235" s="132" t="s">
        <v>141</v>
      </c>
      <c r="AU235" s="132" t="s">
        <v>86</v>
      </c>
      <c r="AV235" s="10" t="s">
        <v>86</v>
      </c>
      <c r="AW235" s="10" t="s">
        <v>37</v>
      </c>
      <c r="AX235" s="10" t="s">
        <v>84</v>
      </c>
      <c r="AY235" s="132" t="s">
        <v>137</v>
      </c>
    </row>
    <row r="236" spans="2:65" s="1" customFormat="1" ht="16.5" customHeight="1">
      <c r="B236" s="33"/>
      <c r="C236" s="108" t="s">
        <v>334</v>
      </c>
      <c r="D236" s="108" t="s">
        <v>132</v>
      </c>
      <c r="E236" s="109" t="s">
        <v>2278</v>
      </c>
      <c r="F236" s="110" t="s">
        <v>2279</v>
      </c>
      <c r="G236" s="111" t="s">
        <v>333</v>
      </c>
      <c r="H236" s="112">
        <v>23.4</v>
      </c>
      <c r="I236" s="113"/>
      <c r="J236" s="114">
        <f>ROUND(I236*H236,2)</f>
        <v>0</v>
      </c>
      <c r="K236" s="110" t="s">
        <v>376</v>
      </c>
      <c r="L236" s="33"/>
      <c r="M236" s="115" t="s">
        <v>19</v>
      </c>
      <c r="N236" s="116" t="s">
        <v>47</v>
      </c>
      <c r="P236" s="117">
        <f>O236*H236</f>
        <v>0</v>
      </c>
      <c r="Q236" s="117">
        <v>0</v>
      </c>
      <c r="R236" s="117">
        <f>Q236*H236</f>
        <v>0</v>
      </c>
      <c r="S236" s="117">
        <v>0</v>
      </c>
      <c r="T236" s="118">
        <f>S236*H236</f>
        <v>0</v>
      </c>
      <c r="AR236" s="119" t="s">
        <v>153</v>
      </c>
      <c r="AT236" s="119" t="s">
        <v>132</v>
      </c>
      <c r="AU236" s="119" t="s">
        <v>86</v>
      </c>
      <c r="AY236" s="18" t="s">
        <v>137</v>
      </c>
      <c r="BE236" s="120">
        <f>IF(N236="základní",J236,0)</f>
        <v>0</v>
      </c>
      <c r="BF236" s="120">
        <f>IF(N236="snížená",J236,0)</f>
        <v>0</v>
      </c>
      <c r="BG236" s="120">
        <f>IF(N236="zákl. přenesená",J236,0)</f>
        <v>0</v>
      </c>
      <c r="BH236" s="120">
        <f>IF(N236="sníž. přenesená",J236,0)</f>
        <v>0</v>
      </c>
      <c r="BI236" s="120">
        <f>IF(N236="nulová",J236,0)</f>
        <v>0</v>
      </c>
      <c r="BJ236" s="18" t="s">
        <v>84</v>
      </c>
      <c r="BK236" s="120">
        <f>ROUND(I236*H236,2)</f>
        <v>0</v>
      </c>
      <c r="BL236" s="18" t="s">
        <v>153</v>
      </c>
      <c r="BM236" s="119" t="s">
        <v>2280</v>
      </c>
    </row>
    <row r="237" spans="2:65" s="1" customFormat="1" ht="11.25">
      <c r="B237" s="33"/>
      <c r="D237" s="121" t="s">
        <v>139</v>
      </c>
      <c r="F237" s="122" t="s">
        <v>2281</v>
      </c>
      <c r="I237" s="123"/>
      <c r="L237" s="33"/>
      <c r="M237" s="124"/>
      <c r="T237" s="54"/>
      <c r="AT237" s="18" t="s">
        <v>139</v>
      </c>
      <c r="AU237" s="18" t="s">
        <v>86</v>
      </c>
    </row>
    <row r="238" spans="2:65" s="1" customFormat="1" ht="11.25">
      <c r="B238" s="33"/>
      <c r="D238" s="164" t="s">
        <v>379</v>
      </c>
      <c r="F238" s="165" t="s">
        <v>2282</v>
      </c>
      <c r="I238" s="123"/>
      <c r="L238" s="33"/>
      <c r="M238" s="124"/>
      <c r="T238" s="54"/>
      <c r="AT238" s="18" t="s">
        <v>379</v>
      </c>
      <c r="AU238" s="18" t="s">
        <v>86</v>
      </c>
    </row>
    <row r="239" spans="2:65" s="1" customFormat="1" ht="29.25">
      <c r="B239" s="33"/>
      <c r="D239" s="121" t="s">
        <v>425</v>
      </c>
      <c r="F239" s="141" t="s">
        <v>2283</v>
      </c>
      <c r="I239" s="123"/>
      <c r="L239" s="33"/>
      <c r="M239" s="124"/>
      <c r="T239" s="54"/>
      <c r="AT239" s="18" t="s">
        <v>425</v>
      </c>
      <c r="AU239" s="18" t="s">
        <v>86</v>
      </c>
    </row>
    <row r="240" spans="2:65" s="9" customFormat="1" ht="11.25">
      <c r="B240" s="125"/>
      <c r="D240" s="121" t="s">
        <v>141</v>
      </c>
      <c r="E240" s="126" t="s">
        <v>19</v>
      </c>
      <c r="F240" s="127" t="s">
        <v>2163</v>
      </c>
      <c r="H240" s="126" t="s">
        <v>19</v>
      </c>
      <c r="I240" s="128"/>
      <c r="L240" s="125"/>
      <c r="M240" s="129"/>
      <c r="T240" s="130"/>
      <c r="AT240" s="126" t="s">
        <v>141</v>
      </c>
      <c r="AU240" s="126" t="s">
        <v>86</v>
      </c>
      <c r="AV240" s="9" t="s">
        <v>84</v>
      </c>
      <c r="AW240" s="9" t="s">
        <v>37</v>
      </c>
      <c r="AX240" s="9" t="s">
        <v>76</v>
      </c>
      <c r="AY240" s="126" t="s">
        <v>137</v>
      </c>
    </row>
    <row r="241" spans="2:65" s="10" customFormat="1" ht="11.25">
      <c r="B241" s="131"/>
      <c r="D241" s="121" t="s">
        <v>141</v>
      </c>
      <c r="E241" s="132" t="s">
        <v>2127</v>
      </c>
      <c r="F241" s="133" t="s">
        <v>2128</v>
      </c>
      <c r="H241" s="134">
        <v>23.4</v>
      </c>
      <c r="I241" s="135"/>
      <c r="L241" s="131"/>
      <c r="M241" s="136"/>
      <c r="T241" s="137"/>
      <c r="AT241" s="132" t="s">
        <v>141</v>
      </c>
      <c r="AU241" s="132" t="s">
        <v>86</v>
      </c>
      <c r="AV241" s="10" t="s">
        <v>86</v>
      </c>
      <c r="AW241" s="10" t="s">
        <v>37</v>
      </c>
      <c r="AX241" s="10" t="s">
        <v>84</v>
      </c>
      <c r="AY241" s="132" t="s">
        <v>137</v>
      </c>
    </row>
    <row r="242" spans="2:65" s="1" customFormat="1" ht="16.5" customHeight="1">
      <c r="B242" s="33"/>
      <c r="C242" s="180" t="s">
        <v>588</v>
      </c>
      <c r="D242" s="180" t="s">
        <v>454</v>
      </c>
      <c r="E242" s="181" t="s">
        <v>2284</v>
      </c>
      <c r="F242" s="182" t="s">
        <v>2285</v>
      </c>
      <c r="G242" s="183" t="s">
        <v>333</v>
      </c>
      <c r="H242" s="184">
        <v>23.4</v>
      </c>
      <c r="I242" s="185"/>
      <c r="J242" s="186">
        <f>ROUND(I242*H242,2)</f>
        <v>0</v>
      </c>
      <c r="K242" s="182" t="s">
        <v>376</v>
      </c>
      <c r="L242" s="187"/>
      <c r="M242" s="188" t="s">
        <v>19</v>
      </c>
      <c r="N242" s="189" t="s">
        <v>47</v>
      </c>
      <c r="P242" s="117">
        <f>O242*H242</f>
        <v>0</v>
      </c>
      <c r="Q242" s="117">
        <v>1.5E-3</v>
      </c>
      <c r="R242" s="117">
        <f>Q242*H242</f>
        <v>3.5099999999999999E-2</v>
      </c>
      <c r="S242" s="117">
        <v>0</v>
      </c>
      <c r="T242" s="118">
        <f>S242*H242</f>
        <v>0</v>
      </c>
      <c r="AR242" s="119" t="s">
        <v>176</v>
      </c>
      <c r="AT242" s="119" t="s">
        <v>454</v>
      </c>
      <c r="AU242" s="119" t="s">
        <v>86</v>
      </c>
      <c r="AY242" s="18" t="s">
        <v>137</v>
      </c>
      <c r="BE242" s="120">
        <f>IF(N242="základní",J242,0)</f>
        <v>0</v>
      </c>
      <c r="BF242" s="120">
        <f>IF(N242="snížená",J242,0)</f>
        <v>0</v>
      </c>
      <c r="BG242" s="120">
        <f>IF(N242="zákl. přenesená",J242,0)</f>
        <v>0</v>
      </c>
      <c r="BH242" s="120">
        <f>IF(N242="sníž. přenesená",J242,0)</f>
        <v>0</v>
      </c>
      <c r="BI242" s="120">
        <f>IF(N242="nulová",J242,0)</f>
        <v>0</v>
      </c>
      <c r="BJ242" s="18" t="s">
        <v>84</v>
      </c>
      <c r="BK242" s="120">
        <f>ROUND(I242*H242,2)</f>
        <v>0</v>
      </c>
      <c r="BL242" s="18" t="s">
        <v>153</v>
      </c>
      <c r="BM242" s="119" t="s">
        <v>2286</v>
      </c>
    </row>
    <row r="243" spans="2:65" s="1" customFormat="1" ht="11.25">
      <c r="B243" s="33"/>
      <c r="D243" s="121" t="s">
        <v>139</v>
      </c>
      <c r="F243" s="122" t="s">
        <v>2285</v>
      </c>
      <c r="I243" s="123"/>
      <c r="L243" s="33"/>
      <c r="M243" s="124"/>
      <c r="T243" s="54"/>
      <c r="AT243" s="18" t="s">
        <v>139</v>
      </c>
      <c r="AU243" s="18" t="s">
        <v>86</v>
      </c>
    </row>
    <row r="244" spans="2:65" s="10" customFormat="1" ht="11.25">
      <c r="B244" s="131"/>
      <c r="D244" s="121" t="s">
        <v>141</v>
      </c>
      <c r="E244" s="132" t="s">
        <v>19</v>
      </c>
      <c r="F244" s="133" t="s">
        <v>2127</v>
      </c>
      <c r="H244" s="134">
        <v>23.4</v>
      </c>
      <c r="I244" s="135"/>
      <c r="L244" s="131"/>
      <c r="M244" s="136"/>
      <c r="T244" s="137"/>
      <c r="AT244" s="132" t="s">
        <v>141</v>
      </c>
      <c r="AU244" s="132" t="s">
        <v>86</v>
      </c>
      <c r="AV244" s="10" t="s">
        <v>86</v>
      </c>
      <c r="AW244" s="10" t="s">
        <v>37</v>
      </c>
      <c r="AX244" s="10" t="s">
        <v>84</v>
      </c>
      <c r="AY244" s="132" t="s">
        <v>137</v>
      </c>
    </row>
    <row r="245" spans="2:65" s="1" customFormat="1" ht="16.5" customHeight="1">
      <c r="B245" s="33"/>
      <c r="C245" s="108" t="s">
        <v>594</v>
      </c>
      <c r="D245" s="108" t="s">
        <v>132</v>
      </c>
      <c r="E245" s="109" t="s">
        <v>2287</v>
      </c>
      <c r="F245" s="110" t="s">
        <v>2288</v>
      </c>
      <c r="G245" s="111" t="s">
        <v>333</v>
      </c>
      <c r="H245" s="112">
        <v>49.1</v>
      </c>
      <c r="I245" s="113"/>
      <c r="J245" s="114">
        <f>ROUND(I245*H245,2)</f>
        <v>0</v>
      </c>
      <c r="K245" s="110" t="s">
        <v>376</v>
      </c>
      <c r="L245" s="33"/>
      <c r="M245" s="115" t="s">
        <v>19</v>
      </c>
      <c r="N245" s="116" t="s">
        <v>47</v>
      </c>
      <c r="P245" s="117">
        <f>O245*H245</f>
        <v>0</v>
      </c>
      <c r="Q245" s="117">
        <v>0</v>
      </c>
      <c r="R245" s="117">
        <f>Q245*H245</f>
        <v>0</v>
      </c>
      <c r="S245" s="117">
        <v>0</v>
      </c>
      <c r="T245" s="118">
        <f>S245*H245</f>
        <v>0</v>
      </c>
      <c r="AR245" s="119" t="s">
        <v>153</v>
      </c>
      <c r="AT245" s="119" t="s">
        <v>132</v>
      </c>
      <c r="AU245" s="119" t="s">
        <v>86</v>
      </c>
      <c r="AY245" s="18" t="s">
        <v>137</v>
      </c>
      <c r="BE245" s="120">
        <f>IF(N245="základní",J245,0)</f>
        <v>0</v>
      </c>
      <c r="BF245" s="120">
        <f>IF(N245="snížená",J245,0)</f>
        <v>0</v>
      </c>
      <c r="BG245" s="120">
        <f>IF(N245="zákl. přenesená",J245,0)</f>
        <v>0</v>
      </c>
      <c r="BH245" s="120">
        <f>IF(N245="sníž. přenesená",J245,0)</f>
        <v>0</v>
      </c>
      <c r="BI245" s="120">
        <f>IF(N245="nulová",J245,0)</f>
        <v>0</v>
      </c>
      <c r="BJ245" s="18" t="s">
        <v>84</v>
      </c>
      <c r="BK245" s="120">
        <f>ROUND(I245*H245,2)</f>
        <v>0</v>
      </c>
      <c r="BL245" s="18" t="s">
        <v>153</v>
      </c>
      <c r="BM245" s="119" t="s">
        <v>2289</v>
      </c>
    </row>
    <row r="246" spans="2:65" s="1" customFormat="1" ht="11.25">
      <c r="B246" s="33"/>
      <c r="D246" s="121" t="s">
        <v>139</v>
      </c>
      <c r="F246" s="122" t="s">
        <v>2290</v>
      </c>
      <c r="I246" s="123"/>
      <c r="L246" s="33"/>
      <c r="M246" s="124"/>
      <c r="T246" s="54"/>
      <c r="AT246" s="18" t="s">
        <v>139</v>
      </c>
      <c r="AU246" s="18" t="s">
        <v>86</v>
      </c>
    </row>
    <row r="247" spans="2:65" s="1" customFormat="1" ht="11.25">
      <c r="B247" s="33"/>
      <c r="D247" s="164" t="s">
        <v>379</v>
      </c>
      <c r="F247" s="165" t="s">
        <v>2291</v>
      </c>
      <c r="I247" s="123"/>
      <c r="L247" s="33"/>
      <c r="M247" s="124"/>
      <c r="T247" s="54"/>
      <c r="AT247" s="18" t="s">
        <v>379</v>
      </c>
      <c r="AU247" s="18" t="s">
        <v>86</v>
      </c>
    </row>
    <row r="248" spans="2:65" s="10" customFormat="1" ht="11.25">
      <c r="B248" s="131"/>
      <c r="D248" s="121" t="s">
        <v>141</v>
      </c>
      <c r="E248" s="132" t="s">
        <v>19</v>
      </c>
      <c r="F248" s="133" t="s">
        <v>2292</v>
      </c>
      <c r="H248" s="134">
        <v>49.1</v>
      </c>
      <c r="I248" s="135"/>
      <c r="L248" s="131"/>
      <c r="M248" s="136"/>
      <c r="T248" s="137"/>
      <c r="AT248" s="132" t="s">
        <v>141</v>
      </c>
      <c r="AU248" s="132" t="s">
        <v>86</v>
      </c>
      <c r="AV248" s="10" t="s">
        <v>86</v>
      </c>
      <c r="AW248" s="10" t="s">
        <v>37</v>
      </c>
      <c r="AX248" s="10" t="s">
        <v>84</v>
      </c>
      <c r="AY248" s="132" t="s">
        <v>137</v>
      </c>
    </row>
    <row r="249" spans="2:65" s="1" customFormat="1" ht="16.5" customHeight="1">
      <c r="B249" s="33"/>
      <c r="C249" s="180" t="s">
        <v>601</v>
      </c>
      <c r="D249" s="180" t="s">
        <v>454</v>
      </c>
      <c r="E249" s="181" t="s">
        <v>2293</v>
      </c>
      <c r="F249" s="182" t="s">
        <v>2294</v>
      </c>
      <c r="G249" s="183" t="s">
        <v>333</v>
      </c>
      <c r="H249" s="184">
        <v>51.555</v>
      </c>
      <c r="I249" s="185"/>
      <c r="J249" s="186">
        <f>ROUND(I249*H249,2)</f>
        <v>0</v>
      </c>
      <c r="K249" s="182" t="s">
        <v>376</v>
      </c>
      <c r="L249" s="187"/>
      <c r="M249" s="188" t="s">
        <v>19</v>
      </c>
      <c r="N249" s="189" t="s">
        <v>47</v>
      </c>
      <c r="P249" s="117">
        <f>O249*H249</f>
        <v>0</v>
      </c>
      <c r="Q249" s="117">
        <v>1E-4</v>
      </c>
      <c r="R249" s="117">
        <f>Q249*H249</f>
        <v>5.1555000000000004E-3</v>
      </c>
      <c r="S249" s="117">
        <v>0</v>
      </c>
      <c r="T249" s="118">
        <f>S249*H249</f>
        <v>0</v>
      </c>
      <c r="AR249" s="119" t="s">
        <v>176</v>
      </c>
      <c r="AT249" s="119" t="s">
        <v>454</v>
      </c>
      <c r="AU249" s="119" t="s">
        <v>86</v>
      </c>
      <c r="AY249" s="18" t="s">
        <v>137</v>
      </c>
      <c r="BE249" s="120">
        <f>IF(N249="základní",J249,0)</f>
        <v>0</v>
      </c>
      <c r="BF249" s="120">
        <f>IF(N249="snížená",J249,0)</f>
        <v>0</v>
      </c>
      <c r="BG249" s="120">
        <f>IF(N249="zákl. přenesená",J249,0)</f>
        <v>0</v>
      </c>
      <c r="BH249" s="120">
        <f>IF(N249="sníž. přenesená",J249,0)</f>
        <v>0</v>
      </c>
      <c r="BI249" s="120">
        <f>IF(N249="nulová",J249,0)</f>
        <v>0</v>
      </c>
      <c r="BJ249" s="18" t="s">
        <v>84</v>
      </c>
      <c r="BK249" s="120">
        <f>ROUND(I249*H249,2)</f>
        <v>0</v>
      </c>
      <c r="BL249" s="18" t="s">
        <v>153</v>
      </c>
      <c r="BM249" s="119" t="s">
        <v>2295</v>
      </c>
    </row>
    <row r="250" spans="2:65" s="1" customFormat="1" ht="11.25">
      <c r="B250" s="33"/>
      <c r="D250" s="121" t="s">
        <v>139</v>
      </c>
      <c r="F250" s="122" t="s">
        <v>2294</v>
      </c>
      <c r="I250" s="123"/>
      <c r="L250" s="33"/>
      <c r="M250" s="124"/>
      <c r="T250" s="54"/>
      <c r="AT250" s="18" t="s">
        <v>139</v>
      </c>
      <c r="AU250" s="18" t="s">
        <v>86</v>
      </c>
    </row>
    <row r="251" spans="2:65" s="10" customFormat="1" ht="11.25">
      <c r="B251" s="131"/>
      <c r="D251" s="121" t="s">
        <v>141</v>
      </c>
      <c r="E251" s="132" t="s">
        <v>19</v>
      </c>
      <c r="F251" s="133" t="s">
        <v>2292</v>
      </c>
      <c r="H251" s="134">
        <v>49.1</v>
      </c>
      <c r="I251" s="135"/>
      <c r="L251" s="131"/>
      <c r="M251" s="136"/>
      <c r="T251" s="137"/>
      <c r="AT251" s="132" t="s">
        <v>141</v>
      </c>
      <c r="AU251" s="132" t="s">
        <v>86</v>
      </c>
      <c r="AV251" s="10" t="s">
        <v>86</v>
      </c>
      <c r="AW251" s="10" t="s">
        <v>37</v>
      </c>
      <c r="AX251" s="10" t="s">
        <v>84</v>
      </c>
      <c r="AY251" s="132" t="s">
        <v>137</v>
      </c>
    </row>
    <row r="252" spans="2:65" s="10" customFormat="1" ht="11.25">
      <c r="B252" s="131"/>
      <c r="D252" s="121" t="s">
        <v>141</v>
      </c>
      <c r="F252" s="133" t="s">
        <v>2296</v>
      </c>
      <c r="H252" s="134">
        <v>51.555</v>
      </c>
      <c r="I252" s="135"/>
      <c r="L252" s="131"/>
      <c r="M252" s="136"/>
      <c r="T252" s="137"/>
      <c r="AT252" s="132" t="s">
        <v>141</v>
      </c>
      <c r="AU252" s="132" t="s">
        <v>86</v>
      </c>
      <c r="AV252" s="10" t="s">
        <v>86</v>
      </c>
      <c r="AW252" s="10" t="s">
        <v>4</v>
      </c>
      <c r="AX252" s="10" t="s">
        <v>84</v>
      </c>
      <c r="AY252" s="132" t="s">
        <v>137</v>
      </c>
    </row>
    <row r="253" spans="2:65" s="1" customFormat="1" ht="16.5" customHeight="1">
      <c r="B253" s="33"/>
      <c r="C253" s="108" t="s">
        <v>608</v>
      </c>
      <c r="D253" s="108" t="s">
        <v>132</v>
      </c>
      <c r="E253" s="109" t="s">
        <v>2297</v>
      </c>
      <c r="F253" s="110" t="s">
        <v>2298</v>
      </c>
      <c r="G253" s="111" t="s">
        <v>333</v>
      </c>
      <c r="H253" s="112">
        <v>70.2</v>
      </c>
      <c r="I253" s="113"/>
      <c r="J253" s="114">
        <f>ROUND(I253*H253,2)</f>
        <v>0</v>
      </c>
      <c r="K253" s="110" t="s">
        <v>376</v>
      </c>
      <c r="L253" s="33"/>
      <c r="M253" s="115" t="s">
        <v>19</v>
      </c>
      <c r="N253" s="116" t="s">
        <v>47</v>
      </c>
      <c r="P253" s="117">
        <f>O253*H253</f>
        <v>0</v>
      </c>
      <c r="Q253" s="117">
        <v>0</v>
      </c>
      <c r="R253" s="117">
        <f>Q253*H253</f>
        <v>0</v>
      </c>
      <c r="S253" s="117">
        <v>0</v>
      </c>
      <c r="T253" s="118">
        <f>S253*H253</f>
        <v>0</v>
      </c>
      <c r="AR253" s="119" t="s">
        <v>153</v>
      </c>
      <c r="AT253" s="119" t="s">
        <v>132</v>
      </c>
      <c r="AU253" s="119" t="s">
        <v>86</v>
      </c>
      <c r="AY253" s="18" t="s">
        <v>137</v>
      </c>
      <c r="BE253" s="120">
        <f>IF(N253="základní",J253,0)</f>
        <v>0</v>
      </c>
      <c r="BF253" s="120">
        <f>IF(N253="snížená",J253,0)</f>
        <v>0</v>
      </c>
      <c r="BG253" s="120">
        <f>IF(N253="zákl. přenesená",J253,0)</f>
        <v>0</v>
      </c>
      <c r="BH253" s="120">
        <f>IF(N253="sníž. přenesená",J253,0)</f>
        <v>0</v>
      </c>
      <c r="BI253" s="120">
        <f>IF(N253="nulová",J253,0)</f>
        <v>0</v>
      </c>
      <c r="BJ253" s="18" t="s">
        <v>84</v>
      </c>
      <c r="BK253" s="120">
        <f>ROUND(I253*H253,2)</f>
        <v>0</v>
      </c>
      <c r="BL253" s="18" t="s">
        <v>153</v>
      </c>
      <c r="BM253" s="119" t="s">
        <v>2299</v>
      </c>
    </row>
    <row r="254" spans="2:65" s="1" customFormat="1" ht="11.25">
      <c r="B254" s="33"/>
      <c r="D254" s="121" t="s">
        <v>139</v>
      </c>
      <c r="F254" s="122" t="s">
        <v>2300</v>
      </c>
      <c r="I254" s="123"/>
      <c r="L254" s="33"/>
      <c r="M254" s="124"/>
      <c r="T254" s="54"/>
      <c r="AT254" s="18" t="s">
        <v>139</v>
      </c>
      <c r="AU254" s="18" t="s">
        <v>86</v>
      </c>
    </row>
    <row r="255" spans="2:65" s="1" customFormat="1" ht="11.25">
      <c r="B255" s="33"/>
      <c r="D255" s="164" t="s">
        <v>379</v>
      </c>
      <c r="F255" s="165" t="s">
        <v>2301</v>
      </c>
      <c r="I255" s="123"/>
      <c r="L255" s="33"/>
      <c r="M255" s="124"/>
      <c r="T255" s="54"/>
      <c r="AT255" s="18" t="s">
        <v>379</v>
      </c>
      <c r="AU255" s="18" t="s">
        <v>86</v>
      </c>
    </row>
    <row r="256" spans="2:65" s="1" customFormat="1" ht="29.25">
      <c r="B256" s="33"/>
      <c r="D256" s="121" t="s">
        <v>425</v>
      </c>
      <c r="F256" s="141" t="s">
        <v>2283</v>
      </c>
      <c r="I256" s="123"/>
      <c r="L256" s="33"/>
      <c r="M256" s="124"/>
      <c r="T256" s="54"/>
      <c r="AT256" s="18" t="s">
        <v>425</v>
      </c>
      <c r="AU256" s="18" t="s">
        <v>86</v>
      </c>
    </row>
    <row r="257" spans="2:65" s="10" customFormat="1" ht="11.25">
      <c r="B257" s="131"/>
      <c r="D257" s="121" t="s">
        <v>141</v>
      </c>
      <c r="E257" s="132" t="s">
        <v>19</v>
      </c>
      <c r="F257" s="133" t="s">
        <v>2302</v>
      </c>
      <c r="H257" s="134">
        <v>70.2</v>
      </c>
      <c r="I257" s="135"/>
      <c r="L257" s="131"/>
      <c r="M257" s="136"/>
      <c r="T257" s="137"/>
      <c r="AT257" s="132" t="s">
        <v>141</v>
      </c>
      <c r="AU257" s="132" t="s">
        <v>86</v>
      </c>
      <c r="AV257" s="10" t="s">
        <v>86</v>
      </c>
      <c r="AW257" s="10" t="s">
        <v>37</v>
      </c>
      <c r="AX257" s="10" t="s">
        <v>84</v>
      </c>
      <c r="AY257" s="132" t="s">
        <v>137</v>
      </c>
    </row>
    <row r="258" spans="2:65" s="1" customFormat="1" ht="16.5" customHeight="1">
      <c r="B258" s="33"/>
      <c r="C258" s="180" t="s">
        <v>616</v>
      </c>
      <c r="D258" s="180" t="s">
        <v>454</v>
      </c>
      <c r="E258" s="181" t="s">
        <v>2303</v>
      </c>
      <c r="F258" s="182" t="s">
        <v>2304</v>
      </c>
      <c r="G258" s="183" t="s">
        <v>135</v>
      </c>
      <c r="H258" s="184">
        <v>4.9390000000000001</v>
      </c>
      <c r="I258" s="185"/>
      <c r="J258" s="186">
        <f>ROUND(I258*H258,2)</f>
        <v>0</v>
      </c>
      <c r="K258" s="182" t="s">
        <v>376</v>
      </c>
      <c r="L258" s="187"/>
      <c r="M258" s="188" t="s">
        <v>19</v>
      </c>
      <c r="N258" s="189" t="s">
        <v>47</v>
      </c>
      <c r="P258" s="117">
        <f>O258*H258</f>
        <v>0</v>
      </c>
      <c r="Q258" s="117">
        <v>1E-3</v>
      </c>
      <c r="R258" s="117">
        <f>Q258*H258</f>
        <v>4.9389999999999998E-3</v>
      </c>
      <c r="S258" s="117">
        <v>0</v>
      </c>
      <c r="T258" s="118">
        <f>S258*H258</f>
        <v>0</v>
      </c>
      <c r="AR258" s="119" t="s">
        <v>176</v>
      </c>
      <c r="AT258" s="119" t="s">
        <v>454</v>
      </c>
      <c r="AU258" s="119" t="s">
        <v>86</v>
      </c>
      <c r="AY258" s="18" t="s">
        <v>137</v>
      </c>
      <c r="BE258" s="120">
        <f>IF(N258="základní",J258,0)</f>
        <v>0</v>
      </c>
      <c r="BF258" s="120">
        <f>IF(N258="snížená",J258,0)</f>
        <v>0</v>
      </c>
      <c r="BG258" s="120">
        <f>IF(N258="zákl. přenesená",J258,0)</f>
        <v>0</v>
      </c>
      <c r="BH258" s="120">
        <f>IF(N258="sníž. přenesená",J258,0)</f>
        <v>0</v>
      </c>
      <c r="BI258" s="120">
        <f>IF(N258="nulová",J258,0)</f>
        <v>0</v>
      </c>
      <c r="BJ258" s="18" t="s">
        <v>84</v>
      </c>
      <c r="BK258" s="120">
        <f>ROUND(I258*H258,2)</f>
        <v>0</v>
      </c>
      <c r="BL258" s="18" t="s">
        <v>153</v>
      </c>
      <c r="BM258" s="119" t="s">
        <v>2305</v>
      </c>
    </row>
    <row r="259" spans="2:65" s="1" customFormat="1" ht="11.25">
      <c r="B259" s="33"/>
      <c r="D259" s="121" t="s">
        <v>139</v>
      </c>
      <c r="F259" s="122" t="s">
        <v>2304</v>
      </c>
      <c r="I259" s="123"/>
      <c r="L259" s="33"/>
      <c r="M259" s="124"/>
      <c r="T259" s="54"/>
      <c r="AT259" s="18" t="s">
        <v>139</v>
      </c>
      <c r="AU259" s="18" t="s">
        <v>86</v>
      </c>
    </row>
    <row r="260" spans="2:65" s="1" customFormat="1" ht="19.5">
      <c r="B260" s="33"/>
      <c r="D260" s="121" t="s">
        <v>252</v>
      </c>
      <c r="F260" s="141" t="s">
        <v>2306</v>
      </c>
      <c r="I260" s="123"/>
      <c r="L260" s="33"/>
      <c r="M260" s="124"/>
      <c r="T260" s="54"/>
      <c r="AT260" s="18" t="s">
        <v>252</v>
      </c>
      <c r="AU260" s="18" t="s">
        <v>86</v>
      </c>
    </row>
    <row r="261" spans="2:65" s="10" customFormat="1" ht="11.25">
      <c r="B261" s="131"/>
      <c r="D261" s="121" t="s">
        <v>141</v>
      </c>
      <c r="E261" s="132" t="s">
        <v>19</v>
      </c>
      <c r="F261" s="133" t="s">
        <v>2307</v>
      </c>
      <c r="H261" s="134">
        <v>4.9390000000000001</v>
      </c>
      <c r="I261" s="135"/>
      <c r="L261" s="131"/>
      <c r="M261" s="136"/>
      <c r="T261" s="137"/>
      <c r="AT261" s="132" t="s">
        <v>141</v>
      </c>
      <c r="AU261" s="132" t="s">
        <v>86</v>
      </c>
      <c r="AV261" s="10" t="s">
        <v>86</v>
      </c>
      <c r="AW261" s="10" t="s">
        <v>37</v>
      </c>
      <c r="AX261" s="10" t="s">
        <v>84</v>
      </c>
      <c r="AY261" s="132" t="s">
        <v>137</v>
      </c>
    </row>
    <row r="262" spans="2:65" s="1" customFormat="1" ht="16.5" customHeight="1">
      <c r="B262" s="33"/>
      <c r="C262" s="180" t="s">
        <v>625</v>
      </c>
      <c r="D262" s="180" t="s">
        <v>454</v>
      </c>
      <c r="E262" s="181" t="s">
        <v>2308</v>
      </c>
      <c r="F262" s="182" t="s">
        <v>2309</v>
      </c>
      <c r="G262" s="183" t="s">
        <v>414</v>
      </c>
      <c r="H262" s="184">
        <v>6</v>
      </c>
      <c r="I262" s="185"/>
      <c r="J262" s="186">
        <f>ROUND(I262*H262,2)</f>
        <v>0</v>
      </c>
      <c r="K262" s="182" t="s">
        <v>376</v>
      </c>
      <c r="L262" s="187"/>
      <c r="M262" s="188" t="s">
        <v>19</v>
      </c>
      <c r="N262" s="189" t="s">
        <v>47</v>
      </c>
      <c r="P262" s="117">
        <f>O262*H262</f>
        <v>0</v>
      </c>
      <c r="Q262" s="117">
        <v>8.9999999999999998E-4</v>
      </c>
      <c r="R262" s="117">
        <f>Q262*H262</f>
        <v>5.4000000000000003E-3</v>
      </c>
      <c r="S262" s="117">
        <v>0</v>
      </c>
      <c r="T262" s="118">
        <f>S262*H262</f>
        <v>0</v>
      </c>
      <c r="AR262" s="119" t="s">
        <v>176</v>
      </c>
      <c r="AT262" s="119" t="s">
        <v>454</v>
      </c>
      <c r="AU262" s="119" t="s">
        <v>86</v>
      </c>
      <c r="AY262" s="18" t="s">
        <v>137</v>
      </c>
      <c r="BE262" s="120">
        <f>IF(N262="základní",J262,0)</f>
        <v>0</v>
      </c>
      <c r="BF262" s="120">
        <f>IF(N262="snížená",J262,0)</f>
        <v>0</v>
      </c>
      <c r="BG262" s="120">
        <f>IF(N262="zákl. přenesená",J262,0)</f>
        <v>0</v>
      </c>
      <c r="BH262" s="120">
        <f>IF(N262="sníž. přenesená",J262,0)</f>
        <v>0</v>
      </c>
      <c r="BI262" s="120">
        <f>IF(N262="nulová",J262,0)</f>
        <v>0</v>
      </c>
      <c r="BJ262" s="18" t="s">
        <v>84</v>
      </c>
      <c r="BK262" s="120">
        <f>ROUND(I262*H262,2)</f>
        <v>0</v>
      </c>
      <c r="BL262" s="18" t="s">
        <v>153</v>
      </c>
      <c r="BM262" s="119" t="s">
        <v>2310</v>
      </c>
    </row>
    <row r="263" spans="2:65" s="1" customFormat="1" ht="11.25">
      <c r="B263" s="33"/>
      <c r="D263" s="121" t="s">
        <v>139</v>
      </c>
      <c r="F263" s="122" t="s">
        <v>2309</v>
      </c>
      <c r="I263" s="123"/>
      <c r="L263" s="33"/>
      <c r="M263" s="124"/>
      <c r="T263" s="54"/>
      <c r="AT263" s="18" t="s">
        <v>139</v>
      </c>
      <c r="AU263" s="18" t="s">
        <v>86</v>
      </c>
    </row>
    <row r="264" spans="2:65" s="10" customFormat="1" ht="11.25">
      <c r="B264" s="131"/>
      <c r="D264" s="121" t="s">
        <v>141</v>
      </c>
      <c r="E264" s="132" t="s">
        <v>19</v>
      </c>
      <c r="F264" s="133" t="s">
        <v>164</v>
      </c>
      <c r="H264" s="134">
        <v>6</v>
      </c>
      <c r="I264" s="135"/>
      <c r="L264" s="131"/>
      <c r="M264" s="136"/>
      <c r="T264" s="137"/>
      <c r="AT264" s="132" t="s">
        <v>141</v>
      </c>
      <c r="AU264" s="132" t="s">
        <v>86</v>
      </c>
      <c r="AV264" s="10" t="s">
        <v>86</v>
      </c>
      <c r="AW264" s="10" t="s">
        <v>37</v>
      </c>
      <c r="AX264" s="10" t="s">
        <v>84</v>
      </c>
      <c r="AY264" s="132" t="s">
        <v>137</v>
      </c>
    </row>
    <row r="265" spans="2:65" s="1" customFormat="1" ht="16.5" customHeight="1">
      <c r="B265" s="33"/>
      <c r="C265" s="108" t="s">
        <v>631</v>
      </c>
      <c r="D265" s="108" t="s">
        <v>132</v>
      </c>
      <c r="E265" s="109" t="s">
        <v>2311</v>
      </c>
      <c r="F265" s="110" t="s">
        <v>2312</v>
      </c>
      <c r="G265" s="111" t="s">
        <v>333</v>
      </c>
      <c r="H265" s="112">
        <v>70.2</v>
      </c>
      <c r="I265" s="113"/>
      <c r="J265" s="114">
        <f>ROUND(I265*H265,2)</f>
        <v>0</v>
      </c>
      <c r="K265" s="110" t="s">
        <v>376</v>
      </c>
      <c r="L265" s="33"/>
      <c r="M265" s="115" t="s">
        <v>19</v>
      </c>
      <c r="N265" s="116" t="s">
        <v>47</v>
      </c>
      <c r="P265" s="117">
        <f>O265*H265</f>
        <v>0</v>
      </c>
      <c r="Q265" s="117">
        <v>0</v>
      </c>
      <c r="R265" s="117">
        <f>Q265*H265</f>
        <v>0</v>
      </c>
      <c r="S265" s="117">
        <v>0</v>
      </c>
      <c r="T265" s="118">
        <f>S265*H265</f>
        <v>0</v>
      </c>
      <c r="AR265" s="119" t="s">
        <v>153</v>
      </c>
      <c r="AT265" s="119" t="s">
        <v>132</v>
      </c>
      <c r="AU265" s="119" t="s">
        <v>86</v>
      </c>
      <c r="AY265" s="18" t="s">
        <v>137</v>
      </c>
      <c r="BE265" s="120">
        <f>IF(N265="základní",J265,0)</f>
        <v>0</v>
      </c>
      <c r="BF265" s="120">
        <f>IF(N265="snížená",J265,0)</f>
        <v>0</v>
      </c>
      <c r="BG265" s="120">
        <f>IF(N265="zákl. přenesená",J265,0)</f>
        <v>0</v>
      </c>
      <c r="BH265" s="120">
        <f>IF(N265="sníž. přenesená",J265,0)</f>
        <v>0</v>
      </c>
      <c r="BI265" s="120">
        <f>IF(N265="nulová",J265,0)</f>
        <v>0</v>
      </c>
      <c r="BJ265" s="18" t="s">
        <v>84</v>
      </c>
      <c r="BK265" s="120">
        <f>ROUND(I265*H265,2)</f>
        <v>0</v>
      </c>
      <c r="BL265" s="18" t="s">
        <v>153</v>
      </c>
      <c r="BM265" s="119" t="s">
        <v>2313</v>
      </c>
    </row>
    <row r="266" spans="2:65" s="1" customFormat="1" ht="11.25">
      <c r="B266" s="33"/>
      <c r="D266" s="121" t="s">
        <v>139</v>
      </c>
      <c r="F266" s="122" t="s">
        <v>2314</v>
      </c>
      <c r="I266" s="123"/>
      <c r="L266" s="33"/>
      <c r="M266" s="124"/>
      <c r="T266" s="54"/>
      <c r="AT266" s="18" t="s">
        <v>139</v>
      </c>
      <c r="AU266" s="18" t="s">
        <v>86</v>
      </c>
    </row>
    <row r="267" spans="2:65" s="1" customFormat="1" ht="11.25">
      <c r="B267" s="33"/>
      <c r="D267" s="164" t="s">
        <v>379</v>
      </c>
      <c r="F267" s="165" t="s">
        <v>2315</v>
      </c>
      <c r="I267" s="123"/>
      <c r="L267" s="33"/>
      <c r="M267" s="124"/>
      <c r="T267" s="54"/>
      <c r="AT267" s="18" t="s">
        <v>379</v>
      </c>
      <c r="AU267" s="18" t="s">
        <v>86</v>
      </c>
    </row>
    <row r="268" spans="2:65" s="1" customFormat="1" ht="29.25">
      <c r="B268" s="33"/>
      <c r="D268" s="121" t="s">
        <v>425</v>
      </c>
      <c r="F268" s="141" t="s">
        <v>2283</v>
      </c>
      <c r="I268" s="123"/>
      <c r="L268" s="33"/>
      <c r="M268" s="124"/>
      <c r="T268" s="54"/>
      <c r="AT268" s="18" t="s">
        <v>425</v>
      </c>
      <c r="AU268" s="18" t="s">
        <v>86</v>
      </c>
    </row>
    <row r="269" spans="2:65" s="10" customFormat="1" ht="11.25">
      <c r="B269" s="131"/>
      <c r="D269" s="121" t="s">
        <v>141</v>
      </c>
      <c r="E269" s="132" t="s">
        <v>19</v>
      </c>
      <c r="F269" s="133" t="s">
        <v>2302</v>
      </c>
      <c r="H269" s="134">
        <v>70.2</v>
      </c>
      <c r="I269" s="135"/>
      <c r="L269" s="131"/>
      <c r="M269" s="136"/>
      <c r="T269" s="137"/>
      <c r="AT269" s="132" t="s">
        <v>141</v>
      </c>
      <c r="AU269" s="132" t="s">
        <v>86</v>
      </c>
      <c r="AV269" s="10" t="s">
        <v>86</v>
      </c>
      <c r="AW269" s="10" t="s">
        <v>37</v>
      </c>
      <c r="AX269" s="10" t="s">
        <v>84</v>
      </c>
      <c r="AY269" s="132" t="s">
        <v>137</v>
      </c>
    </row>
    <row r="270" spans="2:65" s="1" customFormat="1" ht="16.5" customHeight="1">
      <c r="B270" s="33"/>
      <c r="C270" s="180" t="s">
        <v>639</v>
      </c>
      <c r="D270" s="180" t="s">
        <v>454</v>
      </c>
      <c r="E270" s="181" t="s">
        <v>2316</v>
      </c>
      <c r="F270" s="182" t="s">
        <v>2317</v>
      </c>
      <c r="G270" s="183" t="s">
        <v>135</v>
      </c>
      <c r="H270" s="184">
        <v>6.8000000000000005E-2</v>
      </c>
      <c r="I270" s="185"/>
      <c r="J270" s="186">
        <f>ROUND(I270*H270,2)</f>
        <v>0</v>
      </c>
      <c r="K270" s="182" t="s">
        <v>376</v>
      </c>
      <c r="L270" s="187"/>
      <c r="M270" s="188" t="s">
        <v>19</v>
      </c>
      <c r="N270" s="189" t="s">
        <v>47</v>
      </c>
      <c r="P270" s="117">
        <f>O270*H270</f>
        <v>0</v>
      </c>
      <c r="Q270" s="117">
        <v>1E-3</v>
      </c>
      <c r="R270" s="117">
        <f>Q270*H270</f>
        <v>6.8000000000000013E-5</v>
      </c>
      <c r="S270" s="117">
        <v>0</v>
      </c>
      <c r="T270" s="118">
        <f>S270*H270</f>
        <v>0</v>
      </c>
      <c r="AR270" s="119" t="s">
        <v>176</v>
      </c>
      <c r="AT270" s="119" t="s">
        <v>454</v>
      </c>
      <c r="AU270" s="119" t="s">
        <v>86</v>
      </c>
      <c r="AY270" s="18" t="s">
        <v>137</v>
      </c>
      <c r="BE270" s="120">
        <f>IF(N270="základní",J270,0)</f>
        <v>0</v>
      </c>
      <c r="BF270" s="120">
        <f>IF(N270="snížená",J270,0)</f>
        <v>0</v>
      </c>
      <c r="BG270" s="120">
        <f>IF(N270="zákl. přenesená",J270,0)</f>
        <v>0</v>
      </c>
      <c r="BH270" s="120">
        <f>IF(N270="sníž. přenesená",J270,0)</f>
        <v>0</v>
      </c>
      <c r="BI270" s="120">
        <f>IF(N270="nulová",J270,0)</f>
        <v>0</v>
      </c>
      <c r="BJ270" s="18" t="s">
        <v>84</v>
      </c>
      <c r="BK270" s="120">
        <f>ROUND(I270*H270,2)</f>
        <v>0</v>
      </c>
      <c r="BL270" s="18" t="s">
        <v>153</v>
      </c>
      <c r="BM270" s="119" t="s">
        <v>2318</v>
      </c>
    </row>
    <row r="271" spans="2:65" s="1" customFormat="1" ht="11.25">
      <c r="B271" s="33"/>
      <c r="D271" s="121" t="s">
        <v>139</v>
      </c>
      <c r="F271" s="122" t="s">
        <v>2317</v>
      </c>
      <c r="I271" s="123"/>
      <c r="L271" s="33"/>
      <c r="M271" s="124"/>
      <c r="T271" s="54"/>
      <c r="AT271" s="18" t="s">
        <v>139</v>
      </c>
      <c r="AU271" s="18" t="s">
        <v>86</v>
      </c>
    </row>
    <row r="272" spans="2:65" s="1" customFormat="1" ht="19.5">
      <c r="B272" s="33"/>
      <c r="D272" s="121" t="s">
        <v>252</v>
      </c>
      <c r="F272" s="141" t="s">
        <v>2319</v>
      </c>
      <c r="I272" s="123"/>
      <c r="L272" s="33"/>
      <c r="M272" s="124"/>
      <c r="T272" s="54"/>
      <c r="AT272" s="18" t="s">
        <v>252</v>
      </c>
      <c r="AU272" s="18" t="s">
        <v>86</v>
      </c>
    </row>
    <row r="273" spans="2:65" s="10" customFormat="1" ht="11.25">
      <c r="B273" s="131"/>
      <c r="D273" s="121" t="s">
        <v>141</v>
      </c>
      <c r="E273" s="132" t="s">
        <v>19</v>
      </c>
      <c r="F273" s="133" t="s">
        <v>2320</v>
      </c>
      <c r="H273" s="134">
        <v>6.8000000000000005E-2</v>
      </c>
      <c r="I273" s="135"/>
      <c r="L273" s="131"/>
      <c r="M273" s="136"/>
      <c r="T273" s="137"/>
      <c r="AT273" s="132" t="s">
        <v>141</v>
      </c>
      <c r="AU273" s="132" t="s">
        <v>86</v>
      </c>
      <c r="AV273" s="10" t="s">
        <v>86</v>
      </c>
      <c r="AW273" s="10" t="s">
        <v>37</v>
      </c>
      <c r="AX273" s="10" t="s">
        <v>84</v>
      </c>
      <c r="AY273" s="132" t="s">
        <v>137</v>
      </c>
    </row>
    <row r="274" spans="2:65" s="1" customFormat="1" ht="16.5" customHeight="1">
      <c r="B274" s="33"/>
      <c r="C274" s="108" t="s">
        <v>647</v>
      </c>
      <c r="D274" s="108" t="s">
        <v>132</v>
      </c>
      <c r="E274" s="109" t="s">
        <v>2321</v>
      </c>
      <c r="F274" s="110" t="s">
        <v>2322</v>
      </c>
      <c r="G274" s="111" t="s">
        <v>237</v>
      </c>
      <c r="H274" s="112">
        <v>1</v>
      </c>
      <c r="I274" s="113"/>
      <c r="J274" s="114">
        <f>ROUND(I274*H274,2)</f>
        <v>0</v>
      </c>
      <c r="K274" s="110" t="s">
        <v>19</v>
      </c>
      <c r="L274" s="33"/>
      <c r="M274" s="115" t="s">
        <v>19</v>
      </c>
      <c r="N274" s="116" t="s">
        <v>47</v>
      </c>
      <c r="P274" s="117">
        <f>O274*H274</f>
        <v>0</v>
      </c>
      <c r="Q274" s="117">
        <v>0</v>
      </c>
      <c r="R274" s="117">
        <f>Q274*H274</f>
        <v>0</v>
      </c>
      <c r="S274" s="117">
        <v>0</v>
      </c>
      <c r="T274" s="118">
        <f>S274*H274</f>
        <v>0</v>
      </c>
      <c r="AR274" s="119" t="s">
        <v>153</v>
      </c>
      <c r="AT274" s="119" t="s">
        <v>132</v>
      </c>
      <c r="AU274" s="119" t="s">
        <v>86</v>
      </c>
      <c r="AY274" s="18" t="s">
        <v>137</v>
      </c>
      <c r="BE274" s="120">
        <f>IF(N274="základní",J274,0)</f>
        <v>0</v>
      </c>
      <c r="BF274" s="120">
        <f>IF(N274="snížená",J274,0)</f>
        <v>0</v>
      </c>
      <c r="BG274" s="120">
        <f>IF(N274="zákl. přenesená",J274,0)</f>
        <v>0</v>
      </c>
      <c r="BH274" s="120">
        <f>IF(N274="sníž. přenesená",J274,0)</f>
        <v>0</v>
      </c>
      <c r="BI274" s="120">
        <f>IF(N274="nulová",J274,0)</f>
        <v>0</v>
      </c>
      <c r="BJ274" s="18" t="s">
        <v>84</v>
      </c>
      <c r="BK274" s="120">
        <f>ROUND(I274*H274,2)</f>
        <v>0</v>
      </c>
      <c r="BL274" s="18" t="s">
        <v>153</v>
      </c>
      <c r="BM274" s="119" t="s">
        <v>2323</v>
      </c>
    </row>
    <row r="275" spans="2:65" s="1" customFormat="1" ht="19.5">
      <c r="B275" s="33"/>
      <c r="D275" s="121" t="s">
        <v>139</v>
      </c>
      <c r="F275" s="122" t="s">
        <v>2324</v>
      </c>
      <c r="I275" s="123"/>
      <c r="L275" s="33"/>
      <c r="M275" s="124"/>
      <c r="T275" s="54"/>
      <c r="AT275" s="18" t="s">
        <v>139</v>
      </c>
      <c r="AU275" s="18" t="s">
        <v>86</v>
      </c>
    </row>
    <row r="276" spans="2:65" s="1" customFormat="1" ht="29.25">
      <c r="B276" s="33"/>
      <c r="D276" s="121" t="s">
        <v>425</v>
      </c>
      <c r="F276" s="141" t="s">
        <v>2283</v>
      </c>
      <c r="I276" s="123"/>
      <c r="L276" s="33"/>
      <c r="M276" s="124"/>
      <c r="T276" s="54"/>
      <c r="AT276" s="18" t="s">
        <v>425</v>
      </c>
      <c r="AU276" s="18" t="s">
        <v>86</v>
      </c>
    </row>
    <row r="277" spans="2:65" s="1" customFormat="1" ht="16.5" customHeight="1">
      <c r="B277" s="33"/>
      <c r="C277" s="108" t="s">
        <v>655</v>
      </c>
      <c r="D277" s="108" t="s">
        <v>132</v>
      </c>
      <c r="E277" s="109" t="s">
        <v>2325</v>
      </c>
      <c r="F277" s="110" t="s">
        <v>2326</v>
      </c>
      <c r="G277" s="111" t="s">
        <v>237</v>
      </c>
      <c r="H277" s="112">
        <v>1</v>
      </c>
      <c r="I277" s="113"/>
      <c r="J277" s="114">
        <f>ROUND(I277*H277,2)</f>
        <v>0</v>
      </c>
      <c r="K277" s="110" t="s">
        <v>19</v>
      </c>
      <c r="L277" s="33"/>
      <c r="M277" s="115" t="s">
        <v>19</v>
      </c>
      <c r="N277" s="116" t="s">
        <v>47</v>
      </c>
      <c r="P277" s="117">
        <f>O277*H277</f>
        <v>0</v>
      </c>
      <c r="Q277" s="117">
        <v>0</v>
      </c>
      <c r="R277" s="117">
        <f>Q277*H277</f>
        <v>0</v>
      </c>
      <c r="S277" s="117">
        <v>0</v>
      </c>
      <c r="T277" s="118">
        <f>S277*H277</f>
        <v>0</v>
      </c>
      <c r="AR277" s="119" t="s">
        <v>153</v>
      </c>
      <c r="AT277" s="119" t="s">
        <v>132</v>
      </c>
      <c r="AU277" s="119" t="s">
        <v>86</v>
      </c>
      <c r="AY277" s="18" t="s">
        <v>137</v>
      </c>
      <c r="BE277" s="120">
        <f>IF(N277="základní",J277,0)</f>
        <v>0</v>
      </c>
      <c r="BF277" s="120">
        <f>IF(N277="snížená",J277,0)</f>
        <v>0</v>
      </c>
      <c r="BG277" s="120">
        <f>IF(N277="zákl. přenesená",J277,0)</f>
        <v>0</v>
      </c>
      <c r="BH277" s="120">
        <f>IF(N277="sníž. přenesená",J277,0)</f>
        <v>0</v>
      </c>
      <c r="BI277" s="120">
        <f>IF(N277="nulová",J277,0)</f>
        <v>0</v>
      </c>
      <c r="BJ277" s="18" t="s">
        <v>84</v>
      </c>
      <c r="BK277" s="120">
        <f>ROUND(I277*H277,2)</f>
        <v>0</v>
      </c>
      <c r="BL277" s="18" t="s">
        <v>153</v>
      </c>
      <c r="BM277" s="119" t="s">
        <v>2327</v>
      </c>
    </row>
    <row r="278" spans="2:65" s="1" customFormat="1" ht="19.5">
      <c r="B278" s="33"/>
      <c r="D278" s="121" t="s">
        <v>139</v>
      </c>
      <c r="F278" s="122" t="s">
        <v>2328</v>
      </c>
      <c r="I278" s="123"/>
      <c r="L278" s="33"/>
      <c r="M278" s="124"/>
      <c r="T278" s="54"/>
      <c r="AT278" s="18" t="s">
        <v>139</v>
      </c>
      <c r="AU278" s="18" t="s">
        <v>86</v>
      </c>
    </row>
    <row r="279" spans="2:65" s="1" customFormat="1" ht="29.25">
      <c r="B279" s="33"/>
      <c r="D279" s="121" t="s">
        <v>425</v>
      </c>
      <c r="F279" s="141" t="s">
        <v>2283</v>
      </c>
      <c r="I279" s="123"/>
      <c r="L279" s="33"/>
      <c r="M279" s="124"/>
      <c r="T279" s="54"/>
      <c r="AT279" s="18" t="s">
        <v>425</v>
      </c>
      <c r="AU279" s="18" t="s">
        <v>86</v>
      </c>
    </row>
    <row r="280" spans="2:65" s="13" customFormat="1" ht="22.9" customHeight="1">
      <c r="B280" s="152"/>
      <c r="D280" s="153" t="s">
        <v>75</v>
      </c>
      <c r="E280" s="162" t="s">
        <v>153</v>
      </c>
      <c r="F280" s="162" t="s">
        <v>668</v>
      </c>
      <c r="I280" s="155"/>
      <c r="J280" s="163">
        <f>BK280</f>
        <v>0</v>
      </c>
      <c r="L280" s="152"/>
      <c r="M280" s="157"/>
      <c r="P280" s="158">
        <f>SUM(P281:P286)</f>
        <v>0</v>
      </c>
      <c r="R280" s="158">
        <f>SUM(R281:R286)</f>
        <v>0</v>
      </c>
      <c r="T280" s="159">
        <f>SUM(T281:T286)</f>
        <v>0</v>
      </c>
      <c r="AR280" s="153" t="s">
        <v>84</v>
      </c>
      <c r="AT280" s="160" t="s">
        <v>75</v>
      </c>
      <c r="AU280" s="160" t="s">
        <v>84</v>
      </c>
      <c r="AY280" s="153" t="s">
        <v>137</v>
      </c>
      <c r="BK280" s="161">
        <f>SUM(BK281:BK286)</f>
        <v>0</v>
      </c>
    </row>
    <row r="281" spans="2:65" s="1" customFormat="1" ht="16.5" customHeight="1">
      <c r="B281" s="33"/>
      <c r="C281" s="108" t="s">
        <v>661</v>
      </c>
      <c r="D281" s="108" t="s">
        <v>132</v>
      </c>
      <c r="E281" s="109" t="s">
        <v>1263</v>
      </c>
      <c r="F281" s="110" t="s">
        <v>1264</v>
      </c>
      <c r="G281" s="111" t="s">
        <v>209</v>
      </c>
      <c r="H281" s="112">
        <v>2.58</v>
      </c>
      <c r="I281" s="113"/>
      <c r="J281" s="114">
        <f>ROUND(I281*H281,2)</f>
        <v>0</v>
      </c>
      <c r="K281" s="110" t="s">
        <v>376</v>
      </c>
      <c r="L281" s="33"/>
      <c r="M281" s="115" t="s">
        <v>19</v>
      </c>
      <c r="N281" s="116" t="s">
        <v>47</v>
      </c>
      <c r="P281" s="117">
        <f>O281*H281</f>
        <v>0</v>
      </c>
      <c r="Q281" s="117">
        <v>0</v>
      </c>
      <c r="R281" s="117">
        <f>Q281*H281</f>
        <v>0</v>
      </c>
      <c r="S281" s="117">
        <v>0</v>
      </c>
      <c r="T281" s="118">
        <f>S281*H281</f>
        <v>0</v>
      </c>
      <c r="AR281" s="119" t="s">
        <v>153</v>
      </c>
      <c r="AT281" s="119" t="s">
        <v>132</v>
      </c>
      <c r="AU281" s="119" t="s">
        <v>86</v>
      </c>
      <c r="AY281" s="18" t="s">
        <v>137</v>
      </c>
      <c r="BE281" s="120">
        <f>IF(N281="základní",J281,0)</f>
        <v>0</v>
      </c>
      <c r="BF281" s="120">
        <f>IF(N281="snížená",J281,0)</f>
        <v>0</v>
      </c>
      <c r="BG281" s="120">
        <f>IF(N281="zákl. přenesená",J281,0)</f>
        <v>0</v>
      </c>
      <c r="BH281" s="120">
        <f>IF(N281="sníž. přenesená",J281,0)</f>
        <v>0</v>
      </c>
      <c r="BI281" s="120">
        <f>IF(N281="nulová",J281,0)</f>
        <v>0</v>
      </c>
      <c r="BJ281" s="18" t="s">
        <v>84</v>
      </c>
      <c r="BK281" s="120">
        <f>ROUND(I281*H281,2)</f>
        <v>0</v>
      </c>
      <c r="BL281" s="18" t="s">
        <v>153</v>
      </c>
      <c r="BM281" s="119" t="s">
        <v>2329</v>
      </c>
    </row>
    <row r="282" spans="2:65" s="1" customFormat="1" ht="11.25">
      <c r="B282" s="33"/>
      <c r="D282" s="121" t="s">
        <v>139</v>
      </c>
      <c r="F282" s="122" t="s">
        <v>1266</v>
      </c>
      <c r="I282" s="123"/>
      <c r="L282" s="33"/>
      <c r="M282" s="124"/>
      <c r="T282" s="54"/>
      <c r="AT282" s="18" t="s">
        <v>139</v>
      </c>
      <c r="AU282" s="18" t="s">
        <v>86</v>
      </c>
    </row>
    <row r="283" spans="2:65" s="1" customFormat="1" ht="11.25">
      <c r="B283" s="33"/>
      <c r="D283" s="164" t="s">
        <v>379</v>
      </c>
      <c r="F283" s="165" t="s">
        <v>1267</v>
      </c>
      <c r="I283" s="123"/>
      <c r="L283" s="33"/>
      <c r="M283" s="124"/>
      <c r="T283" s="54"/>
      <c r="AT283" s="18" t="s">
        <v>379</v>
      </c>
      <c r="AU283" s="18" t="s">
        <v>86</v>
      </c>
    </row>
    <row r="284" spans="2:65" s="1" customFormat="1" ht="19.5">
      <c r="B284" s="33"/>
      <c r="D284" s="121" t="s">
        <v>252</v>
      </c>
      <c r="F284" s="141" t="s">
        <v>675</v>
      </c>
      <c r="I284" s="123"/>
      <c r="L284" s="33"/>
      <c r="M284" s="124"/>
      <c r="T284" s="54"/>
      <c r="AT284" s="18" t="s">
        <v>252</v>
      </c>
      <c r="AU284" s="18" t="s">
        <v>86</v>
      </c>
    </row>
    <row r="285" spans="2:65" s="9" customFormat="1" ht="11.25">
      <c r="B285" s="125"/>
      <c r="D285" s="121" t="s">
        <v>141</v>
      </c>
      <c r="E285" s="126" t="s">
        <v>19</v>
      </c>
      <c r="F285" s="127" t="s">
        <v>2250</v>
      </c>
      <c r="H285" s="126" t="s">
        <v>19</v>
      </c>
      <c r="I285" s="128"/>
      <c r="L285" s="125"/>
      <c r="M285" s="129"/>
      <c r="T285" s="130"/>
      <c r="AT285" s="126" t="s">
        <v>141</v>
      </c>
      <c r="AU285" s="126" t="s">
        <v>86</v>
      </c>
      <c r="AV285" s="9" t="s">
        <v>84</v>
      </c>
      <c r="AW285" s="9" t="s">
        <v>37</v>
      </c>
      <c r="AX285" s="9" t="s">
        <v>76</v>
      </c>
      <c r="AY285" s="126" t="s">
        <v>137</v>
      </c>
    </row>
    <row r="286" spans="2:65" s="10" customFormat="1" ht="11.25">
      <c r="B286" s="131"/>
      <c r="D286" s="121" t="s">
        <v>141</v>
      </c>
      <c r="E286" s="132" t="s">
        <v>19</v>
      </c>
      <c r="F286" s="133" t="s">
        <v>2330</v>
      </c>
      <c r="H286" s="134">
        <v>2.58</v>
      </c>
      <c r="I286" s="135"/>
      <c r="L286" s="131"/>
      <c r="M286" s="136"/>
      <c r="T286" s="137"/>
      <c r="AT286" s="132" t="s">
        <v>141</v>
      </c>
      <c r="AU286" s="132" t="s">
        <v>86</v>
      </c>
      <c r="AV286" s="10" t="s">
        <v>86</v>
      </c>
      <c r="AW286" s="10" t="s">
        <v>37</v>
      </c>
      <c r="AX286" s="10" t="s">
        <v>84</v>
      </c>
      <c r="AY286" s="132" t="s">
        <v>137</v>
      </c>
    </row>
    <row r="287" spans="2:65" s="13" customFormat="1" ht="22.9" customHeight="1">
      <c r="B287" s="152"/>
      <c r="D287" s="153" t="s">
        <v>75</v>
      </c>
      <c r="E287" s="162" t="s">
        <v>159</v>
      </c>
      <c r="F287" s="162" t="s">
        <v>2331</v>
      </c>
      <c r="I287" s="155"/>
      <c r="J287" s="163">
        <f>BK287</f>
        <v>0</v>
      </c>
      <c r="L287" s="152"/>
      <c r="M287" s="157"/>
      <c r="P287" s="158">
        <f>SUM(P288:P292)</f>
        <v>0</v>
      </c>
      <c r="R287" s="158">
        <f>SUM(R288:R292)</f>
        <v>0</v>
      </c>
      <c r="T287" s="159">
        <f>SUM(T288:T292)</f>
        <v>0</v>
      </c>
      <c r="AR287" s="153" t="s">
        <v>84</v>
      </c>
      <c r="AT287" s="160" t="s">
        <v>75</v>
      </c>
      <c r="AU287" s="160" t="s">
        <v>84</v>
      </c>
      <c r="AY287" s="153" t="s">
        <v>137</v>
      </c>
      <c r="BK287" s="161">
        <f>SUM(BK288:BK292)</f>
        <v>0</v>
      </c>
    </row>
    <row r="288" spans="2:65" s="1" customFormat="1" ht="16.5" customHeight="1">
      <c r="B288" s="33"/>
      <c r="C288" s="108" t="s">
        <v>669</v>
      </c>
      <c r="D288" s="108" t="s">
        <v>132</v>
      </c>
      <c r="E288" s="109" t="s">
        <v>2332</v>
      </c>
      <c r="F288" s="110" t="s">
        <v>2333</v>
      </c>
      <c r="G288" s="111" t="s">
        <v>209</v>
      </c>
      <c r="H288" s="112">
        <v>273.2</v>
      </c>
      <c r="I288" s="113"/>
      <c r="J288" s="114">
        <f>ROUND(I288*H288,2)</f>
        <v>0</v>
      </c>
      <c r="K288" s="110" t="s">
        <v>376</v>
      </c>
      <c r="L288" s="33"/>
      <c r="M288" s="115" t="s">
        <v>19</v>
      </c>
      <c r="N288" s="116" t="s">
        <v>47</v>
      </c>
      <c r="P288" s="117">
        <f>O288*H288</f>
        <v>0</v>
      </c>
      <c r="Q288" s="117">
        <v>0</v>
      </c>
      <c r="R288" s="117">
        <f>Q288*H288</f>
        <v>0</v>
      </c>
      <c r="S288" s="117">
        <v>0</v>
      </c>
      <c r="T288" s="118">
        <f>S288*H288</f>
        <v>0</v>
      </c>
      <c r="AR288" s="119" t="s">
        <v>153</v>
      </c>
      <c r="AT288" s="119" t="s">
        <v>132</v>
      </c>
      <c r="AU288" s="119" t="s">
        <v>86</v>
      </c>
      <c r="AY288" s="18" t="s">
        <v>137</v>
      </c>
      <c r="BE288" s="120">
        <f>IF(N288="základní",J288,0)</f>
        <v>0</v>
      </c>
      <c r="BF288" s="120">
        <f>IF(N288="snížená",J288,0)</f>
        <v>0</v>
      </c>
      <c r="BG288" s="120">
        <f>IF(N288="zákl. přenesená",J288,0)</f>
        <v>0</v>
      </c>
      <c r="BH288" s="120">
        <f>IF(N288="sníž. přenesená",J288,0)</f>
        <v>0</v>
      </c>
      <c r="BI288" s="120">
        <f>IF(N288="nulová",J288,0)</f>
        <v>0</v>
      </c>
      <c r="BJ288" s="18" t="s">
        <v>84</v>
      </c>
      <c r="BK288" s="120">
        <f>ROUND(I288*H288,2)</f>
        <v>0</v>
      </c>
      <c r="BL288" s="18" t="s">
        <v>153</v>
      </c>
      <c r="BM288" s="119" t="s">
        <v>2334</v>
      </c>
    </row>
    <row r="289" spans="2:65" s="1" customFormat="1" ht="11.25">
      <c r="B289" s="33"/>
      <c r="D289" s="121" t="s">
        <v>139</v>
      </c>
      <c r="F289" s="122" t="s">
        <v>2335</v>
      </c>
      <c r="I289" s="123"/>
      <c r="L289" s="33"/>
      <c r="M289" s="124"/>
      <c r="T289" s="54"/>
      <c r="AT289" s="18" t="s">
        <v>139</v>
      </c>
      <c r="AU289" s="18" t="s">
        <v>86</v>
      </c>
    </row>
    <row r="290" spans="2:65" s="1" customFormat="1" ht="11.25">
      <c r="B290" s="33"/>
      <c r="D290" s="164" t="s">
        <v>379</v>
      </c>
      <c r="F290" s="165" t="s">
        <v>2336</v>
      </c>
      <c r="I290" s="123"/>
      <c r="L290" s="33"/>
      <c r="M290" s="124"/>
      <c r="T290" s="54"/>
      <c r="AT290" s="18" t="s">
        <v>379</v>
      </c>
      <c r="AU290" s="18" t="s">
        <v>86</v>
      </c>
    </row>
    <row r="291" spans="2:65" s="9" customFormat="1" ht="11.25">
      <c r="B291" s="125"/>
      <c r="D291" s="121" t="s">
        <v>141</v>
      </c>
      <c r="E291" s="126" t="s">
        <v>19</v>
      </c>
      <c r="F291" s="127" t="s">
        <v>2184</v>
      </c>
      <c r="H291" s="126" t="s">
        <v>19</v>
      </c>
      <c r="I291" s="128"/>
      <c r="L291" s="125"/>
      <c r="M291" s="129"/>
      <c r="T291" s="130"/>
      <c r="AT291" s="126" t="s">
        <v>141</v>
      </c>
      <c r="AU291" s="126" t="s">
        <v>86</v>
      </c>
      <c r="AV291" s="9" t="s">
        <v>84</v>
      </c>
      <c r="AW291" s="9" t="s">
        <v>37</v>
      </c>
      <c r="AX291" s="9" t="s">
        <v>76</v>
      </c>
      <c r="AY291" s="126" t="s">
        <v>137</v>
      </c>
    </row>
    <row r="292" spans="2:65" s="10" customFormat="1" ht="11.25">
      <c r="B292" s="131"/>
      <c r="D292" s="121" t="s">
        <v>141</v>
      </c>
      <c r="E292" s="132" t="s">
        <v>19</v>
      </c>
      <c r="F292" s="133" t="s">
        <v>2337</v>
      </c>
      <c r="H292" s="134">
        <v>273.2</v>
      </c>
      <c r="I292" s="135"/>
      <c r="L292" s="131"/>
      <c r="M292" s="136"/>
      <c r="T292" s="137"/>
      <c r="AT292" s="132" t="s">
        <v>141</v>
      </c>
      <c r="AU292" s="132" t="s">
        <v>86</v>
      </c>
      <c r="AV292" s="10" t="s">
        <v>86</v>
      </c>
      <c r="AW292" s="10" t="s">
        <v>37</v>
      </c>
      <c r="AX292" s="10" t="s">
        <v>84</v>
      </c>
      <c r="AY292" s="132" t="s">
        <v>137</v>
      </c>
    </row>
    <row r="293" spans="2:65" s="13" customFormat="1" ht="22.9" customHeight="1">
      <c r="B293" s="152"/>
      <c r="D293" s="153" t="s">
        <v>75</v>
      </c>
      <c r="E293" s="162" t="s">
        <v>181</v>
      </c>
      <c r="F293" s="162" t="s">
        <v>692</v>
      </c>
      <c r="I293" s="155"/>
      <c r="J293" s="163">
        <f>BK293</f>
        <v>0</v>
      </c>
      <c r="L293" s="152"/>
      <c r="M293" s="157"/>
      <c r="P293" s="158">
        <f>SUM(P294:P313)</f>
        <v>0</v>
      </c>
      <c r="R293" s="158">
        <f>SUM(R294:R313)</f>
        <v>1.6000000000000001E-3</v>
      </c>
      <c r="T293" s="159">
        <f>SUM(T294:T313)</f>
        <v>1.5939100000000002</v>
      </c>
      <c r="AR293" s="153" t="s">
        <v>84</v>
      </c>
      <c r="AT293" s="160" t="s">
        <v>75</v>
      </c>
      <c r="AU293" s="160" t="s">
        <v>84</v>
      </c>
      <c r="AY293" s="153" t="s">
        <v>137</v>
      </c>
      <c r="BK293" s="161">
        <f>SUM(BK294:BK313)</f>
        <v>0</v>
      </c>
    </row>
    <row r="294" spans="2:65" s="1" customFormat="1" ht="21.75" customHeight="1">
      <c r="B294" s="33"/>
      <c r="C294" s="108" t="s">
        <v>677</v>
      </c>
      <c r="D294" s="108" t="s">
        <v>132</v>
      </c>
      <c r="E294" s="109" t="s">
        <v>2338</v>
      </c>
      <c r="F294" s="110" t="s">
        <v>2339</v>
      </c>
      <c r="G294" s="111" t="s">
        <v>414</v>
      </c>
      <c r="H294" s="112">
        <v>8</v>
      </c>
      <c r="I294" s="113"/>
      <c r="J294" s="114">
        <f>ROUND(I294*H294,2)</f>
        <v>0</v>
      </c>
      <c r="K294" s="110" t="s">
        <v>376</v>
      </c>
      <c r="L294" s="33"/>
      <c r="M294" s="115" t="s">
        <v>19</v>
      </c>
      <c r="N294" s="116" t="s">
        <v>47</v>
      </c>
      <c r="P294" s="117">
        <f>O294*H294</f>
        <v>0</v>
      </c>
      <c r="Q294" s="117">
        <v>2.0000000000000001E-4</v>
      </c>
      <c r="R294" s="117">
        <f>Q294*H294</f>
        <v>1.6000000000000001E-3</v>
      </c>
      <c r="S294" s="117">
        <v>0</v>
      </c>
      <c r="T294" s="118">
        <f>S294*H294</f>
        <v>0</v>
      </c>
      <c r="AR294" s="119" t="s">
        <v>153</v>
      </c>
      <c r="AT294" s="119" t="s">
        <v>132</v>
      </c>
      <c r="AU294" s="119" t="s">
        <v>86</v>
      </c>
      <c r="AY294" s="18" t="s">
        <v>137</v>
      </c>
      <c r="BE294" s="120">
        <f>IF(N294="základní",J294,0)</f>
        <v>0</v>
      </c>
      <c r="BF294" s="120">
        <f>IF(N294="snížená",J294,0)</f>
        <v>0</v>
      </c>
      <c r="BG294" s="120">
        <f>IF(N294="zákl. přenesená",J294,0)</f>
        <v>0</v>
      </c>
      <c r="BH294" s="120">
        <f>IF(N294="sníž. přenesená",J294,0)</f>
        <v>0</v>
      </c>
      <c r="BI294" s="120">
        <f>IF(N294="nulová",J294,0)</f>
        <v>0</v>
      </c>
      <c r="BJ294" s="18" t="s">
        <v>84</v>
      </c>
      <c r="BK294" s="120">
        <f>ROUND(I294*H294,2)</f>
        <v>0</v>
      </c>
      <c r="BL294" s="18" t="s">
        <v>153</v>
      </c>
      <c r="BM294" s="119" t="s">
        <v>2340</v>
      </c>
    </row>
    <row r="295" spans="2:65" s="1" customFormat="1" ht="19.5">
      <c r="B295" s="33"/>
      <c r="D295" s="121" t="s">
        <v>139</v>
      </c>
      <c r="F295" s="122" t="s">
        <v>2341</v>
      </c>
      <c r="I295" s="123"/>
      <c r="L295" s="33"/>
      <c r="M295" s="124"/>
      <c r="T295" s="54"/>
      <c r="AT295" s="18" t="s">
        <v>139</v>
      </c>
      <c r="AU295" s="18" t="s">
        <v>86</v>
      </c>
    </row>
    <row r="296" spans="2:65" s="1" customFormat="1" ht="11.25">
      <c r="B296" s="33"/>
      <c r="D296" s="164" t="s">
        <v>379</v>
      </c>
      <c r="F296" s="165" t="s">
        <v>2342</v>
      </c>
      <c r="I296" s="123"/>
      <c r="L296" s="33"/>
      <c r="M296" s="124"/>
      <c r="T296" s="54"/>
      <c r="AT296" s="18" t="s">
        <v>379</v>
      </c>
      <c r="AU296" s="18" t="s">
        <v>86</v>
      </c>
    </row>
    <row r="297" spans="2:65" s="9" customFormat="1" ht="11.25">
      <c r="B297" s="125"/>
      <c r="D297" s="121" t="s">
        <v>141</v>
      </c>
      <c r="E297" s="126" t="s">
        <v>19</v>
      </c>
      <c r="F297" s="127" t="s">
        <v>2261</v>
      </c>
      <c r="H297" s="126" t="s">
        <v>19</v>
      </c>
      <c r="I297" s="128"/>
      <c r="L297" s="125"/>
      <c r="M297" s="129"/>
      <c r="T297" s="130"/>
      <c r="AT297" s="126" t="s">
        <v>141</v>
      </c>
      <c r="AU297" s="126" t="s">
        <v>86</v>
      </c>
      <c r="AV297" s="9" t="s">
        <v>84</v>
      </c>
      <c r="AW297" s="9" t="s">
        <v>37</v>
      </c>
      <c r="AX297" s="9" t="s">
        <v>76</v>
      </c>
      <c r="AY297" s="126" t="s">
        <v>137</v>
      </c>
    </row>
    <row r="298" spans="2:65" s="10" customFormat="1" ht="11.25">
      <c r="B298" s="131"/>
      <c r="D298" s="121" t="s">
        <v>141</v>
      </c>
      <c r="E298" s="132" t="s">
        <v>19</v>
      </c>
      <c r="F298" s="133" t="s">
        <v>2343</v>
      </c>
      <c r="H298" s="134">
        <v>8</v>
      </c>
      <c r="I298" s="135"/>
      <c r="L298" s="131"/>
      <c r="M298" s="136"/>
      <c r="T298" s="137"/>
      <c r="AT298" s="132" t="s">
        <v>141</v>
      </c>
      <c r="AU298" s="132" t="s">
        <v>86</v>
      </c>
      <c r="AV298" s="10" t="s">
        <v>86</v>
      </c>
      <c r="AW298" s="10" t="s">
        <v>37</v>
      </c>
      <c r="AX298" s="10" t="s">
        <v>84</v>
      </c>
      <c r="AY298" s="132" t="s">
        <v>137</v>
      </c>
    </row>
    <row r="299" spans="2:65" s="1" customFormat="1" ht="16.5" customHeight="1">
      <c r="B299" s="33"/>
      <c r="C299" s="108" t="s">
        <v>693</v>
      </c>
      <c r="D299" s="108" t="s">
        <v>132</v>
      </c>
      <c r="E299" s="109" t="s">
        <v>2344</v>
      </c>
      <c r="F299" s="110" t="s">
        <v>2345</v>
      </c>
      <c r="G299" s="111" t="s">
        <v>414</v>
      </c>
      <c r="H299" s="112">
        <v>9</v>
      </c>
      <c r="I299" s="113"/>
      <c r="J299" s="114">
        <f>ROUND(I299*H299,2)</f>
        <v>0</v>
      </c>
      <c r="K299" s="110" t="s">
        <v>376</v>
      </c>
      <c r="L299" s="33"/>
      <c r="M299" s="115" t="s">
        <v>19</v>
      </c>
      <c r="N299" s="116" t="s">
        <v>47</v>
      </c>
      <c r="P299" s="117">
        <f>O299*H299</f>
        <v>0</v>
      </c>
      <c r="Q299" s="117">
        <v>0</v>
      </c>
      <c r="R299" s="117">
        <f>Q299*H299</f>
        <v>0</v>
      </c>
      <c r="S299" s="117">
        <v>0.16500000000000001</v>
      </c>
      <c r="T299" s="118">
        <f>S299*H299</f>
        <v>1.4850000000000001</v>
      </c>
      <c r="AR299" s="119" t="s">
        <v>153</v>
      </c>
      <c r="AT299" s="119" t="s">
        <v>132</v>
      </c>
      <c r="AU299" s="119" t="s">
        <v>86</v>
      </c>
      <c r="AY299" s="18" t="s">
        <v>137</v>
      </c>
      <c r="BE299" s="120">
        <f>IF(N299="základní",J299,0)</f>
        <v>0</v>
      </c>
      <c r="BF299" s="120">
        <f>IF(N299="snížená",J299,0)</f>
        <v>0</v>
      </c>
      <c r="BG299" s="120">
        <f>IF(N299="zákl. přenesená",J299,0)</f>
        <v>0</v>
      </c>
      <c r="BH299" s="120">
        <f>IF(N299="sníž. přenesená",J299,0)</f>
        <v>0</v>
      </c>
      <c r="BI299" s="120">
        <f>IF(N299="nulová",J299,0)</f>
        <v>0</v>
      </c>
      <c r="BJ299" s="18" t="s">
        <v>84</v>
      </c>
      <c r="BK299" s="120">
        <f>ROUND(I299*H299,2)</f>
        <v>0</v>
      </c>
      <c r="BL299" s="18" t="s">
        <v>153</v>
      </c>
      <c r="BM299" s="119" t="s">
        <v>2346</v>
      </c>
    </row>
    <row r="300" spans="2:65" s="1" customFormat="1" ht="11.25">
      <c r="B300" s="33"/>
      <c r="D300" s="121" t="s">
        <v>139</v>
      </c>
      <c r="F300" s="122" t="s">
        <v>2347</v>
      </c>
      <c r="I300" s="123"/>
      <c r="L300" s="33"/>
      <c r="M300" s="124"/>
      <c r="T300" s="54"/>
      <c r="AT300" s="18" t="s">
        <v>139</v>
      </c>
      <c r="AU300" s="18" t="s">
        <v>86</v>
      </c>
    </row>
    <row r="301" spans="2:65" s="1" customFormat="1" ht="11.25">
      <c r="B301" s="33"/>
      <c r="D301" s="164" t="s">
        <v>379</v>
      </c>
      <c r="F301" s="165" t="s">
        <v>2348</v>
      </c>
      <c r="I301" s="123"/>
      <c r="L301" s="33"/>
      <c r="M301" s="124"/>
      <c r="T301" s="54"/>
      <c r="AT301" s="18" t="s">
        <v>379</v>
      </c>
      <c r="AU301" s="18" t="s">
        <v>86</v>
      </c>
    </row>
    <row r="302" spans="2:65" s="10" customFormat="1" ht="11.25">
      <c r="B302" s="131"/>
      <c r="D302" s="121" t="s">
        <v>141</v>
      </c>
      <c r="E302" s="132" t="s">
        <v>19</v>
      </c>
      <c r="F302" s="133" t="s">
        <v>2349</v>
      </c>
      <c r="H302" s="134">
        <v>9</v>
      </c>
      <c r="I302" s="135"/>
      <c r="L302" s="131"/>
      <c r="M302" s="136"/>
      <c r="T302" s="137"/>
      <c r="AT302" s="132" t="s">
        <v>141</v>
      </c>
      <c r="AU302" s="132" t="s">
        <v>86</v>
      </c>
      <c r="AV302" s="10" t="s">
        <v>86</v>
      </c>
      <c r="AW302" s="10" t="s">
        <v>37</v>
      </c>
      <c r="AX302" s="10" t="s">
        <v>84</v>
      </c>
      <c r="AY302" s="132" t="s">
        <v>137</v>
      </c>
    </row>
    <row r="303" spans="2:65" s="1" customFormat="1" ht="16.5" customHeight="1">
      <c r="B303" s="33"/>
      <c r="C303" s="108" t="s">
        <v>702</v>
      </c>
      <c r="D303" s="108" t="s">
        <v>132</v>
      </c>
      <c r="E303" s="109" t="s">
        <v>2350</v>
      </c>
      <c r="F303" s="110" t="s">
        <v>2351</v>
      </c>
      <c r="G303" s="111" t="s">
        <v>414</v>
      </c>
      <c r="H303" s="112">
        <v>2</v>
      </c>
      <c r="I303" s="113"/>
      <c r="J303" s="114">
        <f>ROUND(I303*H303,2)</f>
        <v>0</v>
      </c>
      <c r="K303" s="110" t="s">
        <v>376</v>
      </c>
      <c r="L303" s="33"/>
      <c r="M303" s="115" t="s">
        <v>19</v>
      </c>
      <c r="N303" s="116" t="s">
        <v>47</v>
      </c>
      <c r="P303" s="117">
        <f>O303*H303</f>
        <v>0</v>
      </c>
      <c r="Q303" s="117">
        <v>0</v>
      </c>
      <c r="R303" s="117">
        <f>Q303*H303</f>
        <v>0</v>
      </c>
      <c r="S303" s="117">
        <v>8.0000000000000002E-3</v>
      </c>
      <c r="T303" s="118">
        <f>S303*H303</f>
        <v>1.6E-2</v>
      </c>
      <c r="AR303" s="119" t="s">
        <v>153</v>
      </c>
      <c r="AT303" s="119" t="s">
        <v>132</v>
      </c>
      <c r="AU303" s="119" t="s">
        <v>86</v>
      </c>
      <c r="AY303" s="18" t="s">
        <v>137</v>
      </c>
      <c r="BE303" s="120">
        <f>IF(N303="základní",J303,0)</f>
        <v>0</v>
      </c>
      <c r="BF303" s="120">
        <f>IF(N303="snížená",J303,0)</f>
        <v>0</v>
      </c>
      <c r="BG303" s="120">
        <f>IF(N303="zákl. přenesená",J303,0)</f>
        <v>0</v>
      </c>
      <c r="BH303" s="120">
        <f>IF(N303="sníž. přenesená",J303,0)</f>
        <v>0</v>
      </c>
      <c r="BI303" s="120">
        <f>IF(N303="nulová",J303,0)</f>
        <v>0</v>
      </c>
      <c r="BJ303" s="18" t="s">
        <v>84</v>
      </c>
      <c r="BK303" s="120">
        <f>ROUND(I303*H303,2)</f>
        <v>0</v>
      </c>
      <c r="BL303" s="18" t="s">
        <v>153</v>
      </c>
      <c r="BM303" s="119" t="s">
        <v>2352</v>
      </c>
    </row>
    <row r="304" spans="2:65" s="1" customFormat="1" ht="11.25">
      <c r="B304" s="33"/>
      <c r="D304" s="121" t="s">
        <v>139</v>
      </c>
      <c r="F304" s="122" t="s">
        <v>2353</v>
      </c>
      <c r="I304" s="123"/>
      <c r="L304" s="33"/>
      <c r="M304" s="124"/>
      <c r="T304" s="54"/>
      <c r="AT304" s="18" t="s">
        <v>139</v>
      </c>
      <c r="AU304" s="18" t="s">
        <v>86</v>
      </c>
    </row>
    <row r="305" spans="2:65" s="1" customFormat="1" ht="11.25">
      <c r="B305" s="33"/>
      <c r="D305" s="164" t="s">
        <v>379</v>
      </c>
      <c r="F305" s="165" t="s">
        <v>2354</v>
      </c>
      <c r="I305" s="123"/>
      <c r="L305" s="33"/>
      <c r="M305" s="124"/>
      <c r="T305" s="54"/>
      <c r="AT305" s="18" t="s">
        <v>379</v>
      </c>
      <c r="AU305" s="18" t="s">
        <v>86</v>
      </c>
    </row>
    <row r="306" spans="2:65" s="10" customFormat="1" ht="11.25">
      <c r="B306" s="131"/>
      <c r="D306" s="121" t="s">
        <v>141</v>
      </c>
      <c r="E306" s="132" t="s">
        <v>19</v>
      </c>
      <c r="F306" s="133" t="s">
        <v>86</v>
      </c>
      <c r="H306" s="134">
        <v>2</v>
      </c>
      <c r="I306" s="135"/>
      <c r="L306" s="131"/>
      <c r="M306" s="136"/>
      <c r="T306" s="137"/>
      <c r="AT306" s="132" t="s">
        <v>141</v>
      </c>
      <c r="AU306" s="132" t="s">
        <v>86</v>
      </c>
      <c r="AV306" s="10" t="s">
        <v>86</v>
      </c>
      <c r="AW306" s="10" t="s">
        <v>37</v>
      </c>
      <c r="AX306" s="10" t="s">
        <v>84</v>
      </c>
      <c r="AY306" s="132" t="s">
        <v>137</v>
      </c>
    </row>
    <row r="307" spans="2:65" s="1" customFormat="1" ht="16.5" customHeight="1">
      <c r="B307" s="33"/>
      <c r="C307" s="108" t="s">
        <v>708</v>
      </c>
      <c r="D307" s="108" t="s">
        <v>132</v>
      </c>
      <c r="E307" s="109" t="s">
        <v>2355</v>
      </c>
      <c r="F307" s="110" t="s">
        <v>2356</v>
      </c>
      <c r="G307" s="111" t="s">
        <v>333</v>
      </c>
      <c r="H307" s="112">
        <v>23.25</v>
      </c>
      <c r="I307" s="113"/>
      <c r="J307" s="114">
        <f>ROUND(I307*H307,2)</f>
        <v>0</v>
      </c>
      <c r="K307" s="110" t="s">
        <v>376</v>
      </c>
      <c r="L307" s="33"/>
      <c r="M307" s="115" t="s">
        <v>19</v>
      </c>
      <c r="N307" s="116" t="s">
        <v>47</v>
      </c>
      <c r="P307" s="117">
        <f>O307*H307</f>
        <v>0</v>
      </c>
      <c r="Q307" s="117">
        <v>0</v>
      </c>
      <c r="R307" s="117">
        <f>Q307*H307</f>
        <v>0</v>
      </c>
      <c r="S307" s="117">
        <v>3.48E-3</v>
      </c>
      <c r="T307" s="118">
        <f>S307*H307</f>
        <v>8.0909999999999996E-2</v>
      </c>
      <c r="AR307" s="119" t="s">
        <v>153</v>
      </c>
      <c r="AT307" s="119" t="s">
        <v>132</v>
      </c>
      <c r="AU307" s="119" t="s">
        <v>86</v>
      </c>
      <c r="AY307" s="18" t="s">
        <v>137</v>
      </c>
      <c r="BE307" s="120">
        <f>IF(N307="základní",J307,0)</f>
        <v>0</v>
      </c>
      <c r="BF307" s="120">
        <f>IF(N307="snížená",J307,0)</f>
        <v>0</v>
      </c>
      <c r="BG307" s="120">
        <f>IF(N307="zákl. přenesená",J307,0)</f>
        <v>0</v>
      </c>
      <c r="BH307" s="120">
        <f>IF(N307="sníž. přenesená",J307,0)</f>
        <v>0</v>
      </c>
      <c r="BI307" s="120">
        <f>IF(N307="nulová",J307,0)</f>
        <v>0</v>
      </c>
      <c r="BJ307" s="18" t="s">
        <v>84</v>
      </c>
      <c r="BK307" s="120">
        <f>ROUND(I307*H307,2)</f>
        <v>0</v>
      </c>
      <c r="BL307" s="18" t="s">
        <v>153</v>
      </c>
      <c r="BM307" s="119" t="s">
        <v>2357</v>
      </c>
    </row>
    <row r="308" spans="2:65" s="1" customFormat="1" ht="11.25">
      <c r="B308" s="33"/>
      <c r="D308" s="121" t="s">
        <v>139</v>
      </c>
      <c r="F308" s="122" t="s">
        <v>2358</v>
      </c>
      <c r="I308" s="123"/>
      <c r="L308" s="33"/>
      <c r="M308" s="124"/>
      <c r="T308" s="54"/>
      <c r="AT308" s="18" t="s">
        <v>139</v>
      </c>
      <c r="AU308" s="18" t="s">
        <v>86</v>
      </c>
    </row>
    <row r="309" spans="2:65" s="1" customFormat="1" ht="11.25">
      <c r="B309" s="33"/>
      <c r="D309" s="164" t="s">
        <v>379</v>
      </c>
      <c r="F309" s="165" t="s">
        <v>2359</v>
      </c>
      <c r="I309" s="123"/>
      <c r="L309" s="33"/>
      <c r="M309" s="124"/>
      <c r="T309" s="54"/>
      <c r="AT309" s="18" t="s">
        <v>379</v>
      </c>
      <c r="AU309" s="18" t="s">
        <v>86</v>
      </c>
    </row>
    <row r="310" spans="2:65" s="9" customFormat="1" ht="11.25">
      <c r="B310" s="125"/>
      <c r="D310" s="121" t="s">
        <v>141</v>
      </c>
      <c r="E310" s="126" t="s">
        <v>19</v>
      </c>
      <c r="F310" s="127" t="s">
        <v>2360</v>
      </c>
      <c r="H310" s="126" t="s">
        <v>19</v>
      </c>
      <c r="I310" s="128"/>
      <c r="L310" s="125"/>
      <c r="M310" s="129"/>
      <c r="T310" s="130"/>
      <c r="AT310" s="126" t="s">
        <v>141</v>
      </c>
      <c r="AU310" s="126" t="s">
        <v>86</v>
      </c>
      <c r="AV310" s="9" t="s">
        <v>84</v>
      </c>
      <c r="AW310" s="9" t="s">
        <v>37</v>
      </c>
      <c r="AX310" s="9" t="s">
        <v>76</v>
      </c>
      <c r="AY310" s="126" t="s">
        <v>137</v>
      </c>
    </row>
    <row r="311" spans="2:65" s="10" customFormat="1" ht="11.25">
      <c r="B311" s="131"/>
      <c r="D311" s="121" t="s">
        <v>141</v>
      </c>
      <c r="E311" s="132" t="s">
        <v>2115</v>
      </c>
      <c r="F311" s="133" t="s">
        <v>2361</v>
      </c>
      <c r="H311" s="134">
        <v>23.25</v>
      </c>
      <c r="I311" s="135"/>
      <c r="L311" s="131"/>
      <c r="M311" s="136"/>
      <c r="T311" s="137"/>
      <c r="AT311" s="132" t="s">
        <v>141</v>
      </c>
      <c r="AU311" s="132" t="s">
        <v>86</v>
      </c>
      <c r="AV311" s="10" t="s">
        <v>86</v>
      </c>
      <c r="AW311" s="10" t="s">
        <v>37</v>
      </c>
      <c r="AX311" s="10" t="s">
        <v>84</v>
      </c>
      <c r="AY311" s="132" t="s">
        <v>137</v>
      </c>
    </row>
    <row r="312" spans="2:65" s="1" customFormat="1" ht="16.5" customHeight="1">
      <c r="B312" s="33"/>
      <c r="C312" s="108" t="s">
        <v>715</v>
      </c>
      <c r="D312" s="108" t="s">
        <v>132</v>
      </c>
      <c r="E312" s="109" t="s">
        <v>2362</v>
      </c>
      <c r="F312" s="110" t="s">
        <v>2363</v>
      </c>
      <c r="G312" s="111" t="s">
        <v>237</v>
      </c>
      <c r="H312" s="112">
        <v>1</v>
      </c>
      <c r="I312" s="113"/>
      <c r="J312" s="114">
        <f>ROUND(I312*H312,2)</f>
        <v>0</v>
      </c>
      <c r="K312" s="110" t="s">
        <v>19</v>
      </c>
      <c r="L312" s="33"/>
      <c r="M312" s="115" t="s">
        <v>19</v>
      </c>
      <c r="N312" s="116" t="s">
        <v>47</v>
      </c>
      <c r="P312" s="117">
        <f>O312*H312</f>
        <v>0</v>
      </c>
      <c r="Q312" s="117">
        <v>0</v>
      </c>
      <c r="R312" s="117">
        <f>Q312*H312</f>
        <v>0</v>
      </c>
      <c r="S312" s="117">
        <v>1.2E-2</v>
      </c>
      <c r="T312" s="118">
        <f>S312*H312</f>
        <v>1.2E-2</v>
      </c>
      <c r="AR312" s="119" t="s">
        <v>153</v>
      </c>
      <c r="AT312" s="119" t="s">
        <v>132</v>
      </c>
      <c r="AU312" s="119" t="s">
        <v>86</v>
      </c>
      <c r="AY312" s="18" t="s">
        <v>137</v>
      </c>
      <c r="BE312" s="120">
        <f>IF(N312="základní",J312,0)</f>
        <v>0</v>
      </c>
      <c r="BF312" s="120">
        <f>IF(N312="snížená",J312,0)</f>
        <v>0</v>
      </c>
      <c r="BG312" s="120">
        <f>IF(N312="zákl. přenesená",J312,0)</f>
        <v>0</v>
      </c>
      <c r="BH312" s="120">
        <f>IF(N312="sníž. přenesená",J312,0)</f>
        <v>0</v>
      </c>
      <c r="BI312" s="120">
        <f>IF(N312="nulová",J312,0)</f>
        <v>0</v>
      </c>
      <c r="BJ312" s="18" t="s">
        <v>84</v>
      </c>
      <c r="BK312" s="120">
        <f>ROUND(I312*H312,2)</f>
        <v>0</v>
      </c>
      <c r="BL312" s="18" t="s">
        <v>153</v>
      </c>
      <c r="BM312" s="119" t="s">
        <v>2364</v>
      </c>
    </row>
    <row r="313" spans="2:65" s="1" customFormat="1" ht="11.25">
      <c r="B313" s="33"/>
      <c r="D313" s="121" t="s">
        <v>139</v>
      </c>
      <c r="F313" s="122" t="s">
        <v>2363</v>
      </c>
      <c r="I313" s="123"/>
      <c r="L313" s="33"/>
      <c r="M313" s="124"/>
      <c r="T313" s="54"/>
      <c r="AT313" s="18" t="s">
        <v>139</v>
      </c>
      <c r="AU313" s="18" t="s">
        <v>86</v>
      </c>
    </row>
    <row r="314" spans="2:65" s="13" customFormat="1" ht="22.9" customHeight="1">
      <c r="B314" s="152"/>
      <c r="D314" s="153" t="s">
        <v>75</v>
      </c>
      <c r="E314" s="162" t="s">
        <v>788</v>
      </c>
      <c r="F314" s="162" t="s">
        <v>789</v>
      </c>
      <c r="I314" s="155"/>
      <c r="J314" s="163">
        <f>BK314</f>
        <v>0</v>
      </c>
      <c r="L314" s="152"/>
      <c r="M314" s="157"/>
      <c r="P314" s="158">
        <f>SUM(P315:P339)</f>
        <v>0</v>
      </c>
      <c r="R314" s="158">
        <f>SUM(R315:R339)</f>
        <v>0</v>
      </c>
      <c r="T314" s="159">
        <f>SUM(T315:T339)</f>
        <v>0</v>
      </c>
      <c r="AR314" s="153" t="s">
        <v>84</v>
      </c>
      <c r="AT314" s="160" t="s">
        <v>75</v>
      </c>
      <c r="AU314" s="160" t="s">
        <v>84</v>
      </c>
      <c r="AY314" s="153" t="s">
        <v>137</v>
      </c>
      <c r="BK314" s="161">
        <f>SUM(BK315:BK339)</f>
        <v>0</v>
      </c>
    </row>
    <row r="315" spans="2:65" s="1" customFormat="1" ht="16.5" customHeight="1">
      <c r="B315" s="33"/>
      <c r="C315" s="108" t="s">
        <v>722</v>
      </c>
      <c r="D315" s="108" t="s">
        <v>132</v>
      </c>
      <c r="E315" s="109" t="s">
        <v>791</v>
      </c>
      <c r="F315" s="110" t="s">
        <v>792</v>
      </c>
      <c r="G315" s="111" t="s">
        <v>135</v>
      </c>
      <c r="H315" s="112">
        <v>1583</v>
      </c>
      <c r="I315" s="113"/>
      <c r="J315" s="114">
        <f>ROUND(I315*H315,2)</f>
        <v>0</v>
      </c>
      <c r="K315" s="110" t="s">
        <v>19</v>
      </c>
      <c r="L315" s="33"/>
      <c r="M315" s="115" t="s">
        <v>19</v>
      </c>
      <c r="N315" s="116" t="s">
        <v>47</v>
      </c>
      <c r="P315" s="117">
        <f>O315*H315</f>
        <v>0</v>
      </c>
      <c r="Q315" s="117">
        <v>0</v>
      </c>
      <c r="R315" s="117">
        <f>Q315*H315</f>
        <v>0</v>
      </c>
      <c r="S315" s="117">
        <v>0</v>
      </c>
      <c r="T315" s="118">
        <f>S315*H315</f>
        <v>0</v>
      </c>
      <c r="AR315" s="119" t="s">
        <v>153</v>
      </c>
      <c r="AT315" s="119" t="s">
        <v>132</v>
      </c>
      <c r="AU315" s="119" t="s">
        <v>86</v>
      </c>
      <c r="AY315" s="18" t="s">
        <v>137</v>
      </c>
      <c r="BE315" s="120">
        <f>IF(N315="základní",J315,0)</f>
        <v>0</v>
      </c>
      <c r="BF315" s="120">
        <f>IF(N315="snížená",J315,0)</f>
        <v>0</v>
      </c>
      <c r="BG315" s="120">
        <f>IF(N315="zákl. přenesená",J315,0)</f>
        <v>0</v>
      </c>
      <c r="BH315" s="120">
        <f>IF(N315="sníž. přenesená",J315,0)</f>
        <v>0</v>
      </c>
      <c r="BI315" s="120">
        <f>IF(N315="nulová",J315,0)</f>
        <v>0</v>
      </c>
      <c r="BJ315" s="18" t="s">
        <v>84</v>
      </c>
      <c r="BK315" s="120">
        <f>ROUND(I315*H315,2)</f>
        <v>0</v>
      </c>
      <c r="BL315" s="18" t="s">
        <v>153</v>
      </c>
      <c r="BM315" s="119" t="s">
        <v>2365</v>
      </c>
    </row>
    <row r="316" spans="2:65" s="1" customFormat="1" ht="11.25">
      <c r="B316" s="33"/>
      <c r="D316" s="121" t="s">
        <v>139</v>
      </c>
      <c r="F316" s="122" t="s">
        <v>792</v>
      </c>
      <c r="I316" s="123"/>
      <c r="L316" s="33"/>
      <c r="M316" s="124"/>
      <c r="T316" s="54"/>
      <c r="AT316" s="18" t="s">
        <v>139</v>
      </c>
      <c r="AU316" s="18" t="s">
        <v>86</v>
      </c>
    </row>
    <row r="317" spans="2:65" s="10" customFormat="1" ht="11.25">
      <c r="B317" s="131"/>
      <c r="D317" s="121" t="s">
        <v>141</v>
      </c>
      <c r="E317" s="132" t="s">
        <v>19</v>
      </c>
      <c r="F317" s="133" t="s">
        <v>794</v>
      </c>
      <c r="H317" s="134">
        <v>1583</v>
      </c>
      <c r="I317" s="135"/>
      <c r="L317" s="131"/>
      <c r="M317" s="136"/>
      <c r="T317" s="137"/>
      <c r="AT317" s="132" t="s">
        <v>141</v>
      </c>
      <c r="AU317" s="132" t="s">
        <v>86</v>
      </c>
      <c r="AV317" s="10" t="s">
        <v>86</v>
      </c>
      <c r="AW317" s="10" t="s">
        <v>37</v>
      </c>
      <c r="AX317" s="10" t="s">
        <v>84</v>
      </c>
      <c r="AY317" s="132" t="s">
        <v>137</v>
      </c>
    </row>
    <row r="318" spans="2:65" s="1" customFormat="1" ht="16.5" customHeight="1">
      <c r="B318" s="33"/>
      <c r="C318" s="108" t="s">
        <v>726</v>
      </c>
      <c r="D318" s="108" t="s">
        <v>132</v>
      </c>
      <c r="E318" s="109" t="s">
        <v>799</v>
      </c>
      <c r="F318" s="110" t="s">
        <v>800</v>
      </c>
      <c r="G318" s="111" t="s">
        <v>303</v>
      </c>
      <c r="H318" s="112">
        <v>1.583</v>
      </c>
      <c r="I318" s="113"/>
      <c r="J318" s="114">
        <f>ROUND(I318*H318,2)</f>
        <v>0</v>
      </c>
      <c r="K318" s="110" t="s">
        <v>376</v>
      </c>
      <c r="L318" s="33"/>
      <c r="M318" s="115" t="s">
        <v>19</v>
      </c>
      <c r="N318" s="116" t="s">
        <v>47</v>
      </c>
      <c r="P318" s="117">
        <f>O318*H318</f>
        <v>0</v>
      </c>
      <c r="Q318" s="117">
        <v>0</v>
      </c>
      <c r="R318" s="117">
        <f>Q318*H318</f>
        <v>0</v>
      </c>
      <c r="S318" s="117">
        <v>0</v>
      </c>
      <c r="T318" s="118">
        <f>S318*H318</f>
        <v>0</v>
      </c>
      <c r="AR318" s="119" t="s">
        <v>153</v>
      </c>
      <c r="AT318" s="119" t="s">
        <v>132</v>
      </c>
      <c r="AU318" s="119" t="s">
        <v>86</v>
      </c>
      <c r="AY318" s="18" t="s">
        <v>137</v>
      </c>
      <c r="BE318" s="120">
        <f>IF(N318="základní",J318,0)</f>
        <v>0</v>
      </c>
      <c r="BF318" s="120">
        <f>IF(N318="snížená",J318,0)</f>
        <v>0</v>
      </c>
      <c r="BG318" s="120">
        <f>IF(N318="zákl. přenesená",J318,0)</f>
        <v>0</v>
      </c>
      <c r="BH318" s="120">
        <f>IF(N318="sníž. přenesená",J318,0)</f>
        <v>0</v>
      </c>
      <c r="BI318" s="120">
        <f>IF(N318="nulová",J318,0)</f>
        <v>0</v>
      </c>
      <c r="BJ318" s="18" t="s">
        <v>84</v>
      </c>
      <c r="BK318" s="120">
        <f>ROUND(I318*H318,2)</f>
        <v>0</v>
      </c>
      <c r="BL318" s="18" t="s">
        <v>153</v>
      </c>
      <c r="BM318" s="119" t="s">
        <v>2366</v>
      </c>
    </row>
    <row r="319" spans="2:65" s="1" customFormat="1" ht="11.25">
      <c r="B319" s="33"/>
      <c r="D319" s="121" t="s">
        <v>139</v>
      </c>
      <c r="F319" s="122" t="s">
        <v>802</v>
      </c>
      <c r="I319" s="123"/>
      <c r="L319" s="33"/>
      <c r="M319" s="124"/>
      <c r="T319" s="54"/>
      <c r="AT319" s="18" t="s">
        <v>139</v>
      </c>
      <c r="AU319" s="18" t="s">
        <v>86</v>
      </c>
    </row>
    <row r="320" spans="2:65" s="1" customFormat="1" ht="11.25">
      <c r="B320" s="33"/>
      <c r="D320" s="164" t="s">
        <v>379</v>
      </c>
      <c r="F320" s="165" t="s">
        <v>803</v>
      </c>
      <c r="I320" s="123"/>
      <c r="L320" s="33"/>
      <c r="M320" s="124"/>
      <c r="T320" s="54"/>
      <c r="AT320" s="18" t="s">
        <v>379</v>
      </c>
      <c r="AU320" s="18" t="s">
        <v>86</v>
      </c>
    </row>
    <row r="321" spans="2:65" s="10" customFormat="1" ht="11.25">
      <c r="B321" s="131"/>
      <c r="D321" s="121" t="s">
        <v>141</v>
      </c>
      <c r="E321" s="132" t="s">
        <v>19</v>
      </c>
      <c r="F321" s="133" t="s">
        <v>2367</v>
      </c>
      <c r="H321" s="134">
        <v>7.0000000000000007E-2</v>
      </c>
      <c r="I321" s="135"/>
      <c r="L321" s="131"/>
      <c r="M321" s="136"/>
      <c r="T321" s="137"/>
      <c r="AT321" s="132" t="s">
        <v>141</v>
      </c>
      <c r="AU321" s="132" t="s">
        <v>86</v>
      </c>
      <c r="AV321" s="10" t="s">
        <v>86</v>
      </c>
      <c r="AW321" s="10" t="s">
        <v>37</v>
      </c>
      <c r="AX321" s="10" t="s">
        <v>76</v>
      </c>
      <c r="AY321" s="132" t="s">
        <v>137</v>
      </c>
    </row>
    <row r="322" spans="2:65" s="10" customFormat="1" ht="11.25">
      <c r="B322" s="131"/>
      <c r="D322" s="121" t="s">
        <v>141</v>
      </c>
      <c r="E322" s="132" t="s">
        <v>19</v>
      </c>
      <c r="F322" s="133" t="s">
        <v>2368</v>
      </c>
      <c r="H322" s="134">
        <v>1.2E-2</v>
      </c>
      <c r="I322" s="135"/>
      <c r="L322" s="131"/>
      <c r="M322" s="136"/>
      <c r="T322" s="137"/>
      <c r="AT322" s="132" t="s">
        <v>141</v>
      </c>
      <c r="AU322" s="132" t="s">
        <v>86</v>
      </c>
      <c r="AV322" s="10" t="s">
        <v>86</v>
      </c>
      <c r="AW322" s="10" t="s">
        <v>37</v>
      </c>
      <c r="AX322" s="10" t="s">
        <v>76</v>
      </c>
      <c r="AY322" s="132" t="s">
        <v>137</v>
      </c>
    </row>
    <row r="323" spans="2:65" s="10" customFormat="1" ht="11.25">
      <c r="B323" s="131"/>
      <c r="D323" s="121" t="s">
        <v>141</v>
      </c>
      <c r="E323" s="132" t="s">
        <v>19</v>
      </c>
      <c r="F323" s="133" t="s">
        <v>2369</v>
      </c>
      <c r="H323" s="134">
        <v>1.5009999999999999</v>
      </c>
      <c r="I323" s="135"/>
      <c r="L323" s="131"/>
      <c r="M323" s="136"/>
      <c r="T323" s="137"/>
      <c r="AT323" s="132" t="s">
        <v>141</v>
      </c>
      <c r="AU323" s="132" t="s">
        <v>86</v>
      </c>
      <c r="AV323" s="10" t="s">
        <v>86</v>
      </c>
      <c r="AW323" s="10" t="s">
        <v>37</v>
      </c>
      <c r="AX323" s="10" t="s">
        <v>76</v>
      </c>
      <c r="AY323" s="132" t="s">
        <v>137</v>
      </c>
    </row>
    <row r="324" spans="2:65" s="14" customFormat="1" ht="11.25">
      <c r="B324" s="166"/>
      <c r="D324" s="121" t="s">
        <v>141</v>
      </c>
      <c r="E324" s="167" t="s">
        <v>313</v>
      </c>
      <c r="F324" s="168" t="s">
        <v>391</v>
      </c>
      <c r="H324" s="169">
        <v>1.583</v>
      </c>
      <c r="I324" s="170"/>
      <c r="L324" s="166"/>
      <c r="M324" s="171"/>
      <c r="T324" s="172"/>
      <c r="AT324" s="167" t="s">
        <v>141</v>
      </c>
      <c r="AU324" s="167" t="s">
        <v>86</v>
      </c>
      <c r="AV324" s="14" t="s">
        <v>153</v>
      </c>
      <c r="AW324" s="14" t="s">
        <v>37</v>
      </c>
      <c r="AX324" s="14" t="s">
        <v>84</v>
      </c>
      <c r="AY324" s="167" t="s">
        <v>137</v>
      </c>
    </row>
    <row r="325" spans="2:65" s="1" customFormat="1" ht="16.5" customHeight="1">
      <c r="B325" s="33"/>
      <c r="C325" s="108" t="s">
        <v>733</v>
      </c>
      <c r="D325" s="108" t="s">
        <v>132</v>
      </c>
      <c r="E325" s="109" t="s">
        <v>807</v>
      </c>
      <c r="F325" s="110" t="s">
        <v>808</v>
      </c>
      <c r="G325" s="111" t="s">
        <v>303</v>
      </c>
      <c r="H325" s="112">
        <v>96.536000000000001</v>
      </c>
      <c r="I325" s="113"/>
      <c r="J325" s="114">
        <f>ROUND(I325*H325,2)</f>
        <v>0</v>
      </c>
      <c r="K325" s="110" t="s">
        <v>376</v>
      </c>
      <c r="L325" s="33"/>
      <c r="M325" s="115" t="s">
        <v>19</v>
      </c>
      <c r="N325" s="116" t="s">
        <v>47</v>
      </c>
      <c r="P325" s="117">
        <f>O325*H325</f>
        <v>0</v>
      </c>
      <c r="Q325" s="117">
        <v>0</v>
      </c>
      <c r="R325" s="117">
        <f>Q325*H325</f>
        <v>0</v>
      </c>
      <c r="S325" s="117">
        <v>0</v>
      </c>
      <c r="T325" s="118">
        <f>S325*H325</f>
        <v>0</v>
      </c>
      <c r="AR325" s="119" t="s">
        <v>153</v>
      </c>
      <c r="AT325" s="119" t="s">
        <v>132</v>
      </c>
      <c r="AU325" s="119" t="s">
        <v>86</v>
      </c>
      <c r="AY325" s="18" t="s">
        <v>137</v>
      </c>
      <c r="BE325" s="120">
        <f>IF(N325="základní",J325,0)</f>
        <v>0</v>
      </c>
      <c r="BF325" s="120">
        <f>IF(N325="snížená",J325,0)</f>
        <v>0</v>
      </c>
      <c r="BG325" s="120">
        <f>IF(N325="zákl. přenesená",J325,0)</f>
        <v>0</v>
      </c>
      <c r="BH325" s="120">
        <f>IF(N325="sníž. přenesená",J325,0)</f>
        <v>0</v>
      </c>
      <c r="BI325" s="120">
        <f>IF(N325="nulová",J325,0)</f>
        <v>0</v>
      </c>
      <c r="BJ325" s="18" t="s">
        <v>84</v>
      </c>
      <c r="BK325" s="120">
        <f>ROUND(I325*H325,2)</f>
        <v>0</v>
      </c>
      <c r="BL325" s="18" t="s">
        <v>153</v>
      </c>
      <c r="BM325" s="119" t="s">
        <v>2370</v>
      </c>
    </row>
    <row r="326" spans="2:65" s="1" customFormat="1" ht="11.25">
      <c r="B326" s="33"/>
      <c r="D326" s="121" t="s">
        <v>139</v>
      </c>
      <c r="F326" s="122" t="s">
        <v>810</v>
      </c>
      <c r="I326" s="123"/>
      <c r="L326" s="33"/>
      <c r="M326" s="124"/>
      <c r="T326" s="54"/>
      <c r="AT326" s="18" t="s">
        <v>139</v>
      </c>
      <c r="AU326" s="18" t="s">
        <v>86</v>
      </c>
    </row>
    <row r="327" spans="2:65" s="1" customFormat="1" ht="11.25">
      <c r="B327" s="33"/>
      <c r="D327" s="164" t="s">
        <v>379</v>
      </c>
      <c r="F327" s="165" t="s">
        <v>811</v>
      </c>
      <c r="I327" s="123"/>
      <c r="L327" s="33"/>
      <c r="M327" s="124"/>
      <c r="T327" s="54"/>
      <c r="AT327" s="18" t="s">
        <v>379</v>
      </c>
      <c r="AU327" s="18" t="s">
        <v>86</v>
      </c>
    </row>
    <row r="328" spans="2:65" s="10" customFormat="1" ht="11.25">
      <c r="B328" s="131"/>
      <c r="D328" s="121" t="s">
        <v>141</v>
      </c>
      <c r="E328" s="132" t="s">
        <v>19</v>
      </c>
      <c r="F328" s="133" t="s">
        <v>971</v>
      </c>
      <c r="H328" s="134">
        <v>96.536000000000001</v>
      </c>
      <c r="I328" s="135"/>
      <c r="L328" s="131"/>
      <c r="M328" s="136"/>
      <c r="T328" s="137"/>
      <c r="AT328" s="132" t="s">
        <v>141</v>
      </c>
      <c r="AU328" s="132" t="s">
        <v>86</v>
      </c>
      <c r="AV328" s="10" t="s">
        <v>86</v>
      </c>
      <c r="AW328" s="10" t="s">
        <v>37</v>
      </c>
      <c r="AX328" s="10" t="s">
        <v>84</v>
      </c>
      <c r="AY328" s="132" t="s">
        <v>137</v>
      </c>
    </row>
    <row r="329" spans="2:65" s="1" customFormat="1" ht="16.5" customHeight="1">
      <c r="B329" s="33"/>
      <c r="C329" s="108" t="s">
        <v>740</v>
      </c>
      <c r="D329" s="108" t="s">
        <v>132</v>
      </c>
      <c r="E329" s="109" t="s">
        <v>813</v>
      </c>
      <c r="F329" s="110" t="s">
        <v>814</v>
      </c>
      <c r="G329" s="111" t="s">
        <v>303</v>
      </c>
      <c r="H329" s="112">
        <v>1834.184</v>
      </c>
      <c r="I329" s="113"/>
      <c r="J329" s="114">
        <f>ROUND(I329*H329,2)</f>
        <v>0</v>
      </c>
      <c r="K329" s="110" t="s">
        <v>376</v>
      </c>
      <c r="L329" s="33"/>
      <c r="M329" s="115" t="s">
        <v>19</v>
      </c>
      <c r="N329" s="116" t="s">
        <v>47</v>
      </c>
      <c r="P329" s="117">
        <f>O329*H329</f>
        <v>0</v>
      </c>
      <c r="Q329" s="117">
        <v>0</v>
      </c>
      <c r="R329" s="117">
        <f>Q329*H329</f>
        <v>0</v>
      </c>
      <c r="S329" s="117">
        <v>0</v>
      </c>
      <c r="T329" s="118">
        <f>S329*H329</f>
        <v>0</v>
      </c>
      <c r="AR329" s="119" t="s">
        <v>153</v>
      </c>
      <c r="AT329" s="119" t="s">
        <v>132</v>
      </c>
      <c r="AU329" s="119" t="s">
        <v>86</v>
      </c>
      <c r="AY329" s="18" t="s">
        <v>137</v>
      </c>
      <c r="BE329" s="120">
        <f>IF(N329="základní",J329,0)</f>
        <v>0</v>
      </c>
      <c r="BF329" s="120">
        <f>IF(N329="snížená",J329,0)</f>
        <v>0</v>
      </c>
      <c r="BG329" s="120">
        <f>IF(N329="zákl. přenesená",J329,0)</f>
        <v>0</v>
      </c>
      <c r="BH329" s="120">
        <f>IF(N329="sníž. přenesená",J329,0)</f>
        <v>0</v>
      </c>
      <c r="BI329" s="120">
        <f>IF(N329="nulová",J329,0)</f>
        <v>0</v>
      </c>
      <c r="BJ329" s="18" t="s">
        <v>84</v>
      </c>
      <c r="BK329" s="120">
        <f>ROUND(I329*H329,2)</f>
        <v>0</v>
      </c>
      <c r="BL329" s="18" t="s">
        <v>153</v>
      </c>
      <c r="BM329" s="119" t="s">
        <v>2371</v>
      </c>
    </row>
    <row r="330" spans="2:65" s="1" customFormat="1" ht="19.5">
      <c r="B330" s="33"/>
      <c r="D330" s="121" t="s">
        <v>139</v>
      </c>
      <c r="F330" s="122" t="s">
        <v>816</v>
      </c>
      <c r="I330" s="123"/>
      <c r="L330" s="33"/>
      <c r="M330" s="124"/>
      <c r="T330" s="54"/>
      <c r="AT330" s="18" t="s">
        <v>139</v>
      </c>
      <c r="AU330" s="18" t="s">
        <v>86</v>
      </c>
    </row>
    <row r="331" spans="2:65" s="1" customFormat="1" ht="11.25">
      <c r="B331" s="33"/>
      <c r="D331" s="164" t="s">
        <v>379</v>
      </c>
      <c r="F331" s="165" t="s">
        <v>817</v>
      </c>
      <c r="I331" s="123"/>
      <c r="L331" s="33"/>
      <c r="M331" s="124"/>
      <c r="T331" s="54"/>
      <c r="AT331" s="18" t="s">
        <v>379</v>
      </c>
      <c r="AU331" s="18" t="s">
        <v>86</v>
      </c>
    </row>
    <row r="332" spans="2:65" s="10" customFormat="1" ht="11.25">
      <c r="B332" s="131"/>
      <c r="D332" s="121" t="s">
        <v>141</v>
      </c>
      <c r="E332" s="132" t="s">
        <v>19</v>
      </c>
      <c r="F332" s="133" t="s">
        <v>2372</v>
      </c>
      <c r="H332" s="134">
        <v>1834.184</v>
      </c>
      <c r="I332" s="135"/>
      <c r="L332" s="131"/>
      <c r="M332" s="136"/>
      <c r="T332" s="137"/>
      <c r="AT332" s="132" t="s">
        <v>141</v>
      </c>
      <c r="AU332" s="132" t="s">
        <v>86</v>
      </c>
      <c r="AV332" s="10" t="s">
        <v>86</v>
      </c>
      <c r="AW332" s="10" t="s">
        <v>37</v>
      </c>
      <c r="AX332" s="10" t="s">
        <v>84</v>
      </c>
      <c r="AY332" s="132" t="s">
        <v>137</v>
      </c>
    </row>
    <row r="333" spans="2:65" s="1" customFormat="1" ht="24.2" customHeight="1">
      <c r="B333" s="33"/>
      <c r="C333" s="108" t="s">
        <v>747</v>
      </c>
      <c r="D333" s="108" t="s">
        <v>132</v>
      </c>
      <c r="E333" s="109" t="s">
        <v>1619</v>
      </c>
      <c r="F333" s="110" t="s">
        <v>534</v>
      </c>
      <c r="G333" s="111" t="s">
        <v>303</v>
      </c>
      <c r="H333" s="112">
        <v>96.536000000000001</v>
      </c>
      <c r="I333" s="113"/>
      <c r="J333" s="114">
        <f>ROUND(I333*H333,2)</f>
        <v>0</v>
      </c>
      <c r="K333" s="110" t="s">
        <v>376</v>
      </c>
      <c r="L333" s="33"/>
      <c r="M333" s="115" t="s">
        <v>19</v>
      </c>
      <c r="N333" s="116" t="s">
        <v>47</v>
      </c>
      <c r="P333" s="117">
        <f>O333*H333</f>
        <v>0</v>
      </c>
      <c r="Q333" s="117">
        <v>0</v>
      </c>
      <c r="R333" s="117">
        <f>Q333*H333</f>
        <v>0</v>
      </c>
      <c r="S333" s="117">
        <v>0</v>
      </c>
      <c r="T333" s="118">
        <f>S333*H333</f>
        <v>0</v>
      </c>
      <c r="AR333" s="119" t="s">
        <v>153</v>
      </c>
      <c r="AT333" s="119" t="s">
        <v>132</v>
      </c>
      <c r="AU333" s="119" t="s">
        <v>86</v>
      </c>
      <c r="AY333" s="18" t="s">
        <v>137</v>
      </c>
      <c r="BE333" s="120">
        <f>IF(N333="základní",J333,0)</f>
        <v>0</v>
      </c>
      <c r="BF333" s="120">
        <f>IF(N333="snížená",J333,0)</f>
        <v>0</v>
      </c>
      <c r="BG333" s="120">
        <f>IF(N333="zákl. přenesená",J333,0)</f>
        <v>0</v>
      </c>
      <c r="BH333" s="120">
        <f>IF(N333="sníž. přenesená",J333,0)</f>
        <v>0</v>
      </c>
      <c r="BI333" s="120">
        <f>IF(N333="nulová",J333,0)</f>
        <v>0</v>
      </c>
      <c r="BJ333" s="18" t="s">
        <v>84</v>
      </c>
      <c r="BK333" s="120">
        <f>ROUND(I333*H333,2)</f>
        <v>0</v>
      </c>
      <c r="BL333" s="18" t="s">
        <v>153</v>
      </c>
      <c r="BM333" s="119" t="s">
        <v>2373</v>
      </c>
    </row>
    <row r="334" spans="2:65" s="1" customFormat="1" ht="19.5">
      <c r="B334" s="33"/>
      <c r="D334" s="121" t="s">
        <v>139</v>
      </c>
      <c r="F334" s="122" t="s">
        <v>534</v>
      </c>
      <c r="I334" s="123"/>
      <c r="L334" s="33"/>
      <c r="M334" s="124"/>
      <c r="T334" s="54"/>
      <c r="AT334" s="18" t="s">
        <v>139</v>
      </c>
      <c r="AU334" s="18" t="s">
        <v>86</v>
      </c>
    </row>
    <row r="335" spans="2:65" s="1" customFormat="1" ht="11.25">
      <c r="B335" s="33"/>
      <c r="D335" s="164" t="s">
        <v>379</v>
      </c>
      <c r="F335" s="165" t="s">
        <v>1621</v>
      </c>
      <c r="I335" s="123"/>
      <c r="L335" s="33"/>
      <c r="M335" s="124"/>
      <c r="T335" s="54"/>
      <c r="AT335" s="18" t="s">
        <v>379</v>
      </c>
      <c r="AU335" s="18" t="s">
        <v>86</v>
      </c>
    </row>
    <row r="336" spans="2:65" s="10" customFormat="1" ht="11.25">
      <c r="B336" s="131"/>
      <c r="D336" s="121" t="s">
        <v>141</v>
      </c>
      <c r="E336" s="132" t="s">
        <v>971</v>
      </c>
      <c r="F336" s="133" t="s">
        <v>2374</v>
      </c>
      <c r="H336" s="134">
        <v>96.536000000000001</v>
      </c>
      <c r="I336" s="135"/>
      <c r="L336" s="131"/>
      <c r="M336" s="136"/>
      <c r="T336" s="137"/>
      <c r="AT336" s="132" t="s">
        <v>141</v>
      </c>
      <c r="AU336" s="132" t="s">
        <v>86</v>
      </c>
      <c r="AV336" s="10" t="s">
        <v>86</v>
      </c>
      <c r="AW336" s="10" t="s">
        <v>37</v>
      </c>
      <c r="AX336" s="10" t="s">
        <v>84</v>
      </c>
      <c r="AY336" s="132" t="s">
        <v>137</v>
      </c>
    </row>
    <row r="337" spans="2:65" s="1" customFormat="1" ht="16.5" customHeight="1">
      <c r="B337" s="33"/>
      <c r="C337" s="108" t="s">
        <v>754</v>
      </c>
      <c r="D337" s="108" t="s">
        <v>132</v>
      </c>
      <c r="E337" s="109" t="s">
        <v>796</v>
      </c>
      <c r="F337" s="110" t="s">
        <v>797</v>
      </c>
      <c r="G337" s="111" t="s">
        <v>303</v>
      </c>
      <c r="H337" s="112">
        <v>1.583</v>
      </c>
      <c r="I337" s="113"/>
      <c r="J337" s="114">
        <f>ROUND(I337*H337,2)</f>
        <v>0</v>
      </c>
      <c r="K337" s="110" t="s">
        <v>19</v>
      </c>
      <c r="L337" s="33"/>
      <c r="M337" s="115" t="s">
        <v>19</v>
      </c>
      <c r="N337" s="116" t="s">
        <v>47</v>
      </c>
      <c r="P337" s="117">
        <f>O337*H337</f>
        <v>0</v>
      </c>
      <c r="Q337" s="117">
        <v>0</v>
      </c>
      <c r="R337" s="117">
        <f>Q337*H337</f>
        <v>0</v>
      </c>
      <c r="S337" s="117">
        <v>0</v>
      </c>
      <c r="T337" s="118">
        <f>S337*H337</f>
        <v>0</v>
      </c>
      <c r="AR337" s="119" t="s">
        <v>153</v>
      </c>
      <c r="AT337" s="119" t="s">
        <v>132</v>
      </c>
      <c r="AU337" s="119" t="s">
        <v>86</v>
      </c>
      <c r="AY337" s="18" t="s">
        <v>137</v>
      </c>
      <c r="BE337" s="120">
        <f>IF(N337="základní",J337,0)</f>
        <v>0</v>
      </c>
      <c r="BF337" s="120">
        <f>IF(N337="snížená",J337,0)</f>
        <v>0</v>
      </c>
      <c r="BG337" s="120">
        <f>IF(N337="zákl. přenesená",J337,0)</f>
        <v>0</v>
      </c>
      <c r="BH337" s="120">
        <f>IF(N337="sníž. přenesená",J337,0)</f>
        <v>0</v>
      </c>
      <c r="BI337" s="120">
        <f>IF(N337="nulová",J337,0)</f>
        <v>0</v>
      </c>
      <c r="BJ337" s="18" t="s">
        <v>84</v>
      </c>
      <c r="BK337" s="120">
        <f>ROUND(I337*H337,2)</f>
        <v>0</v>
      </c>
      <c r="BL337" s="18" t="s">
        <v>153</v>
      </c>
      <c r="BM337" s="119" t="s">
        <v>2375</v>
      </c>
    </row>
    <row r="338" spans="2:65" s="1" customFormat="1" ht="11.25">
      <c r="B338" s="33"/>
      <c r="D338" s="121" t="s">
        <v>139</v>
      </c>
      <c r="F338" s="122" t="s">
        <v>797</v>
      </c>
      <c r="I338" s="123"/>
      <c r="L338" s="33"/>
      <c r="M338" s="124"/>
      <c r="T338" s="54"/>
      <c r="AT338" s="18" t="s">
        <v>139</v>
      </c>
      <c r="AU338" s="18" t="s">
        <v>86</v>
      </c>
    </row>
    <row r="339" spans="2:65" s="10" customFormat="1" ht="11.25">
      <c r="B339" s="131"/>
      <c r="D339" s="121" t="s">
        <v>141</v>
      </c>
      <c r="E339" s="132" t="s">
        <v>19</v>
      </c>
      <c r="F339" s="133" t="s">
        <v>313</v>
      </c>
      <c r="H339" s="134">
        <v>1.583</v>
      </c>
      <c r="I339" s="135"/>
      <c r="L339" s="131"/>
      <c r="M339" s="136"/>
      <c r="T339" s="137"/>
      <c r="AT339" s="132" t="s">
        <v>141</v>
      </c>
      <c r="AU339" s="132" t="s">
        <v>86</v>
      </c>
      <c r="AV339" s="10" t="s">
        <v>86</v>
      </c>
      <c r="AW339" s="10" t="s">
        <v>37</v>
      </c>
      <c r="AX339" s="10" t="s">
        <v>84</v>
      </c>
      <c r="AY339" s="132" t="s">
        <v>137</v>
      </c>
    </row>
    <row r="340" spans="2:65" s="13" customFormat="1" ht="22.9" customHeight="1">
      <c r="B340" s="152"/>
      <c r="D340" s="153" t="s">
        <v>75</v>
      </c>
      <c r="E340" s="162" t="s">
        <v>826</v>
      </c>
      <c r="F340" s="162" t="s">
        <v>827</v>
      </c>
      <c r="I340" s="155"/>
      <c r="J340" s="163">
        <f>BK340</f>
        <v>0</v>
      </c>
      <c r="L340" s="152"/>
      <c r="M340" s="157"/>
      <c r="P340" s="158">
        <f>SUM(P341:P343)</f>
        <v>0</v>
      </c>
      <c r="R340" s="158">
        <f>SUM(R341:R343)</f>
        <v>0</v>
      </c>
      <c r="T340" s="159">
        <f>SUM(T341:T343)</f>
        <v>0</v>
      </c>
      <c r="AR340" s="153" t="s">
        <v>84</v>
      </c>
      <c r="AT340" s="160" t="s">
        <v>75</v>
      </c>
      <c r="AU340" s="160" t="s">
        <v>84</v>
      </c>
      <c r="AY340" s="153" t="s">
        <v>137</v>
      </c>
      <c r="BK340" s="161">
        <f>SUM(BK341:BK343)</f>
        <v>0</v>
      </c>
    </row>
    <row r="341" spans="2:65" s="1" customFormat="1" ht="16.5" customHeight="1">
      <c r="B341" s="33"/>
      <c r="C341" s="108" t="s">
        <v>761</v>
      </c>
      <c r="D341" s="108" t="s">
        <v>132</v>
      </c>
      <c r="E341" s="109" t="s">
        <v>829</v>
      </c>
      <c r="F341" s="110" t="s">
        <v>830</v>
      </c>
      <c r="G341" s="111" t="s">
        <v>303</v>
      </c>
      <c r="H341" s="112">
        <v>2.3730000000000002</v>
      </c>
      <c r="I341" s="113"/>
      <c r="J341" s="114">
        <f>ROUND(I341*H341,2)</f>
        <v>0</v>
      </c>
      <c r="K341" s="110" t="s">
        <v>376</v>
      </c>
      <c r="L341" s="33"/>
      <c r="M341" s="115" t="s">
        <v>19</v>
      </c>
      <c r="N341" s="116" t="s">
        <v>47</v>
      </c>
      <c r="P341" s="117">
        <f>O341*H341</f>
        <v>0</v>
      </c>
      <c r="Q341" s="117">
        <v>0</v>
      </c>
      <c r="R341" s="117">
        <f>Q341*H341</f>
        <v>0</v>
      </c>
      <c r="S341" s="117">
        <v>0</v>
      </c>
      <c r="T341" s="118">
        <f>S341*H341</f>
        <v>0</v>
      </c>
      <c r="AR341" s="119" t="s">
        <v>153</v>
      </c>
      <c r="AT341" s="119" t="s">
        <v>132</v>
      </c>
      <c r="AU341" s="119" t="s">
        <v>86</v>
      </c>
      <c r="AY341" s="18" t="s">
        <v>137</v>
      </c>
      <c r="BE341" s="120">
        <f>IF(N341="základní",J341,0)</f>
        <v>0</v>
      </c>
      <c r="BF341" s="120">
        <f>IF(N341="snížená",J341,0)</f>
        <v>0</v>
      </c>
      <c r="BG341" s="120">
        <f>IF(N341="zákl. přenesená",J341,0)</f>
        <v>0</v>
      </c>
      <c r="BH341" s="120">
        <f>IF(N341="sníž. přenesená",J341,0)</f>
        <v>0</v>
      </c>
      <c r="BI341" s="120">
        <f>IF(N341="nulová",J341,0)</f>
        <v>0</v>
      </c>
      <c r="BJ341" s="18" t="s">
        <v>84</v>
      </c>
      <c r="BK341" s="120">
        <f>ROUND(I341*H341,2)</f>
        <v>0</v>
      </c>
      <c r="BL341" s="18" t="s">
        <v>153</v>
      </c>
      <c r="BM341" s="119" t="s">
        <v>2376</v>
      </c>
    </row>
    <row r="342" spans="2:65" s="1" customFormat="1" ht="11.25">
      <c r="B342" s="33"/>
      <c r="D342" s="121" t="s">
        <v>139</v>
      </c>
      <c r="F342" s="122" t="s">
        <v>832</v>
      </c>
      <c r="I342" s="123"/>
      <c r="L342" s="33"/>
      <c r="M342" s="124"/>
      <c r="T342" s="54"/>
      <c r="AT342" s="18" t="s">
        <v>139</v>
      </c>
      <c r="AU342" s="18" t="s">
        <v>86</v>
      </c>
    </row>
    <row r="343" spans="2:65" s="1" customFormat="1" ht="11.25">
      <c r="B343" s="33"/>
      <c r="D343" s="164" t="s">
        <v>379</v>
      </c>
      <c r="F343" s="165" t="s">
        <v>833</v>
      </c>
      <c r="I343" s="123"/>
      <c r="L343" s="33"/>
      <c r="M343" s="124"/>
      <c r="T343" s="54"/>
      <c r="AT343" s="18" t="s">
        <v>379</v>
      </c>
      <c r="AU343" s="18" t="s">
        <v>86</v>
      </c>
    </row>
    <row r="344" spans="2:65" s="13" customFormat="1" ht="25.9" customHeight="1">
      <c r="B344" s="152"/>
      <c r="D344" s="153" t="s">
        <v>75</v>
      </c>
      <c r="E344" s="154" t="s">
        <v>834</v>
      </c>
      <c r="F344" s="154" t="s">
        <v>835</v>
      </c>
      <c r="I344" s="155"/>
      <c r="J344" s="156">
        <f>BK344</f>
        <v>0</v>
      </c>
      <c r="L344" s="152"/>
      <c r="M344" s="157"/>
      <c r="P344" s="158">
        <f>P345</f>
        <v>0</v>
      </c>
      <c r="R344" s="158">
        <f>R345</f>
        <v>5.3375499999999999E-2</v>
      </c>
      <c r="T344" s="159">
        <f>T345</f>
        <v>1.9467000000000001</v>
      </c>
      <c r="AR344" s="153" t="s">
        <v>86</v>
      </c>
      <c r="AT344" s="160" t="s">
        <v>75</v>
      </c>
      <c r="AU344" s="160" t="s">
        <v>76</v>
      </c>
      <c r="AY344" s="153" t="s">
        <v>137</v>
      </c>
      <c r="BK344" s="161">
        <f>BK345</f>
        <v>0</v>
      </c>
    </row>
    <row r="345" spans="2:65" s="13" customFormat="1" ht="22.9" customHeight="1">
      <c r="B345" s="152"/>
      <c r="D345" s="153" t="s">
        <v>75</v>
      </c>
      <c r="E345" s="162" t="s">
        <v>908</v>
      </c>
      <c r="F345" s="162" t="s">
        <v>909</v>
      </c>
      <c r="I345" s="155"/>
      <c r="J345" s="163">
        <f>BK345</f>
        <v>0</v>
      </c>
      <c r="L345" s="152"/>
      <c r="M345" s="157"/>
      <c r="P345" s="158">
        <f>SUM(P346:P377)</f>
        <v>0</v>
      </c>
      <c r="R345" s="158">
        <f>SUM(R346:R377)</f>
        <v>5.3375499999999999E-2</v>
      </c>
      <c r="T345" s="159">
        <f>SUM(T346:T377)</f>
        <v>1.9467000000000001</v>
      </c>
      <c r="AR345" s="153" t="s">
        <v>86</v>
      </c>
      <c r="AT345" s="160" t="s">
        <v>75</v>
      </c>
      <c r="AU345" s="160" t="s">
        <v>84</v>
      </c>
      <c r="AY345" s="153" t="s">
        <v>137</v>
      </c>
      <c r="BK345" s="161">
        <f>SUM(BK346:BK377)</f>
        <v>0</v>
      </c>
    </row>
    <row r="346" spans="2:65" s="1" customFormat="1" ht="16.5" customHeight="1">
      <c r="B346" s="33"/>
      <c r="C346" s="108" t="s">
        <v>766</v>
      </c>
      <c r="D346" s="108" t="s">
        <v>132</v>
      </c>
      <c r="E346" s="109" t="s">
        <v>2377</v>
      </c>
      <c r="F346" s="110" t="s">
        <v>2378</v>
      </c>
      <c r="G346" s="111" t="s">
        <v>209</v>
      </c>
      <c r="H346" s="112">
        <v>6.8</v>
      </c>
      <c r="I346" s="113"/>
      <c r="J346" s="114">
        <f>ROUND(I346*H346,2)</f>
        <v>0</v>
      </c>
      <c r="K346" s="110" t="s">
        <v>19</v>
      </c>
      <c r="L346" s="33"/>
      <c r="M346" s="115" t="s">
        <v>19</v>
      </c>
      <c r="N346" s="116" t="s">
        <v>47</v>
      </c>
      <c r="P346" s="117">
        <f>O346*H346</f>
        <v>0</v>
      </c>
      <c r="Q346" s="117">
        <v>4.8999999999999998E-4</v>
      </c>
      <c r="R346" s="117">
        <f>Q346*H346</f>
        <v>3.3319999999999999E-3</v>
      </c>
      <c r="S346" s="117">
        <v>0</v>
      </c>
      <c r="T346" s="118">
        <f>S346*H346</f>
        <v>0</v>
      </c>
      <c r="AR346" s="119" t="s">
        <v>212</v>
      </c>
      <c r="AT346" s="119" t="s">
        <v>132</v>
      </c>
      <c r="AU346" s="119" t="s">
        <v>86</v>
      </c>
      <c r="AY346" s="18" t="s">
        <v>137</v>
      </c>
      <c r="BE346" s="120">
        <f>IF(N346="základní",J346,0)</f>
        <v>0</v>
      </c>
      <c r="BF346" s="120">
        <f>IF(N346="snížená",J346,0)</f>
        <v>0</v>
      </c>
      <c r="BG346" s="120">
        <f>IF(N346="zákl. přenesená",J346,0)</f>
        <v>0</v>
      </c>
      <c r="BH346" s="120">
        <f>IF(N346="sníž. přenesená",J346,0)</f>
        <v>0</v>
      </c>
      <c r="BI346" s="120">
        <f>IF(N346="nulová",J346,0)</f>
        <v>0</v>
      </c>
      <c r="BJ346" s="18" t="s">
        <v>84</v>
      </c>
      <c r="BK346" s="120">
        <f>ROUND(I346*H346,2)</f>
        <v>0</v>
      </c>
      <c r="BL346" s="18" t="s">
        <v>212</v>
      </c>
      <c r="BM346" s="119" t="s">
        <v>2379</v>
      </c>
    </row>
    <row r="347" spans="2:65" s="1" customFormat="1" ht="11.25">
      <c r="B347" s="33"/>
      <c r="D347" s="121" t="s">
        <v>139</v>
      </c>
      <c r="F347" s="122" t="s">
        <v>2380</v>
      </c>
      <c r="I347" s="123"/>
      <c r="L347" s="33"/>
      <c r="M347" s="124"/>
      <c r="T347" s="54"/>
      <c r="AT347" s="18" t="s">
        <v>139</v>
      </c>
      <c r="AU347" s="18" t="s">
        <v>86</v>
      </c>
    </row>
    <row r="348" spans="2:65" s="1" customFormat="1" ht="19.5">
      <c r="B348" s="33"/>
      <c r="D348" s="121" t="s">
        <v>252</v>
      </c>
      <c r="F348" s="141" t="s">
        <v>2381</v>
      </c>
      <c r="I348" s="123"/>
      <c r="L348" s="33"/>
      <c r="M348" s="124"/>
      <c r="T348" s="54"/>
      <c r="AT348" s="18" t="s">
        <v>252</v>
      </c>
      <c r="AU348" s="18" t="s">
        <v>86</v>
      </c>
    </row>
    <row r="349" spans="2:65" s="9" customFormat="1" ht="11.25">
      <c r="B349" s="125"/>
      <c r="D349" s="121" t="s">
        <v>141</v>
      </c>
      <c r="E349" s="126" t="s">
        <v>19</v>
      </c>
      <c r="F349" s="127" t="s">
        <v>2382</v>
      </c>
      <c r="H349" s="126" t="s">
        <v>19</v>
      </c>
      <c r="I349" s="128"/>
      <c r="L349" s="125"/>
      <c r="M349" s="129"/>
      <c r="T349" s="130"/>
      <c r="AT349" s="126" t="s">
        <v>141</v>
      </c>
      <c r="AU349" s="126" t="s">
        <v>86</v>
      </c>
      <c r="AV349" s="9" t="s">
        <v>84</v>
      </c>
      <c r="AW349" s="9" t="s">
        <v>37</v>
      </c>
      <c r="AX349" s="9" t="s">
        <v>76</v>
      </c>
      <c r="AY349" s="126" t="s">
        <v>137</v>
      </c>
    </row>
    <row r="350" spans="2:65" s="10" customFormat="1" ht="11.25">
      <c r="B350" s="131"/>
      <c r="D350" s="121" t="s">
        <v>141</v>
      </c>
      <c r="E350" s="132" t="s">
        <v>19</v>
      </c>
      <c r="F350" s="133" t="s">
        <v>2383</v>
      </c>
      <c r="H350" s="134">
        <v>6.8</v>
      </c>
      <c r="I350" s="135"/>
      <c r="L350" s="131"/>
      <c r="M350" s="136"/>
      <c r="T350" s="137"/>
      <c r="AT350" s="132" t="s">
        <v>141</v>
      </c>
      <c r="AU350" s="132" t="s">
        <v>86</v>
      </c>
      <c r="AV350" s="10" t="s">
        <v>86</v>
      </c>
      <c r="AW350" s="10" t="s">
        <v>37</v>
      </c>
      <c r="AX350" s="10" t="s">
        <v>84</v>
      </c>
      <c r="AY350" s="132" t="s">
        <v>137</v>
      </c>
    </row>
    <row r="351" spans="2:65" s="1" customFormat="1" ht="21.75" customHeight="1">
      <c r="B351" s="33"/>
      <c r="C351" s="108" t="s">
        <v>773</v>
      </c>
      <c r="D351" s="108" t="s">
        <v>132</v>
      </c>
      <c r="E351" s="109" t="s">
        <v>2384</v>
      </c>
      <c r="F351" s="110" t="s">
        <v>2385</v>
      </c>
      <c r="G351" s="111" t="s">
        <v>237</v>
      </c>
      <c r="H351" s="112">
        <v>2</v>
      </c>
      <c r="I351" s="113"/>
      <c r="J351" s="114">
        <f>ROUND(I351*H351,2)</f>
        <v>0</v>
      </c>
      <c r="K351" s="110" t="s">
        <v>19</v>
      </c>
      <c r="L351" s="33"/>
      <c r="M351" s="115" t="s">
        <v>19</v>
      </c>
      <c r="N351" s="116" t="s">
        <v>47</v>
      </c>
      <c r="P351" s="117">
        <f>O351*H351</f>
        <v>0</v>
      </c>
      <c r="Q351" s="117">
        <v>1.0499999999999999E-3</v>
      </c>
      <c r="R351" s="117">
        <f>Q351*H351</f>
        <v>2.0999999999999999E-3</v>
      </c>
      <c r="S351" s="117">
        <v>0</v>
      </c>
      <c r="T351" s="118">
        <f>S351*H351</f>
        <v>0</v>
      </c>
      <c r="AR351" s="119" t="s">
        <v>212</v>
      </c>
      <c r="AT351" s="119" t="s">
        <v>132</v>
      </c>
      <c r="AU351" s="119" t="s">
        <v>86</v>
      </c>
      <c r="AY351" s="18" t="s">
        <v>137</v>
      </c>
      <c r="BE351" s="120">
        <f>IF(N351="základní",J351,0)</f>
        <v>0</v>
      </c>
      <c r="BF351" s="120">
        <f>IF(N351="snížená",J351,0)</f>
        <v>0</v>
      </c>
      <c r="BG351" s="120">
        <f>IF(N351="zákl. přenesená",J351,0)</f>
        <v>0</v>
      </c>
      <c r="BH351" s="120">
        <f>IF(N351="sníž. přenesená",J351,0)</f>
        <v>0</v>
      </c>
      <c r="BI351" s="120">
        <f>IF(N351="nulová",J351,0)</f>
        <v>0</v>
      </c>
      <c r="BJ351" s="18" t="s">
        <v>84</v>
      </c>
      <c r="BK351" s="120">
        <f>ROUND(I351*H351,2)</f>
        <v>0</v>
      </c>
      <c r="BL351" s="18" t="s">
        <v>212</v>
      </c>
      <c r="BM351" s="119" t="s">
        <v>2386</v>
      </c>
    </row>
    <row r="352" spans="2:65" s="1" customFormat="1" ht="19.5">
      <c r="B352" s="33"/>
      <c r="D352" s="121" t="s">
        <v>139</v>
      </c>
      <c r="F352" s="122" t="s">
        <v>2387</v>
      </c>
      <c r="I352" s="123"/>
      <c r="L352" s="33"/>
      <c r="M352" s="124"/>
      <c r="T352" s="54"/>
      <c r="AT352" s="18" t="s">
        <v>139</v>
      </c>
      <c r="AU352" s="18" t="s">
        <v>86</v>
      </c>
    </row>
    <row r="353" spans="2:65" s="1" customFormat="1" ht="19.5">
      <c r="B353" s="33"/>
      <c r="D353" s="121" t="s">
        <v>252</v>
      </c>
      <c r="F353" s="141" t="s">
        <v>2388</v>
      </c>
      <c r="I353" s="123"/>
      <c r="L353" s="33"/>
      <c r="M353" s="124"/>
      <c r="T353" s="54"/>
      <c r="AT353" s="18" t="s">
        <v>252</v>
      </c>
      <c r="AU353" s="18" t="s">
        <v>86</v>
      </c>
    </row>
    <row r="354" spans="2:65" s="1" customFormat="1" ht="16.5" customHeight="1">
      <c r="B354" s="33"/>
      <c r="C354" s="108" t="s">
        <v>780</v>
      </c>
      <c r="D354" s="108" t="s">
        <v>132</v>
      </c>
      <c r="E354" s="109" t="s">
        <v>2389</v>
      </c>
      <c r="F354" s="110" t="s">
        <v>2390</v>
      </c>
      <c r="G354" s="111" t="s">
        <v>209</v>
      </c>
      <c r="H354" s="112">
        <v>6.8</v>
      </c>
      <c r="I354" s="113"/>
      <c r="J354" s="114">
        <f>ROUND(I354*H354,2)</f>
        <v>0</v>
      </c>
      <c r="K354" s="110" t="s">
        <v>376</v>
      </c>
      <c r="L354" s="33"/>
      <c r="M354" s="115" t="s">
        <v>19</v>
      </c>
      <c r="N354" s="116" t="s">
        <v>47</v>
      </c>
      <c r="P354" s="117">
        <f>O354*H354</f>
        <v>0</v>
      </c>
      <c r="Q354" s="117">
        <v>0</v>
      </c>
      <c r="R354" s="117">
        <f>Q354*H354</f>
        <v>0</v>
      </c>
      <c r="S354" s="117">
        <v>0.04</v>
      </c>
      <c r="T354" s="118">
        <f>S354*H354</f>
        <v>0.27200000000000002</v>
      </c>
      <c r="AR354" s="119" t="s">
        <v>212</v>
      </c>
      <c r="AT354" s="119" t="s">
        <v>132</v>
      </c>
      <c r="AU354" s="119" t="s">
        <v>86</v>
      </c>
      <c r="AY354" s="18" t="s">
        <v>137</v>
      </c>
      <c r="BE354" s="120">
        <f>IF(N354="základní",J354,0)</f>
        <v>0</v>
      </c>
      <c r="BF354" s="120">
        <f>IF(N354="snížená",J354,0)</f>
        <v>0</v>
      </c>
      <c r="BG354" s="120">
        <f>IF(N354="zákl. přenesená",J354,0)</f>
        <v>0</v>
      </c>
      <c r="BH354" s="120">
        <f>IF(N354="sníž. přenesená",J354,0)</f>
        <v>0</v>
      </c>
      <c r="BI354" s="120">
        <f>IF(N354="nulová",J354,0)</f>
        <v>0</v>
      </c>
      <c r="BJ354" s="18" t="s">
        <v>84</v>
      </c>
      <c r="BK354" s="120">
        <f>ROUND(I354*H354,2)</f>
        <v>0</v>
      </c>
      <c r="BL354" s="18" t="s">
        <v>212</v>
      </c>
      <c r="BM354" s="119" t="s">
        <v>2391</v>
      </c>
    </row>
    <row r="355" spans="2:65" s="1" customFormat="1" ht="11.25">
      <c r="B355" s="33"/>
      <c r="D355" s="121" t="s">
        <v>139</v>
      </c>
      <c r="F355" s="122" t="s">
        <v>2392</v>
      </c>
      <c r="I355" s="123"/>
      <c r="L355" s="33"/>
      <c r="M355" s="124"/>
      <c r="T355" s="54"/>
      <c r="AT355" s="18" t="s">
        <v>139</v>
      </c>
      <c r="AU355" s="18" t="s">
        <v>86</v>
      </c>
    </row>
    <row r="356" spans="2:65" s="1" customFormat="1" ht="11.25">
      <c r="B356" s="33"/>
      <c r="D356" s="164" t="s">
        <v>379</v>
      </c>
      <c r="F356" s="165" t="s">
        <v>2393</v>
      </c>
      <c r="I356" s="123"/>
      <c r="L356" s="33"/>
      <c r="M356" s="124"/>
      <c r="T356" s="54"/>
      <c r="AT356" s="18" t="s">
        <v>379</v>
      </c>
      <c r="AU356" s="18" t="s">
        <v>86</v>
      </c>
    </row>
    <row r="357" spans="2:65" s="9" customFormat="1" ht="11.25">
      <c r="B357" s="125"/>
      <c r="D357" s="121" t="s">
        <v>141</v>
      </c>
      <c r="E357" s="126" t="s">
        <v>19</v>
      </c>
      <c r="F357" s="127" t="s">
        <v>1824</v>
      </c>
      <c r="H357" s="126" t="s">
        <v>19</v>
      </c>
      <c r="I357" s="128"/>
      <c r="L357" s="125"/>
      <c r="M357" s="129"/>
      <c r="T357" s="130"/>
      <c r="AT357" s="126" t="s">
        <v>141</v>
      </c>
      <c r="AU357" s="126" t="s">
        <v>86</v>
      </c>
      <c r="AV357" s="9" t="s">
        <v>84</v>
      </c>
      <c r="AW357" s="9" t="s">
        <v>37</v>
      </c>
      <c r="AX357" s="9" t="s">
        <v>76</v>
      </c>
      <c r="AY357" s="126" t="s">
        <v>137</v>
      </c>
    </row>
    <row r="358" spans="2:65" s="10" customFormat="1" ht="11.25">
      <c r="B358" s="131"/>
      <c r="D358" s="121" t="s">
        <v>141</v>
      </c>
      <c r="E358" s="132" t="s">
        <v>19</v>
      </c>
      <c r="F358" s="133" t="s">
        <v>2394</v>
      </c>
      <c r="H358" s="134">
        <v>6.8</v>
      </c>
      <c r="I358" s="135"/>
      <c r="L358" s="131"/>
      <c r="M358" s="136"/>
      <c r="T358" s="137"/>
      <c r="AT358" s="132" t="s">
        <v>141</v>
      </c>
      <c r="AU358" s="132" t="s">
        <v>86</v>
      </c>
      <c r="AV358" s="10" t="s">
        <v>86</v>
      </c>
      <c r="AW358" s="10" t="s">
        <v>37</v>
      </c>
      <c r="AX358" s="10" t="s">
        <v>84</v>
      </c>
      <c r="AY358" s="132" t="s">
        <v>137</v>
      </c>
    </row>
    <row r="359" spans="2:65" s="1" customFormat="1" ht="16.5" customHeight="1">
      <c r="B359" s="33"/>
      <c r="C359" s="108" t="s">
        <v>790</v>
      </c>
      <c r="D359" s="108" t="s">
        <v>132</v>
      </c>
      <c r="E359" s="109" t="s">
        <v>923</v>
      </c>
      <c r="F359" s="110" t="s">
        <v>924</v>
      </c>
      <c r="G359" s="111" t="s">
        <v>135</v>
      </c>
      <c r="H359" s="112">
        <v>958.87</v>
      </c>
      <c r="I359" s="113"/>
      <c r="J359" s="114">
        <f>ROUND(I359*H359,2)</f>
        <v>0</v>
      </c>
      <c r="K359" s="110" t="s">
        <v>376</v>
      </c>
      <c r="L359" s="33"/>
      <c r="M359" s="115" t="s">
        <v>19</v>
      </c>
      <c r="N359" s="116" t="s">
        <v>47</v>
      </c>
      <c r="P359" s="117">
        <f>O359*H359</f>
        <v>0</v>
      </c>
      <c r="Q359" s="117">
        <v>5.0000000000000002E-5</v>
      </c>
      <c r="R359" s="117">
        <f>Q359*H359</f>
        <v>4.79435E-2</v>
      </c>
      <c r="S359" s="117">
        <v>0</v>
      </c>
      <c r="T359" s="118">
        <f>S359*H359</f>
        <v>0</v>
      </c>
      <c r="AR359" s="119" t="s">
        <v>212</v>
      </c>
      <c r="AT359" s="119" t="s">
        <v>132</v>
      </c>
      <c r="AU359" s="119" t="s">
        <v>86</v>
      </c>
      <c r="AY359" s="18" t="s">
        <v>137</v>
      </c>
      <c r="BE359" s="120">
        <f>IF(N359="základní",J359,0)</f>
        <v>0</v>
      </c>
      <c r="BF359" s="120">
        <f>IF(N359="snížená",J359,0)</f>
        <v>0</v>
      </c>
      <c r="BG359" s="120">
        <f>IF(N359="zákl. přenesená",J359,0)</f>
        <v>0</v>
      </c>
      <c r="BH359" s="120">
        <f>IF(N359="sníž. přenesená",J359,0)</f>
        <v>0</v>
      </c>
      <c r="BI359" s="120">
        <f>IF(N359="nulová",J359,0)</f>
        <v>0</v>
      </c>
      <c r="BJ359" s="18" t="s">
        <v>84</v>
      </c>
      <c r="BK359" s="120">
        <f>ROUND(I359*H359,2)</f>
        <v>0</v>
      </c>
      <c r="BL359" s="18" t="s">
        <v>212</v>
      </c>
      <c r="BM359" s="119" t="s">
        <v>2395</v>
      </c>
    </row>
    <row r="360" spans="2:65" s="1" customFormat="1" ht="11.25">
      <c r="B360" s="33"/>
      <c r="D360" s="121" t="s">
        <v>139</v>
      </c>
      <c r="F360" s="122" t="s">
        <v>926</v>
      </c>
      <c r="I360" s="123"/>
      <c r="L360" s="33"/>
      <c r="M360" s="124"/>
      <c r="T360" s="54"/>
      <c r="AT360" s="18" t="s">
        <v>139</v>
      </c>
      <c r="AU360" s="18" t="s">
        <v>86</v>
      </c>
    </row>
    <row r="361" spans="2:65" s="1" customFormat="1" ht="11.25">
      <c r="B361" s="33"/>
      <c r="D361" s="164" t="s">
        <v>379</v>
      </c>
      <c r="F361" s="165" t="s">
        <v>927</v>
      </c>
      <c r="I361" s="123"/>
      <c r="L361" s="33"/>
      <c r="M361" s="124"/>
      <c r="T361" s="54"/>
      <c r="AT361" s="18" t="s">
        <v>379</v>
      </c>
      <c r="AU361" s="18" t="s">
        <v>86</v>
      </c>
    </row>
    <row r="362" spans="2:65" s="10" customFormat="1" ht="11.25">
      <c r="B362" s="131"/>
      <c r="D362" s="121" t="s">
        <v>141</v>
      </c>
      <c r="E362" s="132" t="s">
        <v>19</v>
      </c>
      <c r="F362" s="133" t="s">
        <v>283</v>
      </c>
      <c r="H362" s="134">
        <v>958.87</v>
      </c>
      <c r="I362" s="135"/>
      <c r="L362" s="131"/>
      <c r="M362" s="136"/>
      <c r="T362" s="137"/>
      <c r="AT362" s="132" t="s">
        <v>141</v>
      </c>
      <c r="AU362" s="132" t="s">
        <v>86</v>
      </c>
      <c r="AV362" s="10" t="s">
        <v>86</v>
      </c>
      <c r="AW362" s="10" t="s">
        <v>37</v>
      </c>
      <c r="AX362" s="10" t="s">
        <v>84</v>
      </c>
      <c r="AY362" s="132" t="s">
        <v>137</v>
      </c>
    </row>
    <row r="363" spans="2:65" s="1" customFormat="1" ht="16.5" customHeight="1">
      <c r="B363" s="33"/>
      <c r="C363" s="180" t="s">
        <v>795</v>
      </c>
      <c r="D363" s="180" t="s">
        <v>454</v>
      </c>
      <c r="E363" s="181" t="s">
        <v>929</v>
      </c>
      <c r="F363" s="182" t="s">
        <v>930</v>
      </c>
      <c r="G363" s="183" t="s">
        <v>135</v>
      </c>
      <c r="H363" s="184">
        <v>958.87</v>
      </c>
      <c r="I363" s="185"/>
      <c r="J363" s="186">
        <f>ROUND(I363*H363,2)</f>
        <v>0</v>
      </c>
      <c r="K363" s="182" t="s">
        <v>19</v>
      </c>
      <c r="L363" s="187"/>
      <c r="M363" s="188" t="s">
        <v>19</v>
      </c>
      <c r="N363" s="189" t="s">
        <v>47</v>
      </c>
      <c r="P363" s="117">
        <f>O363*H363</f>
        <v>0</v>
      </c>
      <c r="Q363" s="117">
        <v>0</v>
      </c>
      <c r="R363" s="117">
        <f>Q363*H363</f>
        <v>0</v>
      </c>
      <c r="S363" s="117">
        <v>0</v>
      </c>
      <c r="T363" s="118">
        <f>S363*H363</f>
        <v>0</v>
      </c>
      <c r="AR363" s="119" t="s">
        <v>594</v>
      </c>
      <c r="AT363" s="119" t="s">
        <v>454</v>
      </c>
      <c r="AU363" s="119" t="s">
        <v>86</v>
      </c>
      <c r="AY363" s="18" t="s">
        <v>137</v>
      </c>
      <c r="BE363" s="120">
        <f>IF(N363="základní",J363,0)</f>
        <v>0</v>
      </c>
      <c r="BF363" s="120">
        <f>IF(N363="snížená",J363,0)</f>
        <v>0</v>
      </c>
      <c r="BG363" s="120">
        <f>IF(N363="zákl. přenesená",J363,0)</f>
        <v>0</v>
      </c>
      <c r="BH363" s="120">
        <f>IF(N363="sníž. přenesená",J363,0)</f>
        <v>0</v>
      </c>
      <c r="BI363" s="120">
        <f>IF(N363="nulová",J363,0)</f>
        <v>0</v>
      </c>
      <c r="BJ363" s="18" t="s">
        <v>84</v>
      </c>
      <c r="BK363" s="120">
        <f>ROUND(I363*H363,2)</f>
        <v>0</v>
      </c>
      <c r="BL363" s="18" t="s">
        <v>212</v>
      </c>
      <c r="BM363" s="119" t="s">
        <v>2396</v>
      </c>
    </row>
    <row r="364" spans="2:65" s="1" customFormat="1" ht="19.5">
      <c r="B364" s="33"/>
      <c r="D364" s="121" t="s">
        <v>139</v>
      </c>
      <c r="F364" s="122" t="s">
        <v>920</v>
      </c>
      <c r="I364" s="123"/>
      <c r="L364" s="33"/>
      <c r="M364" s="124"/>
      <c r="T364" s="54"/>
      <c r="AT364" s="18" t="s">
        <v>139</v>
      </c>
      <c r="AU364" s="18" t="s">
        <v>86</v>
      </c>
    </row>
    <row r="365" spans="2:65" s="9" customFormat="1" ht="11.25">
      <c r="B365" s="125"/>
      <c r="D365" s="121" t="s">
        <v>141</v>
      </c>
      <c r="E365" s="126" t="s">
        <v>19</v>
      </c>
      <c r="F365" s="127" t="s">
        <v>2397</v>
      </c>
      <c r="H365" s="126" t="s">
        <v>19</v>
      </c>
      <c r="I365" s="128"/>
      <c r="L365" s="125"/>
      <c r="M365" s="129"/>
      <c r="T365" s="130"/>
      <c r="AT365" s="126" t="s">
        <v>141</v>
      </c>
      <c r="AU365" s="126" t="s">
        <v>86</v>
      </c>
      <c r="AV365" s="9" t="s">
        <v>84</v>
      </c>
      <c r="AW365" s="9" t="s">
        <v>37</v>
      </c>
      <c r="AX365" s="9" t="s">
        <v>76</v>
      </c>
      <c r="AY365" s="126" t="s">
        <v>137</v>
      </c>
    </row>
    <row r="366" spans="2:65" s="10" customFormat="1" ht="11.25">
      <c r="B366" s="131"/>
      <c r="D366" s="121" t="s">
        <v>141</v>
      </c>
      <c r="E366" s="132" t="s">
        <v>283</v>
      </c>
      <c r="F366" s="133" t="s">
        <v>2398</v>
      </c>
      <c r="H366" s="134">
        <v>958.87</v>
      </c>
      <c r="I366" s="135"/>
      <c r="L366" s="131"/>
      <c r="M366" s="136"/>
      <c r="T366" s="137"/>
      <c r="AT366" s="132" t="s">
        <v>141</v>
      </c>
      <c r="AU366" s="132" t="s">
        <v>86</v>
      </c>
      <c r="AV366" s="10" t="s">
        <v>86</v>
      </c>
      <c r="AW366" s="10" t="s">
        <v>37</v>
      </c>
      <c r="AX366" s="10" t="s">
        <v>84</v>
      </c>
      <c r="AY366" s="132" t="s">
        <v>137</v>
      </c>
    </row>
    <row r="367" spans="2:65" s="1" customFormat="1" ht="16.5" customHeight="1">
      <c r="B367" s="33"/>
      <c r="C367" s="108" t="s">
        <v>310</v>
      </c>
      <c r="D367" s="108" t="s">
        <v>132</v>
      </c>
      <c r="E367" s="109" t="s">
        <v>2399</v>
      </c>
      <c r="F367" s="110" t="s">
        <v>2400</v>
      </c>
      <c r="G367" s="111" t="s">
        <v>135</v>
      </c>
      <c r="H367" s="112">
        <v>1674.7</v>
      </c>
      <c r="I367" s="113"/>
      <c r="J367" s="114">
        <f>ROUND(I367*H367,2)</f>
        <v>0</v>
      </c>
      <c r="K367" s="110" t="s">
        <v>376</v>
      </c>
      <c r="L367" s="33"/>
      <c r="M367" s="115" t="s">
        <v>19</v>
      </c>
      <c r="N367" s="116" t="s">
        <v>47</v>
      </c>
      <c r="P367" s="117">
        <f>O367*H367</f>
        <v>0</v>
      </c>
      <c r="Q367" s="117">
        <v>0</v>
      </c>
      <c r="R367" s="117">
        <f>Q367*H367</f>
        <v>0</v>
      </c>
      <c r="S367" s="117">
        <v>1E-3</v>
      </c>
      <c r="T367" s="118">
        <f>S367*H367</f>
        <v>1.6747000000000001</v>
      </c>
      <c r="AR367" s="119" t="s">
        <v>212</v>
      </c>
      <c r="AT367" s="119" t="s">
        <v>132</v>
      </c>
      <c r="AU367" s="119" t="s">
        <v>86</v>
      </c>
      <c r="AY367" s="18" t="s">
        <v>137</v>
      </c>
      <c r="BE367" s="120">
        <f>IF(N367="základní",J367,0)</f>
        <v>0</v>
      </c>
      <c r="BF367" s="120">
        <f>IF(N367="snížená",J367,0)</f>
        <v>0</v>
      </c>
      <c r="BG367" s="120">
        <f>IF(N367="zákl. přenesená",J367,0)</f>
        <v>0</v>
      </c>
      <c r="BH367" s="120">
        <f>IF(N367="sníž. přenesená",J367,0)</f>
        <v>0</v>
      </c>
      <c r="BI367" s="120">
        <f>IF(N367="nulová",J367,0)</f>
        <v>0</v>
      </c>
      <c r="BJ367" s="18" t="s">
        <v>84</v>
      </c>
      <c r="BK367" s="120">
        <f>ROUND(I367*H367,2)</f>
        <v>0</v>
      </c>
      <c r="BL367" s="18" t="s">
        <v>212</v>
      </c>
      <c r="BM367" s="119" t="s">
        <v>2401</v>
      </c>
    </row>
    <row r="368" spans="2:65" s="1" customFormat="1" ht="11.25">
      <c r="B368" s="33"/>
      <c r="D368" s="121" t="s">
        <v>139</v>
      </c>
      <c r="F368" s="122" t="s">
        <v>2402</v>
      </c>
      <c r="I368" s="123"/>
      <c r="L368" s="33"/>
      <c r="M368" s="124"/>
      <c r="T368" s="54"/>
      <c r="AT368" s="18" t="s">
        <v>139</v>
      </c>
      <c r="AU368" s="18" t="s">
        <v>86</v>
      </c>
    </row>
    <row r="369" spans="2:65" s="1" customFormat="1" ht="11.25">
      <c r="B369" s="33"/>
      <c r="D369" s="164" t="s">
        <v>379</v>
      </c>
      <c r="F369" s="165" t="s">
        <v>2403</v>
      </c>
      <c r="I369" s="123"/>
      <c r="L369" s="33"/>
      <c r="M369" s="124"/>
      <c r="T369" s="54"/>
      <c r="AT369" s="18" t="s">
        <v>379</v>
      </c>
      <c r="AU369" s="18" t="s">
        <v>86</v>
      </c>
    </row>
    <row r="370" spans="2:65" s="9" customFormat="1" ht="11.25">
      <c r="B370" s="125"/>
      <c r="D370" s="121" t="s">
        <v>141</v>
      </c>
      <c r="E370" s="126" t="s">
        <v>19</v>
      </c>
      <c r="F370" s="127" t="s">
        <v>2404</v>
      </c>
      <c r="H370" s="126" t="s">
        <v>19</v>
      </c>
      <c r="I370" s="128"/>
      <c r="L370" s="125"/>
      <c r="M370" s="129"/>
      <c r="T370" s="130"/>
      <c r="AT370" s="126" t="s">
        <v>141</v>
      </c>
      <c r="AU370" s="126" t="s">
        <v>86</v>
      </c>
      <c r="AV370" s="9" t="s">
        <v>84</v>
      </c>
      <c r="AW370" s="9" t="s">
        <v>37</v>
      </c>
      <c r="AX370" s="9" t="s">
        <v>76</v>
      </c>
      <c r="AY370" s="126" t="s">
        <v>137</v>
      </c>
    </row>
    <row r="371" spans="2:65" s="10" customFormat="1" ht="11.25">
      <c r="B371" s="131"/>
      <c r="D371" s="121" t="s">
        <v>141</v>
      </c>
      <c r="E371" s="132" t="s">
        <v>19</v>
      </c>
      <c r="F371" s="133" t="s">
        <v>2405</v>
      </c>
      <c r="H371" s="134">
        <v>1010.7</v>
      </c>
      <c r="I371" s="135"/>
      <c r="L371" s="131"/>
      <c r="M371" s="136"/>
      <c r="T371" s="137"/>
      <c r="AT371" s="132" t="s">
        <v>141</v>
      </c>
      <c r="AU371" s="132" t="s">
        <v>86</v>
      </c>
      <c r="AV371" s="10" t="s">
        <v>86</v>
      </c>
      <c r="AW371" s="10" t="s">
        <v>37</v>
      </c>
      <c r="AX371" s="10" t="s">
        <v>76</v>
      </c>
      <c r="AY371" s="132" t="s">
        <v>137</v>
      </c>
    </row>
    <row r="372" spans="2:65" s="9" customFormat="1" ht="11.25">
      <c r="B372" s="125"/>
      <c r="D372" s="121" t="s">
        <v>141</v>
      </c>
      <c r="E372" s="126" t="s">
        <v>19</v>
      </c>
      <c r="F372" s="127" t="s">
        <v>1824</v>
      </c>
      <c r="H372" s="126" t="s">
        <v>19</v>
      </c>
      <c r="I372" s="128"/>
      <c r="L372" s="125"/>
      <c r="M372" s="129"/>
      <c r="T372" s="130"/>
      <c r="AT372" s="126" t="s">
        <v>141</v>
      </c>
      <c r="AU372" s="126" t="s">
        <v>86</v>
      </c>
      <c r="AV372" s="9" t="s">
        <v>84</v>
      </c>
      <c r="AW372" s="9" t="s">
        <v>37</v>
      </c>
      <c r="AX372" s="9" t="s">
        <v>76</v>
      </c>
      <c r="AY372" s="126" t="s">
        <v>137</v>
      </c>
    </row>
    <row r="373" spans="2:65" s="10" customFormat="1" ht="11.25">
      <c r="B373" s="131"/>
      <c r="D373" s="121" t="s">
        <v>141</v>
      </c>
      <c r="E373" s="132" t="s">
        <v>19</v>
      </c>
      <c r="F373" s="133" t="s">
        <v>2406</v>
      </c>
      <c r="H373" s="134">
        <v>664</v>
      </c>
      <c r="I373" s="135"/>
      <c r="L373" s="131"/>
      <c r="M373" s="136"/>
      <c r="T373" s="137"/>
      <c r="AT373" s="132" t="s">
        <v>141</v>
      </c>
      <c r="AU373" s="132" t="s">
        <v>86</v>
      </c>
      <c r="AV373" s="10" t="s">
        <v>86</v>
      </c>
      <c r="AW373" s="10" t="s">
        <v>37</v>
      </c>
      <c r="AX373" s="10" t="s">
        <v>76</v>
      </c>
      <c r="AY373" s="132" t="s">
        <v>137</v>
      </c>
    </row>
    <row r="374" spans="2:65" s="14" customFormat="1" ht="11.25">
      <c r="B374" s="166"/>
      <c r="D374" s="121" t="s">
        <v>141</v>
      </c>
      <c r="E374" s="167" t="s">
        <v>2407</v>
      </c>
      <c r="F374" s="168" t="s">
        <v>391</v>
      </c>
      <c r="H374" s="169">
        <v>1674.7</v>
      </c>
      <c r="I374" s="170"/>
      <c r="L374" s="166"/>
      <c r="M374" s="171"/>
      <c r="T374" s="172"/>
      <c r="AT374" s="167" t="s">
        <v>141</v>
      </c>
      <c r="AU374" s="167" t="s">
        <v>86</v>
      </c>
      <c r="AV374" s="14" t="s">
        <v>153</v>
      </c>
      <c r="AW374" s="14" t="s">
        <v>37</v>
      </c>
      <c r="AX374" s="14" t="s">
        <v>84</v>
      </c>
      <c r="AY374" s="167" t="s">
        <v>137</v>
      </c>
    </row>
    <row r="375" spans="2:65" s="1" customFormat="1" ht="16.5" customHeight="1">
      <c r="B375" s="33"/>
      <c r="C375" s="108" t="s">
        <v>806</v>
      </c>
      <c r="D375" s="108" t="s">
        <v>132</v>
      </c>
      <c r="E375" s="109" t="s">
        <v>934</v>
      </c>
      <c r="F375" s="110" t="s">
        <v>935</v>
      </c>
      <c r="G375" s="111" t="s">
        <v>303</v>
      </c>
      <c r="H375" s="112">
        <v>5.2999999999999999E-2</v>
      </c>
      <c r="I375" s="113"/>
      <c r="J375" s="114">
        <f>ROUND(I375*H375,2)</f>
        <v>0</v>
      </c>
      <c r="K375" s="110" t="s">
        <v>376</v>
      </c>
      <c r="L375" s="33"/>
      <c r="M375" s="115" t="s">
        <v>19</v>
      </c>
      <c r="N375" s="116" t="s">
        <v>47</v>
      </c>
      <c r="P375" s="117">
        <f>O375*H375</f>
        <v>0</v>
      </c>
      <c r="Q375" s="117">
        <v>0</v>
      </c>
      <c r="R375" s="117">
        <f>Q375*H375</f>
        <v>0</v>
      </c>
      <c r="S375" s="117">
        <v>0</v>
      </c>
      <c r="T375" s="118">
        <f>S375*H375</f>
        <v>0</v>
      </c>
      <c r="AR375" s="119" t="s">
        <v>212</v>
      </c>
      <c r="AT375" s="119" t="s">
        <v>132</v>
      </c>
      <c r="AU375" s="119" t="s">
        <v>86</v>
      </c>
      <c r="AY375" s="18" t="s">
        <v>137</v>
      </c>
      <c r="BE375" s="120">
        <f>IF(N375="základní",J375,0)</f>
        <v>0</v>
      </c>
      <c r="BF375" s="120">
        <f>IF(N375="snížená",J375,0)</f>
        <v>0</v>
      </c>
      <c r="BG375" s="120">
        <f>IF(N375="zákl. přenesená",J375,0)</f>
        <v>0</v>
      </c>
      <c r="BH375" s="120">
        <f>IF(N375="sníž. přenesená",J375,0)</f>
        <v>0</v>
      </c>
      <c r="BI375" s="120">
        <f>IF(N375="nulová",J375,0)</f>
        <v>0</v>
      </c>
      <c r="BJ375" s="18" t="s">
        <v>84</v>
      </c>
      <c r="BK375" s="120">
        <f>ROUND(I375*H375,2)</f>
        <v>0</v>
      </c>
      <c r="BL375" s="18" t="s">
        <v>212</v>
      </c>
      <c r="BM375" s="119" t="s">
        <v>2408</v>
      </c>
    </row>
    <row r="376" spans="2:65" s="1" customFormat="1" ht="19.5">
      <c r="B376" s="33"/>
      <c r="D376" s="121" t="s">
        <v>139</v>
      </c>
      <c r="F376" s="122" t="s">
        <v>937</v>
      </c>
      <c r="I376" s="123"/>
      <c r="L376" s="33"/>
      <c r="M376" s="124"/>
      <c r="T376" s="54"/>
      <c r="AT376" s="18" t="s">
        <v>139</v>
      </c>
      <c r="AU376" s="18" t="s">
        <v>86</v>
      </c>
    </row>
    <row r="377" spans="2:65" s="1" customFormat="1" ht="11.25">
      <c r="B377" s="33"/>
      <c r="D377" s="164" t="s">
        <v>379</v>
      </c>
      <c r="F377" s="165" t="s">
        <v>938</v>
      </c>
      <c r="I377" s="123"/>
      <c r="L377" s="33"/>
      <c r="M377" s="138"/>
      <c r="N377" s="139"/>
      <c r="O377" s="139"/>
      <c r="P377" s="139"/>
      <c r="Q377" s="139"/>
      <c r="R377" s="139"/>
      <c r="S377" s="139"/>
      <c r="T377" s="140"/>
      <c r="AT377" s="18" t="s">
        <v>379</v>
      </c>
      <c r="AU377" s="18" t="s">
        <v>86</v>
      </c>
    </row>
    <row r="378" spans="2:65" s="1" customFormat="1" ht="6.95" customHeight="1">
      <c r="B378" s="42"/>
      <c r="C378" s="43"/>
      <c r="D378" s="43"/>
      <c r="E378" s="43"/>
      <c r="F378" s="43"/>
      <c r="G378" s="43"/>
      <c r="H378" s="43"/>
      <c r="I378" s="43"/>
      <c r="J378" s="43"/>
      <c r="K378" s="43"/>
      <c r="L378" s="33"/>
    </row>
  </sheetData>
  <sheetProtection algorithmName="SHA-512" hashValue="kDLfV+a5D+22m6Ru0+aM+6Hj0baOkmv8d0zO8InORdErdpcUSt6EmjEq+UUiMfscOZbJT6nq5LkSlwq4Z3Fk/w==" saltValue="3iirHhhgQqrE/UViSqwdvJzyiQu/Bz6BK7QiW4lH9OgM/iYVw0kID2nFDfK3pTW+rWuVfLGY0f4XPYi5rQME+g==" spinCount="100000" sheet="1" objects="1" scenarios="1" formatColumns="0" formatRows="0" autoFilter="0"/>
  <autoFilter ref="C88:K377" xr:uid="{00000000-0009-0000-0000-000008000000}"/>
  <mergeCells count="9">
    <mergeCell ref="E50:H50"/>
    <mergeCell ref="E79:H79"/>
    <mergeCell ref="E81:H81"/>
    <mergeCell ref="L2:V2"/>
    <mergeCell ref="E7:H7"/>
    <mergeCell ref="E9:H9"/>
    <mergeCell ref="E18:H18"/>
    <mergeCell ref="E27:H27"/>
    <mergeCell ref="E48:H48"/>
  </mergeCells>
  <hyperlinks>
    <hyperlink ref="F94" r:id="rId1" xr:uid="{00000000-0004-0000-0800-000000000000}"/>
    <hyperlink ref="F100" r:id="rId2" xr:uid="{00000000-0004-0000-0800-000001000000}"/>
    <hyperlink ref="F110" r:id="rId3" xr:uid="{00000000-0004-0000-0800-000002000000}"/>
    <hyperlink ref="F115" r:id="rId4" xr:uid="{00000000-0004-0000-0800-000003000000}"/>
    <hyperlink ref="F121" r:id="rId5" xr:uid="{00000000-0004-0000-0800-000004000000}"/>
    <hyperlink ref="F128" r:id="rId6" xr:uid="{00000000-0004-0000-0800-000005000000}"/>
    <hyperlink ref="F132" r:id="rId7" xr:uid="{00000000-0004-0000-0800-000006000000}"/>
    <hyperlink ref="F138" r:id="rId8" xr:uid="{00000000-0004-0000-0800-000007000000}"/>
    <hyperlink ref="F142" r:id="rId9" xr:uid="{00000000-0004-0000-0800-000008000000}"/>
    <hyperlink ref="F148" r:id="rId10" xr:uid="{00000000-0004-0000-0800-000009000000}"/>
    <hyperlink ref="F155" r:id="rId11" xr:uid="{00000000-0004-0000-0800-00000A000000}"/>
    <hyperlink ref="F162" r:id="rId12" xr:uid="{00000000-0004-0000-0800-00000B000000}"/>
    <hyperlink ref="F167" r:id="rId13" xr:uid="{00000000-0004-0000-0800-00000C000000}"/>
    <hyperlink ref="F172" r:id="rId14" xr:uid="{00000000-0004-0000-0800-00000D000000}"/>
    <hyperlink ref="F177" r:id="rId15" xr:uid="{00000000-0004-0000-0800-00000E000000}"/>
    <hyperlink ref="F182" r:id="rId16" xr:uid="{00000000-0004-0000-0800-00000F000000}"/>
    <hyperlink ref="F187" r:id="rId17" xr:uid="{00000000-0004-0000-0800-000010000000}"/>
    <hyperlink ref="F192" r:id="rId18" xr:uid="{00000000-0004-0000-0800-000011000000}"/>
    <hyperlink ref="F202" r:id="rId19" xr:uid="{00000000-0004-0000-0800-000012000000}"/>
    <hyperlink ref="F208" r:id="rId20" xr:uid="{00000000-0004-0000-0800-000013000000}"/>
    <hyperlink ref="F212" r:id="rId21" xr:uid="{00000000-0004-0000-0800-000014000000}"/>
    <hyperlink ref="F217" r:id="rId22" xr:uid="{00000000-0004-0000-0800-000015000000}"/>
    <hyperlink ref="F230" r:id="rId23" xr:uid="{00000000-0004-0000-0800-000016000000}"/>
    <hyperlink ref="F238" r:id="rId24" xr:uid="{00000000-0004-0000-0800-000017000000}"/>
    <hyperlink ref="F247" r:id="rId25" xr:uid="{00000000-0004-0000-0800-000018000000}"/>
    <hyperlink ref="F255" r:id="rId26" xr:uid="{00000000-0004-0000-0800-000019000000}"/>
    <hyperlink ref="F267" r:id="rId27" xr:uid="{00000000-0004-0000-0800-00001A000000}"/>
    <hyperlink ref="F283" r:id="rId28" xr:uid="{00000000-0004-0000-0800-00001B000000}"/>
    <hyperlink ref="F290" r:id="rId29" xr:uid="{00000000-0004-0000-0800-00001C000000}"/>
    <hyperlink ref="F296" r:id="rId30" xr:uid="{00000000-0004-0000-0800-00001D000000}"/>
    <hyperlink ref="F301" r:id="rId31" xr:uid="{00000000-0004-0000-0800-00001E000000}"/>
    <hyperlink ref="F305" r:id="rId32" xr:uid="{00000000-0004-0000-0800-00001F000000}"/>
    <hyperlink ref="F309" r:id="rId33" xr:uid="{00000000-0004-0000-0800-000020000000}"/>
    <hyperlink ref="F320" r:id="rId34" xr:uid="{00000000-0004-0000-0800-000021000000}"/>
    <hyperlink ref="F327" r:id="rId35" xr:uid="{00000000-0004-0000-0800-000022000000}"/>
    <hyperlink ref="F331" r:id="rId36" xr:uid="{00000000-0004-0000-0800-000023000000}"/>
    <hyperlink ref="F335" r:id="rId37" xr:uid="{00000000-0004-0000-0800-000024000000}"/>
    <hyperlink ref="F343" r:id="rId38" xr:uid="{00000000-0004-0000-0800-000025000000}"/>
    <hyperlink ref="F356" r:id="rId39" xr:uid="{00000000-0004-0000-0800-000026000000}"/>
    <hyperlink ref="F361" r:id="rId40" xr:uid="{00000000-0004-0000-0800-000027000000}"/>
    <hyperlink ref="F369" r:id="rId41" xr:uid="{00000000-0004-0000-0800-000028000000}"/>
    <hyperlink ref="F377" r:id="rId42" xr:uid="{00000000-0004-0000-0800-000029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23</vt:i4>
      </vt:variant>
    </vt:vector>
  </HeadingPairs>
  <TitlesOfParts>
    <vt:vector size="35" baseType="lpstr">
      <vt:lpstr>Rekapitulace stavby</vt:lpstr>
      <vt:lpstr>PS 23 - Hradicí jezové kl...</vt:lpstr>
      <vt:lpstr>PS 24 - Hradicí jezové kl...</vt:lpstr>
      <vt:lpstr>SO 01 - Rekonstrukce levo...</vt:lpstr>
      <vt:lpstr>SO 02 - Rekonstrukce přel...</vt:lpstr>
      <vt:lpstr>SO 03 - Odstranění nánosů...</vt:lpstr>
      <vt:lpstr>SO 04 - Strojovny jezu</vt:lpstr>
      <vt:lpstr>SO 05 - Monitorovací syst...</vt:lpstr>
      <vt:lpstr>SO 06 - Venkovní úpravy</vt:lpstr>
      <vt:lpstr>VON - Vedlejší a ostatní ...</vt:lpstr>
      <vt:lpstr>Seznam figur</vt:lpstr>
      <vt:lpstr>Pokyny pro vyplnění</vt:lpstr>
      <vt:lpstr>'PS 23 - Hradicí jezové kl...'!Názvy_tisku</vt:lpstr>
      <vt:lpstr>'PS 24 - Hradicí jezové kl...'!Názvy_tisku</vt:lpstr>
      <vt:lpstr>'Rekapitulace stavby'!Názvy_tisku</vt:lpstr>
      <vt:lpstr>'Seznam figur'!Názvy_tisku</vt:lpstr>
      <vt:lpstr>'SO 01 - Rekonstrukce levo...'!Názvy_tisku</vt:lpstr>
      <vt:lpstr>'SO 02 - Rekonstrukce přel...'!Názvy_tisku</vt:lpstr>
      <vt:lpstr>'SO 03 - Odstranění nánosů...'!Názvy_tisku</vt:lpstr>
      <vt:lpstr>'SO 04 - Strojovny jezu'!Názvy_tisku</vt:lpstr>
      <vt:lpstr>'SO 05 - Monitorovací syst...'!Názvy_tisku</vt:lpstr>
      <vt:lpstr>'SO 06 - Venkovní úpravy'!Názvy_tisku</vt:lpstr>
      <vt:lpstr>'VON - Vedlejší a ostatní ...'!Názvy_tisku</vt:lpstr>
      <vt:lpstr>'Pokyny pro vyplnění'!Oblast_tisku</vt:lpstr>
      <vt:lpstr>'PS 23 - Hradicí jezové kl...'!Oblast_tisku</vt:lpstr>
      <vt:lpstr>'PS 24 - Hradicí jezové kl...'!Oblast_tisku</vt:lpstr>
      <vt:lpstr>'Rekapitulace stavby'!Oblast_tisku</vt:lpstr>
      <vt:lpstr>'Seznam figur'!Oblast_tisku</vt:lpstr>
      <vt:lpstr>'SO 01 - Rekonstrukce levo...'!Oblast_tisku</vt:lpstr>
      <vt:lpstr>'SO 02 - Rekonstrukce přel...'!Oblast_tisku</vt:lpstr>
      <vt:lpstr>'SO 03 - Odstranění nánosů...'!Oblast_tisku</vt:lpstr>
      <vt:lpstr>'SO 04 - Strojovny jezu'!Oblast_tisku</vt:lpstr>
      <vt:lpstr>'SO 05 - Monitorovací syst...'!Oblast_tisku</vt:lpstr>
      <vt:lpstr>'SO 06 - Venkovní úpravy'!Oblast_tisku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Patkova, Aneta</dc:creator>
  <cp:lastModifiedBy>Patkova, Aneta</cp:lastModifiedBy>
  <dcterms:created xsi:type="dcterms:W3CDTF">2023-05-22T13:42:05Z</dcterms:created>
  <dcterms:modified xsi:type="dcterms:W3CDTF">2023-05-22T13:43:49Z</dcterms:modified>
</cp:coreProperties>
</file>