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4\733250023_Labe, Lounky..., kácení 66ks stromů v HS\ZS_Labe, kácení 66ks stromů v HS\Zadání\"/>
    </mc:Choice>
  </mc:AlternateContent>
  <bookViews>
    <workbookView xWindow="0" yWindow="0" windowWidth="22185" windowHeight="9030"/>
  </bookViews>
  <sheets>
    <sheet name="List1" sheetId="1" r:id="rId1"/>
  </sheets>
  <definedNames>
    <definedName name="_xlnm._FilterDatabase" localSheetId="0" hidden="1">List1!$G$1:$J$68</definedName>
    <definedName name="_xlnm.Print_Titles" localSheetId="0">List1!$1:$1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8" i="1" l="1"/>
  <c r="AA72" i="1" l="1"/>
  <c r="Z67" i="1" l="1"/>
  <c r="W67" i="1"/>
  <c r="Z66" i="1"/>
  <c r="W66" i="1"/>
  <c r="Z65" i="1"/>
  <c r="W65" i="1"/>
  <c r="Z64" i="1"/>
  <c r="W64" i="1"/>
  <c r="Z63" i="1"/>
  <c r="W63" i="1"/>
  <c r="Z62" i="1"/>
  <c r="W62" i="1"/>
  <c r="Z61" i="1"/>
  <c r="W61" i="1"/>
  <c r="Z60" i="1"/>
  <c r="W60" i="1"/>
  <c r="Z59" i="1"/>
  <c r="W59" i="1"/>
  <c r="Z58" i="1"/>
  <c r="W58" i="1"/>
  <c r="Z57" i="1"/>
  <c r="W57" i="1"/>
  <c r="Z56" i="1"/>
  <c r="W56" i="1"/>
  <c r="Z55" i="1"/>
  <c r="W55" i="1"/>
  <c r="Z54" i="1"/>
  <c r="W54" i="1"/>
  <c r="Z53" i="1"/>
  <c r="W53" i="1"/>
  <c r="Z52" i="1"/>
  <c r="W52" i="1"/>
  <c r="Z51" i="1"/>
  <c r="W51" i="1"/>
  <c r="Z50" i="1"/>
  <c r="W50" i="1"/>
  <c r="Z49" i="1"/>
  <c r="W49" i="1"/>
  <c r="Z48" i="1"/>
  <c r="W48" i="1"/>
  <c r="Z47" i="1"/>
  <c r="W47" i="1"/>
  <c r="Z46" i="1"/>
  <c r="W46" i="1"/>
  <c r="Z45" i="1"/>
  <c r="W45" i="1"/>
  <c r="Z44" i="1"/>
  <c r="W44" i="1"/>
  <c r="Z43" i="1"/>
  <c r="W43" i="1"/>
  <c r="Z42" i="1"/>
  <c r="W42" i="1"/>
  <c r="Z41" i="1"/>
  <c r="W41" i="1"/>
  <c r="Z40" i="1"/>
  <c r="W40" i="1"/>
  <c r="Z39" i="1"/>
  <c r="W39" i="1"/>
  <c r="Z38" i="1"/>
  <c r="W38" i="1"/>
  <c r="Z37" i="1"/>
  <c r="W37" i="1"/>
  <c r="Z36" i="1"/>
  <c r="W36" i="1"/>
  <c r="Z35" i="1"/>
  <c r="W35" i="1"/>
  <c r="Z34" i="1"/>
  <c r="W34" i="1"/>
  <c r="Z33" i="1"/>
  <c r="W33" i="1"/>
  <c r="Z32" i="1"/>
  <c r="W32" i="1"/>
  <c r="Z31" i="1"/>
  <c r="W31" i="1"/>
  <c r="Z30" i="1"/>
  <c r="W30" i="1"/>
  <c r="Z29" i="1"/>
  <c r="W29" i="1"/>
  <c r="Z28" i="1"/>
  <c r="W28" i="1"/>
  <c r="Z27" i="1"/>
  <c r="W27" i="1"/>
  <c r="Z26" i="1"/>
  <c r="W26" i="1"/>
  <c r="Z25" i="1"/>
  <c r="W25" i="1"/>
  <c r="Z24" i="1"/>
  <c r="W24" i="1"/>
  <c r="Z23" i="1"/>
  <c r="W23" i="1"/>
  <c r="Z22" i="1"/>
  <c r="W22" i="1"/>
  <c r="Z21" i="1"/>
  <c r="W21" i="1"/>
  <c r="Z20" i="1"/>
  <c r="W20" i="1"/>
  <c r="Z19" i="1"/>
  <c r="W19" i="1"/>
  <c r="Z18" i="1"/>
  <c r="W18" i="1"/>
  <c r="Z17" i="1"/>
  <c r="W17" i="1"/>
  <c r="Z16" i="1"/>
  <c r="W16" i="1"/>
  <c r="Z15" i="1"/>
  <c r="W15" i="1"/>
  <c r="Z14" i="1"/>
  <c r="W14" i="1"/>
  <c r="Z13" i="1"/>
  <c r="W13" i="1"/>
  <c r="Z12" i="1"/>
  <c r="W12" i="1"/>
  <c r="Z11" i="1"/>
  <c r="W11" i="1"/>
  <c r="Z10" i="1"/>
  <c r="W10" i="1"/>
  <c r="Z9" i="1"/>
  <c r="W9" i="1"/>
  <c r="Z8" i="1"/>
  <c r="W8" i="1"/>
  <c r="Z7" i="1"/>
  <c r="W7" i="1"/>
  <c r="Z6" i="1"/>
  <c r="W6" i="1"/>
  <c r="Z5" i="1"/>
  <c r="W5" i="1"/>
  <c r="Z4" i="1"/>
  <c r="W4" i="1"/>
  <c r="Z3" i="1"/>
  <c r="W3" i="1"/>
  <c r="Z2" i="1"/>
  <c r="W2" i="1"/>
</calcChain>
</file>

<file path=xl/sharedStrings.xml><?xml version="1.0" encoding="utf-8"?>
<sst xmlns="http://schemas.openxmlformats.org/spreadsheetml/2006/main" count="1251" uniqueCount="273">
  <si>
    <t>Ústí nad Labem 2023 - PRAVÝ BŘEH</t>
  </si>
  <si>
    <t>mapa č.45 - PB</t>
  </si>
  <si>
    <t>1162884</t>
  </si>
  <si>
    <t>Salix  sp.</t>
  </si>
  <si>
    <t>vrba</t>
  </si>
  <si>
    <t>60</t>
  </si>
  <si>
    <t>45</t>
  </si>
  <si>
    <t>18,0</t>
  </si>
  <si>
    <t>3,0</t>
  </si>
  <si>
    <t>13</t>
  </si>
  <si>
    <t>4</t>
  </si>
  <si>
    <t>c</t>
  </si>
  <si>
    <t>2</t>
  </si>
  <si>
    <t>Odolná silná kosterní větev a zavěšena na sousedním stromě.</t>
  </si>
  <si>
    <t>Lounky</t>
  </si>
  <si>
    <t>438</t>
  </si>
  <si>
    <t>Kácení stromů s přetažením</t>
  </si>
  <si>
    <t>1</t>
  </si>
  <si>
    <t>1162886</t>
  </si>
  <si>
    <t>50</t>
  </si>
  <si>
    <t>47</t>
  </si>
  <si>
    <t>38</t>
  </si>
  <si>
    <t>14,0</t>
  </si>
  <si>
    <t>3</t>
  </si>
  <si>
    <t>Asymetrická koruna. Nakloněný kmen. Infekce báze kmene. Odlomená část koruny. Neperspektivní.</t>
  </si>
  <si>
    <t>Kácení stromů volné</t>
  </si>
  <si>
    <t>1162887</t>
  </si>
  <si>
    <t>69</t>
  </si>
  <si>
    <t>57</t>
  </si>
  <si>
    <t>42</t>
  </si>
  <si>
    <t>33</t>
  </si>
  <si>
    <t>16</t>
  </si>
  <si>
    <t>5</t>
  </si>
  <si>
    <t>b</t>
  </si>
  <si>
    <t>Infekce kmene. Infekce kosterního větvení. Infekce větví. Silné suché větve v koruně. Neperspektivní.</t>
  </si>
  <si>
    <t>Populus x canadensis</t>
  </si>
  <si>
    <t>topol kanadský</t>
  </si>
  <si>
    <t>53</t>
  </si>
  <si>
    <t>15,0</t>
  </si>
  <si>
    <t>2,0</t>
  </si>
  <si>
    <t>9</t>
  </si>
  <si>
    <t>1162892</t>
  </si>
  <si>
    <t>58</t>
  </si>
  <si>
    <t>54</t>
  </si>
  <si>
    <t>35</t>
  </si>
  <si>
    <t>12,0</t>
  </si>
  <si>
    <t>0,0</t>
  </si>
  <si>
    <t>14</t>
  </si>
  <si>
    <t>Rozsáhlá infekce kmene. Odlomená podstatná část koruny. De facto torzo.</t>
  </si>
  <si>
    <t>1162898</t>
  </si>
  <si>
    <t>71</t>
  </si>
  <si>
    <t>29,0</t>
  </si>
  <si>
    <t>13,0</t>
  </si>
  <si>
    <t>10</t>
  </si>
  <si>
    <t>Infekce báze kmene s dutinou. Podezření na infekci kořenů.</t>
  </si>
  <si>
    <t>1162903</t>
  </si>
  <si>
    <t>89</t>
  </si>
  <si>
    <t>72</t>
  </si>
  <si>
    <t>28,0</t>
  </si>
  <si>
    <t>10,0</t>
  </si>
  <si>
    <t>15</t>
  </si>
  <si>
    <t>Významně poškozen bobrem. Neperspektivní.</t>
  </si>
  <si>
    <t>1162904</t>
  </si>
  <si>
    <t>102</t>
  </si>
  <si>
    <t>21,0</t>
  </si>
  <si>
    <t>Rozsáhlá infekce kmene. Odlomená podstatná část koruny. Asymetrická koruna.</t>
  </si>
  <si>
    <t>1162905</t>
  </si>
  <si>
    <t>63</t>
  </si>
  <si>
    <t>52</t>
  </si>
  <si>
    <t>19,0</t>
  </si>
  <si>
    <t>6,0</t>
  </si>
  <si>
    <t>11</t>
  </si>
  <si>
    <t>Rozsáhlá infekce kmene. Odlomená podstatná část koruny.</t>
  </si>
  <si>
    <t>Číslo štítku</t>
  </si>
  <si>
    <t>Taxon lat.</t>
  </si>
  <si>
    <t>Taxon čes.</t>
  </si>
  <si>
    <t>Průměr kmene 1</t>
  </si>
  <si>
    <t>Průměr kmene 2</t>
  </si>
  <si>
    <t>Průměr kmene 3</t>
  </si>
  <si>
    <t>Průměr kmene 4</t>
  </si>
  <si>
    <t>Výška</t>
  </si>
  <si>
    <t>Spodní okraj koruny</t>
  </si>
  <si>
    <t>Průměr koruny</t>
  </si>
  <si>
    <t>Fyziologické stáří</t>
  </si>
  <si>
    <t>Perspektiva</t>
  </si>
  <si>
    <t>Vitalita</t>
  </si>
  <si>
    <t>Stabilita zlom</t>
  </si>
  <si>
    <t>Zdravotní stav</t>
  </si>
  <si>
    <t>Poznámka</t>
  </si>
  <si>
    <t>Katastrální území</t>
  </si>
  <si>
    <t>Parcela</t>
  </si>
  <si>
    <t>Technologie</t>
  </si>
  <si>
    <t>URL</t>
  </si>
  <si>
    <t>X</t>
  </si>
  <si>
    <t>Y</t>
  </si>
  <si>
    <t>Odkaz na Mapy.cz</t>
  </si>
  <si>
    <t>Ústí nad Labem 2023 - LEVÝ BŘEH</t>
  </si>
  <si>
    <t>16,0</t>
  </si>
  <si>
    <t>4,0</t>
  </si>
  <si>
    <t>mapa č.47 - PB</t>
  </si>
  <si>
    <t>1161051</t>
  </si>
  <si>
    <t>44</t>
  </si>
  <si>
    <t>24,0</t>
  </si>
  <si>
    <t>7</t>
  </si>
  <si>
    <t>Infekce kmene. Dynamicky prosychá.</t>
  </si>
  <si>
    <t>1161055</t>
  </si>
  <si>
    <t>74</t>
  </si>
  <si>
    <t>26,0</t>
  </si>
  <si>
    <t>5,0</t>
  </si>
  <si>
    <t>Dutina ve kmeni. Infekce báze kmene. Podezření na infekci kořenů.</t>
  </si>
  <si>
    <t>434</t>
  </si>
  <si>
    <t>Postupné kácení s volnou dopadovou plochou</t>
  </si>
  <si>
    <t>8,0</t>
  </si>
  <si>
    <t>Infekce báze kmene. Nakloněný kmen.</t>
  </si>
  <si>
    <t>18</t>
  </si>
  <si>
    <t>6</t>
  </si>
  <si>
    <t>23</t>
  </si>
  <si>
    <t>Rozvolnění skupiny.</t>
  </si>
  <si>
    <t>11,0</t>
  </si>
  <si>
    <t>mapa č.49 - PB</t>
  </si>
  <si>
    <t>1161035</t>
  </si>
  <si>
    <t>136</t>
  </si>
  <si>
    <t>7,0</t>
  </si>
  <si>
    <t>Infekce kosterního větvení. Zavěšená větev v koruně. Trhliny.</t>
  </si>
  <si>
    <t>431/2</t>
  </si>
  <si>
    <t>mapa č.50 - LB</t>
  </si>
  <si>
    <t>Infekce báze kmene.</t>
  </si>
  <si>
    <t>Židovice nad Labem</t>
  </si>
  <si>
    <t>433/2</t>
  </si>
  <si>
    <t>8</t>
  </si>
  <si>
    <t>1160803</t>
  </si>
  <si>
    <t>Infekce kmene.</t>
  </si>
  <si>
    <t>1160806</t>
  </si>
  <si>
    <t>Podezření na infekci kořenů. Infekce báze kmene. Tlaková vidlice od báze.</t>
  </si>
  <si>
    <t>1160807</t>
  </si>
  <si>
    <t>Infekce báze kmene. Asymetrická koruna.</t>
  </si>
  <si>
    <t>1160812</t>
  </si>
  <si>
    <t>80</t>
  </si>
  <si>
    <t>30,0</t>
  </si>
  <si>
    <t>9,0</t>
  </si>
  <si>
    <t>12</t>
  </si>
  <si>
    <t>1160820</t>
  </si>
  <si>
    <t>55</t>
  </si>
  <si>
    <t>61</t>
  </si>
  <si>
    <t>22,0</t>
  </si>
  <si>
    <t>1160832</t>
  </si>
  <si>
    <t>56</t>
  </si>
  <si>
    <t>1160834</t>
  </si>
  <si>
    <t>Podezření na infekci kořenů. Infekce báze kmene. Asymetrická koruna.</t>
  </si>
  <si>
    <t>1160840</t>
  </si>
  <si>
    <t>62</t>
  </si>
  <si>
    <t>Infekce báze kmene. Tlaková vidlice od báze.</t>
  </si>
  <si>
    <t>1160841</t>
  </si>
  <si>
    <t>66</t>
  </si>
  <si>
    <t>27,0</t>
  </si>
  <si>
    <t>1160842</t>
  </si>
  <si>
    <t>25,0</t>
  </si>
  <si>
    <t>1160843</t>
  </si>
  <si>
    <t>49</t>
  </si>
  <si>
    <t>1160844</t>
  </si>
  <si>
    <t>Infekce báze kmene. Podezření na infekci kořenů.</t>
  </si>
  <si>
    <t>1160845</t>
  </si>
  <si>
    <t>98</t>
  </si>
  <si>
    <t>1160847</t>
  </si>
  <si>
    <t>76</t>
  </si>
  <si>
    <t>mapa č.51 - PB</t>
  </si>
  <si>
    <t>1161005</t>
  </si>
  <si>
    <t>20,0</t>
  </si>
  <si>
    <t>Černěves</t>
  </si>
  <si>
    <t>680/4</t>
  </si>
  <si>
    <t>1161007</t>
  </si>
  <si>
    <t>680/2</t>
  </si>
  <si>
    <t>1161013</t>
  </si>
  <si>
    <t>1161014</t>
  </si>
  <si>
    <t>48</t>
  </si>
  <si>
    <t>Z větší části odumřelý.</t>
  </si>
  <si>
    <t>1161017</t>
  </si>
  <si>
    <t>Infekce báze kmene. Infekce větví.</t>
  </si>
  <si>
    <t>1161022</t>
  </si>
  <si>
    <t>59</t>
  </si>
  <si>
    <t>25</t>
  </si>
  <si>
    <t>Tlaková vidlice od báze. Dynamicky prosychá.</t>
  </si>
  <si>
    <t>1161027</t>
  </si>
  <si>
    <t>29</t>
  </si>
  <si>
    <t>Torzo.</t>
  </si>
  <si>
    <t>1161033</t>
  </si>
  <si>
    <t>27</t>
  </si>
  <si>
    <t>Vrchol odstraněn či odlomen.</t>
  </si>
  <si>
    <t>1161034</t>
  </si>
  <si>
    <t>Dynamicky prosychá.</t>
  </si>
  <si>
    <t>1161084</t>
  </si>
  <si>
    <t>37</t>
  </si>
  <si>
    <t>1161182</t>
  </si>
  <si>
    <t>65</t>
  </si>
  <si>
    <t>Infekce báze kmene. Vrchol odstraněn či odlomen.</t>
  </si>
  <si>
    <t>1161183</t>
  </si>
  <si>
    <t>41</t>
  </si>
  <si>
    <t>1161185</t>
  </si>
  <si>
    <t>1161186</t>
  </si>
  <si>
    <t>40</t>
  </si>
  <si>
    <t>Poškození kořenů. Infekce báze kmene. Infekce kmene.</t>
  </si>
  <si>
    <t>1161191</t>
  </si>
  <si>
    <t>Zavěšeny kmen.</t>
  </si>
  <si>
    <t>1161195</t>
  </si>
  <si>
    <t>1161197</t>
  </si>
  <si>
    <t>101</t>
  </si>
  <si>
    <t>mapa č.52 - PB</t>
  </si>
  <si>
    <t>1160886</t>
  </si>
  <si>
    <t>67</t>
  </si>
  <si>
    <t>I Odlomená část koruny. Poškození větví.</t>
  </si>
  <si>
    <t>Vědomice</t>
  </si>
  <si>
    <t>334/3</t>
  </si>
  <si>
    <t>1160887</t>
  </si>
  <si>
    <t>79</t>
  </si>
  <si>
    <t>Odlomena koruna zavěšena v sousedním stromu.</t>
  </si>
  <si>
    <t>1160900</t>
  </si>
  <si>
    <t>Asymetrická koruna. Rozvolnění skupiny.</t>
  </si>
  <si>
    <t>1160924</t>
  </si>
  <si>
    <t>Infekce kmene. Asymetrická koruna. Potlačený jedinec.</t>
  </si>
  <si>
    <t>1160938</t>
  </si>
  <si>
    <t>1160949</t>
  </si>
  <si>
    <t>1160950</t>
  </si>
  <si>
    <t>23,0</t>
  </si>
  <si>
    <t>1160951</t>
  </si>
  <si>
    <t>1160954</t>
  </si>
  <si>
    <t>1160957</t>
  </si>
  <si>
    <t>Potlačený jedinec. Rozvolnění skupiny.</t>
  </si>
  <si>
    <t>1160960</t>
  </si>
  <si>
    <t>1160964</t>
  </si>
  <si>
    <t>1160975</t>
  </si>
  <si>
    <t>104</t>
  </si>
  <si>
    <t>Odlomená část koruny. Infekce větví. Infekce kosterního větvení.</t>
  </si>
  <si>
    <t>1160983</t>
  </si>
  <si>
    <t>334/1</t>
  </si>
  <si>
    <t>Robinia pseudoacacia</t>
  </si>
  <si>
    <t>trnovník bílý</t>
  </si>
  <si>
    <t>1160999</t>
  </si>
  <si>
    <t>Suchý vrchol. Infekce báze kmene.</t>
  </si>
  <si>
    <t>1161001</t>
  </si>
  <si>
    <t>Odlomená část koruny. Vyvrací se. Z větší části odumřelý.</t>
  </si>
  <si>
    <t>mapa č.57 - PB</t>
  </si>
  <si>
    <t>1162828</t>
  </si>
  <si>
    <t>Acer negundo</t>
  </si>
  <si>
    <t>javor jasanolistý</t>
  </si>
  <si>
    <t>Velké řezné rány. De facto torzo. Neperspektivní.</t>
  </si>
  <si>
    <t>1162833</t>
  </si>
  <si>
    <t>Odlomená část koruny. Zavěšená větev v koruně. Torzo.</t>
  </si>
  <si>
    <t>Asymetrická koruna. Výrazně nakloněný kmen nad vodu.</t>
  </si>
  <si>
    <t>1162846</t>
  </si>
  <si>
    <t>1162847</t>
  </si>
  <si>
    <t>22</t>
  </si>
  <si>
    <t>1162848</t>
  </si>
  <si>
    <t>1162854</t>
  </si>
  <si>
    <t>96</t>
  </si>
  <si>
    <t>Rozsáhlá infekce kmene s dutinou. Podezření na infekci kořenů. Asymetrická koruna. Nakloněný kmen.</t>
  </si>
  <si>
    <t>1162856</t>
  </si>
  <si>
    <t>Fraxinus excelsior</t>
  </si>
  <si>
    <t>jasan ztepilý</t>
  </si>
  <si>
    <t>Odlomená část koruny. Silné suché větve v koruně. Infekce větví. Asymetrická koruna.</t>
  </si>
  <si>
    <t>1162857</t>
  </si>
  <si>
    <t>51</t>
  </si>
  <si>
    <t>Infekce kosterního větvení. Infekce větví.</t>
  </si>
  <si>
    <t>Skupina ploch</t>
  </si>
  <si>
    <t>Plocha</t>
  </si>
  <si>
    <t>Číslo</t>
  </si>
  <si>
    <t xml:space="preserve">kácení </t>
  </si>
  <si>
    <t>doprava</t>
  </si>
  <si>
    <t>likvidace DH (štěpkování, skládkovné)</t>
  </si>
  <si>
    <t xml:space="preserve">obtížná manipulace s DH </t>
  </si>
  <si>
    <t>Celkem Kč (bez DPH)</t>
  </si>
  <si>
    <t>Cena 
Kč (bez DPH)</t>
  </si>
  <si>
    <t>Zhotovitel vyplní žlutě podbarvené buňky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</si>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</sst>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i/>
      <sz val="9"/>
      <color indexed="0"/>
      <name val="Arial"/>
      <family val="2"/>
      <charset val="238"/>
    </font>
    <font>
      <b/>
      <sz val="9"/>
      <color indexed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3" xfId="0" applyFont="1" applyFill="1" applyBorder="1" applyAlignment="1" applyProtection="1">
      <alignment horizontal="left" textRotation="90"/>
    </xf>
    <xf numFmtId="0" fontId="3" fillId="2" borderId="7" xfId="0" applyFont="1" applyFill="1" applyBorder="1" applyAlignment="1" applyProtection="1">
      <alignment horizontal="left" textRotation="90"/>
    </xf>
    <xf numFmtId="0" fontId="3" fillId="2" borderId="7" xfId="0" applyFont="1" applyFill="1" applyBorder="1" applyAlignment="1" applyProtection="1">
      <alignment horizontal="center" textRotation="90"/>
    </xf>
    <xf numFmtId="0" fontId="3" fillId="2" borderId="7" xfId="0" applyFont="1" applyFill="1" applyBorder="1" applyAlignment="1" applyProtection="1">
      <alignment horizontal="right" textRotation="90"/>
    </xf>
    <xf numFmtId="0" fontId="3" fillId="2" borderId="8" xfId="0" applyFont="1" applyFill="1" applyBorder="1" applyAlignment="1" applyProtection="1">
      <alignment horizontal="center" textRotation="90"/>
    </xf>
    <xf numFmtId="0" fontId="3" fillId="2" borderId="9" xfId="0" applyFont="1" applyFill="1" applyBorder="1" applyAlignment="1" applyProtection="1">
      <alignment horizontal="center" textRotation="90"/>
    </xf>
    <xf numFmtId="0" fontId="3" fillId="2" borderId="21" xfId="0" applyFont="1" applyFill="1" applyBorder="1" applyAlignment="1" applyProtection="1">
      <alignment horizontal="left" textRotation="90"/>
    </xf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4" fillId="0" borderId="28" xfId="0" applyFont="1" applyBorder="1"/>
    <xf numFmtId="0" fontId="4" fillId="0" borderId="26" xfId="0" applyFont="1" applyBorder="1"/>
    <xf numFmtId="0" fontId="3" fillId="2" borderId="24" xfId="0" applyFont="1" applyFill="1" applyBorder="1" applyAlignment="1" applyProtection="1">
      <alignment horizontal="center" textRotation="90" wrapText="1"/>
    </xf>
    <xf numFmtId="0" fontId="4" fillId="0" borderId="29" xfId="0" applyFont="1" applyBorder="1"/>
    <xf numFmtId="0" fontId="4" fillId="0" borderId="30" xfId="0" applyFont="1" applyBorder="1"/>
    <xf numFmtId="0" fontId="4" fillId="0" borderId="23" xfId="0" applyFont="1" applyBorder="1" applyAlignment="1">
      <alignment wrapText="1"/>
    </xf>
    <xf numFmtId="0" fontId="0" fillId="3" borderId="0" xfId="0" applyFill="1"/>
    <xf numFmtId="0" fontId="5" fillId="0" borderId="0" xfId="0" applyFont="1" applyAlignment="1">
      <alignment horizontal="right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3" borderId="29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righ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tabSelected="1" workbookViewId="0"/>
  </sheetViews>
  <sheetFormatPr defaultRowHeight="15" x14ac:dyDescent="0.25"/>
  <cols>
    <col min="1" max="1" width="21" customWidth="1"/>
    <col min="2" max="2" width="13.7109375" customWidth="1"/>
    <col min="3" max="3" width="8.28515625" customWidth="1"/>
    <col min="7" max="18" width="5.7109375" customWidth="1"/>
    <col min="19" max="19" width="25.7109375" customWidth="1"/>
    <col min="22" max="22" width="13" customWidth="1"/>
    <col min="23" max="23" width="29.140625" customWidth="1"/>
    <col min="26" max="26" width="34.7109375" customWidth="1"/>
    <col min="27" max="27" width="14.28515625" style="8" customWidth="1"/>
  </cols>
  <sheetData>
    <row r="1" spans="1:27" ht="92.25" thickBot="1" x14ac:dyDescent="0.3">
      <c r="A1" s="1" t="s">
        <v>262</v>
      </c>
      <c r="B1" s="2" t="s">
        <v>263</v>
      </c>
      <c r="C1" s="3" t="s">
        <v>264</v>
      </c>
      <c r="D1" s="4" t="s">
        <v>73</v>
      </c>
      <c r="E1" s="2" t="s">
        <v>74</v>
      </c>
      <c r="F1" s="2" t="s">
        <v>75</v>
      </c>
      <c r="G1" s="3" t="s">
        <v>76</v>
      </c>
      <c r="H1" s="3" t="s">
        <v>77</v>
      </c>
      <c r="I1" s="3" t="s">
        <v>78</v>
      </c>
      <c r="J1" s="5" t="s">
        <v>79</v>
      </c>
      <c r="K1" s="6" t="s">
        <v>80</v>
      </c>
      <c r="L1" s="3" t="s">
        <v>81</v>
      </c>
      <c r="M1" s="3" t="s">
        <v>82</v>
      </c>
      <c r="N1" s="3" t="s">
        <v>83</v>
      </c>
      <c r="O1" s="3" t="s">
        <v>84</v>
      </c>
      <c r="P1" s="3" t="s">
        <v>85</v>
      </c>
      <c r="Q1" s="3" t="s">
        <v>86</v>
      </c>
      <c r="R1" s="3" t="s">
        <v>87</v>
      </c>
      <c r="S1" s="2" t="s">
        <v>88</v>
      </c>
      <c r="T1" s="2" t="s">
        <v>89</v>
      </c>
      <c r="U1" s="2" t="s">
        <v>90</v>
      </c>
      <c r="V1" s="2" t="s">
        <v>91</v>
      </c>
      <c r="W1" s="2" t="s">
        <v>92</v>
      </c>
      <c r="X1" s="2" t="s">
        <v>93</v>
      </c>
      <c r="Y1" s="2" t="s">
        <v>94</v>
      </c>
      <c r="Z1" s="7" t="s">
        <v>95</v>
      </c>
      <c r="AA1" s="13" t="s">
        <v>270</v>
      </c>
    </row>
    <row r="2" spans="1:27" ht="35.1" customHeight="1" thickTop="1" x14ac:dyDescent="0.25">
      <c r="A2" s="25" t="s">
        <v>0</v>
      </c>
      <c r="B2" s="26" t="s">
        <v>1</v>
      </c>
      <c r="C2" s="27">
        <v>15973</v>
      </c>
      <c r="D2" s="28" t="s">
        <v>2</v>
      </c>
      <c r="E2" s="29" t="s">
        <v>3</v>
      </c>
      <c r="F2" s="26" t="s">
        <v>4</v>
      </c>
      <c r="G2" s="27" t="s">
        <v>5</v>
      </c>
      <c r="H2" s="27" t="s">
        <v>6</v>
      </c>
      <c r="I2" s="27"/>
      <c r="J2" s="30"/>
      <c r="K2" s="31" t="s">
        <v>7</v>
      </c>
      <c r="L2" s="27" t="s">
        <v>8</v>
      </c>
      <c r="M2" s="27" t="s">
        <v>9</v>
      </c>
      <c r="N2" s="27" t="s">
        <v>10</v>
      </c>
      <c r="O2" s="27" t="s">
        <v>11</v>
      </c>
      <c r="P2" s="27" t="s">
        <v>12</v>
      </c>
      <c r="Q2" s="27" t="s">
        <v>10</v>
      </c>
      <c r="R2" s="27" t="s">
        <v>10</v>
      </c>
      <c r="S2" s="26" t="s">
        <v>13</v>
      </c>
      <c r="T2" s="26" t="s">
        <v>14</v>
      </c>
      <c r="U2" s="26" t="s">
        <v>15</v>
      </c>
      <c r="V2" s="26" t="s">
        <v>16</v>
      </c>
      <c r="W2" s="26" t="str">
        <f>HYPERLINK("https://www.stromypodkontrolou.cz/map/tree/d41bce85-5010-4276-b929-4760db78c679/ccce6ca3-8226-4041-95c5-794b5ee18270")</f>
        <v>https://www.stromypodkontrolou.cz/map/tree/d41bce85-5010-4276-b929-4760db78c679/ccce6ca3-8226-4041-95c5-794b5ee18270</v>
      </c>
      <c r="X2" s="26">
        <v>-749920.86003500002</v>
      </c>
      <c r="Y2" s="26">
        <v>-996681.273315</v>
      </c>
      <c r="Z2" s="32" t="str">
        <f>HYPERLINK("https://www.mapy.cz?st=search&amp;fr=50.49126505 14.23296545")</f>
        <v>https://www.mapy.cz?st=search&amp;fr=50.49126505 14.23296545</v>
      </c>
      <c r="AA2" s="23"/>
    </row>
    <row r="3" spans="1:27" ht="35.1" customHeight="1" x14ac:dyDescent="0.25">
      <c r="A3" s="33" t="s">
        <v>0</v>
      </c>
      <c r="B3" s="34" t="s">
        <v>1</v>
      </c>
      <c r="C3" s="35">
        <v>15975</v>
      </c>
      <c r="D3" s="36" t="s">
        <v>18</v>
      </c>
      <c r="E3" s="37" t="s">
        <v>3</v>
      </c>
      <c r="F3" s="34" t="s">
        <v>4</v>
      </c>
      <c r="G3" s="35" t="s">
        <v>19</v>
      </c>
      <c r="H3" s="35" t="s">
        <v>20</v>
      </c>
      <c r="I3" s="35" t="s">
        <v>21</v>
      </c>
      <c r="J3" s="38"/>
      <c r="K3" s="39" t="s">
        <v>22</v>
      </c>
      <c r="L3" s="35" t="s">
        <v>8</v>
      </c>
      <c r="M3" s="35" t="s">
        <v>9</v>
      </c>
      <c r="N3" s="35" t="s">
        <v>10</v>
      </c>
      <c r="O3" s="35" t="s">
        <v>11</v>
      </c>
      <c r="P3" s="35" t="s">
        <v>23</v>
      </c>
      <c r="Q3" s="35" t="s">
        <v>23</v>
      </c>
      <c r="R3" s="35" t="s">
        <v>10</v>
      </c>
      <c r="S3" s="34" t="s">
        <v>24</v>
      </c>
      <c r="T3" s="34" t="s">
        <v>14</v>
      </c>
      <c r="U3" s="34" t="s">
        <v>15</v>
      </c>
      <c r="V3" s="34" t="s">
        <v>25</v>
      </c>
      <c r="W3" s="34" t="str">
        <f>HYPERLINK("https://www.stromypodkontrolou.cz/map/tree/d41bce85-5010-4276-b929-4760db78c679/a9b774b0-d84d-437e-9086-a4ef9d8c8587")</f>
        <v>https://www.stromypodkontrolou.cz/map/tree/d41bce85-5010-4276-b929-4760db78c679/a9b774b0-d84d-437e-9086-a4ef9d8c8587</v>
      </c>
      <c r="X3" s="34">
        <v>-749926.12802299997</v>
      </c>
      <c r="Y3" s="34">
        <v>-996661.44070899999</v>
      </c>
      <c r="Z3" s="40" t="str">
        <f>HYPERLINK("https://www.mapy.cz?st=search&amp;fr=50.49143506 14.23285313")</f>
        <v>https://www.mapy.cz?st=search&amp;fr=50.49143506 14.23285313</v>
      </c>
      <c r="AA3" s="24"/>
    </row>
    <row r="4" spans="1:27" ht="35.1" customHeight="1" x14ac:dyDescent="0.25">
      <c r="A4" s="33" t="s">
        <v>0</v>
      </c>
      <c r="B4" s="34" t="s">
        <v>1</v>
      </c>
      <c r="C4" s="35">
        <v>15976</v>
      </c>
      <c r="D4" s="36" t="s">
        <v>26</v>
      </c>
      <c r="E4" s="37" t="s">
        <v>3</v>
      </c>
      <c r="F4" s="34" t="s">
        <v>4</v>
      </c>
      <c r="G4" s="35" t="s">
        <v>27</v>
      </c>
      <c r="H4" s="35" t="s">
        <v>28</v>
      </c>
      <c r="I4" s="35" t="s">
        <v>29</v>
      </c>
      <c r="J4" s="38" t="s">
        <v>30</v>
      </c>
      <c r="K4" s="39" t="s">
        <v>22</v>
      </c>
      <c r="L4" s="35" t="s">
        <v>8</v>
      </c>
      <c r="M4" s="35" t="s">
        <v>31</v>
      </c>
      <c r="N4" s="35" t="s">
        <v>32</v>
      </c>
      <c r="O4" s="35" t="s">
        <v>33</v>
      </c>
      <c r="P4" s="35" t="s">
        <v>23</v>
      </c>
      <c r="Q4" s="35" t="s">
        <v>23</v>
      </c>
      <c r="R4" s="35" t="s">
        <v>10</v>
      </c>
      <c r="S4" s="34" t="s">
        <v>34</v>
      </c>
      <c r="T4" s="34" t="s">
        <v>14</v>
      </c>
      <c r="U4" s="34" t="s">
        <v>15</v>
      </c>
      <c r="V4" s="34" t="s">
        <v>16</v>
      </c>
      <c r="W4" s="34" t="str">
        <f>HYPERLINK("https://www.stromypodkontrolou.cz/map/tree/d41bce85-5010-4276-b929-4760db78c679/ad9e486f-48f7-476a-85f7-680313d16156")</f>
        <v>https://www.stromypodkontrolou.cz/map/tree/d41bce85-5010-4276-b929-4760db78c679/ad9e486f-48f7-476a-85f7-680313d16156</v>
      </c>
      <c r="X4" s="34">
        <v>-749929.56938700005</v>
      </c>
      <c r="Y4" s="34">
        <v>-996649.31497900002</v>
      </c>
      <c r="Z4" s="40" t="str">
        <f>HYPERLINK("https://www.mapy.cz?st=search&amp;fr=50.49153872 14.23278138")</f>
        <v>https://www.mapy.cz?st=search&amp;fr=50.49153872 14.23278138</v>
      </c>
      <c r="AA4" s="24"/>
    </row>
    <row r="5" spans="1:27" ht="35.1" customHeight="1" x14ac:dyDescent="0.25">
      <c r="A5" s="33" t="s">
        <v>0</v>
      </c>
      <c r="B5" s="34" t="s">
        <v>1</v>
      </c>
      <c r="C5" s="35">
        <v>15981</v>
      </c>
      <c r="D5" s="36" t="s">
        <v>41</v>
      </c>
      <c r="E5" s="37" t="s">
        <v>3</v>
      </c>
      <c r="F5" s="34" t="s">
        <v>4</v>
      </c>
      <c r="G5" s="35" t="s">
        <v>42</v>
      </c>
      <c r="H5" s="35" t="s">
        <v>43</v>
      </c>
      <c r="I5" s="35" t="s">
        <v>44</v>
      </c>
      <c r="J5" s="38"/>
      <c r="K5" s="39" t="s">
        <v>45</v>
      </c>
      <c r="L5" s="35" t="s">
        <v>46</v>
      </c>
      <c r="M5" s="35" t="s">
        <v>47</v>
      </c>
      <c r="N5" s="35" t="s">
        <v>32</v>
      </c>
      <c r="O5" s="35" t="s">
        <v>11</v>
      </c>
      <c r="P5" s="35" t="s">
        <v>10</v>
      </c>
      <c r="Q5" s="35" t="s">
        <v>10</v>
      </c>
      <c r="R5" s="35" t="s">
        <v>10</v>
      </c>
      <c r="S5" s="34" t="s">
        <v>48</v>
      </c>
      <c r="T5" s="34" t="s">
        <v>14</v>
      </c>
      <c r="U5" s="34" t="s">
        <v>15</v>
      </c>
      <c r="V5" s="34" t="s">
        <v>16</v>
      </c>
      <c r="W5" s="34" t="str">
        <f>HYPERLINK("https://www.stromypodkontrolou.cz/map/tree/d41bce85-5010-4276-b929-4760db78c679/413a4fd5-6eee-4e73-9394-ee13d397aa89")</f>
        <v>https://www.stromypodkontrolou.cz/map/tree/d41bce85-5010-4276-b929-4760db78c679/413a4fd5-6eee-4e73-9394-ee13d397aa89</v>
      </c>
      <c r="X5" s="34">
        <v>-749939.19796799996</v>
      </c>
      <c r="Y5" s="34">
        <v>-996612.604161</v>
      </c>
      <c r="Z5" s="40" t="str">
        <f>HYPERLINK("https://www.mapy.cz?st=search&amp;fr=50.49185355 14.23257519")</f>
        <v>https://www.mapy.cz?st=search&amp;fr=50.49185355 14.23257519</v>
      </c>
      <c r="AA5" s="24"/>
    </row>
    <row r="6" spans="1:27" ht="35.1" customHeight="1" x14ac:dyDescent="0.25">
      <c r="A6" s="33" t="s">
        <v>0</v>
      </c>
      <c r="B6" s="34" t="s">
        <v>1</v>
      </c>
      <c r="C6" s="35">
        <v>15987</v>
      </c>
      <c r="D6" s="36" t="s">
        <v>49</v>
      </c>
      <c r="E6" s="37" t="s">
        <v>35</v>
      </c>
      <c r="F6" s="34" t="s">
        <v>36</v>
      </c>
      <c r="G6" s="35" t="s">
        <v>50</v>
      </c>
      <c r="H6" s="35"/>
      <c r="I6" s="35"/>
      <c r="J6" s="38"/>
      <c r="K6" s="39" t="s">
        <v>51</v>
      </c>
      <c r="L6" s="35" t="s">
        <v>52</v>
      </c>
      <c r="M6" s="35" t="s">
        <v>53</v>
      </c>
      <c r="N6" s="35" t="s">
        <v>10</v>
      </c>
      <c r="O6" s="35" t="s">
        <v>11</v>
      </c>
      <c r="P6" s="35" t="s">
        <v>12</v>
      </c>
      <c r="Q6" s="35" t="s">
        <v>23</v>
      </c>
      <c r="R6" s="35" t="s">
        <v>23</v>
      </c>
      <c r="S6" s="34" t="s">
        <v>54</v>
      </c>
      <c r="T6" s="34" t="s">
        <v>14</v>
      </c>
      <c r="U6" s="34" t="s">
        <v>15</v>
      </c>
      <c r="V6" s="34" t="s">
        <v>16</v>
      </c>
      <c r="W6" s="34" t="str">
        <f>HYPERLINK("https://www.stromypodkontrolou.cz/map/tree/d41bce85-5010-4276-b929-4760db78c679/6432c24b-5ff6-4a5d-912f-73c1bcab2770")</f>
        <v>https://www.stromypodkontrolou.cz/map/tree/d41bce85-5010-4276-b929-4760db78c679/6432c24b-5ff6-4a5d-912f-73c1bcab2770</v>
      </c>
      <c r="X6" s="34">
        <v>-749950.19689599995</v>
      </c>
      <c r="Y6" s="34">
        <v>-996563.21973600006</v>
      </c>
      <c r="Z6" s="40" t="str">
        <f>HYPERLINK("https://www.mapy.cz?st=search&amp;fr=50.49227950 14.23232507")</f>
        <v>https://www.mapy.cz?st=search&amp;fr=50.49227950 14.23232507</v>
      </c>
      <c r="AA6" s="24"/>
    </row>
    <row r="7" spans="1:27" ht="35.1" customHeight="1" x14ac:dyDescent="0.25">
      <c r="A7" s="33" t="s">
        <v>0</v>
      </c>
      <c r="B7" s="34" t="s">
        <v>1</v>
      </c>
      <c r="C7" s="35">
        <v>15992</v>
      </c>
      <c r="D7" s="36" t="s">
        <v>55</v>
      </c>
      <c r="E7" s="37" t="s">
        <v>35</v>
      </c>
      <c r="F7" s="34" t="s">
        <v>36</v>
      </c>
      <c r="G7" s="35" t="s">
        <v>56</v>
      </c>
      <c r="H7" s="35" t="s">
        <v>57</v>
      </c>
      <c r="I7" s="35"/>
      <c r="J7" s="38"/>
      <c r="K7" s="39" t="s">
        <v>58</v>
      </c>
      <c r="L7" s="35" t="s">
        <v>59</v>
      </c>
      <c r="M7" s="35" t="s">
        <v>60</v>
      </c>
      <c r="N7" s="35" t="s">
        <v>10</v>
      </c>
      <c r="O7" s="35" t="s">
        <v>11</v>
      </c>
      <c r="P7" s="35" t="s">
        <v>12</v>
      </c>
      <c r="Q7" s="35" t="s">
        <v>23</v>
      </c>
      <c r="R7" s="35" t="s">
        <v>10</v>
      </c>
      <c r="S7" s="34" t="s">
        <v>61</v>
      </c>
      <c r="T7" s="34" t="s">
        <v>14</v>
      </c>
      <c r="U7" s="34" t="s">
        <v>15</v>
      </c>
      <c r="V7" s="34" t="s">
        <v>16</v>
      </c>
      <c r="W7" s="34" t="str">
        <f>HYPERLINK("https://www.stromypodkontrolou.cz/map/tree/d41bce85-5010-4276-b929-4760db78c679/879b36bb-4c7a-48de-9cdc-253e60937903")</f>
        <v>https://www.stromypodkontrolou.cz/map/tree/d41bce85-5010-4276-b929-4760db78c679/879b36bb-4c7a-48de-9cdc-253e60937903</v>
      </c>
      <c r="X7" s="34">
        <v>-749955.34402700001</v>
      </c>
      <c r="Y7" s="34">
        <v>-996547.66877900006</v>
      </c>
      <c r="Z7" s="40" t="str">
        <f>HYPERLINK("https://www.mapy.cz?st=search&amp;fr=50.49241153 14.23222281")</f>
        <v>https://www.mapy.cz?st=search&amp;fr=50.49241153 14.23222281</v>
      </c>
      <c r="AA7" s="24"/>
    </row>
    <row r="8" spans="1:27" ht="35.1" customHeight="1" x14ac:dyDescent="0.25">
      <c r="A8" s="33" t="s">
        <v>0</v>
      </c>
      <c r="B8" s="34" t="s">
        <v>1</v>
      </c>
      <c r="C8" s="35">
        <v>15993</v>
      </c>
      <c r="D8" s="36" t="s">
        <v>62</v>
      </c>
      <c r="E8" s="37" t="s">
        <v>35</v>
      </c>
      <c r="F8" s="34" t="s">
        <v>36</v>
      </c>
      <c r="G8" s="35" t="s">
        <v>63</v>
      </c>
      <c r="H8" s="35"/>
      <c r="I8" s="35"/>
      <c r="J8" s="38"/>
      <c r="K8" s="39" t="s">
        <v>64</v>
      </c>
      <c r="L8" s="35" t="s">
        <v>45</v>
      </c>
      <c r="M8" s="35" t="s">
        <v>40</v>
      </c>
      <c r="N8" s="35" t="s">
        <v>32</v>
      </c>
      <c r="O8" s="35" t="s">
        <v>11</v>
      </c>
      <c r="P8" s="35" t="s">
        <v>23</v>
      </c>
      <c r="Q8" s="35" t="s">
        <v>10</v>
      </c>
      <c r="R8" s="35" t="s">
        <v>10</v>
      </c>
      <c r="S8" s="34" t="s">
        <v>65</v>
      </c>
      <c r="T8" s="34" t="s">
        <v>14</v>
      </c>
      <c r="U8" s="34" t="s">
        <v>15</v>
      </c>
      <c r="V8" s="34" t="s">
        <v>16</v>
      </c>
      <c r="W8" s="34" t="str">
        <f>HYPERLINK("https://www.stromypodkontrolou.cz/map/tree/d41bce85-5010-4276-b929-4760db78c679/043b76e4-1b47-45eb-bb07-3278a779834e")</f>
        <v>https://www.stromypodkontrolou.cz/map/tree/d41bce85-5010-4276-b929-4760db78c679/043b76e4-1b47-45eb-bb07-3278a779834e</v>
      </c>
      <c r="X8" s="34">
        <v>-749966.719851</v>
      </c>
      <c r="Y8" s="34">
        <v>-996508.17414100002</v>
      </c>
      <c r="Z8" s="40" t="str">
        <f>HYPERLINK("https://www.mapy.cz?st=search&amp;fr=50.49274897 14.23198678")</f>
        <v>https://www.mapy.cz?st=search&amp;fr=50.49274897 14.23198678</v>
      </c>
      <c r="AA8" s="24"/>
    </row>
    <row r="9" spans="1:27" ht="35.1" customHeight="1" x14ac:dyDescent="0.25">
      <c r="A9" s="33" t="s">
        <v>0</v>
      </c>
      <c r="B9" s="34" t="s">
        <v>1</v>
      </c>
      <c r="C9" s="35">
        <v>15994</v>
      </c>
      <c r="D9" s="36" t="s">
        <v>66</v>
      </c>
      <c r="E9" s="37" t="s">
        <v>35</v>
      </c>
      <c r="F9" s="34" t="s">
        <v>36</v>
      </c>
      <c r="G9" s="35" t="s">
        <v>67</v>
      </c>
      <c r="H9" s="35" t="s">
        <v>5</v>
      </c>
      <c r="I9" s="35" t="s">
        <v>68</v>
      </c>
      <c r="J9" s="38"/>
      <c r="K9" s="39" t="s">
        <v>69</v>
      </c>
      <c r="L9" s="35" t="s">
        <v>70</v>
      </c>
      <c r="M9" s="35" t="s">
        <v>71</v>
      </c>
      <c r="N9" s="35" t="s">
        <v>32</v>
      </c>
      <c r="O9" s="35" t="s">
        <v>11</v>
      </c>
      <c r="P9" s="35" t="s">
        <v>10</v>
      </c>
      <c r="Q9" s="35" t="s">
        <v>10</v>
      </c>
      <c r="R9" s="35" t="s">
        <v>10</v>
      </c>
      <c r="S9" s="34" t="s">
        <v>72</v>
      </c>
      <c r="T9" s="34" t="s">
        <v>14</v>
      </c>
      <c r="U9" s="34" t="s">
        <v>15</v>
      </c>
      <c r="V9" s="34" t="s">
        <v>16</v>
      </c>
      <c r="W9" s="34" t="str">
        <f>HYPERLINK("https://www.stromypodkontrolou.cz/map/tree/d41bce85-5010-4276-b929-4760db78c679/4eb6553d-dbbd-45bc-9bf3-db7b02dd9969")</f>
        <v>https://www.stromypodkontrolou.cz/map/tree/d41bce85-5010-4276-b929-4760db78c679/4eb6553d-dbbd-45bc-9bf3-db7b02dd9969</v>
      </c>
      <c r="X9" s="34">
        <v>-749967.66955600004</v>
      </c>
      <c r="Y9" s="34">
        <v>-996504.49538500002</v>
      </c>
      <c r="Z9" s="40" t="str">
        <f>HYPERLINK("https://www.mapy.cz?st=search&amp;fr=50.49278054 14.23196633")</f>
        <v>https://www.mapy.cz?st=search&amp;fr=50.49278054 14.23196633</v>
      </c>
      <c r="AA9" s="24"/>
    </row>
    <row r="10" spans="1:27" ht="35.1" customHeight="1" x14ac:dyDescent="0.25">
      <c r="A10" s="33" t="s">
        <v>0</v>
      </c>
      <c r="B10" s="34" t="s">
        <v>99</v>
      </c>
      <c r="C10" s="35">
        <v>11049</v>
      </c>
      <c r="D10" s="36" t="s">
        <v>100</v>
      </c>
      <c r="E10" s="37" t="s">
        <v>35</v>
      </c>
      <c r="F10" s="34" t="s">
        <v>36</v>
      </c>
      <c r="G10" s="35" t="s">
        <v>101</v>
      </c>
      <c r="H10" s="35"/>
      <c r="I10" s="35"/>
      <c r="J10" s="38"/>
      <c r="K10" s="39" t="s">
        <v>102</v>
      </c>
      <c r="L10" s="35" t="s">
        <v>70</v>
      </c>
      <c r="M10" s="35" t="s">
        <v>103</v>
      </c>
      <c r="N10" s="35" t="s">
        <v>10</v>
      </c>
      <c r="O10" s="35" t="s">
        <v>33</v>
      </c>
      <c r="P10" s="35" t="s">
        <v>23</v>
      </c>
      <c r="Q10" s="35" t="s">
        <v>23</v>
      </c>
      <c r="R10" s="35" t="s">
        <v>23</v>
      </c>
      <c r="S10" s="34" t="s">
        <v>104</v>
      </c>
      <c r="T10" s="34" t="s">
        <v>14</v>
      </c>
      <c r="U10" s="34" t="s">
        <v>15</v>
      </c>
      <c r="V10" s="34" t="s">
        <v>16</v>
      </c>
      <c r="W10" s="34" t="str">
        <f>HYPERLINK("https://www.stromypodkontrolou.cz/map/tree/d41bce85-5010-4276-b929-4760db78c679/01861380-9ae9-4ffb-9c2e-5b5cb1ca312d")</f>
        <v>https://www.stromypodkontrolou.cz/map/tree/d41bce85-5010-4276-b929-4760db78c679/01861380-9ae9-4ffb-9c2e-5b5cb1ca312d</v>
      </c>
      <c r="X10" s="34">
        <v>-749821.07250699995</v>
      </c>
      <c r="Y10" s="34">
        <v>-997319.58052800002</v>
      </c>
      <c r="Z10" s="40" t="str">
        <f>HYPERLINK("https://www.mapy.cz?st=search&amp;fr=50.48570653 14.23560642")</f>
        <v>https://www.mapy.cz?st=search&amp;fr=50.48570653 14.23560642</v>
      </c>
      <c r="AA10" s="24"/>
    </row>
    <row r="11" spans="1:27" ht="35.1" customHeight="1" x14ac:dyDescent="0.25">
      <c r="A11" s="33" t="s">
        <v>0</v>
      </c>
      <c r="B11" s="34" t="s">
        <v>99</v>
      </c>
      <c r="C11" s="35">
        <v>11053</v>
      </c>
      <c r="D11" s="36" t="s">
        <v>105</v>
      </c>
      <c r="E11" s="37" t="s">
        <v>35</v>
      </c>
      <c r="F11" s="34" t="s">
        <v>36</v>
      </c>
      <c r="G11" s="35" t="s">
        <v>106</v>
      </c>
      <c r="H11" s="35"/>
      <c r="I11" s="35"/>
      <c r="J11" s="38"/>
      <c r="K11" s="39" t="s">
        <v>107</v>
      </c>
      <c r="L11" s="35" t="s">
        <v>108</v>
      </c>
      <c r="M11" s="35" t="s">
        <v>53</v>
      </c>
      <c r="N11" s="35" t="s">
        <v>10</v>
      </c>
      <c r="O11" s="35" t="s">
        <v>11</v>
      </c>
      <c r="P11" s="35" t="s">
        <v>12</v>
      </c>
      <c r="Q11" s="35" t="s">
        <v>10</v>
      </c>
      <c r="R11" s="35" t="s">
        <v>10</v>
      </c>
      <c r="S11" s="34" t="s">
        <v>109</v>
      </c>
      <c r="T11" s="34" t="s">
        <v>14</v>
      </c>
      <c r="U11" s="34" t="s">
        <v>110</v>
      </c>
      <c r="V11" s="34" t="s">
        <v>111</v>
      </c>
      <c r="W11" s="34" t="str">
        <f>HYPERLINK("https://www.stromypodkontrolou.cz/map/tree/d41bce85-5010-4276-b929-4760db78c679/1c780dc3-ccc5-45e2-a3a9-c4618321794e")</f>
        <v>https://www.stromypodkontrolou.cz/map/tree/d41bce85-5010-4276-b929-4760db78c679/1c780dc3-ccc5-45e2-a3a9-c4618321794e</v>
      </c>
      <c r="X11" s="34">
        <v>-749824.26756099996</v>
      </c>
      <c r="Y11" s="34">
        <v>-997304.66078899999</v>
      </c>
      <c r="Z11" s="40" t="str">
        <f>HYPERLINK("https://www.mapy.cz?st=search&amp;fr=50.48583538 14.23553266")</f>
        <v>https://www.mapy.cz?st=search&amp;fr=50.48583538 14.23553266</v>
      </c>
      <c r="AA11" s="24"/>
    </row>
    <row r="12" spans="1:27" ht="35.1" customHeight="1" x14ac:dyDescent="0.25">
      <c r="A12" s="33" t="s">
        <v>0</v>
      </c>
      <c r="B12" s="34" t="s">
        <v>119</v>
      </c>
      <c r="C12" s="35">
        <v>11033</v>
      </c>
      <c r="D12" s="36" t="s">
        <v>120</v>
      </c>
      <c r="E12" s="37" t="s">
        <v>35</v>
      </c>
      <c r="F12" s="34" t="s">
        <v>36</v>
      </c>
      <c r="G12" s="35" t="s">
        <v>121</v>
      </c>
      <c r="H12" s="35"/>
      <c r="I12" s="35"/>
      <c r="J12" s="38"/>
      <c r="K12" s="39" t="s">
        <v>51</v>
      </c>
      <c r="L12" s="35" t="s">
        <v>122</v>
      </c>
      <c r="M12" s="35" t="s">
        <v>47</v>
      </c>
      <c r="N12" s="35" t="s">
        <v>32</v>
      </c>
      <c r="O12" s="35" t="s">
        <v>11</v>
      </c>
      <c r="P12" s="35" t="s">
        <v>17</v>
      </c>
      <c r="Q12" s="35" t="s">
        <v>32</v>
      </c>
      <c r="R12" s="35" t="s">
        <v>32</v>
      </c>
      <c r="S12" s="34" t="s">
        <v>123</v>
      </c>
      <c r="T12" s="34" t="s">
        <v>14</v>
      </c>
      <c r="U12" s="34" t="s">
        <v>124</v>
      </c>
      <c r="V12" s="34" t="s">
        <v>111</v>
      </c>
      <c r="W12" s="34" t="str">
        <f>HYPERLINK("https://www.stromypodkontrolou.cz/map/tree/d41bce85-5010-4276-b929-4760db78c679/3dc01c69-7543-4cba-a6bd-e358710743ce")</f>
        <v>https://www.stromypodkontrolou.cz/map/tree/d41bce85-5010-4276-b929-4760db78c679/3dc01c69-7543-4cba-a6bd-e358710743ce</v>
      </c>
      <c r="X12" s="34">
        <v>-750009.27374199999</v>
      </c>
      <c r="Y12" s="34">
        <v>-998514.17583800002</v>
      </c>
      <c r="Z12" s="40" t="str">
        <f>HYPERLINK("https://www.mapy.cz?st=search&amp;fr=50.47483588 14.23531607")</f>
        <v>https://www.mapy.cz?st=search&amp;fr=50.47483588 14.23531607</v>
      </c>
      <c r="AA12" s="24"/>
    </row>
    <row r="13" spans="1:27" ht="35.1" customHeight="1" x14ac:dyDescent="0.25">
      <c r="A13" s="33" t="s">
        <v>96</v>
      </c>
      <c r="B13" s="34" t="s">
        <v>125</v>
      </c>
      <c r="C13" s="35">
        <v>10801</v>
      </c>
      <c r="D13" s="36" t="s">
        <v>130</v>
      </c>
      <c r="E13" s="37" t="s">
        <v>35</v>
      </c>
      <c r="F13" s="34" t="s">
        <v>36</v>
      </c>
      <c r="G13" s="35" t="s">
        <v>37</v>
      </c>
      <c r="H13" s="35"/>
      <c r="I13" s="35"/>
      <c r="J13" s="38"/>
      <c r="K13" s="39" t="s">
        <v>102</v>
      </c>
      <c r="L13" s="35" t="s">
        <v>108</v>
      </c>
      <c r="M13" s="35" t="s">
        <v>129</v>
      </c>
      <c r="N13" s="35" t="s">
        <v>10</v>
      </c>
      <c r="O13" s="35" t="s">
        <v>33</v>
      </c>
      <c r="P13" s="35" t="s">
        <v>12</v>
      </c>
      <c r="Q13" s="35" t="s">
        <v>23</v>
      </c>
      <c r="R13" s="35" t="s">
        <v>23</v>
      </c>
      <c r="S13" s="34" t="s">
        <v>131</v>
      </c>
      <c r="T13" s="34" t="s">
        <v>127</v>
      </c>
      <c r="U13" s="34" t="s">
        <v>128</v>
      </c>
      <c r="V13" s="34" t="s">
        <v>16</v>
      </c>
      <c r="W13" s="34" t="str">
        <f>HYPERLINK("https://www.stromypodkontrolou.cz/map/tree/d41bce85-5010-4276-b929-4760db78c679/b77eee58-8bea-46c7-8a4d-9766caf1e61f")</f>
        <v>https://www.stromypodkontrolou.cz/map/tree/d41bce85-5010-4276-b929-4760db78c679/b77eee58-8bea-46c7-8a4d-9766caf1e61f</v>
      </c>
      <c r="X13" s="34">
        <v>-750407.14129499998</v>
      </c>
      <c r="Y13" s="34">
        <v>-1001371.8482219999</v>
      </c>
      <c r="Z13" s="40" t="str">
        <f>HYPERLINK("https://www.mapy.cz?st=search&amp;fr=50.44889661 14.23535194")</f>
        <v>https://www.mapy.cz?st=search&amp;fr=50.44889661 14.23535194</v>
      </c>
      <c r="AA13" s="24"/>
    </row>
    <row r="14" spans="1:27" ht="35.1" customHeight="1" x14ac:dyDescent="0.25">
      <c r="A14" s="33" t="s">
        <v>96</v>
      </c>
      <c r="B14" s="34" t="s">
        <v>125</v>
      </c>
      <c r="C14" s="35">
        <v>10804</v>
      </c>
      <c r="D14" s="36" t="s">
        <v>132</v>
      </c>
      <c r="E14" s="37" t="s">
        <v>35</v>
      </c>
      <c r="F14" s="34" t="s">
        <v>36</v>
      </c>
      <c r="G14" s="35" t="s">
        <v>43</v>
      </c>
      <c r="H14" s="35" t="s">
        <v>42</v>
      </c>
      <c r="I14" s="35"/>
      <c r="J14" s="38"/>
      <c r="K14" s="39" t="s">
        <v>107</v>
      </c>
      <c r="L14" s="35" t="s">
        <v>112</v>
      </c>
      <c r="M14" s="35" t="s">
        <v>40</v>
      </c>
      <c r="N14" s="35" t="s">
        <v>10</v>
      </c>
      <c r="O14" s="35" t="s">
        <v>11</v>
      </c>
      <c r="P14" s="35" t="s">
        <v>12</v>
      </c>
      <c r="Q14" s="35" t="s">
        <v>23</v>
      </c>
      <c r="R14" s="35" t="s">
        <v>23</v>
      </c>
      <c r="S14" s="34" t="s">
        <v>133</v>
      </c>
      <c r="T14" s="34" t="s">
        <v>127</v>
      </c>
      <c r="U14" s="34" t="s">
        <v>128</v>
      </c>
      <c r="V14" s="34" t="s">
        <v>16</v>
      </c>
      <c r="W14" s="34" t="str">
        <f>HYPERLINK("https://www.stromypodkontrolou.cz/map/tree/d41bce85-5010-4276-b929-4760db78c679/be7ca314-0492-48bc-8b23-9a59c4cd710e")</f>
        <v>https://www.stromypodkontrolou.cz/map/tree/d41bce85-5010-4276-b929-4760db78c679/be7ca314-0492-48bc-8b23-9a59c4cd710e</v>
      </c>
      <c r="X14" s="34">
        <v>-750407.009356</v>
      </c>
      <c r="Y14" s="34">
        <v>-1001380.85876</v>
      </c>
      <c r="Z14" s="40" t="str">
        <f>HYPERLINK("https://www.mapy.cz?st=search&amp;fr=50.44881655 14.23537139")</f>
        <v>https://www.mapy.cz?st=search&amp;fr=50.44881655 14.23537139</v>
      </c>
      <c r="AA14" s="24"/>
    </row>
    <row r="15" spans="1:27" ht="35.1" customHeight="1" x14ac:dyDescent="0.25">
      <c r="A15" s="33" t="s">
        <v>96</v>
      </c>
      <c r="B15" s="34" t="s">
        <v>125</v>
      </c>
      <c r="C15" s="35">
        <v>10805</v>
      </c>
      <c r="D15" s="36" t="s">
        <v>134</v>
      </c>
      <c r="E15" s="37" t="s">
        <v>35</v>
      </c>
      <c r="F15" s="34" t="s">
        <v>36</v>
      </c>
      <c r="G15" s="35" t="s">
        <v>68</v>
      </c>
      <c r="H15" s="35"/>
      <c r="I15" s="35"/>
      <c r="J15" s="38"/>
      <c r="K15" s="39" t="s">
        <v>102</v>
      </c>
      <c r="L15" s="35" t="s">
        <v>122</v>
      </c>
      <c r="M15" s="35" t="s">
        <v>40</v>
      </c>
      <c r="N15" s="35" t="s">
        <v>23</v>
      </c>
      <c r="O15" s="35" t="s">
        <v>33</v>
      </c>
      <c r="P15" s="35" t="s">
        <v>12</v>
      </c>
      <c r="Q15" s="35" t="s">
        <v>23</v>
      </c>
      <c r="R15" s="35" t="s">
        <v>23</v>
      </c>
      <c r="S15" s="34" t="s">
        <v>135</v>
      </c>
      <c r="T15" s="34" t="s">
        <v>127</v>
      </c>
      <c r="U15" s="34" t="s">
        <v>128</v>
      </c>
      <c r="V15" s="34" t="s">
        <v>16</v>
      </c>
      <c r="W15" s="34" t="str">
        <f>HYPERLINK("https://www.stromypodkontrolou.cz/map/tree/d41bce85-5010-4276-b929-4760db78c679/4f324f72-ed95-45f1-914b-ce5836c772c7")</f>
        <v>https://www.stromypodkontrolou.cz/map/tree/d41bce85-5010-4276-b929-4760db78c679/4f324f72-ed95-45f1-914b-ce5836c772c7</v>
      </c>
      <c r="X15" s="34">
        <v>-750408.84737199999</v>
      </c>
      <c r="Y15" s="34">
        <v>-1001382.135846</v>
      </c>
      <c r="Z15" s="40" t="str">
        <f>HYPERLINK("https://www.mapy.cz?st=search&amp;fr=50.44880288 14.23534826")</f>
        <v>https://www.mapy.cz?st=search&amp;fr=50.44880288 14.23534826</v>
      </c>
      <c r="AA15" s="24"/>
    </row>
    <row r="16" spans="1:27" ht="35.1" customHeight="1" x14ac:dyDescent="0.25">
      <c r="A16" s="33" t="s">
        <v>96</v>
      </c>
      <c r="B16" s="34" t="s">
        <v>125</v>
      </c>
      <c r="C16" s="35">
        <v>10810</v>
      </c>
      <c r="D16" s="36" t="s">
        <v>136</v>
      </c>
      <c r="E16" s="37" t="s">
        <v>35</v>
      </c>
      <c r="F16" s="34" t="s">
        <v>36</v>
      </c>
      <c r="G16" s="35" t="s">
        <v>137</v>
      </c>
      <c r="H16" s="35"/>
      <c r="I16" s="35"/>
      <c r="J16" s="38"/>
      <c r="K16" s="39" t="s">
        <v>138</v>
      </c>
      <c r="L16" s="35" t="s">
        <v>139</v>
      </c>
      <c r="M16" s="35" t="s">
        <v>140</v>
      </c>
      <c r="N16" s="35" t="s">
        <v>10</v>
      </c>
      <c r="O16" s="35" t="s">
        <v>33</v>
      </c>
      <c r="P16" s="35" t="s">
        <v>12</v>
      </c>
      <c r="Q16" s="35" t="s">
        <v>23</v>
      </c>
      <c r="R16" s="35" t="s">
        <v>23</v>
      </c>
      <c r="S16" s="34" t="s">
        <v>126</v>
      </c>
      <c r="T16" s="34" t="s">
        <v>127</v>
      </c>
      <c r="U16" s="34" t="s">
        <v>128</v>
      </c>
      <c r="V16" s="34" t="s">
        <v>16</v>
      </c>
      <c r="W16" s="34" t="str">
        <f>HYPERLINK("https://www.stromypodkontrolou.cz/map/tree/d41bce85-5010-4276-b929-4760db78c679/fad7075b-36ff-45bb-829a-f6863b334b3b")</f>
        <v>https://www.stromypodkontrolou.cz/map/tree/d41bce85-5010-4276-b929-4760db78c679/fad7075b-36ff-45bb-829a-f6863b334b3b</v>
      </c>
      <c r="X16" s="34">
        <v>-750419.25364200003</v>
      </c>
      <c r="Y16" s="34">
        <v>-1001434.606281</v>
      </c>
      <c r="Z16" s="40" t="str">
        <f>HYPERLINK("https://www.mapy.cz?st=search&amp;fr=50.44832274 14.23530568")</f>
        <v>https://www.mapy.cz?st=search&amp;fr=50.44832274 14.23530568</v>
      </c>
      <c r="AA16" s="24"/>
    </row>
    <row r="17" spans="1:27" ht="35.1" customHeight="1" x14ac:dyDescent="0.25">
      <c r="A17" s="33" t="s">
        <v>96</v>
      </c>
      <c r="B17" s="34" t="s">
        <v>125</v>
      </c>
      <c r="C17" s="35">
        <v>10818</v>
      </c>
      <c r="D17" s="36" t="s">
        <v>141</v>
      </c>
      <c r="E17" s="37" t="s">
        <v>35</v>
      </c>
      <c r="F17" s="34" t="s">
        <v>36</v>
      </c>
      <c r="G17" s="35" t="s">
        <v>142</v>
      </c>
      <c r="H17" s="35" t="s">
        <v>143</v>
      </c>
      <c r="I17" s="35"/>
      <c r="J17" s="38"/>
      <c r="K17" s="39" t="s">
        <v>144</v>
      </c>
      <c r="L17" s="35" t="s">
        <v>122</v>
      </c>
      <c r="M17" s="35" t="s">
        <v>47</v>
      </c>
      <c r="N17" s="35" t="s">
        <v>10</v>
      </c>
      <c r="O17" s="35" t="s">
        <v>11</v>
      </c>
      <c r="P17" s="35" t="s">
        <v>12</v>
      </c>
      <c r="Q17" s="35" t="s">
        <v>10</v>
      </c>
      <c r="R17" s="35" t="s">
        <v>10</v>
      </c>
      <c r="S17" s="34" t="s">
        <v>126</v>
      </c>
      <c r="T17" s="34" t="s">
        <v>127</v>
      </c>
      <c r="U17" s="34" t="s">
        <v>128</v>
      </c>
      <c r="V17" s="34" t="s">
        <v>16</v>
      </c>
      <c r="W17" s="34" t="str">
        <f>HYPERLINK("https://www.stromypodkontrolou.cz/map/tree/d41bce85-5010-4276-b929-4760db78c679/c450f8f0-70c8-4fa2-93f5-0fdab5fb43e7")</f>
        <v>https://www.stromypodkontrolou.cz/map/tree/d41bce85-5010-4276-b929-4760db78c679/c450f8f0-70c8-4fa2-93f5-0fdab5fb43e7</v>
      </c>
      <c r="X17" s="34">
        <v>-750429.25710299995</v>
      </c>
      <c r="Y17" s="34">
        <v>-1001601.228445</v>
      </c>
      <c r="Z17" s="40" t="str">
        <f>HYPERLINK("https://www.mapy.cz?st=search&amp;fr=50.44682675 14.23549175")</f>
        <v>https://www.mapy.cz?st=search&amp;fr=50.44682675 14.23549175</v>
      </c>
      <c r="AA17" s="24"/>
    </row>
    <row r="18" spans="1:27" ht="35.1" customHeight="1" x14ac:dyDescent="0.25">
      <c r="A18" s="33" t="s">
        <v>96</v>
      </c>
      <c r="B18" s="34" t="s">
        <v>125</v>
      </c>
      <c r="C18" s="35">
        <v>10830</v>
      </c>
      <c r="D18" s="36" t="s">
        <v>145</v>
      </c>
      <c r="E18" s="37" t="s">
        <v>35</v>
      </c>
      <c r="F18" s="34" t="s">
        <v>36</v>
      </c>
      <c r="G18" s="35" t="s">
        <v>146</v>
      </c>
      <c r="H18" s="35" t="s">
        <v>20</v>
      </c>
      <c r="I18" s="35"/>
      <c r="J18" s="38"/>
      <c r="K18" s="39" t="s">
        <v>58</v>
      </c>
      <c r="L18" s="35" t="s">
        <v>122</v>
      </c>
      <c r="M18" s="35" t="s">
        <v>129</v>
      </c>
      <c r="N18" s="35" t="s">
        <v>10</v>
      </c>
      <c r="O18" s="35" t="s">
        <v>33</v>
      </c>
      <c r="P18" s="35" t="s">
        <v>17</v>
      </c>
      <c r="Q18" s="35" t="s">
        <v>23</v>
      </c>
      <c r="R18" s="35" t="s">
        <v>23</v>
      </c>
      <c r="S18" s="34" t="s">
        <v>126</v>
      </c>
      <c r="T18" s="34" t="s">
        <v>127</v>
      </c>
      <c r="U18" s="34" t="s">
        <v>128</v>
      </c>
      <c r="V18" s="34" t="s">
        <v>16</v>
      </c>
      <c r="W18" s="34" t="str">
        <f>HYPERLINK("https://www.stromypodkontrolou.cz/map/tree/d41bce85-5010-4276-b929-4760db78c679/d6211327-a9aa-470e-85bd-46540a974690")</f>
        <v>https://www.stromypodkontrolou.cz/map/tree/d41bce85-5010-4276-b929-4760db78c679/d6211327-a9aa-470e-85bd-46540a974690</v>
      </c>
      <c r="X18" s="34">
        <v>-750429.96312099998</v>
      </c>
      <c r="Y18" s="34">
        <v>-1001668.729011</v>
      </c>
      <c r="Z18" s="40" t="str">
        <f>HYPERLINK("https://www.mapy.cz?st=search&amp;fr=50.44622489 14.23561380")</f>
        <v>https://www.mapy.cz?st=search&amp;fr=50.44622489 14.23561380</v>
      </c>
      <c r="AA18" s="24"/>
    </row>
    <row r="19" spans="1:27" ht="35.1" customHeight="1" x14ac:dyDescent="0.25">
      <c r="A19" s="33" t="s">
        <v>96</v>
      </c>
      <c r="B19" s="34" t="s">
        <v>125</v>
      </c>
      <c r="C19" s="35">
        <v>10832</v>
      </c>
      <c r="D19" s="36" t="s">
        <v>147</v>
      </c>
      <c r="E19" s="37" t="s">
        <v>35</v>
      </c>
      <c r="F19" s="34" t="s">
        <v>36</v>
      </c>
      <c r="G19" s="35" t="s">
        <v>5</v>
      </c>
      <c r="H19" s="35"/>
      <c r="I19" s="35"/>
      <c r="J19" s="38"/>
      <c r="K19" s="39" t="s">
        <v>107</v>
      </c>
      <c r="L19" s="35" t="s">
        <v>108</v>
      </c>
      <c r="M19" s="35" t="s">
        <v>53</v>
      </c>
      <c r="N19" s="35" t="s">
        <v>10</v>
      </c>
      <c r="O19" s="35" t="s">
        <v>11</v>
      </c>
      <c r="P19" s="35" t="s">
        <v>12</v>
      </c>
      <c r="Q19" s="35" t="s">
        <v>23</v>
      </c>
      <c r="R19" s="35" t="s">
        <v>10</v>
      </c>
      <c r="S19" s="34" t="s">
        <v>148</v>
      </c>
      <c r="T19" s="34" t="s">
        <v>127</v>
      </c>
      <c r="U19" s="34" t="s">
        <v>128</v>
      </c>
      <c r="V19" s="34" t="s">
        <v>16</v>
      </c>
      <c r="W19" s="34" t="str">
        <f>HYPERLINK("https://www.stromypodkontrolou.cz/map/tree/d41bce85-5010-4276-b929-4760db78c679/302ee675-fc32-4b11-915b-f91dd76c3337")</f>
        <v>https://www.stromypodkontrolou.cz/map/tree/d41bce85-5010-4276-b929-4760db78c679/302ee675-fc32-4b11-915b-f91dd76c3337</v>
      </c>
      <c r="X19" s="34">
        <v>-750431.91267600004</v>
      </c>
      <c r="Y19" s="34">
        <v>-1001673.203892</v>
      </c>
      <c r="Z19" s="40" t="str">
        <f>HYPERLINK("https://www.mapy.cz?st=search&amp;fr=50.44618261 14.23559536")</f>
        <v>https://www.mapy.cz?st=search&amp;fr=50.44618261 14.23559536</v>
      </c>
      <c r="AA19" s="24"/>
    </row>
    <row r="20" spans="1:27" ht="35.1" customHeight="1" x14ac:dyDescent="0.25">
      <c r="A20" s="33" t="s">
        <v>96</v>
      </c>
      <c r="B20" s="34" t="s">
        <v>125</v>
      </c>
      <c r="C20" s="35">
        <v>10838</v>
      </c>
      <c r="D20" s="36" t="s">
        <v>149</v>
      </c>
      <c r="E20" s="37" t="s">
        <v>35</v>
      </c>
      <c r="F20" s="34" t="s">
        <v>36</v>
      </c>
      <c r="G20" s="35" t="s">
        <v>42</v>
      </c>
      <c r="H20" s="35" t="s">
        <v>150</v>
      </c>
      <c r="I20" s="35"/>
      <c r="J20" s="38"/>
      <c r="K20" s="39" t="s">
        <v>58</v>
      </c>
      <c r="L20" s="35" t="s">
        <v>108</v>
      </c>
      <c r="M20" s="35" t="s">
        <v>9</v>
      </c>
      <c r="N20" s="35" t="s">
        <v>10</v>
      </c>
      <c r="O20" s="35" t="s">
        <v>33</v>
      </c>
      <c r="P20" s="35" t="s">
        <v>12</v>
      </c>
      <c r="Q20" s="35" t="s">
        <v>23</v>
      </c>
      <c r="R20" s="35" t="s">
        <v>23</v>
      </c>
      <c r="S20" s="34" t="s">
        <v>151</v>
      </c>
      <c r="T20" s="34" t="s">
        <v>127</v>
      </c>
      <c r="U20" s="34" t="s">
        <v>128</v>
      </c>
      <c r="V20" s="34" t="s">
        <v>16</v>
      </c>
      <c r="W20" s="34" t="str">
        <f>HYPERLINK("https://www.stromypodkontrolou.cz/map/tree/d41bce85-5010-4276-b929-4760db78c679/9dff0846-c933-4fe1-a027-7be16509b15b")</f>
        <v>https://www.stromypodkontrolou.cz/map/tree/d41bce85-5010-4276-b929-4760db78c679/9dff0846-c933-4fe1-a027-7be16509b15b</v>
      </c>
      <c r="X20" s="34">
        <v>-750431.29603800003</v>
      </c>
      <c r="Y20" s="34">
        <v>-1001696.431168</v>
      </c>
      <c r="Z20" s="40" t="str">
        <f>HYPERLINK("https://www.mapy.cz?st=search&amp;fr=50.44597658 14.23564933")</f>
        <v>https://www.mapy.cz?st=search&amp;fr=50.44597658 14.23564933</v>
      </c>
      <c r="AA20" s="24"/>
    </row>
    <row r="21" spans="1:27" ht="35.1" customHeight="1" x14ac:dyDescent="0.25">
      <c r="A21" s="33" t="s">
        <v>96</v>
      </c>
      <c r="B21" s="34" t="s">
        <v>125</v>
      </c>
      <c r="C21" s="35">
        <v>10839</v>
      </c>
      <c r="D21" s="36" t="s">
        <v>152</v>
      </c>
      <c r="E21" s="37" t="s">
        <v>35</v>
      </c>
      <c r="F21" s="34" t="s">
        <v>36</v>
      </c>
      <c r="G21" s="35" t="s">
        <v>153</v>
      </c>
      <c r="H21" s="35"/>
      <c r="I21" s="35"/>
      <c r="J21" s="38"/>
      <c r="K21" s="39" t="s">
        <v>154</v>
      </c>
      <c r="L21" s="35" t="s">
        <v>98</v>
      </c>
      <c r="M21" s="35" t="s">
        <v>40</v>
      </c>
      <c r="N21" s="35" t="s">
        <v>10</v>
      </c>
      <c r="O21" s="35" t="s">
        <v>33</v>
      </c>
      <c r="P21" s="35" t="s">
        <v>12</v>
      </c>
      <c r="Q21" s="35" t="s">
        <v>10</v>
      </c>
      <c r="R21" s="35" t="s">
        <v>10</v>
      </c>
      <c r="S21" s="34" t="s">
        <v>113</v>
      </c>
      <c r="T21" s="34" t="s">
        <v>127</v>
      </c>
      <c r="U21" s="34" t="s">
        <v>128</v>
      </c>
      <c r="V21" s="34" t="s">
        <v>16</v>
      </c>
      <c r="W21" s="34" t="str">
        <f>HYPERLINK("https://www.stromypodkontrolou.cz/map/tree/d41bce85-5010-4276-b929-4760db78c679/881893c7-8372-41d8-93ea-0b5ee21af92d")</f>
        <v>https://www.stromypodkontrolou.cz/map/tree/d41bce85-5010-4276-b929-4760db78c679/881893c7-8372-41d8-93ea-0b5ee21af92d</v>
      </c>
      <c r="X21" s="34">
        <v>-750431.03644199995</v>
      </c>
      <c r="Y21" s="34">
        <v>-1001700.927868</v>
      </c>
      <c r="Z21" s="40" t="str">
        <f>HYPERLINK("https://www.mapy.cz?st=search&amp;fr=50.44593687 14.23566174")</f>
        <v>https://www.mapy.cz?st=search&amp;fr=50.44593687 14.23566174</v>
      </c>
      <c r="AA21" s="24"/>
    </row>
    <row r="22" spans="1:27" ht="35.1" customHeight="1" x14ac:dyDescent="0.25">
      <c r="A22" s="33" t="s">
        <v>96</v>
      </c>
      <c r="B22" s="34" t="s">
        <v>125</v>
      </c>
      <c r="C22" s="35">
        <v>10840</v>
      </c>
      <c r="D22" s="36" t="s">
        <v>155</v>
      </c>
      <c r="E22" s="37" t="s">
        <v>35</v>
      </c>
      <c r="F22" s="34" t="s">
        <v>36</v>
      </c>
      <c r="G22" s="35" t="s">
        <v>37</v>
      </c>
      <c r="H22" s="35"/>
      <c r="I22" s="35"/>
      <c r="J22" s="38"/>
      <c r="K22" s="39" t="s">
        <v>156</v>
      </c>
      <c r="L22" s="35" t="s">
        <v>98</v>
      </c>
      <c r="M22" s="35" t="s">
        <v>40</v>
      </c>
      <c r="N22" s="35" t="s">
        <v>10</v>
      </c>
      <c r="O22" s="35" t="s">
        <v>33</v>
      </c>
      <c r="P22" s="35" t="s">
        <v>12</v>
      </c>
      <c r="Q22" s="35" t="s">
        <v>23</v>
      </c>
      <c r="R22" s="35" t="s">
        <v>10</v>
      </c>
      <c r="S22" s="34" t="s">
        <v>126</v>
      </c>
      <c r="T22" s="34" t="s">
        <v>127</v>
      </c>
      <c r="U22" s="34" t="s">
        <v>128</v>
      </c>
      <c r="V22" s="34" t="s">
        <v>16</v>
      </c>
      <c r="W22" s="34" t="str">
        <f>HYPERLINK("https://www.stromypodkontrolou.cz/map/tree/d41bce85-5010-4276-b929-4760db78c679/363f76a0-9a29-4d17-8166-083399c8e868")</f>
        <v>https://www.stromypodkontrolou.cz/map/tree/d41bce85-5010-4276-b929-4760db78c679/363f76a0-9a29-4d17-8166-083399c8e868</v>
      </c>
      <c r="X22" s="34">
        <v>-750431.56402699999</v>
      </c>
      <c r="Y22" s="34">
        <v>-1001703.4917679999</v>
      </c>
      <c r="Z22" s="40" t="str">
        <f>HYPERLINK("https://www.mapy.cz?st=search&amp;fr=50.44591338 14.23565939")</f>
        <v>https://www.mapy.cz?st=search&amp;fr=50.44591338 14.23565939</v>
      </c>
      <c r="AA22" s="24"/>
    </row>
    <row r="23" spans="1:27" ht="35.1" customHeight="1" x14ac:dyDescent="0.25">
      <c r="A23" s="33" t="s">
        <v>96</v>
      </c>
      <c r="B23" s="34" t="s">
        <v>125</v>
      </c>
      <c r="C23" s="35">
        <v>10841</v>
      </c>
      <c r="D23" s="36" t="s">
        <v>157</v>
      </c>
      <c r="E23" s="37" t="s">
        <v>35</v>
      </c>
      <c r="F23" s="34" t="s">
        <v>36</v>
      </c>
      <c r="G23" s="35" t="s">
        <v>158</v>
      </c>
      <c r="H23" s="35"/>
      <c r="I23" s="35"/>
      <c r="J23" s="38"/>
      <c r="K23" s="39" t="s">
        <v>156</v>
      </c>
      <c r="L23" s="35" t="s">
        <v>98</v>
      </c>
      <c r="M23" s="35" t="s">
        <v>129</v>
      </c>
      <c r="N23" s="35" t="s">
        <v>10</v>
      </c>
      <c r="O23" s="35" t="s">
        <v>33</v>
      </c>
      <c r="P23" s="35" t="s">
        <v>12</v>
      </c>
      <c r="Q23" s="35" t="s">
        <v>23</v>
      </c>
      <c r="R23" s="35" t="s">
        <v>23</v>
      </c>
      <c r="S23" s="34" t="s">
        <v>126</v>
      </c>
      <c r="T23" s="34" t="s">
        <v>127</v>
      </c>
      <c r="U23" s="34" t="s">
        <v>128</v>
      </c>
      <c r="V23" s="34" t="s">
        <v>16</v>
      </c>
      <c r="W23" s="34" t="str">
        <f>HYPERLINK("https://www.stromypodkontrolou.cz/map/tree/d41bce85-5010-4276-b929-4760db78c679/5c2d326f-df7f-4075-a038-ce6820116e32")</f>
        <v>https://www.stromypodkontrolou.cz/map/tree/d41bce85-5010-4276-b929-4760db78c679/5c2d326f-df7f-4075-a038-ce6820116e32</v>
      </c>
      <c r="X23" s="34">
        <v>-750431.43737299996</v>
      </c>
      <c r="Y23" s="34">
        <v>-1001706.363167</v>
      </c>
      <c r="Z23" s="40" t="str">
        <f>HYPERLINK("https://www.mapy.cz?st=search&amp;fr=50.44588798 14.23566677")</f>
        <v>https://www.mapy.cz?st=search&amp;fr=50.44588798 14.23566677</v>
      </c>
      <c r="AA23" s="24"/>
    </row>
    <row r="24" spans="1:27" ht="35.1" customHeight="1" x14ac:dyDescent="0.25">
      <c r="A24" s="33" t="s">
        <v>96</v>
      </c>
      <c r="B24" s="34" t="s">
        <v>125</v>
      </c>
      <c r="C24" s="35">
        <v>10842</v>
      </c>
      <c r="D24" s="36" t="s">
        <v>159</v>
      </c>
      <c r="E24" s="37" t="s">
        <v>35</v>
      </c>
      <c r="F24" s="34" t="s">
        <v>36</v>
      </c>
      <c r="G24" s="35" t="s">
        <v>137</v>
      </c>
      <c r="H24" s="35"/>
      <c r="I24" s="35"/>
      <c r="J24" s="38"/>
      <c r="K24" s="39" t="s">
        <v>156</v>
      </c>
      <c r="L24" s="35" t="s">
        <v>108</v>
      </c>
      <c r="M24" s="35" t="s">
        <v>71</v>
      </c>
      <c r="N24" s="35" t="s">
        <v>10</v>
      </c>
      <c r="O24" s="35" t="s">
        <v>11</v>
      </c>
      <c r="P24" s="35" t="s">
        <v>23</v>
      </c>
      <c r="Q24" s="35" t="s">
        <v>23</v>
      </c>
      <c r="R24" s="35" t="s">
        <v>10</v>
      </c>
      <c r="S24" s="34" t="s">
        <v>160</v>
      </c>
      <c r="T24" s="34" t="s">
        <v>127</v>
      </c>
      <c r="U24" s="34" t="s">
        <v>128</v>
      </c>
      <c r="V24" s="34" t="s">
        <v>16</v>
      </c>
      <c r="W24" s="34" t="str">
        <f>HYPERLINK("https://www.stromypodkontrolou.cz/map/tree/d41bce85-5010-4276-b929-4760db78c679/70700893-bb0b-4406-be7f-e04ad53c6172")</f>
        <v>https://www.stromypodkontrolou.cz/map/tree/d41bce85-5010-4276-b929-4760db78c679/70700893-bb0b-4406-be7f-e04ad53c6172</v>
      </c>
      <c r="X24" s="34">
        <v>-750430.99797200004</v>
      </c>
      <c r="Y24" s="34">
        <v>-1001711.292735</v>
      </c>
      <c r="Z24" s="40" t="str">
        <f>HYPERLINK("https://www.mapy.cz?st=search&amp;fr=50.44584463 14.23568253")</f>
        <v>https://www.mapy.cz?st=search&amp;fr=50.44584463 14.23568253</v>
      </c>
      <c r="AA24" s="24"/>
    </row>
    <row r="25" spans="1:27" ht="35.1" customHeight="1" x14ac:dyDescent="0.25">
      <c r="A25" s="33" t="s">
        <v>96</v>
      </c>
      <c r="B25" s="34" t="s">
        <v>125</v>
      </c>
      <c r="C25" s="35">
        <v>10843</v>
      </c>
      <c r="D25" s="36" t="s">
        <v>161</v>
      </c>
      <c r="E25" s="37" t="s">
        <v>35</v>
      </c>
      <c r="F25" s="34" t="s">
        <v>36</v>
      </c>
      <c r="G25" s="35" t="s">
        <v>162</v>
      </c>
      <c r="H25" s="35"/>
      <c r="I25" s="35"/>
      <c r="J25" s="38"/>
      <c r="K25" s="39" t="s">
        <v>102</v>
      </c>
      <c r="L25" s="35" t="s">
        <v>70</v>
      </c>
      <c r="M25" s="35" t="s">
        <v>129</v>
      </c>
      <c r="N25" s="35" t="s">
        <v>32</v>
      </c>
      <c r="O25" s="35" t="s">
        <v>11</v>
      </c>
      <c r="P25" s="35" t="s">
        <v>23</v>
      </c>
      <c r="Q25" s="35" t="s">
        <v>10</v>
      </c>
      <c r="R25" s="35" t="s">
        <v>10</v>
      </c>
      <c r="S25" s="34" t="s">
        <v>126</v>
      </c>
      <c r="T25" s="34" t="s">
        <v>127</v>
      </c>
      <c r="U25" s="34" t="s">
        <v>128</v>
      </c>
      <c r="V25" s="34" t="s">
        <v>16</v>
      </c>
      <c r="W25" s="34" t="str">
        <f>HYPERLINK("https://www.stromypodkontrolou.cz/map/tree/d41bce85-5010-4276-b929-4760db78c679/23844728-7e98-463e-8350-99e309e64f04")</f>
        <v>https://www.stromypodkontrolou.cz/map/tree/d41bce85-5010-4276-b929-4760db78c679/23844728-7e98-463e-8350-99e309e64f04</v>
      </c>
      <c r="X25" s="34">
        <v>-750430.36274799996</v>
      </c>
      <c r="Y25" s="34">
        <v>-1001729.582816</v>
      </c>
      <c r="Z25" s="40" t="str">
        <f>HYPERLINK("https://www.mapy.cz?st=search&amp;fr=50.44568258 14.23572712")</f>
        <v>https://www.mapy.cz?st=search&amp;fr=50.44568258 14.23572712</v>
      </c>
      <c r="AA25" s="24"/>
    </row>
    <row r="26" spans="1:27" ht="35.1" customHeight="1" x14ac:dyDescent="0.25">
      <c r="A26" s="33" t="s">
        <v>96</v>
      </c>
      <c r="B26" s="34" t="s">
        <v>125</v>
      </c>
      <c r="C26" s="35">
        <v>10845</v>
      </c>
      <c r="D26" s="36" t="s">
        <v>163</v>
      </c>
      <c r="E26" s="37" t="s">
        <v>35</v>
      </c>
      <c r="F26" s="34" t="s">
        <v>36</v>
      </c>
      <c r="G26" s="35" t="s">
        <v>164</v>
      </c>
      <c r="H26" s="35"/>
      <c r="I26" s="35"/>
      <c r="J26" s="38"/>
      <c r="K26" s="39" t="s">
        <v>156</v>
      </c>
      <c r="L26" s="35" t="s">
        <v>70</v>
      </c>
      <c r="M26" s="35" t="s">
        <v>129</v>
      </c>
      <c r="N26" s="35" t="s">
        <v>10</v>
      </c>
      <c r="O26" s="35" t="s">
        <v>33</v>
      </c>
      <c r="P26" s="35" t="s">
        <v>12</v>
      </c>
      <c r="Q26" s="35" t="s">
        <v>23</v>
      </c>
      <c r="R26" s="35" t="s">
        <v>10</v>
      </c>
      <c r="S26" s="34" t="s">
        <v>126</v>
      </c>
      <c r="T26" s="34" t="s">
        <v>127</v>
      </c>
      <c r="U26" s="34" t="s">
        <v>128</v>
      </c>
      <c r="V26" s="34" t="s">
        <v>16</v>
      </c>
      <c r="W26" s="34" t="str">
        <f>HYPERLINK("https://www.stromypodkontrolou.cz/map/tree/d41bce85-5010-4276-b929-4760db78c679/4b074f01-1950-4ace-8c44-f661474ac377")</f>
        <v>https://www.stromypodkontrolou.cz/map/tree/d41bce85-5010-4276-b929-4760db78c679/4b074f01-1950-4ace-8c44-f661474ac377</v>
      </c>
      <c r="X26" s="34">
        <v>-750431.18351999996</v>
      </c>
      <c r="Y26" s="34">
        <v>-1001730.97857</v>
      </c>
      <c r="Z26" s="40" t="str">
        <f>HYPERLINK("https://www.mapy.cz?st=search&amp;fr=50.44566913 14.23571840")</f>
        <v>https://www.mapy.cz?st=search&amp;fr=50.44566913 14.23571840</v>
      </c>
      <c r="AA26" s="24"/>
    </row>
    <row r="27" spans="1:27" ht="35.1" customHeight="1" x14ac:dyDescent="0.25">
      <c r="A27" s="33" t="s">
        <v>0</v>
      </c>
      <c r="B27" s="34" t="s">
        <v>165</v>
      </c>
      <c r="C27" s="35">
        <v>11003</v>
      </c>
      <c r="D27" s="36" t="s">
        <v>166</v>
      </c>
      <c r="E27" s="37" t="s">
        <v>35</v>
      </c>
      <c r="F27" s="34" t="s">
        <v>36</v>
      </c>
      <c r="G27" s="35" t="s">
        <v>5</v>
      </c>
      <c r="H27" s="35"/>
      <c r="I27" s="35"/>
      <c r="J27" s="38"/>
      <c r="K27" s="39" t="s">
        <v>167</v>
      </c>
      <c r="L27" s="35" t="s">
        <v>108</v>
      </c>
      <c r="M27" s="35" t="s">
        <v>103</v>
      </c>
      <c r="N27" s="35" t="s">
        <v>10</v>
      </c>
      <c r="O27" s="35" t="s">
        <v>33</v>
      </c>
      <c r="P27" s="35" t="s">
        <v>12</v>
      </c>
      <c r="Q27" s="35" t="s">
        <v>23</v>
      </c>
      <c r="R27" s="35" t="s">
        <v>23</v>
      </c>
      <c r="S27" s="34" t="s">
        <v>126</v>
      </c>
      <c r="T27" s="34" t="s">
        <v>168</v>
      </c>
      <c r="U27" s="34" t="s">
        <v>169</v>
      </c>
      <c r="V27" s="34" t="s">
        <v>16</v>
      </c>
      <c r="W27" s="34" t="str">
        <f>HYPERLINK("https://www.stromypodkontrolou.cz/map/tree/d41bce85-5010-4276-b929-4760db78c679/de50d5b7-d7c6-4e0f-abe8-210ed1e6db13")</f>
        <v>https://www.stromypodkontrolou.cz/map/tree/d41bce85-5010-4276-b929-4760db78c679/de50d5b7-d7c6-4e0f-abe8-210ed1e6db13</v>
      </c>
      <c r="X27" s="34">
        <v>-750237.35312800005</v>
      </c>
      <c r="Y27" s="34">
        <v>-1000890.909705</v>
      </c>
      <c r="Z27" s="40" t="str">
        <f>HYPERLINK("https://www.mapy.cz?st=search&amp;fr=50.45339041 14.23677989")</f>
        <v>https://www.mapy.cz?st=search&amp;fr=50.45339041 14.23677989</v>
      </c>
      <c r="AA27" s="24"/>
    </row>
    <row r="28" spans="1:27" ht="35.1" customHeight="1" x14ac:dyDescent="0.25">
      <c r="A28" s="33" t="s">
        <v>0</v>
      </c>
      <c r="B28" s="34" t="s">
        <v>165</v>
      </c>
      <c r="C28" s="35">
        <v>11005</v>
      </c>
      <c r="D28" s="36" t="s">
        <v>170</v>
      </c>
      <c r="E28" s="37" t="s">
        <v>35</v>
      </c>
      <c r="F28" s="34" t="s">
        <v>36</v>
      </c>
      <c r="G28" s="35" t="s">
        <v>19</v>
      </c>
      <c r="H28" s="35"/>
      <c r="I28" s="35"/>
      <c r="J28" s="38"/>
      <c r="K28" s="39" t="s">
        <v>97</v>
      </c>
      <c r="L28" s="35" t="s">
        <v>98</v>
      </c>
      <c r="M28" s="35" t="s">
        <v>129</v>
      </c>
      <c r="N28" s="35" t="s">
        <v>10</v>
      </c>
      <c r="O28" s="35" t="s">
        <v>11</v>
      </c>
      <c r="P28" s="35" t="s">
        <v>12</v>
      </c>
      <c r="Q28" s="35" t="s">
        <v>23</v>
      </c>
      <c r="R28" s="35" t="s">
        <v>23</v>
      </c>
      <c r="S28" s="34" t="s">
        <v>113</v>
      </c>
      <c r="T28" s="34" t="s">
        <v>168</v>
      </c>
      <c r="U28" s="34" t="s">
        <v>171</v>
      </c>
      <c r="V28" s="34" t="s">
        <v>111</v>
      </c>
      <c r="W28" s="34" t="str">
        <f>HYPERLINK("https://www.stromypodkontrolou.cz/map/tree/d41bce85-5010-4276-b929-4760db78c679/2e98c041-fc24-4499-a4e4-2ccfaebb53ae")</f>
        <v>https://www.stromypodkontrolou.cz/map/tree/d41bce85-5010-4276-b929-4760db78c679/2e98c041-fc24-4499-a4e4-2ccfaebb53ae</v>
      </c>
      <c r="X28" s="34">
        <v>-750232.99292700004</v>
      </c>
      <c r="Y28" s="34">
        <v>-1000875.576278</v>
      </c>
      <c r="Z28" s="40" t="str">
        <f>HYPERLINK("https://www.mapy.cz?st=search&amp;fr=50.45353237 14.23681073")</f>
        <v>https://www.mapy.cz?st=search&amp;fr=50.45353237 14.23681073</v>
      </c>
      <c r="AA28" s="24"/>
    </row>
    <row r="29" spans="1:27" ht="35.1" customHeight="1" x14ac:dyDescent="0.25">
      <c r="A29" s="33" t="s">
        <v>0</v>
      </c>
      <c r="B29" s="34" t="s">
        <v>165</v>
      </c>
      <c r="C29" s="35">
        <v>11011</v>
      </c>
      <c r="D29" s="36" t="s">
        <v>172</v>
      </c>
      <c r="E29" s="37" t="s">
        <v>3</v>
      </c>
      <c r="F29" s="34" t="s">
        <v>4</v>
      </c>
      <c r="G29" s="35" t="s">
        <v>20</v>
      </c>
      <c r="H29" s="35"/>
      <c r="I29" s="35"/>
      <c r="J29" s="38"/>
      <c r="K29" s="39" t="s">
        <v>139</v>
      </c>
      <c r="L29" s="35" t="s">
        <v>8</v>
      </c>
      <c r="M29" s="35" t="s">
        <v>115</v>
      </c>
      <c r="N29" s="35" t="s">
        <v>10</v>
      </c>
      <c r="O29" s="35" t="s">
        <v>33</v>
      </c>
      <c r="P29" s="35" t="s">
        <v>17</v>
      </c>
      <c r="Q29" s="35" t="s">
        <v>12</v>
      </c>
      <c r="R29" s="35" t="s">
        <v>23</v>
      </c>
      <c r="S29" s="34" t="s">
        <v>126</v>
      </c>
      <c r="T29" s="34" t="s">
        <v>168</v>
      </c>
      <c r="U29" s="34" t="s">
        <v>169</v>
      </c>
      <c r="V29" s="34" t="s">
        <v>16</v>
      </c>
      <c r="W29" s="34" t="str">
        <f>HYPERLINK("https://www.stromypodkontrolou.cz/map/tree/d41bce85-5010-4276-b929-4760db78c679/832ee132-b609-48e5-ac30-9326fe49d4a0")</f>
        <v>https://www.stromypodkontrolou.cz/map/tree/d41bce85-5010-4276-b929-4760db78c679/832ee132-b609-48e5-ac30-9326fe49d4a0</v>
      </c>
      <c r="X29" s="34">
        <v>-750229.04538899998</v>
      </c>
      <c r="Y29" s="34">
        <v>-1000826.8101370001</v>
      </c>
      <c r="Z29" s="40" t="str">
        <f>HYPERLINK("https://www.mapy.cz?st=search&amp;fr=50.45397148 14.23677050")</f>
        <v>https://www.mapy.cz?st=search&amp;fr=50.45397148 14.23677050</v>
      </c>
      <c r="AA29" s="24"/>
    </row>
    <row r="30" spans="1:27" ht="35.1" customHeight="1" x14ac:dyDescent="0.25">
      <c r="A30" s="33" t="s">
        <v>0</v>
      </c>
      <c r="B30" s="34" t="s">
        <v>165</v>
      </c>
      <c r="C30" s="35">
        <v>11012</v>
      </c>
      <c r="D30" s="36" t="s">
        <v>173</v>
      </c>
      <c r="E30" s="37" t="s">
        <v>3</v>
      </c>
      <c r="F30" s="34" t="s">
        <v>4</v>
      </c>
      <c r="G30" s="35" t="s">
        <v>174</v>
      </c>
      <c r="H30" s="35"/>
      <c r="I30" s="35"/>
      <c r="J30" s="38"/>
      <c r="K30" s="39" t="s">
        <v>45</v>
      </c>
      <c r="L30" s="35" t="s">
        <v>98</v>
      </c>
      <c r="M30" s="35" t="s">
        <v>32</v>
      </c>
      <c r="N30" s="35" t="s">
        <v>10</v>
      </c>
      <c r="O30" s="35" t="s">
        <v>11</v>
      </c>
      <c r="P30" s="35" t="s">
        <v>10</v>
      </c>
      <c r="Q30" s="35" t="s">
        <v>23</v>
      </c>
      <c r="R30" s="35" t="s">
        <v>23</v>
      </c>
      <c r="S30" s="34" t="s">
        <v>175</v>
      </c>
      <c r="T30" s="34" t="s">
        <v>168</v>
      </c>
      <c r="U30" s="34" t="s">
        <v>169</v>
      </c>
      <c r="V30" s="34" t="s">
        <v>25</v>
      </c>
      <c r="W30" s="34" t="str">
        <f>HYPERLINK("https://www.stromypodkontrolou.cz/map/tree/d41bce85-5010-4276-b929-4760db78c679/e980e8da-8ec1-4767-afa4-c2e32a744a75")</f>
        <v>https://www.stromypodkontrolou.cz/map/tree/d41bce85-5010-4276-b929-4760db78c679/e980e8da-8ec1-4767-afa4-c2e32a744a75</v>
      </c>
      <c r="X30" s="34">
        <v>-750236.19884700002</v>
      </c>
      <c r="Y30" s="34">
        <v>-1000813.004603</v>
      </c>
      <c r="Z30" s="40" t="str">
        <f>HYPERLINK("https://www.mapy.cz?st=search&amp;fr=50.45408547 14.23664376")</f>
        <v>https://www.mapy.cz?st=search&amp;fr=50.45408547 14.23664376</v>
      </c>
      <c r="AA30" s="24"/>
    </row>
    <row r="31" spans="1:27" ht="35.1" customHeight="1" x14ac:dyDescent="0.25">
      <c r="A31" s="33" t="s">
        <v>0</v>
      </c>
      <c r="B31" s="34" t="s">
        <v>165</v>
      </c>
      <c r="C31" s="35">
        <v>11015</v>
      </c>
      <c r="D31" s="36" t="s">
        <v>176</v>
      </c>
      <c r="E31" s="37" t="s">
        <v>35</v>
      </c>
      <c r="F31" s="34" t="s">
        <v>36</v>
      </c>
      <c r="G31" s="35" t="s">
        <v>143</v>
      </c>
      <c r="H31" s="35"/>
      <c r="I31" s="35"/>
      <c r="J31" s="38"/>
      <c r="K31" s="39" t="s">
        <v>58</v>
      </c>
      <c r="L31" s="35" t="s">
        <v>108</v>
      </c>
      <c r="M31" s="35" t="s">
        <v>129</v>
      </c>
      <c r="N31" s="35" t="s">
        <v>10</v>
      </c>
      <c r="O31" s="35" t="s">
        <v>33</v>
      </c>
      <c r="P31" s="35" t="s">
        <v>12</v>
      </c>
      <c r="Q31" s="35" t="s">
        <v>23</v>
      </c>
      <c r="R31" s="35" t="s">
        <v>23</v>
      </c>
      <c r="S31" s="34" t="s">
        <v>177</v>
      </c>
      <c r="T31" s="34" t="s">
        <v>168</v>
      </c>
      <c r="U31" s="34" t="s">
        <v>171</v>
      </c>
      <c r="V31" s="34" t="s">
        <v>16</v>
      </c>
      <c r="W31" s="34" t="str">
        <f>HYPERLINK("https://www.stromypodkontrolou.cz/map/tree/d41bce85-5010-4276-b929-4760db78c679/6956397d-a9d0-4db3-8bc9-584fd8261431")</f>
        <v>https://www.stromypodkontrolou.cz/map/tree/d41bce85-5010-4276-b929-4760db78c679/6956397d-a9d0-4db3-8bc9-584fd8261431</v>
      </c>
      <c r="X31" s="34">
        <v>-750244.89789799997</v>
      </c>
      <c r="Y31" s="34">
        <v>-1000792.5569420001</v>
      </c>
      <c r="Z31" s="40" t="str">
        <f>HYPERLINK("https://www.mapy.cz?st=search&amp;fr=50.45425667 14.23648250")</f>
        <v>https://www.mapy.cz?st=search&amp;fr=50.45425667 14.23648250</v>
      </c>
      <c r="AA31" s="24"/>
    </row>
    <row r="32" spans="1:27" ht="35.1" customHeight="1" x14ac:dyDescent="0.25">
      <c r="A32" s="33" t="s">
        <v>0</v>
      </c>
      <c r="B32" s="34" t="s">
        <v>165</v>
      </c>
      <c r="C32" s="35">
        <v>11020</v>
      </c>
      <c r="D32" s="36" t="s">
        <v>178</v>
      </c>
      <c r="E32" s="37" t="s">
        <v>3</v>
      </c>
      <c r="F32" s="34" t="s">
        <v>4</v>
      </c>
      <c r="G32" s="35" t="s">
        <v>179</v>
      </c>
      <c r="H32" s="35" t="s">
        <v>158</v>
      </c>
      <c r="I32" s="35" t="s">
        <v>180</v>
      </c>
      <c r="J32" s="38"/>
      <c r="K32" s="39" t="s">
        <v>22</v>
      </c>
      <c r="L32" s="35" t="s">
        <v>8</v>
      </c>
      <c r="M32" s="35" t="s">
        <v>140</v>
      </c>
      <c r="N32" s="35" t="s">
        <v>10</v>
      </c>
      <c r="O32" s="35" t="s">
        <v>33</v>
      </c>
      <c r="P32" s="35" t="s">
        <v>17</v>
      </c>
      <c r="Q32" s="35" t="s">
        <v>23</v>
      </c>
      <c r="R32" s="35" t="s">
        <v>23</v>
      </c>
      <c r="S32" s="34" t="s">
        <v>181</v>
      </c>
      <c r="T32" s="34" t="s">
        <v>168</v>
      </c>
      <c r="U32" s="34" t="s">
        <v>169</v>
      </c>
      <c r="V32" s="34" t="s">
        <v>16</v>
      </c>
      <c r="W32" s="34" t="str">
        <f>HYPERLINK("https://www.stromypodkontrolou.cz/map/tree/d41bce85-5010-4276-b929-4760db78c679/72688650-3dc4-400f-976a-a1c0298cd8b4")</f>
        <v>https://www.stromypodkontrolou.cz/map/tree/d41bce85-5010-4276-b929-4760db78c679/72688650-3dc4-400f-976a-a1c0298cd8b4</v>
      </c>
      <c r="X32" s="34">
        <v>-750241.71604900004</v>
      </c>
      <c r="Y32" s="34">
        <v>-1000773.96581</v>
      </c>
      <c r="Z32" s="40" t="str">
        <f>HYPERLINK("https://www.mapy.cz?st=search&amp;fr=50.45442617 14.23649054")</f>
        <v>https://www.mapy.cz?st=search&amp;fr=50.45442617 14.23649054</v>
      </c>
      <c r="AA32" s="24"/>
    </row>
    <row r="33" spans="1:27" ht="35.1" customHeight="1" x14ac:dyDescent="0.25">
      <c r="A33" s="33" t="s">
        <v>0</v>
      </c>
      <c r="B33" s="34" t="s">
        <v>165</v>
      </c>
      <c r="C33" s="35">
        <v>11025</v>
      </c>
      <c r="D33" s="36" t="s">
        <v>182</v>
      </c>
      <c r="E33" s="37" t="s">
        <v>35</v>
      </c>
      <c r="F33" s="34" t="s">
        <v>36</v>
      </c>
      <c r="G33" s="35" t="s">
        <v>183</v>
      </c>
      <c r="H33" s="35"/>
      <c r="I33" s="35"/>
      <c r="J33" s="38"/>
      <c r="K33" s="39" t="s">
        <v>22</v>
      </c>
      <c r="L33" s="35" t="s">
        <v>122</v>
      </c>
      <c r="M33" s="35" t="s">
        <v>115</v>
      </c>
      <c r="N33" s="35" t="s">
        <v>10</v>
      </c>
      <c r="O33" s="35" t="s">
        <v>11</v>
      </c>
      <c r="P33" s="35" t="s">
        <v>32</v>
      </c>
      <c r="Q33" s="35" t="s">
        <v>23</v>
      </c>
      <c r="R33" s="35" t="s">
        <v>10</v>
      </c>
      <c r="S33" s="34" t="s">
        <v>184</v>
      </c>
      <c r="T33" s="34" t="s">
        <v>168</v>
      </c>
      <c r="U33" s="34" t="s">
        <v>169</v>
      </c>
      <c r="V33" s="34" t="s">
        <v>25</v>
      </c>
      <c r="W33" s="34" t="str">
        <f>HYPERLINK("https://www.stromypodkontrolou.cz/map/tree/d41bce85-5010-4276-b929-4760db78c679/874cf9d0-f69e-4242-a722-d62651a6f635")</f>
        <v>https://www.stromypodkontrolou.cz/map/tree/d41bce85-5010-4276-b929-4760db78c679/874cf9d0-f69e-4242-a722-d62651a6f635</v>
      </c>
      <c r="X33" s="34">
        <v>-750232.89165899996</v>
      </c>
      <c r="Y33" s="34">
        <v>-1000778.247158</v>
      </c>
      <c r="Z33" s="40" t="str">
        <f>HYPERLINK("https://www.mapy.cz?st=search&amp;fr=50.45439906 14.23662197")</f>
        <v>https://www.mapy.cz?st=search&amp;fr=50.45439906 14.23662197</v>
      </c>
      <c r="AA33" s="24"/>
    </row>
    <row r="34" spans="1:27" ht="35.1" customHeight="1" x14ac:dyDescent="0.25">
      <c r="A34" s="33" t="s">
        <v>0</v>
      </c>
      <c r="B34" s="34" t="s">
        <v>165</v>
      </c>
      <c r="C34" s="35">
        <v>11031</v>
      </c>
      <c r="D34" s="36" t="s">
        <v>185</v>
      </c>
      <c r="E34" s="37" t="s">
        <v>3</v>
      </c>
      <c r="F34" s="34" t="s">
        <v>4</v>
      </c>
      <c r="G34" s="35" t="s">
        <v>186</v>
      </c>
      <c r="H34" s="35"/>
      <c r="I34" s="35"/>
      <c r="J34" s="38"/>
      <c r="K34" s="39" t="s">
        <v>45</v>
      </c>
      <c r="L34" s="35" t="s">
        <v>108</v>
      </c>
      <c r="M34" s="35" t="s">
        <v>115</v>
      </c>
      <c r="N34" s="35" t="s">
        <v>23</v>
      </c>
      <c r="O34" s="35" t="s">
        <v>33</v>
      </c>
      <c r="P34" s="35" t="s">
        <v>12</v>
      </c>
      <c r="Q34" s="35" t="s">
        <v>12</v>
      </c>
      <c r="R34" s="35" t="s">
        <v>23</v>
      </c>
      <c r="S34" s="34" t="s">
        <v>187</v>
      </c>
      <c r="T34" s="34" t="s">
        <v>168</v>
      </c>
      <c r="U34" s="34" t="s">
        <v>169</v>
      </c>
      <c r="V34" s="34" t="s">
        <v>25</v>
      </c>
      <c r="W34" s="34" t="str">
        <f>HYPERLINK("https://www.stromypodkontrolou.cz/map/tree/d41bce85-5010-4276-b929-4760db78c679/f1e1e75c-9c2f-47f6-9c16-7bfc2f20bd52")</f>
        <v>https://www.stromypodkontrolou.cz/map/tree/d41bce85-5010-4276-b929-4760db78c679/f1e1e75c-9c2f-47f6-9c16-7bfc2f20bd52</v>
      </c>
      <c r="X34" s="34">
        <v>-750214.45913600002</v>
      </c>
      <c r="Y34" s="34">
        <v>-1000757.021644</v>
      </c>
      <c r="Z34" s="40" t="str">
        <f>HYPERLINK("https://www.mapy.cz?st=search&amp;fr=50.45461103 14.23683755")</f>
        <v>https://www.mapy.cz?st=search&amp;fr=50.45461103 14.23683755</v>
      </c>
      <c r="AA34" s="24"/>
    </row>
    <row r="35" spans="1:27" ht="35.1" customHeight="1" x14ac:dyDescent="0.25">
      <c r="A35" s="33" t="s">
        <v>0</v>
      </c>
      <c r="B35" s="34" t="s">
        <v>165</v>
      </c>
      <c r="C35" s="35">
        <v>11032</v>
      </c>
      <c r="D35" s="36" t="s">
        <v>188</v>
      </c>
      <c r="E35" s="37" t="s">
        <v>35</v>
      </c>
      <c r="F35" s="34" t="s">
        <v>36</v>
      </c>
      <c r="G35" s="35" t="s">
        <v>101</v>
      </c>
      <c r="H35" s="35" t="s">
        <v>44</v>
      </c>
      <c r="I35" s="35" t="s">
        <v>29</v>
      </c>
      <c r="J35" s="38"/>
      <c r="K35" s="39" t="s">
        <v>156</v>
      </c>
      <c r="L35" s="35" t="s">
        <v>59</v>
      </c>
      <c r="M35" s="35" t="s">
        <v>103</v>
      </c>
      <c r="N35" s="35" t="s">
        <v>10</v>
      </c>
      <c r="O35" s="35" t="s">
        <v>11</v>
      </c>
      <c r="P35" s="35" t="s">
        <v>23</v>
      </c>
      <c r="Q35" s="35" t="s">
        <v>23</v>
      </c>
      <c r="R35" s="35" t="s">
        <v>23</v>
      </c>
      <c r="S35" s="34" t="s">
        <v>189</v>
      </c>
      <c r="T35" s="34" t="s">
        <v>168</v>
      </c>
      <c r="U35" s="34" t="s">
        <v>169</v>
      </c>
      <c r="V35" s="34" t="s">
        <v>25</v>
      </c>
      <c r="W35" s="34" t="str">
        <f>HYPERLINK("https://www.stromypodkontrolou.cz/map/tree/d41bce85-5010-4276-b929-4760db78c679/03de1d37-98e7-42f5-8174-4ad4e93eaec9")</f>
        <v>https://www.stromypodkontrolou.cz/map/tree/d41bce85-5010-4276-b929-4760db78c679/03de1d37-98e7-42f5-8174-4ad4e93eaec9</v>
      </c>
      <c r="X35" s="34">
        <v>-750234.07437100005</v>
      </c>
      <c r="Y35" s="34">
        <v>-1000769.186369</v>
      </c>
      <c r="Z35" s="40" t="str">
        <f>HYPERLINK("https://www.mapy.cz?st=search&amp;fr=50.45447825 14.23658777")</f>
        <v>https://www.mapy.cz?st=search&amp;fr=50.45447825 14.23658777</v>
      </c>
      <c r="AA35" s="24"/>
    </row>
    <row r="36" spans="1:27" ht="35.1" customHeight="1" x14ac:dyDescent="0.25">
      <c r="A36" s="33" t="s">
        <v>0</v>
      </c>
      <c r="B36" s="34" t="s">
        <v>165</v>
      </c>
      <c r="C36" s="35">
        <v>11079</v>
      </c>
      <c r="D36" s="36" t="s">
        <v>190</v>
      </c>
      <c r="E36" s="37" t="s">
        <v>3</v>
      </c>
      <c r="F36" s="34" t="s">
        <v>4</v>
      </c>
      <c r="G36" s="35" t="s">
        <v>19</v>
      </c>
      <c r="H36" s="35" t="s">
        <v>20</v>
      </c>
      <c r="I36" s="35" t="s">
        <v>29</v>
      </c>
      <c r="J36" s="38" t="s">
        <v>191</v>
      </c>
      <c r="K36" s="39" t="s">
        <v>45</v>
      </c>
      <c r="L36" s="35" t="s">
        <v>8</v>
      </c>
      <c r="M36" s="35" t="s">
        <v>71</v>
      </c>
      <c r="N36" s="35" t="s">
        <v>10</v>
      </c>
      <c r="O36" s="35" t="s">
        <v>11</v>
      </c>
      <c r="P36" s="35" t="s">
        <v>12</v>
      </c>
      <c r="Q36" s="35" t="s">
        <v>10</v>
      </c>
      <c r="R36" s="35" t="s">
        <v>10</v>
      </c>
      <c r="S36" s="34" t="s">
        <v>113</v>
      </c>
      <c r="T36" s="34" t="s">
        <v>168</v>
      </c>
      <c r="U36" s="34" t="s">
        <v>171</v>
      </c>
      <c r="V36" s="34" t="s">
        <v>16</v>
      </c>
      <c r="W36" s="34" t="str">
        <f>HYPERLINK("https://www.stromypodkontrolou.cz/map/tree/d41bce85-5010-4276-b929-4760db78c679/9adf9181-9bcd-4479-9a14-588d2b9ef9ac")</f>
        <v>https://www.stromypodkontrolou.cz/map/tree/d41bce85-5010-4276-b929-4760db78c679/9adf9181-9bcd-4479-9a14-588d2b9ef9ac</v>
      </c>
      <c r="X36" s="34">
        <v>-750108.84604800004</v>
      </c>
      <c r="Y36" s="34">
        <v>-1000573.2299039999</v>
      </c>
      <c r="Z36" s="40" t="str">
        <f>HYPERLINK("https://www.mapy.cz?st=search&amp;fr=50.45637914 14.23795134")</f>
        <v>https://www.mapy.cz?st=search&amp;fr=50.45637914 14.23795134</v>
      </c>
      <c r="AA36" s="24"/>
    </row>
    <row r="37" spans="1:27" ht="35.1" customHeight="1" x14ac:dyDescent="0.25">
      <c r="A37" s="33" t="s">
        <v>0</v>
      </c>
      <c r="B37" s="34" t="s">
        <v>165</v>
      </c>
      <c r="C37" s="35">
        <v>11179</v>
      </c>
      <c r="D37" s="36" t="s">
        <v>192</v>
      </c>
      <c r="E37" s="37" t="s">
        <v>35</v>
      </c>
      <c r="F37" s="34" t="s">
        <v>36</v>
      </c>
      <c r="G37" s="35" t="s">
        <v>193</v>
      </c>
      <c r="H37" s="35"/>
      <c r="I37" s="35"/>
      <c r="J37" s="38"/>
      <c r="K37" s="39" t="s">
        <v>156</v>
      </c>
      <c r="L37" s="35" t="s">
        <v>122</v>
      </c>
      <c r="M37" s="35" t="s">
        <v>40</v>
      </c>
      <c r="N37" s="35" t="s">
        <v>10</v>
      </c>
      <c r="O37" s="35" t="s">
        <v>11</v>
      </c>
      <c r="P37" s="35" t="s">
        <v>12</v>
      </c>
      <c r="Q37" s="35" t="s">
        <v>23</v>
      </c>
      <c r="R37" s="35" t="s">
        <v>10</v>
      </c>
      <c r="S37" s="34" t="s">
        <v>194</v>
      </c>
      <c r="T37" s="34" t="s">
        <v>168</v>
      </c>
      <c r="U37" s="34" t="s">
        <v>171</v>
      </c>
      <c r="V37" s="34" t="s">
        <v>111</v>
      </c>
      <c r="W37" s="34" t="str">
        <f>HYPERLINK("https://www.stromypodkontrolou.cz/map/tree/d41bce85-5010-4276-b929-4760db78c679/76b5e67c-faff-4673-b3ad-2fc4256762b1")</f>
        <v>https://www.stromypodkontrolou.cz/map/tree/d41bce85-5010-4276-b929-4760db78c679/76b5e67c-faff-4673-b3ad-2fc4256762b1</v>
      </c>
      <c r="X37" s="34">
        <v>-750244.864864</v>
      </c>
      <c r="Y37" s="34">
        <v>-1000831.786527</v>
      </c>
      <c r="Z37" s="40" t="str">
        <f>HYPERLINK("https://www.mapy.cz?st=search&amp;fr=50.45390744 14.23655961")</f>
        <v>https://www.mapy.cz?st=search&amp;fr=50.45390744 14.23655961</v>
      </c>
      <c r="AA37" s="24"/>
    </row>
    <row r="38" spans="1:27" ht="35.1" customHeight="1" x14ac:dyDescent="0.25">
      <c r="A38" s="33" t="s">
        <v>0</v>
      </c>
      <c r="B38" s="34" t="s">
        <v>165</v>
      </c>
      <c r="C38" s="35">
        <v>11180</v>
      </c>
      <c r="D38" s="36" t="s">
        <v>195</v>
      </c>
      <c r="E38" s="37" t="s">
        <v>35</v>
      </c>
      <c r="F38" s="34" t="s">
        <v>36</v>
      </c>
      <c r="G38" s="35" t="s">
        <v>196</v>
      </c>
      <c r="H38" s="35"/>
      <c r="I38" s="35"/>
      <c r="J38" s="38"/>
      <c r="K38" s="39" t="s">
        <v>156</v>
      </c>
      <c r="L38" s="35" t="s">
        <v>139</v>
      </c>
      <c r="M38" s="35" t="s">
        <v>32</v>
      </c>
      <c r="N38" s="35" t="s">
        <v>10</v>
      </c>
      <c r="O38" s="35" t="s">
        <v>11</v>
      </c>
      <c r="P38" s="35" t="s">
        <v>23</v>
      </c>
      <c r="Q38" s="35" t="s">
        <v>10</v>
      </c>
      <c r="R38" s="35" t="s">
        <v>10</v>
      </c>
      <c r="S38" s="34" t="s">
        <v>126</v>
      </c>
      <c r="T38" s="34" t="s">
        <v>168</v>
      </c>
      <c r="U38" s="34" t="s">
        <v>171</v>
      </c>
      <c r="V38" s="34" t="s">
        <v>111</v>
      </c>
      <c r="W38" s="34" t="str">
        <f>HYPERLINK("https://www.stromypodkontrolou.cz/map/tree/d41bce85-5010-4276-b929-4760db78c679/8fb6483b-b873-4408-87e9-54946cbe5767")</f>
        <v>https://www.stromypodkontrolou.cz/map/tree/d41bce85-5010-4276-b929-4760db78c679/8fb6483b-b873-4408-87e9-54946cbe5767</v>
      </c>
      <c r="X38" s="34">
        <v>-750244.86351399997</v>
      </c>
      <c r="Y38" s="34">
        <v>-1000833.321195</v>
      </c>
      <c r="Z38" s="40" t="str">
        <f>HYPERLINK("https://www.mapy.cz?st=search&amp;fr=50.45389378 14.23656263")</f>
        <v>https://www.mapy.cz?st=search&amp;fr=50.45389378 14.23656263</v>
      </c>
      <c r="AA38" s="24"/>
    </row>
    <row r="39" spans="1:27" ht="35.1" customHeight="1" x14ac:dyDescent="0.25">
      <c r="A39" s="33" t="s">
        <v>0</v>
      </c>
      <c r="B39" s="34" t="s">
        <v>165</v>
      </c>
      <c r="C39" s="35">
        <v>11182</v>
      </c>
      <c r="D39" s="36" t="s">
        <v>197</v>
      </c>
      <c r="E39" s="37" t="s">
        <v>35</v>
      </c>
      <c r="F39" s="34" t="s">
        <v>36</v>
      </c>
      <c r="G39" s="35" t="s">
        <v>44</v>
      </c>
      <c r="H39" s="35"/>
      <c r="I39" s="35"/>
      <c r="J39" s="38"/>
      <c r="K39" s="39" t="s">
        <v>167</v>
      </c>
      <c r="L39" s="35" t="s">
        <v>122</v>
      </c>
      <c r="M39" s="35" t="s">
        <v>103</v>
      </c>
      <c r="N39" s="35" t="s">
        <v>23</v>
      </c>
      <c r="O39" s="35" t="s">
        <v>11</v>
      </c>
      <c r="P39" s="35" t="s">
        <v>12</v>
      </c>
      <c r="Q39" s="35" t="s">
        <v>10</v>
      </c>
      <c r="R39" s="35" t="s">
        <v>10</v>
      </c>
      <c r="S39" s="34" t="s">
        <v>126</v>
      </c>
      <c r="T39" s="34" t="s">
        <v>168</v>
      </c>
      <c r="U39" s="34" t="s">
        <v>171</v>
      </c>
      <c r="V39" s="34" t="s">
        <v>16</v>
      </c>
      <c r="W39" s="34" t="str">
        <f>HYPERLINK("https://www.stromypodkontrolou.cz/map/tree/d41bce85-5010-4276-b929-4760db78c679/a983de68-6ae9-4153-80ca-17d3997456f7")</f>
        <v>https://www.stromypodkontrolou.cz/map/tree/d41bce85-5010-4276-b929-4760db78c679/a983de68-6ae9-4153-80ca-17d3997456f7</v>
      </c>
      <c r="X39" s="34">
        <v>-750245.60287099995</v>
      </c>
      <c r="Y39" s="34">
        <v>-1000837.0538</v>
      </c>
      <c r="Z39" s="40" t="str">
        <f>HYPERLINK("https://www.mapy.cz?st=search&amp;fr=50.45385962 14.23655961")</f>
        <v>https://www.mapy.cz?st=search&amp;fr=50.45385962 14.23655961</v>
      </c>
      <c r="AA39" s="24"/>
    </row>
    <row r="40" spans="1:27" ht="35.1" customHeight="1" x14ac:dyDescent="0.25">
      <c r="A40" s="33" t="s">
        <v>0</v>
      </c>
      <c r="B40" s="34" t="s">
        <v>165</v>
      </c>
      <c r="C40" s="35">
        <v>11183</v>
      </c>
      <c r="D40" s="36" t="s">
        <v>198</v>
      </c>
      <c r="E40" s="37" t="s">
        <v>35</v>
      </c>
      <c r="F40" s="34" t="s">
        <v>36</v>
      </c>
      <c r="G40" s="35" t="s">
        <v>199</v>
      </c>
      <c r="H40" s="35"/>
      <c r="I40" s="35"/>
      <c r="J40" s="38"/>
      <c r="K40" s="39" t="s">
        <v>156</v>
      </c>
      <c r="L40" s="35" t="s">
        <v>112</v>
      </c>
      <c r="M40" s="35" t="s">
        <v>103</v>
      </c>
      <c r="N40" s="35" t="s">
        <v>23</v>
      </c>
      <c r="O40" s="35" t="s">
        <v>11</v>
      </c>
      <c r="P40" s="35" t="s">
        <v>12</v>
      </c>
      <c r="Q40" s="35" t="s">
        <v>10</v>
      </c>
      <c r="R40" s="35" t="s">
        <v>10</v>
      </c>
      <c r="S40" s="34" t="s">
        <v>200</v>
      </c>
      <c r="T40" s="34" t="s">
        <v>168</v>
      </c>
      <c r="U40" s="34" t="s">
        <v>171</v>
      </c>
      <c r="V40" s="34" t="s">
        <v>16</v>
      </c>
      <c r="W40" s="34" t="str">
        <f>HYPERLINK("https://www.stromypodkontrolou.cz/map/tree/d41bce85-5010-4276-b929-4760db78c679/02938d85-44d5-4c97-83dd-8d8039f07726")</f>
        <v>https://www.stromypodkontrolou.cz/map/tree/d41bce85-5010-4276-b929-4760db78c679/02938d85-44d5-4c97-83dd-8d8039f07726</v>
      </c>
      <c r="X40" s="34">
        <v>-750245.67277299997</v>
      </c>
      <c r="Y40" s="34">
        <v>-1000838.410652</v>
      </c>
      <c r="Z40" s="40" t="str">
        <f>HYPERLINK("https://www.mapy.cz?st=search&amp;fr=50.45384745 14.23656129")</f>
        <v>https://www.mapy.cz?st=search&amp;fr=50.45384745 14.23656129</v>
      </c>
      <c r="AA40" s="24"/>
    </row>
    <row r="41" spans="1:27" ht="35.1" customHeight="1" x14ac:dyDescent="0.25">
      <c r="A41" s="33" t="s">
        <v>0</v>
      </c>
      <c r="B41" s="34" t="s">
        <v>165</v>
      </c>
      <c r="C41" s="35">
        <v>11188</v>
      </c>
      <c r="D41" s="36" t="s">
        <v>201</v>
      </c>
      <c r="E41" s="37" t="s">
        <v>35</v>
      </c>
      <c r="F41" s="34" t="s">
        <v>36</v>
      </c>
      <c r="G41" s="35" t="s">
        <v>20</v>
      </c>
      <c r="H41" s="35"/>
      <c r="I41" s="35"/>
      <c r="J41" s="38"/>
      <c r="K41" s="39" t="s">
        <v>102</v>
      </c>
      <c r="L41" s="35" t="s">
        <v>112</v>
      </c>
      <c r="M41" s="35" t="s">
        <v>129</v>
      </c>
      <c r="N41" s="35" t="s">
        <v>10</v>
      </c>
      <c r="O41" s="35" t="s">
        <v>11</v>
      </c>
      <c r="P41" s="35" t="s">
        <v>23</v>
      </c>
      <c r="Q41" s="35" t="s">
        <v>32</v>
      </c>
      <c r="R41" s="35" t="s">
        <v>32</v>
      </c>
      <c r="S41" s="34" t="s">
        <v>202</v>
      </c>
      <c r="T41" s="34" t="s">
        <v>168</v>
      </c>
      <c r="U41" s="34" t="s">
        <v>171</v>
      </c>
      <c r="V41" s="34" t="s">
        <v>111</v>
      </c>
      <c r="W41" s="34" t="str">
        <f>HYPERLINK("https://www.stromypodkontrolou.cz/map/tree/d41bce85-5010-4276-b929-4760db78c679/8b1a718a-a801-4d51-b43c-6115235bf7aa")</f>
        <v>https://www.stromypodkontrolou.cz/map/tree/d41bce85-5010-4276-b929-4760db78c679/8b1a718a-a801-4d51-b43c-6115235bf7aa</v>
      </c>
      <c r="X41" s="34">
        <v>-750245.64266699995</v>
      </c>
      <c r="Y41" s="34">
        <v>-1000855.869608</v>
      </c>
      <c r="Z41" s="40" t="str">
        <f>HYPERLINK("https://www.mapy.cz?st=search&amp;fr=50.45369205 14.23659582")</f>
        <v>https://www.mapy.cz?st=search&amp;fr=50.45369205 14.23659582</v>
      </c>
      <c r="AA41" s="24"/>
    </row>
    <row r="42" spans="1:27" ht="35.1" customHeight="1" x14ac:dyDescent="0.25">
      <c r="A42" s="33" t="s">
        <v>0</v>
      </c>
      <c r="B42" s="34" t="s">
        <v>165</v>
      </c>
      <c r="C42" s="35">
        <v>11192</v>
      </c>
      <c r="D42" s="36" t="s">
        <v>203</v>
      </c>
      <c r="E42" s="37" t="s">
        <v>35</v>
      </c>
      <c r="F42" s="34" t="s">
        <v>36</v>
      </c>
      <c r="G42" s="35" t="s">
        <v>150</v>
      </c>
      <c r="H42" s="35"/>
      <c r="I42" s="35"/>
      <c r="J42" s="38"/>
      <c r="K42" s="39" t="s">
        <v>107</v>
      </c>
      <c r="L42" s="35" t="s">
        <v>112</v>
      </c>
      <c r="M42" s="35" t="s">
        <v>129</v>
      </c>
      <c r="N42" s="35" t="s">
        <v>10</v>
      </c>
      <c r="O42" s="35" t="s">
        <v>33</v>
      </c>
      <c r="P42" s="35" t="s">
        <v>12</v>
      </c>
      <c r="Q42" s="35" t="s">
        <v>23</v>
      </c>
      <c r="R42" s="35" t="s">
        <v>23</v>
      </c>
      <c r="S42" s="34" t="s">
        <v>126</v>
      </c>
      <c r="T42" s="34" t="s">
        <v>168</v>
      </c>
      <c r="U42" s="34" t="s">
        <v>169</v>
      </c>
      <c r="V42" s="34" t="s">
        <v>16</v>
      </c>
      <c r="W42" s="34" t="str">
        <f>HYPERLINK("https://www.stromypodkontrolou.cz/map/tree/d41bce85-5010-4276-b929-4760db78c679/38ba1eb8-c3bb-476b-b1e1-6fcd6e4dd053")</f>
        <v>https://www.stromypodkontrolou.cz/map/tree/d41bce85-5010-4276-b929-4760db78c679/38ba1eb8-c3bb-476b-b1e1-6fcd6e4dd053</v>
      </c>
      <c r="X42" s="34">
        <v>-750243.35208600003</v>
      </c>
      <c r="Y42" s="34">
        <v>-1000881.389719</v>
      </c>
      <c r="Z42" s="40" t="str">
        <f>HYPERLINK("https://www.mapy.cz?st=search&amp;fr=50.45346769 14.23667763")</f>
        <v>https://www.mapy.cz?st=search&amp;fr=50.45346769 14.23667763</v>
      </c>
      <c r="AA42" s="24"/>
    </row>
    <row r="43" spans="1:27" ht="35.1" customHeight="1" x14ac:dyDescent="0.25">
      <c r="A43" s="33" t="s">
        <v>0</v>
      </c>
      <c r="B43" s="34" t="s">
        <v>165</v>
      </c>
      <c r="C43" s="35">
        <v>11194</v>
      </c>
      <c r="D43" s="36" t="s">
        <v>204</v>
      </c>
      <c r="E43" s="37" t="s">
        <v>35</v>
      </c>
      <c r="F43" s="34" t="s">
        <v>36</v>
      </c>
      <c r="G43" s="35" t="s">
        <v>205</v>
      </c>
      <c r="H43" s="35"/>
      <c r="I43" s="35"/>
      <c r="J43" s="38"/>
      <c r="K43" s="39" t="s">
        <v>156</v>
      </c>
      <c r="L43" s="35" t="s">
        <v>122</v>
      </c>
      <c r="M43" s="35" t="s">
        <v>129</v>
      </c>
      <c r="N43" s="35" t="s">
        <v>10</v>
      </c>
      <c r="O43" s="35" t="s">
        <v>33</v>
      </c>
      <c r="P43" s="35" t="s">
        <v>12</v>
      </c>
      <c r="Q43" s="35" t="s">
        <v>23</v>
      </c>
      <c r="R43" s="35" t="s">
        <v>23</v>
      </c>
      <c r="S43" s="34" t="s">
        <v>126</v>
      </c>
      <c r="T43" s="34" t="s">
        <v>168</v>
      </c>
      <c r="U43" s="34" t="s">
        <v>171</v>
      </c>
      <c r="V43" s="34" t="s">
        <v>16</v>
      </c>
      <c r="W43" s="34" t="str">
        <f>HYPERLINK("https://www.stromypodkontrolou.cz/map/tree/d41bce85-5010-4276-b929-4760db78c679/6a68dff8-10ee-4e85-a374-99c0a7ad3900")</f>
        <v>https://www.stromypodkontrolou.cz/map/tree/d41bce85-5010-4276-b929-4760db78c679/6a68dff8-10ee-4e85-a374-99c0a7ad3900</v>
      </c>
      <c r="X43" s="34">
        <v>-750244.73944000003</v>
      </c>
      <c r="Y43" s="34">
        <v>-1000881.339195</v>
      </c>
      <c r="Z43" s="40" t="str">
        <f>HYPERLINK("https://www.mapy.cz?st=search&amp;fr=50.45346641 14.23665818")</f>
        <v>https://www.mapy.cz?st=search&amp;fr=50.45346641 14.23665818</v>
      </c>
      <c r="AA43" s="24"/>
    </row>
    <row r="44" spans="1:27" ht="35.1" customHeight="1" x14ac:dyDescent="0.25">
      <c r="A44" s="41" t="s">
        <v>0</v>
      </c>
      <c r="B44" s="42" t="s">
        <v>206</v>
      </c>
      <c r="C44" s="43">
        <v>10884</v>
      </c>
      <c r="D44" s="44" t="s">
        <v>207</v>
      </c>
      <c r="E44" s="45" t="s">
        <v>35</v>
      </c>
      <c r="F44" s="42" t="s">
        <v>36</v>
      </c>
      <c r="G44" s="43" t="s">
        <v>208</v>
      </c>
      <c r="H44" s="43"/>
      <c r="I44" s="43"/>
      <c r="J44" s="46"/>
      <c r="K44" s="47" t="s">
        <v>154</v>
      </c>
      <c r="L44" s="43" t="s">
        <v>122</v>
      </c>
      <c r="M44" s="43" t="s">
        <v>129</v>
      </c>
      <c r="N44" s="43" t="s">
        <v>10</v>
      </c>
      <c r="O44" s="43" t="s">
        <v>33</v>
      </c>
      <c r="P44" s="43" t="s">
        <v>12</v>
      </c>
      <c r="Q44" s="43" t="s">
        <v>23</v>
      </c>
      <c r="R44" s="43" t="s">
        <v>23</v>
      </c>
      <c r="S44" s="42" t="s">
        <v>209</v>
      </c>
      <c r="T44" s="42" t="s">
        <v>210</v>
      </c>
      <c r="U44" s="42" t="s">
        <v>211</v>
      </c>
      <c r="V44" s="42" t="s">
        <v>16</v>
      </c>
      <c r="W44" s="42" t="str">
        <f>HYPERLINK("https://www.stromypodkontrolou.cz/map/tree/d41bce85-5010-4276-b929-4760db78c679/fb046c4f-7663-4421-b643-79e8927c07f4")</f>
        <v>https://www.stromypodkontrolou.cz/map/tree/d41bce85-5010-4276-b929-4760db78c679/fb046c4f-7663-4421-b643-79e8927c07f4</v>
      </c>
      <c r="X44" s="42">
        <v>-749946.40639100003</v>
      </c>
      <c r="Y44" s="42">
        <v>-1003022.963928</v>
      </c>
      <c r="Z44" s="32" t="str">
        <f>HYPERLINK("https://www.mapy.cz?st=search&amp;fr=50.43477048 14.24499985")</f>
        <v>https://www.mapy.cz?st=search&amp;fr=50.43477048 14.24499985</v>
      </c>
      <c r="AA44" s="23"/>
    </row>
    <row r="45" spans="1:27" ht="35.1" customHeight="1" x14ac:dyDescent="0.25">
      <c r="A45" s="33" t="s">
        <v>0</v>
      </c>
      <c r="B45" s="34" t="s">
        <v>206</v>
      </c>
      <c r="C45" s="35">
        <v>10885</v>
      </c>
      <c r="D45" s="36" t="s">
        <v>212</v>
      </c>
      <c r="E45" s="37" t="s">
        <v>35</v>
      </c>
      <c r="F45" s="34" t="s">
        <v>36</v>
      </c>
      <c r="G45" s="35" t="s">
        <v>213</v>
      </c>
      <c r="H45" s="35"/>
      <c r="I45" s="35"/>
      <c r="J45" s="38"/>
      <c r="K45" s="39" t="s">
        <v>38</v>
      </c>
      <c r="L45" s="35" t="s">
        <v>98</v>
      </c>
      <c r="M45" s="35" t="s">
        <v>129</v>
      </c>
      <c r="N45" s="35" t="s">
        <v>10</v>
      </c>
      <c r="O45" s="35" t="s">
        <v>11</v>
      </c>
      <c r="P45" s="35" t="s">
        <v>12</v>
      </c>
      <c r="Q45" s="35" t="s">
        <v>32</v>
      </c>
      <c r="R45" s="35" t="s">
        <v>32</v>
      </c>
      <c r="S45" s="34" t="s">
        <v>214</v>
      </c>
      <c r="T45" s="34" t="s">
        <v>210</v>
      </c>
      <c r="U45" s="34" t="s">
        <v>211</v>
      </c>
      <c r="V45" s="34" t="s">
        <v>111</v>
      </c>
      <c r="W45" s="34" t="str">
        <f>HYPERLINK("https://www.stromypodkontrolou.cz/map/tree/d41bce85-5010-4276-b929-4760db78c679/81d51a4d-5b84-4fc6-b799-d91c710fda7b")</f>
        <v>https://www.stromypodkontrolou.cz/map/tree/d41bce85-5010-4276-b929-4760db78c679/81d51a4d-5b84-4fc6-b799-d91c710fda7b</v>
      </c>
      <c r="X45" s="34">
        <v>-749950.57322899997</v>
      </c>
      <c r="Y45" s="34">
        <v>-1003020.773555</v>
      </c>
      <c r="Z45" s="40" t="str">
        <f>HYPERLINK("https://www.mapy.cz?st=search&amp;fr=50.43478478 14.24493749")</f>
        <v>https://www.mapy.cz?st=search&amp;fr=50.43478478 14.24493749</v>
      </c>
      <c r="AA45" s="24"/>
    </row>
    <row r="46" spans="1:27" ht="35.1" customHeight="1" x14ac:dyDescent="0.25">
      <c r="A46" s="33" t="s">
        <v>0</v>
      </c>
      <c r="B46" s="34" t="s">
        <v>206</v>
      </c>
      <c r="C46" s="35">
        <v>10898</v>
      </c>
      <c r="D46" s="36" t="s">
        <v>215</v>
      </c>
      <c r="E46" s="37" t="s">
        <v>35</v>
      </c>
      <c r="F46" s="34" t="s">
        <v>36</v>
      </c>
      <c r="G46" s="35" t="s">
        <v>143</v>
      </c>
      <c r="H46" s="35"/>
      <c r="I46" s="35"/>
      <c r="J46" s="38"/>
      <c r="K46" s="39" t="s">
        <v>97</v>
      </c>
      <c r="L46" s="35" t="s">
        <v>112</v>
      </c>
      <c r="M46" s="35" t="s">
        <v>103</v>
      </c>
      <c r="N46" s="35" t="s">
        <v>10</v>
      </c>
      <c r="O46" s="35" t="s">
        <v>33</v>
      </c>
      <c r="P46" s="35" t="s">
        <v>12</v>
      </c>
      <c r="Q46" s="35" t="s">
        <v>12</v>
      </c>
      <c r="R46" s="35" t="s">
        <v>23</v>
      </c>
      <c r="S46" s="34" t="s">
        <v>216</v>
      </c>
      <c r="T46" s="34" t="s">
        <v>210</v>
      </c>
      <c r="U46" s="34" t="s">
        <v>211</v>
      </c>
      <c r="V46" s="34" t="s">
        <v>16</v>
      </c>
      <c r="W46" s="34" t="str">
        <f>HYPERLINK("https://www.stromypodkontrolou.cz/map/tree/d41bce85-5010-4276-b929-4760db78c679/44b0eaab-08dc-49e3-838a-7e2c67e737b0")</f>
        <v>https://www.stromypodkontrolou.cz/map/tree/d41bce85-5010-4276-b929-4760db78c679/44b0eaab-08dc-49e3-838a-7e2c67e737b0</v>
      </c>
      <c r="X46" s="34">
        <v>-749983.14531199995</v>
      </c>
      <c r="Y46" s="34">
        <v>-1002984.5767100001</v>
      </c>
      <c r="Z46" s="40" t="str">
        <f>HYPERLINK("https://www.mapy.cz?st=search&amp;fr=50.43506646 14.24441278")</f>
        <v>https://www.mapy.cz?st=search&amp;fr=50.43506646 14.24441278</v>
      </c>
      <c r="AA46" s="24"/>
    </row>
    <row r="47" spans="1:27" ht="35.1" customHeight="1" x14ac:dyDescent="0.25">
      <c r="A47" s="33" t="s">
        <v>0</v>
      </c>
      <c r="B47" s="34" t="s">
        <v>206</v>
      </c>
      <c r="C47" s="35">
        <v>10922</v>
      </c>
      <c r="D47" s="36" t="s">
        <v>217</v>
      </c>
      <c r="E47" s="37" t="s">
        <v>35</v>
      </c>
      <c r="F47" s="34" t="s">
        <v>36</v>
      </c>
      <c r="G47" s="35" t="s">
        <v>20</v>
      </c>
      <c r="H47" s="35"/>
      <c r="I47" s="35"/>
      <c r="J47" s="38"/>
      <c r="K47" s="39" t="s">
        <v>102</v>
      </c>
      <c r="L47" s="35" t="s">
        <v>112</v>
      </c>
      <c r="M47" s="35" t="s">
        <v>40</v>
      </c>
      <c r="N47" s="35" t="s">
        <v>10</v>
      </c>
      <c r="O47" s="35" t="s">
        <v>33</v>
      </c>
      <c r="P47" s="35" t="s">
        <v>12</v>
      </c>
      <c r="Q47" s="35" t="s">
        <v>23</v>
      </c>
      <c r="R47" s="35" t="s">
        <v>23</v>
      </c>
      <c r="S47" s="34" t="s">
        <v>218</v>
      </c>
      <c r="T47" s="34" t="s">
        <v>210</v>
      </c>
      <c r="U47" s="34" t="s">
        <v>211</v>
      </c>
      <c r="V47" s="34" t="s">
        <v>25</v>
      </c>
      <c r="W47" s="34" t="str">
        <f>HYPERLINK("https://www.stromypodkontrolou.cz/map/tree/d41bce85-5010-4276-b929-4760db78c679/e82df0ae-1bb4-44d6-836c-54c0a27d5c3a")</f>
        <v>https://www.stromypodkontrolou.cz/map/tree/d41bce85-5010-4276-b929-4760db78c679/e82df0ae-1bb4-44d6-836c-54c0a27d5c3a</v>
      </c>
      <c r="X47" s="34">
        <v>-750042.23716500006</v>
      </c>
      <c r="Y47" s="34">
        <v>-1002898.855075</v>
      </c>
      <c r="Z47" s="40" t="str">
        <f>HYPERLINK("https://www.mapy.cz?st=search&amp;fr=50.43575603 14.24342171")</f>
        <v>https://www.mapy.cz?st=search&amp;fr=50.43575603 14.24342171</v>
      </c>
      <c r="AA47" s="24"/>
    </row>
    <row r="48" spans="1:27" ht="35.1" customHeight="1" x14ac:dyDescent="0.25">
      <c r="A48" s="33" t="s">
        <v>0</v>
      </c>
      <c r="B48" s="34" t="s">
        <v>206</v>
      </c>
      <c r="C48" s="35">
        <v>10937</v>
      </c>
      <c r="D48" s="36" t="s">
        <v>219</v>
      </c>
      <c r="E48" s="37" t="s">
        <v>35</v>
      </c>
      <c r="F48" s="34" t="s">
        <v>36</v>
      </c>
      <c r="G48" s="35" t="s">
        <v>57</v>
      </c>
      <c r="H48" s="35"/>
      <c r="I48" s="35"/>
      <c r="J48" s="38"/>
      <c r="K48" s="39" t="s">
        <v>107</v>
      </c>
      <c r="L48" s="35" t="s">
        <v>59</v>
      </c>
      <c r="M48" s="35" t="s">
        <v>40</v>
      </c>
      <c r="N48" s="35" t="s">
        <v>10</v>
      </c>
      <c r="O48" s="35" t="s">
        <v>33</v>
      </c>
      <c r="P48" s="35" t="s">
        <v>12</v>
      </c>
      <c r="Q48" s="35" t="s">
        <v>12</v>
      </c>
      <c r="R48" s="35" t="s">
        <v>12</v>
      </c>
      <c r="S48" s="34" t="s">
        <v>117</v>
      </c>
      <c r="T48" s="34" t="s">
        <v>210</v>
      </c>
      <c r="U48" s="34" t="s">
        <v>211</v>
      </c>
      <c r="V48" s="34" t="s">
        <v>16</v>
      </c>
      <c r="W48" s="34" t="str">
        <f>HYPERLINK("https://www.stromypodkontrolou.cz/map/tree/d41bce85-5010-4276-b929-4760db78c679/13fb2ede-5a13-4615-9a88-55cb50b40ddb")</f>
        <v>https://www.stromypodkontrolou.cz/map/tree/d41bce85-5010-4276-b929-4760db78c679/13fb2ede-5a13-4615-9a88-55cb50b40ddb</v>
      </c>
      <c r="X48" s="34">
        <v>-750066.03155299998</v>
      </c>
      <c r="Y48" s="34">
        <v>-1002869.715538</v>
      </c>
      <c r="Z48" s="40" t="str">
        <f>HYPERLINK("https://www.mapy.cz?st=search&amp;fr=50.43598581 14.24303312")</f>
        <v>https://www.mapy.cz?st=search&amp;fr=50.43598581 14.24303312</v>
      </c>
      <c r="AA48" s="24"/>
    </row>
    <row r="49" spans="1:27" ht="35.1" customHeight="1" x14ac:dyDescent="0.25">
      <c r="A49" s="33" t="s">
        <v>0</v>
      </c>
      <c r="B49" s="34" t="s">
        <v>206</v>
      </c>
      <c r="C49" s="35">
        <v>10947</v>
      </c>
      <c r="D49" s="36" t="s">
        <v>220</v>
      </c>
      <c r="E49" s="37" t="s">
        <v>35</v>
      </c>
      <c r="F49" s="34" t="s">
        <v>36</v>
      </c>
      <c r="G49" s="35" t="s">
        <v>5</v>
      </c>
      <c r="H49" s="35"/>
      <c r="I49" s="35"/>
      <c r="J49" s="38"/>
      <c r="K49" s="39" t="s">
        <v>156</v>
      </c>
      <c r="L49" s="35" t="s">
        <v>139</v>
      </c>
      <c r="M49" s="35" t="s">
        <v>129</v>
      </c>
      <c r="N49" s="35" t="s">
        <v>10</v>
      </c>
      <c r="O49" s="35" t="s">
        <v>33</v>
      </c>
      <c r="P49" s="35" t="s">
        <v>12</v>
      </c>
      <c r="Q49" s="35" t="s">
        <v>12</v>
      </c>
      <c r="R49" s="35" t="s">
        <v>12</v>
      </c>
      <c r="S49" s="34" t="s">
        <v>117</v>
      </c>
      <c r="T49" s="34" t="s">
        <v>210</v>
      </c>
      <c r="U49" s="34" t="s">
        <v>211</v>
      </c>
      <c r="V49" s="34" t="s">
        <v>16</v>
      </c>
      <c r="W49" s="34" t="str">
        <f>HYPERLINK("https://www.stromypodkontrolou.cz/map/tree/d41bce85-5010-4276-b929-4760db78c679/e3a99fa4-c1d0-4361-8a98-92d481e5932e")</f>
        <v>https://www.stromypodkontrolou.cz/map/tree/d41bce85-5010-4276-b929-4760db78c679/e3a99fa4-c1d0-4361-8a98-92d481e5932e</v>
      </c>
      <c r="X49" s="34">
        <v>-750074.29098499997</v>
      </c>
      <c r="Y49" s="34">
        <v>-1002851.40983</v>
      </c>
      <c r="Z49" s="40" t="str">
        <f>HYPERLINK("https://www.mapy.cz?st=search&amp;fr=50.43613850 14.24288225")</f>
        <v>https://www.mapy.cz?st=search&amp;fr=50.43613850 14.24288225</v>
      </c>
      <c r="AA49" s="24"/>
    </row>
    <row r="50" spans="1:27" ht="35.1" customHeight="1" x14ac:dyDescent="0.25">
      <c r="A50" s="33" t="s">
        <v>0</v>
      </c>
      <c r="B50" s="34" t="s">
        <v>206</v>
      </c>
      <c r="C50" s="35">
        <v>10949</v>
      </c>
      <c r="D50" s="36" t="s">
        <v>221</v>
      </c>
      <c r="E50" s="37" t="s">
        <v>35</v>
      </c>
      <c r="F50" s="34" t="s">
        <v>36</v>
      </c>
      <c r="G50" s="35" t="s">
        <v>142</v>
      </c>
      <c r="H50" s="35"/>
      <c r="I50" s="35"/>
      <c r="J50" s="38"/>
      <c r="K50" s="39" t="s">
        <v>222</v>
      </c>
      <c r="L50" s="35" t="s">
        <v>139</v>
      </c>
      <c r="M50" s="35" t="s">
        <v>40</v>
      </c>
      <c r="N50" s="35" t="s">
        <v>10</v>
      </c>
      <c r="O50" s="35" t="s">
        <v>33</v>
      </c>
      <c r="P50" s="35" t="s">
        <v>12</v>
      </c>
      <c r="Q50" s="35" t="s">
        <v>12</v>
      </c>
      <c r="R50" s="35" t="s">
        <v>23</v>
      </c>
      <c r="S50" s="34" t="s">
        <v>216</v>
      </c>
      <c r="T50" s="34" t="s">
        <v>210</v>
      </c>
      <c r="U50" s="34" t="s">
        <v>211</v>
      </c>
      <c r="V50" s="34" t="s">
        <v>16</v>
      </c>
      <c r="W50" s="34" t="str">
        <f>HYPERLINK("https://www.stromypodkontrolou.cz/map/tree/d41bce85-5010-4276-b929-4760db78c679/7e18a7ea-526e-4d3d-8475-3c4305698b1c")</f>
        <v>https://www.stromypodkontrolou.cz/map/tree/d41bce85-5010-4276-b929-4760db78c679/7e18a7ea-526e-4d3d-8475-3c4305698b1c</v>
      </c>
      <c r="X50" s="34">
        <v>-750073.05129800003</v>
      </c>
      <c r="Y50" s="34">
        <v>-1002841.869572</v>
      </c>
      <c r="Z50" s="40" t="str">
        <f>HYPERLINK("https://www.mapy.cz?st=search&amp;fr=50.43622499 14.24288091")</f>
        <v>https://www.mapy.cz?st=search&amp;fr=50.43622499 14.24288091</v>
      </c>
      <c r="AA50" s="24"/>
    </row>
    <row r="51" spans="1:27" ht="35.1" customHeight="1" x14ac:dyDescent="0.25">
      <c r="A51" s="33" t="s">
        <v>0</v>
      </c>
      <c r="B51" s="34" t="s">
        <v>206</v>
      </c>
      <c r="C51" s="35">
        <v>10950</v>
      </c>
      <c r="D51" s="36" t="s">
        <v>223</v>
      </c>
      <c r="E51" s="37" t="s">
        <v>35</v>
      </c>
      <c r="F51" s="34" t="s">
        <v>36</v>
      </c>
      <c r="G51" s="35" t="s">
        <v>146</v>
      </c>
      <c r="H51" s="35"/>
      <c r="I51" s="35"/>
      <c r="J51" s="38"/>
      <c r="K51" s="39" t="s">
        <v>222</v>
      </c>
      <c r="L51" s="35" t="s">
        <v>139</v>
      </c>
      <c r="M51" s="35" t="s">
        <v>40</v>
      </c>
      <c r="N51" s="35" t="s">
        <v>10</v>
      </c>
      <c r="O51" s="35" t="s">
        <v>33</v>
      </c>
      <c r="P51" s="35" t="s">
        <v>12</v>
      </c>
      <c r="Q51" s="35" t="s">
        <v>12</v>
      </c>
      <c r="R51" s="35" t="s">
        <v>12</v>
      </c>
      <c r="S51" s="34" t="s">
        <v>216</v>
      </c>
      <c r="T51" s="34" t="s">
        <v>210</v>
      </c>
      <c r="U51" s="34" t="s">
        <v>211</v>
      </c>
      <c r="V51" s="34" t="s">
        <v>16</v>
      </c>
      <c r="W51" s="34" t="str">
        <f>HYPERLINK("https://www.stromypodkontrolou.cz/map/tree/d41bce85-5010-4276-b929-4760db78c679/d643b5fe-338e-4720-bd89-bae6da27e8f2")</f>
        <v>https://www.stromypodkontrolou.cz/map/tree/d41bce85-5010-4276-b929-4760db78c679/d643b5fe-338e-4720-bd89-bae6da27e8f2</v>
      </c>
      <c r="X51" s="34">
        <v>-750077.54170099995</v>
      </c>
      <c r="Y51" s="34">
        <v>-1002840.61719</v>
      </c>
      <c r="Z51" s="40" t="str">
        <f>HYPERLINK("https://www.mapy.cz?st=search&amp;fr=50.43623054 14.24281586")</f>
        <v>https://www.mapy.cz?st=search&amp;fr=50.43623054 14.24281586</v>
      </c>
      <c r="AA51" s="24"/>
    </row>
    <row r="52" spans="1:27" ht="35.1" customHeight="1" x14ac:dyDescent="0.25">
      <c r="A52" s="33" t="s">
        <v>0</v>
      </c>
      <c r="B52" s="34" t="s">
        <v>206</v>
      </c>
      <c r="C52" s="35">
        <v>10952</v>
      </c>
      <c r="D52" s="36" t="s">
        <v>224</v>
      </c>
      <c r="E52" s="37" t="s">
        <v>35</v>
      </c>
      <c r="F52" s="34" t="s">
        <v>36</v>
      </c>
      <c r="G52" s="35" t="s">
        <v>143</v>
      </c>
      <c r="H52" s="35"/>
      <c r="I52" s="35"/>
      <c r="J52" s="38"/>
      <c r="K52" s="39" t="s">
        <v>154</v>
      </c>
      <c r="L52" s="35" t="s">
        <v>139</v>
      </c>
      <c r="M52" s="35" t="s">
        <v>103</v>
      </c>
      <c r="N52" s="35" t="s">
        <v>10</v>
      </c>
      <c r="O52" s="35" t="s">
        <v>33</v>
      </c>
      <c r="P52" s="35" t="s">
        <v>12</v>
      </c>
      <c r="Q52" s="35" t="s">
        <v>12</v>
      </c>
      <c r="R52" s="35" t="s">
        <v>12</v>
      </c>
      <c r="S52" s="34" t="s">
        <v>117</v>
      </c>
      <c r="T52" s="34" t="s">
        <v>210</v>
      </c>
      <c r="U52" s="34" t="s">
        <v>211</v>
      </c>
      <c r="V52" s="34" t="s">
        <v>16</v>
      </c>
      <c r="W52" s="34" t="str">
        <f>HYPERLINK("https://www.stromypodkontrolou.cz/map/tree/d41bce85-5010-4276-b929-4760db78c679/c824fb16-0328-4eae-807e-60a20629b27a")</f>
        <v>https://www.stromypodkontrolou.cz/map/tree/d41bce85-5010-4276-b929-4760db78c679/c824fb16-0328-4eae-807e-60a20629b27a</v>
      </c>
      <c r="X52" s="34">
        <v>-750081.917075</v>
      </c>
      <c r="Y52" s="34">
        <v>-1002845.9287620001</v>
      </c>
      <c r="Z52" s="40" t="str">
        <f>HYPERLINK("https://www.mapy.cz?st=search&amp;fr=50.43617779 14.24276524")</f>
        <v>https://www.mapy.cz?st=search&amp;fr=50.43617779 14.24276524</v>
      </c>
      <c r="AA52" s="24"/>
    </row>
    <row r="53" spans="1:27" ht="35.1" customHeight="1" x14ac:dyDescent="0.25">
      <c r="A53" s="33" t="s">
        <v>0</v>
      </c>
      <c r="B53" s="34" t="s">
        <v>206</v>
      </c>
      <c r="C53" s="35">
        <v>10955</v>
      </c>
      <c r="D53" s="36" t="s">
        <v>225</v>
      </c>
      <c r="E53" s="37" t="s">
        <v>35</v>
      </c>
      <c r="F53" s="34" t="s">
        <v>36</v>
      </c>
      <c r="G53" s="35" t="s">
        <v>20</v>
      </c>
      <c r="H53" s="35"/>
      <c r="I53" s="35"/>
      <c r="J53" s="38"/>
      <c r="K53" s="39" t="s">
        <v>69</v>
      </c>
      <c r="L53" s="35" t="s">
        <v>122</v>
      </c>
      <c r="M53" s="35" t="s">
        <v>103</v>
      </c>
      <c r="N53" s="35" t="s">
        <v>23</v>
      </c>
      <c r="O53" s="35" t="s">
        <v>33</v>
      </c>
      <c r="P53" s="35" t="s">
        <v>23</v>
      </c>
      <c r="Q53" s="35" t="s">
        <v>12</v>
      </c>
      <c r="R53" s="35" t="s">
        <v>23</v>
      </c>
      <c r="S53" s="34" t="s">
        <v>226</v>
      </c>
      <c r="T53" s="34" t="s">
        <v>210</v>
      </c>
      <c r="U53" s="34" t="s">
        <v>211</v>
      </c>
      <c r="V53" s="34" t="s">
        <v>16</v>
      </c>
      <c r="W53" s="34" t="str">
        <f>HYPERLINK("https://www.stromypodkontrolou.cz/map/tree/d41bce85-5010-4276-b929-4760db78c679/f2c94ddc-d449-48e9-ad50-aa26b7e7e6f0")</f>
        <v>https://www.stromypodkontrolou.cz/map/tree/d41bce85-5010-4276-b929-4760db78c679/f2c94ddc-d449-48e9-ad50-aa26b7e7e6f0</v>
      </c>
      <c r="X53" s="34">
        <v>-750087.38242499996</v>
      </c>
      <c r="Y53" s="34">
        <v>-1002855.93265</v>
      </c>
      <c r="Z53" s="40" t="str">
        <f>HYPERLINK("https://www.mapy.cz?st=search&amp;fr=50.43608191 14.24270857")</f>
        <v>https://www.mapy.cz?st=search&amp;fr=50.43608191 14.24270857</v>
      </c>
      <c r="AA53" s="24"/>
    </row>
    <row r="54" spans="1:27" ht="35.1" customHeight="1" x14ac:dyDescent="0.25">
      <c r="A54" s="33" t="s">
        <v>0</v>
      </c>
      <c r="B54" s="34" t="s">
        <v>206</v>
      </c>
      <c r="C54" s="35">
        <v>10958</v>
      </c>
      <c r="D54" s="36" t="s">
        <v>227</v>
      </c>
      <c r="E54" s="37" t="s">
        <v>35</v>
      </c>
      <c r="F54" s="34" t="s">
        <v>36</v>
      </c>
      <c r="G54" s="35" t="s">
        <v>57</v>
      </c>
      <c r="H54" s="35"/>
      <c r="I54" s="35"/>
      <c r="J54" s="38"/>
      <c r="K54" s="39" t="s">
        <v>154</v>
      </c>
      <c r="L54" s="35" t="s">
        <v>112</v>
      </c>
      <c r="M54" s="35" t="s">
        <v>40</v>
      </c>
      <c r="N54" s="35" t="s">
        <v>10</v>
      </c>
      <c r="O54" s="35" t="s">
        <v>33</v>
      </c>
      <c r="P54" s="35" t="s">
        <v>12</v>
      </c>
      <c r="Q54" s="35" t="s">
        <v>12</v>
      </c>
      <c r="R54" s="35" t="s">
        <v>12</v>
      </c>
      <c r="S54" s="34" t="s">
        <v>117</v>
      </c>
      <c r="T54" s="34" t="s">
        <v>210</v>
      </c>
      <c r="U54" s="34" t="s">
        <v>211</v>
      </c>
      <c r="V54" s="34" t="s">
        <v>16</v>
      </c>
      <c r="W54" s="34" t="str">
        <f>HYPERLINK("https://www.stromypodkontrolou.cz/map/tree/d41bce85-5010-4276-b929-4760db78c679/11f97f43-788a-457f-88e2-ffea2fe18a1b")</f>
        <v>https://www.stromypodkontrolou.cz/map/tree/d41bce85-5010-4276-b929-4760db78c679/11f97f43-788a-457f-88e2-ffea2fe18a1b</v>
      </c>
      <c r="X54" s="34">
        <v>-750094.103993</v>
      </c>
      <c r="Y54" s="34">
        <v>-1002851.03393</v>
      </c>
      <c r="Z54" s="40" t="str">
        <f>HYPERLINK("https://www.mapy.cz?st=search&amp;fr=50.43611714 14.24260531")</f>
        <v>https://www.mapy.cz?st=search&amp;fr=50.43611714 14.24260531</v>
      </c>
      <c r="AA54" s="24"/>
    </row>
    <row r="55" spans="1:27" ht="35.1" customHeight="1" x14ac:dyDescent="0.25">
      <c r="A55" s="33" t="s">
        <v>0</v>
      </c>
      <c r="B55" s="34" t="s">
        <v>206</v>
      </c>
      <c r="C55" s="35">
        <v>10962</v>
      </c>
      <c r="D55" s="36" t="s">
        <v>228</v>
      </c>
      <c r="E55" s="37" t="s">
        <v>35</v>
      </c>
      <c r="F55" s="34" t="s">
        <v>36</v>
      </c>
      <c r="G55" s="35" t="s">
        <v>193</v>
      </c>
      <c r="H55" s="35"/>
      <c r="I55" s="35"/>
      <c r="J55" s="38"/>
      <c r="K55" s="39" t="s">
        <v>58</v>
      </c>
      <c r="L55" s="35" t="s">
        <v>70</v>
      </c>
      <c r="M55" s="35" t="s">
        <v>129</v>
      </c>
      <c r="N55" s="35" t="s">
        <v>10</v>
      </c>
      <c r="O55" s="35" t="s">
        <v>33</v>
      </c>
      <c r="P55" s="35" t="s">
        <v>12</v>
      </c>
      <c r="Q55" s="35" t="s">
        <v>12</v>
      </c>
      <c r="R55" s="35" t="s">
        <v>12</v>
      </c>
      <c r="S55" s="34" t="s">
        <v>117</v>
      </c>
      <c r="T55" s="34" t="s">
        <v>210</v>
      </c>
      <c r="U55" s="34" t="s">
        <v>211</v>
      </c>
      <c r="V55" s="34" t="s">
        <v>16</v>
      </c>
      <c r="W55" s="34" t="str">
        <f>HYPERLINK("https://www.stromypodkontrolou.cz/map/tree/d41bce85-5010-4276-b929-4760db78c679/943b07c3-79fb-461f-a4a8-3149df345c5f")</f>
        <v>https://www.stromypodkontrolou.cz/map/tree/d41bce85-5010-4276-b929-4760db78c679/943b07c3-79fb-461f-a4a8-3149df345c5f</v>
      </c>
      <c r="X55" s="34">
        <v>-750098.02319099999</v>
      </c>
      <c r="Y55" s="34">
        <v>-1002838.660602</v>
      </c>
      <c r="Z55" s="40" t="str">
        <f>HYPERLINK("https://www.mapy.cz?st=search&amp;fr=50.43622242 14.24252652")</f>
        <v>https://www.mapy.cz?st=search&amp;fr=50.43622242 14.24252652</v>
      </c>
      <c r="AA55" s="24"/>
    </row>
    <row r="56" spans="1:27" ht="35.1" customHeight="1" x14ac:dyDescent="0.25">
      <c r="A56" s="33" t="s">
        <v>0</v>
      </c>
      <c r="B56" s="34" t="s">
        <v>206</v>
      </c>
      <c r="C56" s="35">
        <v>10973</v>
      </c>
      <c r="D56" s="36" t="s">
        <v>229</v>
      </c>
      <c r="E56" s="37" t="s">
        <v>35</v>
      </c>
      <c r="F56" s="34" t="s">
        <v>36</v>
      </c>
      <c r="G56" s="35" t="s">
        <v>230</v>
      </c>
      <c r="H56" s="35"/>
      <c r="I56" s="35"/>
      <c r="J56" s="38"/>
      <c r="K56" s="39" t="s">
        <v>156</v>
      </c>
      <c r="L56" s="35" t="s">
        <v>139</v>
      </c>
      <c r="M56" s="35" t="s">
        <v>53</v>
      </c>
      <c r="N56" s="35" t="s">
        <v>10</v>
      </c>
      <c r="O56" s="35" t="s">
        <v>33</v>
      </c>
      <c r="P56" s="35" t="s">
        <v>12</v>
      </c>
      <c r="Q56" s="35" t="s">
        <v>10</v>
      </c>
      <c r="R56" s="35" t="s">
        <v>10</v>
      </c>
      <c r="S56" s="34" t="s">
        <v>231</v>
      </c>
      <c r="T56" s="34" t="s">
        <v>210</v>
      </c>
      <c r="U56" s="34" t="s">
        <v>211</v>
      </c>
      <c r="V56" s="34" t="s">
        <v>111</v>
      </c>
      <c r="W56" s="34" t="str">
        <f>HYPERLINK("https://www.stromypodkontrolou.cz/map/tree/d41bce85-5010-4276-b929-4760db78c679/5d8b0980-6af7-410e-abbf-a602fef9a704")</f>
        <v>https://www.stromypodkontrolou.cz/map/tree/d41bce85-5010-4276-b929-4760db78c679/5d8b0980-6af7-410e-abbf-a602fef9a704</v>
      </c>
      <c r="X56" s="34">
        <v>-750105.19865399995</v>
      </c>
      <c r="Y56" s="34">
        <v>-1002816.908988</v>
      </c>
      <c r="Z56" s="40" t="str">
        <f>HYPERLINK("https://www.mapy.cz?st=search&amp;fr=50.43640714 14.24238403")</f>
        <v>https://www.mapy.cz?st=search&amp;fr=50.43640714 14.24238403</v>
      </c>
      <c r="AA56" s="24"/>
    </row>
    <row r="57" spans="1:27" ht="35.1" customHeight="1" x14ac:dyDescent="0.25">
      <c r="A57" s="33" t="s">
        <v>0</v>
      </c>
      <c r="B57" s="34" t="s">
        <v>206</v>
      </c>
      <c r="C57" s="35">
        <v>10981</v>
      </c>
      <c r="D57" s="36" t="s">
        <v>232</v>
      </c>
      <c r="E57" s="37" t="s">
        <v>35</v>
      </c>
      <c r="F57" s="34" t="s">
        <v>36</v>
      </c>
      <c r="G57" s="35" t="s">
        <v>106</v>
      </c>
      <c r="H57" s="35"/>
      <c r="I57" s="35"/>
      <c r="J57" s="38"/>
      <c r="K57" s="39" t="s">
        <v>58</v>
      </c>
      <c r="L57" s="35" t="s">
        <v>122</v>
      </c>
      <c r="M57" s="35" t="s">
        <v>40</v>
      </c>
      <c r="N57" s="35" t="s">
        <v>10</v>
      </c>
      <c r="O57" s="35" t="s">
        <v>33</v>
      </c>
      <c r="P57" s="35" t="s">
        <v>12</v>
      </c>
      <c r="Q57" s="35" t="s">
        <v>12</v>
      </c>
      <c r="R57" s="35" t="s">
        <v>12</v>
      </c>
      <c r="S57" s="34" t="s">
        <v>216</v>
      </c>
      <c r="T57" s="34" t="s">
        <v>210</v>
      </c>
      <c r="U57" s="34" t="s">
        <v>233</v>
      </c>
      <c r="V57" s="34" t="s">
        <v>16</v>
      </c>
      <c r="W57" s="34" t="str">
        <f>HYPERLINK("https://www.stromypodkontrolou.cz/map/tree/d41bce85-5010-4276-b929-4760db78c679/3a94a1bf-f80a-4781-8ae4-1cc583d5ac51")</f>
        <v>https://www.stromypodkontrolou.cz/map/tree/d41bce85-5010-4276-b929-4760db78c679/3a94a1bf-f80a-4781-8ae4-1cc583d5ac51</v>
      </c>
      <c r="X57" s="34">
        <v>-750124.52278400003</v>
      </c>
      <c r="Y57" s="34">
        <v>-1002788.827147</v>
      </c>
      <c r="Z57" s="40" t="str">
        <f>HYPERLINK("https://www.mapy.cz?st=search&amp;fr=50.43663308 14.24205981")</f>
        <v>https://www.mapy.cz?st=search&amp;fr=50.43663308 14.24205981</v>
      </c>
      <c r="AA57" s="24"/>
    </row>
    <row r="58" spans="1:27" ht="35.1" customHeight="1" x14ac:dyDescent="0.25">
      <c r="A58" s="33" t="s">
        <v>0</v>
      </c>
      <c r="B58" s="34" t="s">
        <v>206</v>
      </c>
      <c r="C58" s="35">
        <v>10997</v>
      </c>
      <c r="D58" s="36" t="s">
        <v>236</v>
      </c>
      <c r="E58" s="37" t="s">
        <v>234</v>
      </c>
      <c r="F58" s="34" t="s">
        <v>235</v>
      </c>
      <c r="G58" s="35" t="s">
        <v>19</v>
      </c>
      <c r="H58" s="35"/>
      <c r="I58" s="35"/>
      <c r="J58" s="38"/>
      <c r="K58" s="39" t="s">
        <v>7</v>
      </c>
      <c r="L58" s="35" t="s">
        <v>8</v>
      </c>
      <c r="M58" s="35" t="s">
        <v>40</v>
      </c>
      <c r="N58" s="35" t="s">
        <v>10</v>
      </c>
      <c r="O58" s="35" t="s">
        <v>11</v>
      </c>
      <c r="P58" s="35" t="s">
        <v>23</v>
      </c>
      <c r="Q58" s="35" t="s">
        <v>10</v>
      </c>
      <c r="R58" s="35" t="s">
        <v>10</v>
      </c>
      <c r="S58" s="34" t="s">
        <v>237</v>
      </c>
      <c r="T58" s="34" t="s">
        <v>210</v>
      </c>
      <c r="U58" s="34" t="s">
        <v>211</v>
      </c>
      <c r="V58" s="34" t="s">
        <v>16</v>
      </c>
      <c r="W58" s="34" t="str">
        <f>HYPERLINK("https://www.stromypodkontrolou.cz/map/tree/d41bce85-5010-4276-b929-4760db78c679/d0eb5c8d-ce40-463e-bfb5-d1355c062e85")</f>
        <v>https://www.stromypodkontrolou.cz/map/tree/d41bce85-5010-4276-b929-4760db78c679/d0eb5c8d-ce40-463e-bfb5-d1355c062e85</v>
      </c>
      <c r="X58" s="34">
        <v>-750111.87787700002</v>
      </c>
      <c r="Y58" s="34">
        <v>-1002722.745854</v>
      </c>
      <c r="Z58" s="40" t="str">
        <f>HYPERLINK("https://www.mapy.cz?st=search&amp;fr=50.43723720 14.24210709")</f>
        <v>https://www.mapy.cz?st=search&amp;fr=50.43723720 14.24210709</v>
      </c>
      <c r="AA58" s="24"/>
    </row>
    <row r="59" spans="1:27" ht="35.1" customHeight="1" x14ac:dyDescent="0.25">
      <c r="A59" s="33" t="s">
        <v>0</v>
      </c>
      <c r="B59" s="34" t="s">
        <v>206</v>
      </c>
      <c r="C59" s="35">
        <v>10999</v>
      </c>
      <c r="D59" s="36" t="s">
        <v>238</v>
      </c>
      <c r="E59" s="37" t="s">
        <v>234</v>
      </c>
      <c r="F59" s="34" t="s">
        <v>235</v>
      </c>
      <c r="G59" s="35" t="s">
        <v>19</v>
      </c>
      <c r="H59" s="35"/>
      <c r="I59" s="35"/>
      <c r="J59" s="38"/>
      <c r="K59" s="39" t="s">
        <v>167</v>
      </c>
      <c r="L59" s="35" t="s">
        <v>112</v>
      </c>
      <c r="M59" s="35" t="s">
        <v>32</v>
      </c>
      <c r="N59" s="35" t="s">
        <v>10</v>
      </c>
      <c r="O59" s="35" t="s">
        <v>11</v>
      </c>
      <c r="P59" s="35" t="s">
        <v>10</v>
      </c>
      <c r="Q59" s="35" t="s">
        <v>32</v>
      </c>
      <c r="R59" s="35" t="s">
        <v>32</v>
      </c>
      <c r="S59" s="34" t="s">
        <v>239</v>
      </c>
      <c r="T59" s="34" t="s">
        <v>210</v>
      </c>
      <c r="U59" s="34" t="s">
        <v>211</v>
      </c>
      <c r="V59" s="34" t="s">
        <v>25</v>
      </c>
      <c r="W59" s="34" t="str">
        <f>HYPERLINK("https://www.stromypodkontrolou.cz/map/tree/d41bce85-5010-4276-b929-4760db78c679/aaef40c1-566e-4a8d-ae9d-21c9180409cf")</f>
        <v>https://www.stromypodkontrolou.cz/map/tree/d41bce85-5010-4276-b929-4760db78c679/aaef40c1-566e-4a8d-ae9d-21c9180409cf</v>
      </c>
      <c r="X59" s="34">
        <v>-750071.368609</v>
      </c>
      <c r="Y59" s="34">
        <v>-1002824.356481</v>
      </c>
      <c r="Z59" s="40" t="str">
        <f>HYPERLINK("https://www.mapy.cz?st=search&amp;fr=50.43638301 14.24287018")</f>
        <v>https://www.mapy.cz?st=search&amp;fr=50.43638301 14.24287018</v>
      </c>
      <c r="AA59" s="24"/>
    </row>
    <row r="60" spans="1:27" ht="35.1" customHeight="1" x14ac:dyDescent="0.25">
      <c r="A60" s="41" t="s">
        <v>0</v>
      </c>
      <c r="B60" s="42" t="s">
        <v>240</v>
      </c>
      <c r="C60" s="43">
        <v>15918</v>
      </c>
      <c r="D60" s="44" t="s">
        <v>241</v>
      </c>
      <c r="E60" s="45" t="s">
        <v>242</v>
      </c>
      <c r="F60" s="42" t="s">
        <v>243</v>
      </c>
      <c r="G60" s="43" t="s">
        <v>196</v>
      </c>
      <c r="H60" s="43"/>
      <c r="I60" s="43"/>
      <c r="J60" s="46"/>
      <c r="K60" s="47" t="s">
        <v>118</v>
      </c>
      <c r="L60" s="43" t="s">
        <v>70</v>
      </c>
      <c r="M60" s="43" t="s">
        <v>32</v>
      </c>
      <c r="N60" s="43" t="s">
        <v>10</v>
      </c>
      <c r="O60" s="43" t="s">
        <v>33</v>
      </c>
      <c r="P60" s="43" t="s">
        <v>12</v>
      </c>
      <c r="Q60" s="43" t="s">
        <v>12</v>
      </c>
      <c r="R60" s="43" t="s">
        <v>23</v>
      </c>
      <c r="S60" s="42" t="s">
        <v>244</v>
      </c>
      <c r="T60" s="42" t="s">
        <v>168</v>
      </c>
      <c r="U60" s="42" t="s">
        <v>171</v>
      </c>
      <c r="V60" s="42" t="s">
        <v>16</v>
      </c>
      <c r="W60" s="42" t="str">
        <f>HYPERLINK("https://www.stromypodkontrolou.cz/map/tree/d41bce85-5010-4276-b929-4760db78c679/afbe2b22-70ca-4e20-81ca-8f4b25e97e20")</f>
        <v>https://www.stromypodkontrolou.cz/map/tree/d41bce85-5010-4276-b929-4760db78c679/afbe2b22-70ca-4e20-81ca-8f4b25e97e20</v>
      </c>
      <c r="X60" s="42">
        <v>-750130.07137899997</v>
      </c>
      <c r="Y60" s="42">
        <v>-1000798.359962</v>
      </c>
      <c r="Z60" s="32" t="str">
        <f>HYPERLINK("https://www.mapy.cz?st=search&amp;fr=50.45434824 14.23809517")</f>
        <v>https://www.mapy.cz?st=search&amp;fr=50.45434824 14.23809517</v>
      </c>
      <c r="AA60" s="23"/>
    </row>
    <row r="61" spans="1:27" ht="35.1" customHeight="1" x14ac:dyDescent="0.25">
      <c r="A61" s="33" t="s">
        <v>0</v>
      </c>
      <c r="B61" s="34" t="s">
        <v>240</v>
      </c>
      <c r="C61" s="35">
        <v>15923</v>
      </c>
      <c r="D61" s="36" t="s">
        <v>245</v>
      </c>
      <c r="E61" s="37" t="s">
        <v>3</v>
      </c>
      <c r="F61" s="34" t="s">
        <v>4</v>
      </c>
      <c r="G61" s="35" t="s">
        <v>27</v>
      </c>
      <c r="H61" s="35" t="s">
        <v>29</v>
      </c>
      <c r="I61" s="35" t="s">
        <v>9</v>
      </c>
      <c r="J61" s="38"/>
      <c r="K61" s="39" t="s">
        <v>52</v>
      </c>
      <c r="L61" s="35" t="s">
        <v>8</v>
      </c>
      <c r="M61" s="35" t="s">
        <v>40</v>
      </c>
      <c r="N61" s="35" t="s">
        <v>10</v>
      </c>
      <c r="O61" s="35" t="s">
        <v>11</v>
      </c>
      <c r="P61" s="35" t="s">
        <v>23</v>
      </c>
      <c r="Q61" s="35" t="s">
        <v>23</v>
      </c>
      <c r="R61" s="35" t="s">
        <v>10</v>
      </c>
      <c r="S61" s="34" t="s">
        <v>246</v>
      </c>
      <c r="T61" s="34" t="s">
        <v>168</v>
      </c>
      <c r="U61" s="34" t="s">
        <v>171</v>
      </c>
      <c r="V61" s="34" t="s">
        <v>16</v>
      </c>
      <c r="W61" s="34" t="str">
        <f>HYPERLINK("https://www.stromypodkontrolou.cz/map/tree/d41bce85-5010-4276-b929-4760db78c679/61538705-c4c9-4eec-9fcc-70ccb51b9e7e")</f>
        <v>https://www.stromypodkontrolou.cz/map/tree/d41bce85-5010-4276-b929-4760db78c679/61538705-c4c9-4eec-9fcc-70ccb51b9e7e</v>
      </c>
      <c r="X61" s="34">
        <v>-750132.35511799995</v>
      </c>
      <c r="Y61" s="34">
        <v>-1000771.930301</v>
      </c>
      <c r="Z61" s="40" t="str">
        <f>HYPERLINK("https://www.mapy.cz?st=search&amp;fr=50.45458071 14.23801169")</f>
        <v>https://www.mapy.cz?st=search&amp;fr=50.45458071 14.23801169</v>
      </c>
      <c r="AA61" s="24"/>
    </row>
    <row r="62" spans="1:27" ht="35.1" customHeight="1" x14ac:dyDescent="0.25">
      <c r="A62" s="33" t="s">
        <v>0</v>
      </c>
      <c r="B62" s="34" t="s">
        <v>240</v>
      </c>
      <c r="C62" s="35">
        <v>15936</v>
      </c>
      <c r="D62" s="36" t="s">
        <v>248</v>
      </c>
      <c r="E62" s="37" t="s">
        <v>242</v>
      </c>
      <c r="F62" s="34" t="s">
        <v>243</v>
      </c>
      <c r="G62" s="35" t="s">
        <v>30</v>
      </c>
      <c r="H62" s="35"/>
      <c r="I62" s="35"/>
      <c r="J62" s="38"/>
      <c r="K62" s="39" t="s">
        <v>108</v>
      </c>
      <c r="L62" s="35" t="s">
        <v>46</v>
      </c>
      <c r="M62" s="35" t="s">
        <v>115</v>
      </c>
      <c r="N62" s="35" t="s">
        <v>10</v>
      </c>
      <c r="O62" s="35" t="s">
        <v>33</v>
      </c>
      <c r="P62" s="35" t="s">
        <v>17</v>
      </c>
      <c r="Q62" s="35" t="s">
        <v>23</v>
      </c>
      <c r="R62" s="35" t="s">
        <v>23</v>
      </c>
      <c r="S62" s="34" t="s">
        <v>247</v>
      </c>
      <c r="T62" s="34" t="s">
        <v>168</v>
      </c>
      <c r="U62" s="34" t="s">
        <v>171</v>
      </c>
      <c r="V62" s="34" t="s">
        <v>16</v>
      </c>
      <c r="W62" s="34" t="str">
        <f>HYPERLINK("https://www.stromypodkontrolou.cz/map/tree/d41bce85-5010-4276-b929-4760db78c679/162b93fe-0256-421c-ae1e-b6e56c03b264")</f>
        <v>https://www.stromypodkontrolou.cz/map/tree/d41bce85-5010-4276-b929-4760db78c679/162b93fe-0256-421c-ae1e-b6e56c03b264</v>
      </c>
      <c r="X62" s="34">
        <v>-750123.43172500003</v>
      </c>
      <c r="Y62" s="34">
        <v>-1000691.759126</v>
      </c>
      <c r="Z62" s="40" t="str">
        <f>HYPERLINK("https://www.mapy.cz?st=search&amp;fr=50.45530563 14.23797950")</f>
        <v>https://www.mapy.cz?st=search&amp;fr=50.45530563 14.23797950</v>
      </c>
      <c r="AA62" s="24"/>
    </row>
    <row r="63" spans="1:27" ht="35.1" customHeight="1" x14ac:dyDescent="0.25">
      <c r="A63" s="33" t="s">
        <v>0</v>
      </c>
      <c r="B63" s="34" t="s">
        <v>240</v>
      </c>
      <c r="C63" s="35">
        <v>15937</v>
      </c>
      <c r="D63" s="36" t="s">
        <v>249</v>
      </c>
      <c r="E63" s="37" t="s">
        <v>3</v>
      </c>
      <c r="F63" s="34" t="s">
        <v>4</v>
      </c>
      <c r="G63" s="35" t="s">
        <v>30</v>
      </c>
      <c r="H63" s="35" t="s">
        <v>116</v>
      </c>
      <c r="I63" s="35" t="s">
        <v>250</v>
      </c>
      <c r="J63" s="38" t="s">
        <v>114</v>
      </c>
      <c r="K63" s="39" t="s">
        <v>122</v>
      </c>
      <c r="L63" s="35" t="s">
        <v>46</v>
      </c>
      <c r="M63" s="35" t="s">
        <v>53</v>
      </c>
      <c r="N63" s="35" t="s">
        <v>10</v>
      </c>
      <c r="O63" s="35" t="s">
        <v>33</v>
      </c>
      <c r="P63" s="35" t="s">
        <v>17</v>
      </c>
      <c r="Q63" s="35" t="s">
        <v>23</v>
      </c>
      <c r="R63" s="35" t="s">
        <v>23</v>
      </c>
      <c r="S63" s="34" t="s">
        <v>247</v>
      </c>
      <c r="T63" s="34" t="s">
        <v>168</v>
      </c>
      <c r="U63" s="34" t="s">
        <v>171</v>
      </c>
      <c r="V63" s="34" t="s">
        <v>16</v>
      </c>
      <c r="W63" s="34" t="str">
        <f>HYPERLINK("https://www.stromypodkontrolou.cz/map/tree/d41bce85-5010-4276-b929-4760db78c679/cfea7518-fe88-43e7-937f-7f7577d27660")</f>
        <v>https://www.stromypodkontrolou.cz/map/tree/d41bce85-5010-4276-b929-4760db78c679/cfea7518-fe88-43e7-937f-7f7577d27660</v>
      </c>
      <c r="X63" s="34">
        <v>-750122.90795999998</v>
      </c>
      <c r="Y63" s="34">
        <v>-1000688.020405</v>
      </c>
      <c r="Z63" s="40" t="str">
        <f>HYPERLINK("https://www.mapy.cz?st=search&amp;fr=50.45533957 14.23797950")</f>
        <v>https://www.mapy.cz?st=search&amp;fr=50.45533957 14.23797950</v>
      </c>
      <c r="AA63" s="24"/>
    </row>
    <row r="64" spans="1:27" ht="35.1" customHeight="1" x14ac:dyDescent="0.25">
      <c r="A64" s="33" t="s">
        <v>0</v>
      </c>
      <c r="B64" s="34" t="s">
        <v>240</v>
      </c>
      <c r="C64" s="35">
        <v>15938</v>
      </c>
      <c r="D64" s="36" t="s">
        <v>251</v>
      </c>
      <c r="E64" s="37" t="s">
        <v>242</v>
      </c>
      <c r="F64" s="34" t="s">
        <v>243</v>
      </c>
      <c r="G64" s="35" t="s">
        <v>116</v>
      </c>
      <c r="H64" s="35" t="s">
        <v>60</v>
      </c>
      <c r="I64" s="35"/>
      <c r="J64" s="38"/>
      <c r="K64" s="39" t="s">
        <v>70</v>
      </c>
      <c r="L64" s="35" t="s">
        <v>39</v>
      </c>
      <c r="M64" s="35" t="s">
        <v>129</v>
      </c>
      <c r="N64" s="35" t="s">
        <v>23</v>
      </c>
      <c r="O64" s="35" t="s">
        <v>33</v>
      </c>
      <c r="P64" s="35" t="s">
        <v>17</v>
      </c>
      <c r="Q64" s="35" t="s">
        <v>23</v>
      </c>
      <c r="R64" s="35" t="s">
        <v>23</v>
      </c>
      <c r="S64" s="34" t="s">
        <v>247</v>
      </c>
      <c r="T64" s="34" t="s">
        <v>168</v>
      </c>
      <c r="U64" s="34" t="s">
        <v>171</v>
      </c>
      <c r="V64" s="34" t="s">
        <v>16</v>
      </c>
      <c r="W64" s="34" t="str">
        <f>HYPERLINK("https://www.stromypodkontrolou.cz/map/tree/d41bce85-5010-4276-b929-4760db78c679/b1211a58-f0cb-44b0-971d-f1dd5979f034")</f>
        <v>https://www.stromypodkontrolou.cz/map/tree/d41bce85-5010-4276-b929-4760db78c679/b1211a58-f0cb-44b0-971d-f1dd5979f034</v>
      </c>
      <c r="X64" s="34">
        <v>-750119.40191500005</v>
      </c>
      <c r="Y64" s="34">
        <v>-1000688.391696</v>
      </c>
      <c r="Z64" s="40" t="str">
        <f>HYPERLINK("https://www.mapy.cz?st=search&amp;fr=50.45534064 14.23802912")</f>
        <v>https://www.mapy.cz?st=search&amp;fr=50.45534064 14.23802912</v>
      </c>
      <c r="AA64" s="24"/>
    </row>
    <row r="65" spans="1:27" ht="35.1" customHeight="1" x14ac:dyDescent="0.25">
      <c r="A65" s="33" t="s">
        <v>0</v>
      </c>
      <c r="B65" s="34" t="s">
        <v>240</v>
      </c>
      <c r="C65" s="35">
        <v>15945</v>
      </c>
      <c r="D65" s="36" t="s">
        <v>252</v>
      </c>
      <c r="E65" s="37" t="s">
        <v>35</v>
      </c>
      <c r="F65" s="34" t="s">
        <v>36</v>
      </c>
      <c r="G65" s="35" t="s">
        <v>253</v>
      </c>
      <c r="H65" s="35"/>
      <c r="I65" s="35"/>
      <c r="J65" s="38"/>
      <c r="K65" s="39" t="s">
        <v>154</v>
      </c>
      <c r="L65" s="35" t="s">
        <v>59</v>
      </c>
      <c r="M65" s="35" t="s">
        <v>40</v>
      </c>
      <c r="N65" s="35" t="s">
        <v>10</v>
      </c>
      <c r="O65" s="35" t="s">
        <v>11</v>
      </c>
      <c r="P65" s="35" t="s">
        <v>12</v>
      </c>
      <c r="Q65" s="35" t="s">
        <v>10</v>
      </c>
      <c r="R65" s="35" t="s">
        <v>10</v>
      </c>
      <c r="S65" s="34" t="s">
        <v>254</v>
      </c>
      <c r="T65" s="34" t="s">
        <v>168</v>
      </c>
      <c r="U65" s="34" t="s">
        <v>171</v>
      </c>
      <c r="V65" s="34" t="s">
        <v>16</v>
      </c>
      <c r="W65" s="34" t="str">
        <f>HYPERLINK("https://www.stromypodkontrolou.cz/map/tree/d41bce85-5010-4276-b929-4760db78c679/9eaf2bf9-a97f-4578-9f58-c49c93046d12")</f>
        <v>https://www.stromypodkontrolou.cz/map/tree/d41bce85-5010-4276-b929-4760db78c679/9eaf2bf9-a97f-4578-9f58-c49c93046d12</v>
      </c>
      <c r="X65" s="34">
        <v>-750118.64339700004</v>
      </c>
      <c r="Y65" s="34">
        <v>-1000681.089552</v>
      </c>
      <c r="Z65" s="40" t="str">
        <f>HYPERLINK("https://www.mapy.cz?st=search&amp;fr=50.45540660 14.23802544")</f>
        <v>https://www.mapy.cz?st=search&amp;fr=50.45540660 14.23802544</v>
      </c>
      <c r="AA65" s="24"/>
    </row>
    <row r="66" spans="1:27" ht="35.1" customHeight="1" x14ac:dyDescent="0.25">
      <c r="A66" s="33" t="s">
        <v>0</v>
      </c>
      <c r="B66" s="34" t="s">
        <v>240</v>
      </c>
      <c r="C66" s="35">
        <v>15947</v>
      </c>
      <c r="D66" s="36" t="s">
        <v>255</v>
      </c>
      <c r="E66" s="37" t="s">
        <v>256</v>
      </c>
      <c r="F66" s="34" t="s">
        <v>257</v>
      </c>
      <c r="G66" s="35" t="s">
        <v>150</v>
      </c>
      <c r="H66" s="35"/>
      <c r="I66" s="35"/>
      <c r="J66" s="38"/>
      <c r="K66" s="39" t="s">
        <v>97</v>
      </c>
      <c r="L66" s="35" t="s">
        <v>70</v>
      </c>
      <c r="M66" s="35" t="s">
        <v>129</v>
      </c>
      <c r="N66" s="35" t="s">
        <v>10</v>
      </c>
      <c r="O66" s="35" t="s">
        <v>33</v>
      </c>
      <c r="P66" s="35" t="s">
        <v>12</v>
      </c>
      <c r="Q66" s="35" t="s">
        <v>23</v>
      </c>
      <c r="R66" s="35" t="s">
        <v>10</v>
      </c>
      <c r="S66" s="34" t="s">
        <v>258</v>
      </c>
      <c r="T66" s="34" t="s">
        <v>168</v>
      </c>
      <c r="U66" s="34" t="s">
        <v>171</v>
      </c>
      <c r="V66" s="34" t="s">
        <v>16</v>
      </c>
      <c r="W66" s="34" t="str">
        <f>HYPERLINK("https://www.stromypodkontrolou.cz/map/tree/d41bce85-5010-4276-b929-4760db78c679/488f3bea-0995-4bc6-a189-1ae725b11ad7")</f>
        <v>https://www.stromypodkontrolou.cz/map/tree/d41bce85-5010-4276-b929-4760db78c679/488f3bea-0995-4bc6-a189-1ae725b11ad7</v>
      </c>
      <c r="X66" s="34">
        <v>-750115.51630999998</v>
      </c>
      <c r="Y66" s="34">
        <v>-1000672.153255</v>
      </c>
      <c r="Z66" s="40" t="str">
        <f>HYPERLINK("https://www.mapy.cz?st=search&amp;fr=50.45549007 14.23805159")</f>
        <v>https://www.mapy.cz?st=search&amp;fr=50.45549007 14.23805159</v>
      </c>
      <c r="AA66" s="24"/>
    </row>
    <row r="67" spans="1:27" ht="35.1" customHeight="1" thickBot="1" x14ac:dyDescent="0.3">
      <c r="A67" s="48" t="s">
        <v>0</v>
      </c>
      <c r="B67" s="49" t="s">
        <v>240</v>
      </c>
      <c r="C67" s="50">
        <v>15948</v>
      </c>
      <c r="D67" s="51" t="s">
        <v>259</v>
      </c>
      <c r="E67" s="52" t="s">
        <v>3</v>
      </c>
      <c r="F67" s="49" t="s">
        <v>4</v>
      </c>
      <c r="G67" s="50" t="s">
        <v>260</v>
      </c>
      <c r="H67" s="50" t="s">
        <v>9</v>
      </c>
      <c r="I67" s="50"/>
      <c r="J67" s="53"/>
      <c r="K67" s="54" t="s">
        <v>52</v>
      </c>
      <c r="L67" s="50" t="s">
        <v>39</v>
      </c>
      <c r="M67" s="50" t="s">
        <v>40</v>
      </c>
      <c r="N67" s="50" t="s">
        <v>10</v>
      </c>
      <c r="O67" s="50" t="s">
        <v>33</v>
      </c>
      <c r="P67" s="50" t="s">
        <v>12</v>
      </c>
      <c r="Q67" s="50" t="s">
        <v>23</v>
      </c>
      <c r="R67" s="50" t="s">
        <v>23</v>
      </c>
      <c r="S67" s="49" t="s">
        <v>261</v>
      </c>
      <c r="T67" s="49" t="s">
        <v>168</v>
      </c>
      <c r="U67" s="49" t="s">
        <v>171</v>
      </c>
      <c r="V67" s="49" t="s">
        <v>16</v>
      </c>
      <c r="W67" s="49" t="str">
        <f>HYPERLINK("https://www.stromypodkontrolou.cz/map/tree/d41bce85-5010-4276-b929-4760db78c679/809420c5-ddb0-469a-8006-a192033ef786")</f>
        <v>https://www.stromypodkontrolou.cz/map/tree/d41bce85-5010-4276-b929-4760db78c679/809420c5-ddb0-469a-8006-a192033ef786</v>
      </c>
      <c r="X67" s="49">
        <v>-750115.50811399997</v>
      </c>
      <c r="Y67" s="49">
        <v>-1000659.567352</v>
      </c>
      <c r="Z67" s="55" t="str">
        <f>HYPERLINK("https://www.mapy.cz?st=search&amp;fr=50.45560213 14.23802711")</f>
        <v>https://www.mapy.cz?st=search&amp;fr=50.45560213 14.23802711</v>
      </c>
      <c r="AA67" s="22"/>
    </row>
    <row r="68" spans="1:27" ht="15.75" thickBot="1" x14ac:dyDescent="0.3">
      <c r="Z68" s="11" t="s">
        <v>265</v>
      </c>
      <c r="AA68" s="10">
        <f>SUM(AA2:AA67)</f>
        <v>0</v>
      </c>
    </row>
    <row r="69" spans="1:27" x14ac:dyDescent="0.25">
      <c r="Z69" s="14" t="s">
        <v>266</v>
      </c>
      <c r="AA69" s="20"/>
    </row>
    <row r="70" spans="1:27" x14ac:dyDescent="0.25">
      <c r="A70" s="19" t="s">
        <v>272</v>
      </c>
      <c r="Z70" s="15" t="s">
        <v>267</v>
      </c>
      <c r="AA70" s="21"/>
    </row>
    <row r="71" spans="1:27" ht="15.75" thickBot="1" x14ac:dyDescent="0.3">
      <c r="B71" s="18" t="s">
        <v>271</v>
      </c>
      <c r="C71" s="17"/>
      <c r="Z71" s="16" t="s">
        <v>268</v>
      </c>
      <c r="AA71" s="22"/>
    </row>
    <row r="72" spans="1:27" ht="15.75" thickBot="1" x14ac:dyDescent="0.3">
      <c r="Z72" s="12" t="s">
        <v>269</v>
      </c>
      <c r="AA72" s="9">
        <f>SUM(AA68:AA71)</f>
        <v>0</v>
      </c>
    </row>
  </sheetData>
  <sheetProtection algorithmName="SHA-512" hashValue="sVBeGJgF0fM43tV2qgU0bClDplM/2ESH3ubVESkfbwSaeArE9lHuySU7LvZpPiQdLBEVh5scURhTyj5nrwe7Mw==" saltValue="wvLCV4tzLNXrKmFEaY0hg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Věra Šumová</dc:creator>
  <cp:lastModifiedBy>Ing. Lukáš Drahozal</cp:lastModifiedBy>
  <cp:lastPrinted>2024-11-06T13:15:42Z</cp:lastPrinted>
  <dcterms:created xsi:type="dcterms:W3CDTF">2024-05-24T08:17:26Z</dcterms:created>
  <dcterms:modified xsi:type="dcterms:W3CDTF">2024-11-06T13:21:16Z</dcterms:modified>
</cp:coreProperties>
</file>