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https://pvlcz.sharepoint.com/sites/sekce800/Shared Documents/General/830/Veřejné zakázky_2024/OŘ/FIDIC/VD Štvanice - oprava plaveních komor/Na Profil/Zadávací dokumentace_stavba_14_8_24/Zadávací dokumentace_stavba_14_8_24/Soupis prací/"/>
    </mc:Choice>
  </mc:AlternateContent>
  <xr:revisionPtr revIDLastSave="2" documentId="13_ncr:1_{ADE78B86-2558-4C41-BD0D-D21340E7D894}" xr6:coauthVersionLast="47" xr6:coauthVersionMax="47" xr10:uidLastSave="{CEC120FC-7914-439A-8869-93B2FCD0D2CC}"/>
  <bookViews>
    <workbookView xWindow="-120" yWindow="-120" windowWidth="29040" windowHeight="17520" xr2:uid="{00000000-000D-0000-FFFF-FFFF00000000}"/>
  </bookViews>
  <sheets>
    <sheet name="Úvodní list - souhrn" sheetId="14" r:id="rId1"/>
    <sheet name="Rekapitulace stavby" sheetId="1" r:id="rId2"/>
    <sheet name="PS 01 - Technologická čás..." sheetId="2" r:id="rId3"/>
    <sheet name="SO 02 - Nová železobetono..." sheetId="3" r:id="rId4"/>
    <sheet name="03.1. - Lokální injektáž ..." sheetId="4" r:id="rId5"/>
    <sheet name="03.2. - Lokální injektáž ..." sheetId="5" r:id="rId6"/>
    <sheet name="04.1. - Obnova PKO ocelov..." sheetId="6" r:id="rId7"/>
    <sheet name="04.2. - Obnova PKO ocelov..." sheetId="7" r:id="rId8"/>
    <sheet name="05.1. - Lokální reprofila..." sheetId="8" r:id="rId9"/>
    <sheet name="05.2. - Lokální sanace tr..." sheetId="9" r:id="rId10"/>
    <sheet name="SO 06 - Lokální reprofila..." sheetId="10" r:id="rId11"/>
    <sheet name="VON - Vedlejší a ostatní ..." sheetId="11" r:id="rId12"/>
    <sheet name="Seznam figur" sheetId="12" r:id="rId13"/>
    <sheet name="Pokyny pro vyplnění" sheetId="13" r:id="rId14"/>
  </sheets>
  <definedNames>
    <definedName name="_xlnm._FilterDatabase" localSheetId="4" hidden="1">'03.1. - Lokální injektáž ...'!$C$88:$K$186</definedName>
    <definedName name="_xlnm._FilterDatabase" localSheetId="5" hidden="1">'03.2. - Lokální injektáž ...'!$C$89:$K$205</definedName>
    <definedName name="_xlnm._FilterDatabase" localSheetId="6" hidden="1">'04.1. - Obnova PKO ocelov...'!$C$92:$K$704</definedName>
    <definedName name="_xlnm._FilterDatabase" localSheetId="7" hidden="1">'04.2. - Obnova PKO ocelov...'!$C$91:$K$523</definedName>
    <definedName name="_xlnm._FilterDatabase" localSheetId="8" hidden="1">'05.1. - Lokální reprofila...'!$C$88:$K$194</definedName>
    <definedName name="_xlnm._FilterDatabase" localSheetId="9" hidden="1">'05.2. - Lokální sanace tr...'!$C$89:$K$240</definedName>
    <definedName name="_xlnm._FilterDatabase" localSheetId="2" hidden="1">'PS 01 - Technologická čás...'!$C$84:$K$250</definedName>
    <definedName name="_xlnm._FilterDatabase" localSheetId="3" hidden="1">'SO 02 - Nová železobetono...'!$C$85:$K$283</definedName>
    <definedName name="_xlnm._FilterDatabase" localSheetId="10" hidden="1">'SO 06 - Lokální reprofila...'!$C$83:$K$205</definedName>
    <definedName name="_xlnm._FilterDatabase" localSheetId="11" hidden="1">'VON - Vedlejší a ostatní ...'!$C$82:$K$139</definedName>
    <definedName name="_xlnm.Print_Titles" localSheetId="4">'03.1. - Lokální injektáž ...'!$88:$88</definedName>
    <definedName name="_xlnm.Print_Titles" localSheetId="5">'03.2. - Lokální injektáž ...'!$89:$89</definedName>
    <definedName name="_xlnm.Print_Titles" localSheetId="6">'04.1. - Obnova PKO ocelov...'!$92:$92</definedName>
    <definedName name="_xlnm.Print_Titles" localSheetId="7">'04.2. - Obnova PKO ocelov...'!$91:$91</definedName>
    <definedName name="_xlnm.Print_Titles" localSheetId="8">'05.1. - Lokální reprofila...'!$88:$88</definedName>
    <definedName name="_xlnm.Print_Titles" localSheetId="9">'05.2. - Lokální sanace tr...'!$89:$89</definedName>
    <definedName name="_xlnm.Print_Titles" localSheetId="2">'PS 01 - Technologická čás...'!$84:$84</definedName>
    <definedName name="_xlnm.Print_Titles" localSheetId="1">'Rekapitulace stavby'!$52:$52</definedName>
    <definedName name="_xlnm.Print_Titles" localSheetId="12">'Seznam figur'!$9:$9</definedName>
    <definedName name="_xlnm.Print_Titles" localSheetId="3">'SO 02 - Nová železobetono...'!$85:$85</definedName>
    <definedName name="_xlnm.Print_Titles" localSheetId="10">'SO 06 - Lokální reprofila...'!$83:$83</definedName>
    <definedName name="_xlnm.Print_Titles" localSheetId="11">'VON - Vedlejší a ostatní ...'!$82:$82</definedName>
    <definedName name="_xlnm.Print_Area" localSheetId="4">'03.1. - Lokální injektáž ...'!$C$4:$J$41,'03.1. - Lokální injektáž ...'!$C$47:$J$68,'03.1. - Lokální injektáž ...'!$C$74:$K$186</definedName>
    <definedName name="_xlnm.Print_Area" localSheetId="5">'03.2. - Lokální injektáž ...'!$C$4:$J$41,'03.2. - Lokální injektáž ...'!$C$47:$J$69,'03.2. - Lokální injektáž ...'!$C$75:$K$205</definedName>
    <definedName name="_xlnm.Print_Area" localSheetId="6">'04.1. - Obnova PKO ocelov...'!$C$4:$J$41,'04.1. - Obnova PKO ocelov...'!$C$47:$J$72,'04.1. - Obnova PKO ocelov...'!$C$78:$K$704</definedName>
    <definedName name="_xlnm.Print_Area" localSheetId="7">'04.2. - Obnova PKO ocelov...'!$C$4:$J$41,'04.2. - Obnova PKO ocelov...'!$C$47:$J$71,'04.2. - Obnova PKO ocelov...'!$C$77:$K$523</definedName>
    <definedName name="_xlnm.Print_Area" localSheetId="8">'05.1. - Lokální reprofila...'!$C$4:$J$41,'05.1. - Lokální reprofila...'!$C$47:$J$68,'05.1. - Lokální reprofila...'!$C$74:$K$194</definedName>
    <definedName name="_xlnm.Print_Area" localSheetId="9">'05.2. - Lokální sanace tr...'!$C$4:$J$41,'05.2. - Lokální sanace tr...'!$C$47:$J$69,'05.2. - Lokální sanace tr...'!$C$75:$K$240</definedName>
    <definedName name="_xlnm.Print_Area" localSheetId="13">'Pokyny pro vyplnění'!$B$2:$K$71,'Pokyny pro vyplnění'!$B$74:$K$118,'Pokyny pro vyplnění'!$B$121:$K$161,'Pokyny pro vyplnění'!$B$164:$K$219</definedName>
    <definedName name="_xlnm.Print_Area" localSheetId="2">'PS 01 - Technologická čás...'!$C$4:$J$39,'PS 01 - Technologická čás...'!$C$45:$J$66,'PS 01 - Technologická čás...'!$C$72:$K$250</definedName>
    <definedName name="_xlnm.Print_Area" localSheetId="1">'Rekapitulace stavby'!$D$4:$AO$36,'Rekapitulace stavby'!$C$42:$AQ$68</definedName>
    <definedName name="_xlnm.Print_Area" localSheetId="12">'Seznam figur'!$C$4:$G$646</definedName>
    <definedName name="_xlnm.Print_Area" localSheetId="3">'SO 02 - Nová železobetono...'!$C$4:$J$39,'SO 02 - Nová železobetono...'!$C$45:$J$67,'SO 02 - Nová železobetono...'!$C$73:$K$283</definedName>
    <definedName name="_xlnm.Print_Area" localSheetId="10">'SO 06 - Lokální reprofila...'!$C$4:$J$39,'SO 06 - Lokální reprofila...'!$C$45:$J$65,'SO 06 - Lokální reprofila...'!$C$71:$K$205</definedName>
    <definedName name="_xlnm.Print_Area" localSheetId="11">'VON - Vedlejší a ostatní ...'!$C$4:$J$39,'VON - Vedlejší a ostatní ...'!$C$45:$J$64,'VON - Vedlejší a ostatní ...'!$C$70:$K$139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5" i="14" l="1"/>
  <c r="H13" i="14"/>
  <c r="D12" i="14"/>
  <c r="D6" i="14" s="1"/>
  <c r="D8" i="14" s="1"/>
  <c r="D7" i="12" l="1"/>
  <c r="J37" i="11"/>
  <c r="J36" i="11"/>
  <c r="AY67" i="1" s="1"/>
  <c r="J35" i="11"/>
  <c r="AX67" i="1"/>
  <c r="BI138" i="11"/>
  <c r="BH138" i="11"/>
  <c r="BG138" i="11"/>
  <c r="BF138" i="11"/>
  <c r="T138" i="11"/>
  <c r="R138" i="11"/>
  <c r="P138" i="11"/>
  <c r="BI136" i="11"/>
  <c r="BH136" i="11"/>
  <c r="BG136" i="11"/>
  <c r="BF136" i="11"/>
  <c r="T136" i="11"/>
  <c r="R136" i="11"/>
  <c r="P136" i="11"/>
  <c r="BI134" i="11"/>
  <c r="BH134" i="11"/>
  <c r="BG134" i="11"/>
  <c r="BF134" i="11"/>
  <c r="T134" i="11"/>
  <c r="R134" i="11"/>
  <c r="P134" i="11"/>
  <c r="BI132" i="11"/>
  <c r="BH132" i="11"/>
  <c r="BG132" i="11"/>
  <c r="BF132" i="11"/>
  <c r="T132" i="11"/>
  <c r="R132" i="11"/>
  <c r="P132" i="11"/>
  <c r="BI130" i="11"/>
  <c r="BH130" i="11"/>
  <c r="BG130" i="11"/>
  <c r="BF130" i="11"/>
  <c r="T130" i="11"/>
  <c r="R130" i="11"/>
  <c r="P130" i="11"/>
  <c r="BI128" i="11"/>
  <c r="BH128" i="11"/>
  <c r="BG128" i="11"/>
  <c r="BF128" i="11"/>
  <c r="T128" i="11"/>
  <c r="R128" i="11"/>
  <c r="P128" i="11"/>
  <c r="BI126" i="11"/>
  <c r="BH126" i="11"/>
  <c r="BG126" i="11"/>
  <c r="BF126" i="11"/>
  <c r="T126" i="11"/>
  <c r="R126" i="11"/>
  <c r="P126" i="11"/>
  <c r="BI124" i="11"/>
  <c r="BH124" i="11"/>
  <c r="BG124" i="11"/>
  <c r="BF124" i="11"/>
  <c r="T124" i="11"/>
  <c r="R124" i="11"/>
  <c r="P124" i="11"/>
  <c r="BI122" i="11"/>
  <c r="BH122" i="11"/>
  <c r="BG122" i="11"/>
  <c r="BF122" i="11"/>
  <c r="T122" i="11"/>
  <c r="R122" i="11"/>
  <c r="P122" i="11"/>
  <c r="BI120" i="11"/>
  <c r="BH120" i="11"/>
  <c r="BG120" i="11"/>
  <c r="BF120" i="11"/>
  <c r="T120" i="11"/>
  <c r="R120" i="11"/>
  <c r="P120" i="11"/>
  <c r="BI118" i="11"/>
  <c r="BH118" i="11"/>
  <c r="BG118" i="11"/>
  <c r="BF118" i="11"/>
  <c r="T118" i="11"/>
  <c r="R118" i="11"/>
  <c r="P118" i="11"/>
  <c r="BI116" i="11"/>
  <c r="BH116" i="11"/>
  <c r="BG116" i="11"/>
  <c r="BF116" i="11"/>
  <c r="T116" i="11"/>
  <c r="R116" i="11"/>
  <c r="P116" i="11"/>
  <c r="BI114" i="11"/>
  <c r="BH114" i="11"/>
  <c r="BG114" i="11"/>
  <c r="BF114" i="11"/>
  <c r="T114" i="11"/>
  <c r="R114" i="11"/>
  <c r="P114" i="11"/>
  <c r="BI112" i="11"/>
  <c r="BH112" i="11"/>
  <c r="BG112" i="11"/>
  <c r="BF112" i="11"/>
  <c r="T112" i="11"/>
  <c r="R112" i="11"/>
  <c r="P112" i="11"/>
  <c r="BI110" i="11"/>
  <c r="BH110" i="11"/>
  <c r="BG110" i="11"/>
  <c r="BF110" i="11"/>
  <c r="T110" i="11"/>
  <c r="R110" i="11"/>
  <c r="P110" i="11"/>
  <c r="BI108" i="11"/>
  <c r="BH108" i="11"/>
  <c r="BG108" i="11"/>
  <c r="BF108" i="11"/>
  <c r="T108" i="11"/>
  <c r="R108" i="11"/>
  <c r="P108" i="11"/>
  <c r="BI106" i="11"/>
  <c r="BH106" i="11"/>
  <c r="BG106" i="11"/>
  <c r="BF106" i="11"/>
  <c r="T106" i="11"/>
  <c r="R106" i="11"/>
  <c r="P106" i="11"/>
  <c r="BI104" i="11"/>
  <c r="BH104" i="11"/>
  <c r="BG104" i="11"/>
  <c r="BF104" i="11"/>
  <c r="T104" i="11"/>
  <c r="R104" i="11"/>
  <c r="P104" i="11"/>
  <c r="BI102" i="11"/>
  <c r="BH102" i="11"/>
  <c r="BG102" i="11"/>
  <c r="BF102" i="11"/>
  <c r="T102" i="11"/>
  <c r="R102" i="11"/>
  <c r="P102" i="11"/>
  <c r="BI100" i="11"/>
  <c r="BH100" i="11"/>
  <c r="BG100" i="11"/>
  <c r="BF100" i="11"/>
  <c r="T100" i="11"/>
  <c r="R100" i="11"/>
  <c r="P100" i="11"/>
  <c r="BI97" i="11"/>
  <c r="BH97" i="11"/>
  <c r="BG97" i="11"/>
  <c r="BF97" i="11"/>
  <c r="T97" i="11"/>
  <c r="T96" i="11" s="1"/>
  <c r="R97" i="11"/>
  <c r="R96" i="11"/>
  <c r="P97" i="11"/>
  <c r="P96" i="11" s="1"/>
  <c r="BI94" i="11"/>
  <c r="BH94" i="11"/>
  <c r="BG94" i="11"/>
  <c r="BF94" i="11"/>
  <c r="T94" i="11"/>
  <c r="R94" i="11"/>
  <c r="P94" i="11"/>
  <c r="BI92" i="11"/>
  <c r="BH92" i="11"/>
  <c r="BG92" i="11"/>
  <c r="BF92" i="11"/>
  <c r="T92" i="11"/>
  <c r="R92" i="11"/>
  <c r="P92" i="11"/>
  <c r="BI90" i="11"/>
  <c r="BH90" i="11"/>
  <c r="BG90" i="11"/>
  <c r="BF90" i="11"/>
  <c r="T90" i="11"/>
  <c r="R90" i="11"/>
  <c r="P90" i="11"/>
  <c r="BI88" i="11"/>
  <c r="BH88" i="11"/>
  <c r="BG88" i="11"/>
  <c r="BF88" i="11"/>
  <c r="T88" i="11"/>
  <c r="R88" i="11"/>
  <c r="P88" i="11"/>
  <c r="BI86" i="11"/>
  <c r="BH86" i="11"/>
  <c r="BG86" i="11"/>
  <c r="BF86" i="11"/>
  <c r="T86" i="11"/>
  <c r="R86" i="11"/>
  <c r="P86" i="11"/>
  <c r="J80" i="11"/>
  <c r="J79" i="11"/>
  <c r="F79" i="11"/>
  <c r="F77" i="11"/>
  <c r="E75" i="11"/>
  <c r="J55" i="11"/>
  <c r="J54" i="11"/>
  <c r="F54" i="11"/>
  <c r="F52" i="11"/>
  <c r="E50" i="11"/>
  <c r="J18" i="11"/>
  <c r="E18" i="11"/>
  <c r="F80" i="11" s="1"/>
  <c r="J17" i="11"/>
  <c r="J12" i="11"/>
  <c r="J77" i="11"/>
  <c r="E7" i="11"/>
  <c r="E73" i="11"/>
  <c r="J37" i="10"/>
  <c r="J36" i="10"/>
  <c r="AY66" i="1"/>
  <c r="J35" i="10"/>
  <c r="AX66" i="1"/>
  <c r="BI202" i="10"/>
  <c r="BH202" i="10"/>
  <c r="BG202" i="10"/>
  <c r="BF202" i="10"/>
  <c r="T202" i="10"/>
  <c r="T201" i="10" s="1"/>
  <c r="R202" i="10"/>
  <c r="R201" i="10"/>
  <c r="P202" i="10"/>
  <c r="P201" i="10"/>
  <c r="BI190" i="10"/>
  <c r="BH190" i="10"/>
  <c r="BG190" i="10"/>
  <c r="BF190" i="10"/>
  <c r="T190" i="10"/>
  <c r="T189" i="10" s="1"/>
  <c r="R190" i="10"/>
  <c r="R189" i="10" s="1"/>
  <c r="P190" i="10"/>
  <c r="P189" i="10"/>
  <c r="BI177" i="10"/>
  <c r="BH177" i="10"/>
  <c r="BG177" i="10"/>
  <c r="BF177" i="10"/>
  <c r="T177" i="10"/>
  <c r="R177" i="10"/>
  <c r="P177" i="10"/>
  <c r="BI165" i="10"/>
  <c r="BH165" i="10"/>
  <c r="BG165" i="10"/>
  <c r="BF165" i="10"/>
  <c r="T165" i="10"/>
  <c r="R165" i="10"/>
  <c r="P165" i="10"/>
  <c r="BI155" i="10"/>
  <c r="BH155" i="10"/>
  <c r="BG155" i="10"/>
  <c r="BF155" i="10"/>
  <c r="T155" i="10"/>
  <c r="R155" i="10"/>
  <c r="P155" i="10"/>
  <c r="BI144" i="10"/>
  <c r="BH144" i="10"/>
  <c r="BG144" i="10"/>
  <c r="BF144" i="10"/>
  <c r="T144" i="10"/>
  <c r="R144" i="10"/>
  <c r="P144" i="10"/>
  <c r="BI134" i="10"/>
  <c r="BH134" i="10"/>
  <c r="BG134" i="10"/>
  <c r="BF134" i="10"/>
  <c r="T134" i="10"/>
  <c r="R134" i="10"/>
  <c r="P134" i="10"/>
  <c r="BI123" i="10"/>
  <c r="BH123" i="10"/>
  <c r="BG123" i="10"/>
  <c r="BF123" i="10"/>
  <c r="T123" i="10"/>
  <c r="R123" i="10"/>
  <c r="P123" i="10"/>
  <c r="BI107" i="10"/>
  <c r="BH107" i="10"/>
  <c r="BG107" i="10"/>
  <c r="BF107" i="10"/>
  <c r="T107" i="10"/>
  <c r="R107" i="10"/>
  <c r="P107" i="10"/>
  <c r="BI96" i="10"/>
  <c r="BH96" i="10"/>
  <c r="BG96" i="10"/>
  <c r="BF96" i="10"/>
  <c r="T96" i="10"/>
  <c r="R96" i="10"/>
  <c r="P96" i="10"/>
  <c r="BI87" i="10"/>
  <c r="BH87" i="10"/>
  <c r="BG87" i="10"/>
  <c r="BF87" i="10"/>
  <c r="T87" i="10"/>
  <c r="R87" i="10"/>
  <c r="P87" i="10"/>
  <c r="J81" i="10"/>
  <c r="J80" i="10"/>
  <c r="F80" i="10"/>
  <c r="F78" i="10"/>
  <c r="E76" i="10"/>
  <c r="J55" i="10"/>
  <c r="J54" i="10"/>
  <c r="F54" i="10"/>
  <c r="F52" i="10"/>
  <c r="E50" i="10"/>
  <c r="J18" i="10"/>
  <c r="E18" i="10"/>
  <c r="F55" i="10"/>
  <c r="J17" i="10"/>
  <c r="J12" i="10"/>
  <c r="J78" i="10" s="1"/>
  <c r="E7" i="10"/>
  <c r="E74" i="10" s="1"/>
  <c r="J39" i="9"/>
  <c r="J38" i="9"/>
  <c r="AY65" i="1" s="1"/>
  <c r="J37" i="9"/>
  <c r="AX65" i="1"/>
  <c r="BI237" i="9"/>
  <c r="BH237" i="9"/>
  <c r="BG237" i="9"/>
  <c r="BF237" i="9"/>
  <c r="T237" i="9"/>
  <c r="T236" i="9" s="1"/>
  <c r="R237" i="9"/>
  <c r="R236" i="9"/>
  <c r="P237" i="9"/>
  <c r="P236" i="9" s="1"/>
  <c r="BI227" i="9"/>
  <c r="BH227" i="9"/>
  <c r="BG227" i="9"/>
  <c r="BF227" i="9"/>
  <c r="T227" i="9"/>
  <c r="T226" i="9" s="1"/>
  <c r="R227" i="9"/>
  <c r="R226" i="9" s="1"/>
  <c r="P227" i="9"/>
  <c r="P226" i="9"/>
  <c r="BI217" i="9"/>
  <c r="BH217" i="9"/>
  <c r="BG217" i="9"/>
  <c r="BF217" i="9"/>
  <c r="T217" i="9"/>
  <c r="R217" i="9"/>
  <c r="P217" i="9"/>
  <c r="BI208" i="9"/>
  <c r="BH208" i="9"/>
  <c r="BG208" i="9"/>
  <c r="BF208" i="9"/>
  <c r="T208" i="9"/>
  <c r="R208" i="9"/>
  <c r="P208" i="9"/>
  <c r="BI199" i="9"/>
  <c r="BH199" i="9"/>
  <c r="BG199" i="9"/>
  <c r="BF199" i="9"/>
  <c r="T199" i="9"/>
  <c r="R199" i="9"/>
  <c r="P199" i="9"/>
  <c r="BI190" i="9"/>
  <c r="BH190" i="9"/>
  <c r="BG190" i="9"/>
  <c r="BF190" i="9"/>
  <c r="T190" i="9"/>
  <c r="R190" i="9"/>
  <c r="P190" i="9"/>
  <c r="BI181" i="9"/>
  <c r="BH181" i="9"/>
  <c r="BG181" i="9"/>
  <c r="BF181" i="9"/>
  <c r="T181" i="9"/>
  <c r="R181" i="9"/>
  <c r="P181" i="9"/>
  <c r="BI172" i="9"/>
  <c r="BH172" i="9"/>
  <c r="BG172" i="9"/>
  <c r="BF172" i="9"/>
  <c r="T172" i="9"/>
  <c r="R172" i="9"/>
  <c r="P172" i="9"/>
  <c r="BI163" i="9"/>
  <c r="BH163" i="9"/>
  <c r="BG163" i="9"/>
  <c r="BF163" i="9"/>
  <c r="T163" i="9"/>
  <c r="R163" i="9"/>
  <c r="P163" i="9"/>
  <c r="BI154" i="9"/>
  <c r="BH154" i="9"/>
  <c r="BG154" i="9"/>
  <c r="BF154" i="9"/>
  <c r="T154" i="9"/>
  <c r="R154" i="9"/>
  <c r="P154" i="9"/>
  <c r="BI145" i="9"/>
  <c r="BH145" i="9"/>
  <c r="BG145" i="9"/>
  <c r="BF145" i="9"/>
  <c r="T145" i="9"/>
  <c r="R145" i="9"/>
  <c r="P145" i="9"/>
  <c r="BI136" i="9"/>
  <c r="BH136" i="9"/>
  <c r="BG136" i="9"/>
  <c r="BF136" i="9"/>
  <c r="T136" i="9"/>
  <c r="R136" i="9"/>
  <c r="P136" i="9"/>
  <c r="BI129" i="9"/>
  <c r="BH129" i="9"/>
  <c r="BG129" i="9"/>
  <c r="BF129" i="9"/>
  <c r="T129" i="9"/>
  <c r="R129" i="9"/>
  <c r="P129" i="9"/>
  <c r="BI123" i="9"/>
  <c r="BH123" i="9"/>
  <c r="BG123" i="9"/>
  <c r="BF123" i="9"/>
  <c r="T123" i="9"/>
  <c r="R123" i="9"/>
  <c r="P123" i="9"/>
  <c r="BI116" i="9"/>
  <c r="BH116" i="9"/>
  <c r="BG116" i="9"/>
  <c r="BF116" i="9"/>
  <c r="T116" i="9"/>
  <c r="R116" i="9"/>
  <c r="P116" i="9"/>
  <c r="BI108" i="9"/>
  <c r="BH108" i="9"/>
  <c r="BG108" i="9"/>
  <c r="BF108" i="9"/>
  <c r="T108" i="9"/>
  <c r="R108" i="9"/>
  <c r="P108" i="9"/>
  <c r="BI101" i="9"/>
  <c r="BH101" i="9"/>
  <c r="BG101" i="9"/>
  <c r="BF101" i="9"/>
  <c r="T101" i="9"/>
  <c r="R101" i="9"/>
  <c r="P101" i="9"/>
  <c r="BI93" i="9"/>
  <c r="BH93" i="9"/>
  <c r="BG93" i="9"/>
  <c r="BF93" i="9"/>
  <c r="T93" i="9"/>
  <c r="R93" i="9"/>
  <c r="P93" i="9"/>
  <c r="J87" i="9"/>
  <c r="J86" i="9"/>
  <c r="F86" i="9"/>
  <c r="F84" i="9"/>
  <c r="E82" i="9"/>
  <c r="J59" i="9"/>
  <c r="J58" i="9"/>
  <c r="F58" i="9"/>
  <c r="F56" i="9"/>
  <c r="E54" i="9"/>
  <c r="J20" i="9"/>
  <c r="E20" i="9"/>
  <c r="F59" i="9"/>
  <c r="J19" i="9"/>
  <c r="J14" i="9"/>
  <c r="J56" i="9" s="1"/>
  <c r="E7" i="9"/>
  <c r="E50" i="9" s="1"/>
  <c r="J39" i="8"/>
  <c r="J38" i="8"/>
  <c r="AY64" i="1"/>
  <c r="J37" i="8"/>
  <c r="AX64" i="1" s="1"/>
  <c r="BI191" i="8"/>
  <c r="BH191" i="8"/>
  <c r="BG191" i="8"/>
  <c r="BF191" i="8"/>
  <c r="T191" i="8"/>
  <c r="T190" i="8"/>
  <c r="R191" i="8"/>
  <c r="R190" i="8" s="1"/>
  <c r="P191" i="8"/>
  <c r="P190" i="8"/>
  <c r="BI181" i="8"/>
  <c r="BH181" i="8"/>
  <c r="BG181" i="8"/>
  <c r="BF181" i="8"/>
  <c r="T181" i="8"/>
  <c r="T180" i="8" s="1"/>
  <c r="R181" i="8"/>
  <c r="R180" i="8"/>
  <c r="P181" i="8"/>
  <c r="P180" i="8" s="1"/>
  <c r="BI171" i="8"/>
  <c r="BH171" i="8"/>
  <c r="BG171" i="8"/>
  <c r="BF171" i="8"/>
  <c r="T171" i="8"/>
  <c r="R171" i="8"/>
  <c r="P171" i="8"/>
  <c r="BI162" i="8"/>
  <c r="BH162" i="8"/>
  <c r="BG162" i="8"/>
  <c r="BF162" i="8"/>
  <c r="T162" i="8"/>
  <c r="R162" i="8"/>
  <c r="P162" i="8"/>
  <c r="BI153" i="8"/>
  <c r="BH153" i="8"/>
  <c r="BG153" i="8"/>
  <c r="BF153" i="8"/>
  <c r="T153" i="8"/>
  <c r="R153" i="8"/>
  <c r="P153" i="8"/>
  <c r="BI144" i="8"/>
  <c r="BH144" i="8"/>
  <c r="BG144" i="8"/>
  <c r="BF144" i="8"/>
  <c r="T144" i="8"/>
  <c r="R144" i="8"/>
  <c r="P144" i="8"/>
  <c r="BI135" i="8"/>
  <c r="BH135" i="8"/>
  <c r="BG135" i="8"/>
  <c r="BF135" i="8"/>
  <c r="T135" i="8"/>
  <c r="R135" i="8"/>
  <c r="P135" i="8"/>
  <c r="BI126" i="8"/>
  <c r="BH126" i="8"/>
  <c r="BG126" i="8"/>
  <c r="BF126" i="8"/>
  <c r="T126" i="8"/>
  <c r="R126" i="8"/>
  <c r="P126" i="8"/>
  <c r="BI117" i="8"/>
  <c r="BH117" i="8"/>
  <c r="BG117" i="8"/>
  <c r="BF117" i="8"/>
  <c r="T117" i="8"/>
  <c r="R117" i="8"/>
  <c r="P117" i="8"/>
  <c r="BI108" i="8"/>
  <c r="BH108" i="8"/>
  <c r="BG108" i="8"/>
  <c r="BF108" i="8"/>
  <c r="T108" i="8"/>
  <c r="R108" i="8"/>
  <c r="P108" i="8"/>
  <c r="BI99" i="8"/>
  <c r="BH99" i="8"/>
  <c r="BG99" i="8"/>
  <c r="BF99" i="8"/>
  <c r="T99" i="8"/>
  <c r="R99" i="8"/>
  <c r="P99" i="8"/>
  <c r="BI92" i="8"/>
  <c r="BH92" i="8"/>
  <c r="BG92" i="8"/>
  <c r="BF92" i="8"/>
  <c r="T92" i="8"/>
  <c r="R92" i="8"/>
  <c r="P92" i="8"/>
  <c r="J86" i="8"/>
  <c r="J85" i="8"/>
  <c r="F85" i="8"/>
  <c r="F83" i="8"/>
  <c r="E81" i="8"/>
  <c r="J59" i="8"/>
  <c r="J58" i="8"/>
  <c r="F58" i="8"/>
  <c r="F56" i="8"/>
  <c r="E54" i="8"/>
  <c r="J20" i="8"/>
  <c r="E20" i="8"/>
  <c r="F59" i="8"/>
  <c r="J19" i="8"/>
  <c r="J14" i="8"/>
  <c r="J56" i="8"/>
  <c r="E7" i="8"/>
  <c r="E77" i="8" s="1"/>
  <c r="J39" i="7"/>
  <c r="J38" i="7"/>
  <c r="AY62" i="1"/>
  <c r="J37" i="7"/>
  <c r="AX62" i="1" s="1"/>
  <c r="BI516" i="7"/>
  <c r="BH516" i="7"/>
  <c r="BG516" i="7"/>
  <c r="BF516" i="7"/>
  <c r="T516" i="7"/>
  <c r="R516" i="7"/>
  <c r="P516" i="7"/>
  <c r="BI509" i="7"/>
  <c r="BH509" i="7"/>
  <c r="BG509" i="7"/>
  <c r="BF509" i="7"/>
  <c r="T509" i="7"/>
  <c r="R509" i="7"/>
  <c r="P509" i="7"/>
  <c r="BI501" i="7"/>
  <c r="BH501" i="7"/>
  <c r="BG501" i="7"/>
  <c r="BF501" i="7"/>
  <c r="T501" i="7"/>
  <c r="R501" i="7"/>
  <c r="P501" i="7"/>
  <c r="BI494" i="7"/>
  <c r="BH494" i="7"/>
  <c r="BG494" i="7"/>
  <c r="BF494" i="7"/>
  <c r="T494" i="7"/>
  <c r="R494" i="7"/>
  <c r="P494" i="7"/>
  <c r="BI486" i="7"/>
  <c r="BH486" i="7"/>
  <c r="BG486" i="7"/>
  <c r="BF486" i="7"/>
  <c r="T486" i="7"/>
  <c r="R486" i="7"/>
  <c r="P486" i="7"/>
  <c r="BI479" i="7"/>
  <c r="BH479" i="7"/>
  <c r="BG479" i="7"/>
  <c r="BF479" i="7"/>
  <c r="T479" i="7"/>
  <c r="R479" i="7"/>
  <c r="P479" i="7"/>
  <c r="BI444" i="7"/>
  <c r="BH444" i="7"/>
  <c r="BG444" i="7"/>
  <c r="BF444" i="7"/>
  <c r="T444" i="7"/>
  <c r="R444" i="7"/>
  <c r="P444" i="7"/>
  <c r="BI410" i="7"/>
  <c r="BH410" i="7"/>
  <c r="BG410" i="7"/>
  <c r="BF410" i="7"/>
  <c r="T410" i="7"/>
  <c r="R410" i="7"/>
  <c r="P410" i="7"/>
  <c r="BI375" i="7"/>
  <c r="BH375" i="7"/>
  <c r="BG375" i="7"/>
  <c r="BF375" i="7"/>
  <c r="T375" i="7"/>
  <c r="R375" i="7"/>
  <c r="P375" i="7"/>
  <c r="BI341" i="7"/>
  <c r="BH341" i="7"/>
  <c r="BG341" i="7"/>
  <c r="BF341" i="7"/>
  <c r="T341" i="7"/>
  <c r="R341" i="7"/>
  <c r="P341" i="7"/>
  <c r="BI306" i="7"/>
  <c r="BH306" i="7"/>
  <c r="BG306" i="7"/>
  <c r="BF306" i="7"/>
  <c r="T306" i="7"/>
  <c r="R306" i="7"/>
  <c r="P306" i="7"/>
  <c r="BI271" i="7"/>
  <c r="BH271" i="7"/>
  <c r="BG271" i="7"/>
  <c r="BF271" i="7"/>
  <c r="T271" i="7"/>
  <c r="R271" i="7"/>
  <c r="P271" i="7"/>
  <c r="BI236" i="7"/>
  <c r="BH236" i="7"/>
  <c r="BG236" i="7"/>
  <c r="BF236" i="7"/>
  <c r="T236" i="7"/>
  <c r="R236" i="7"/>
  <c r="P236" i="7"/>
  <c r="BI194" i="7"/>
  <c r="BH194" i="7"/>
  <c r="BG194" i="7"/>
  <c r="BF194" i="7"/>
  <c r="T194" i="7"/>
  <c r="R194" i="7"/>
  <c r="P194" i="7"/>
  <c r="BI190" i="7"/>
  <c r="BH190" i="7"/>
  <c r="BG190" i="7"/>
  <c r="BF190" i="7"/>
  <c r="T190" i="7"/>
  <c r="R190" i="7"/>
  <c r="P190" i="7"/>
  <c r="BI182" i="7"/>
  <c r="BH182" i="7"/>
  <c r="BG182" i="7"/>
  <c r="BF182" i="7"/>
  <c r="T182" i="7"/>
  <c r="R182" i="7"/>
  <c r="P182" i="7"/>
  <c r="BI178" i="7"/>
  <c r="BH178" i="7"/>
  <c r="BG178" i="7"/>
  <c r="BF178" i="7"/>
  <c r="T178" i="7"/>
  <c r="R178" i="7"/>
  <c r="P178" i="7"/>
  <c r="BI174" i="7"/>
  <c r="BH174" i="7"/>
  <c r="BG174" i="7"/>
  <c r="BF174" i="7"/>
  <c r="T174" i="7"/>
  <c r="R174" i="7"/>
  <c r="P174" i="7"/>
  <c r="BI170" i="7"/>
  <c r="BH170" i="7"/>
  <c r="BG170" i="7"/>
  <c r="BF170" i="7"/>
  <c r="T170" i="7"/>
  <c r="R170" i="7"/>
  <c r="P170" i="7"/>
  <c r="BI154" i="7"/>
  <c r="BH154" i="7"/>
  <c r="BG154" i="7"/>
  <c r="BF154" i="7"/>
  <c r="T154" i="7"/>
  <c r="R154" i="7"/>
  <c r="P154" i="7"/>
  <c r="BI148" i="7"/>
  <c r="BH148" i="7"/>
  <c r="BG148" i="7"/>
  <c r="BF148" i="7"/>
  <c r="T148" i="7"/>
  <c r="T147" i="7"/>
  <c r="R148" i="7"/>
  <c r="R147" i="7"/>
  <c r="P148" i="7"/>
  <c r="P147" i="7" s="1"/>
  <c r="BI136" i="7"/>
  <c r="BH136" i="7"/>
  <c r="BG136" i="7"/>
  <c r="BF136" i="7"/>
  <c r="T136" i="7"/>
  <c r="T135" i="7" s="1"/>
  <c r="R136" i="7"/>
  <c r="R135" i="7"/>
  <c r="P136" i="7"/>
  <c r="P135" i="7"/>
  <c r="BI126" i="7"/>
  <c r="BH126" i="7"/>
  <c r="BG126" i="7"/>
  <c r="BF126" i="7"/>
  <c r="T126" i="7"/>
  <c r="R126" i="7"/>
  <c r="P126" i="7"/>
  <c r="BI117" i="7"/>
  <c r="BH117" i="7"/>
  <c r="BG117" i="7"/>
  <c r="BF117" i="7"/>
  <c r="T117" i="7"/>
  <c r="R117" i="7"/>
  <c r="P117" i="7"/>
  <c r="BI106" i="7"/>
  <c r="BH106" i="7"/>
  <c r="BG106" i="7"/>
  <c r="BF106" i="7"/>
  <c r="T106" i="7"/>
  <c r="R106" i="7"/>
  <c r="P106" i="7"/>
  <c r="BI95" i="7"/>
  <c r="BH95" i="7"/>
  <c r="BG95" i="7"/>
  <c r="BF95" i="7"/>
  <c r="T95" i="7"/>
  <c r="R95" i="7"/>
  <c r="P95" i="7"/>
  <c r="J89" i="7"/>
  <c r="J88" i="7"/>
  <c r="F88" i="7"/>
  <c r="F86" i="7"/>
  <c r="E84" i="7"/>
  <c r="J59" i="7"/>
  <c r="J58" i="7"/>
  <c r="F58" i="7"/>
  <c r="F56" i="7"/>
  <c r="E54" i="7"/>
  <c r="J20" i="7"/>
  <c r="E20" i="7"/>
  <c r="F89" i="7"/>
  <c r="J19" i="7"/>
  <c r="J14" i="7"/>
  <c r="J86" i="7" s="1"/>
  <c r="E7" i="7"/>
  <c r="E80" i="7"/>
  <c r="J39" i="6"/>
  <c r="J38" i="6"/>
  <c r="AY61" i="1"/>
  <c r="J37" i="6"/>
  <c r="AX61" i="1" s="1"/>
  <c r="BI697" i="6"/>
  <c r="BH697" i="6"/>
  <c r="BG697" i="6"/>
  <c r="BF697" i="6"/>
  <c r="T697" i="6"/>
  <c r="R697" i="6"/>
  <c r="P697" i="6"/>
  <c r="BI690" i="6"/>
  <c r="BH690" i="6"/>
  <c r="BG690" i="6"/>
  <c r="BF690" i="6"/>
  <c r="T690" i="6"/>
  <c r="R690" i="6"/>
  <c r="P690" i="6"/>
  <c r="BI682" i="6"/>
  <c r="BH682" i="6"/>
  <c r="BG682" i="6"/>
  <c r="BF682" i="6"/>
  <c r="T682" i="6"/>
  <c r="R682" i="6"/>
  <c r="P682" i="6"/>
  <c r="BI675" i="6"/>
  <c r="BH675" i="6"/>
  <c r="BG675" i="6"/>
  <c r="BF675" i="6"/>
  <c r="T675" i="6"/>
  <c r="R675" i="6"/>
  <c r="P675" i="6"/>
  <c r="BI667" i="6"/>
  <c r="BH667" i="6"/>
  <c r="BG667" i="6"/>
  <c r="BF667" i="6"/>
  <c r="T667" i="6"/>
  <c r="R667" i="6"/>
  <c r="P667" i="6"/>
  <c r="BI660" i="6"/>
  <c r="BH660" i="6"/>
  <c r="BG660" i="6"/>
  <c r="BF660" i="6"/>
  <c r="T660" i="6"/>
  <c r="R660" i="6"/>
  <c r="P660" i="6"/>
  <c r="BI629" i="6"/>
  <c r="BH629" i="6"/>
  <c r="BG629" i="6"/>
  <c r="BF629" i="6"/>
  <c r="T629" i="6"/>
  <c r="R629" i="6"/>
  <c r="P629" i="6"/>
  <c r="BI599" i="6"/>
  <c r="BH599" i="6"/>
  <c r="BG599" i="6"/>
  <c r="BF599" i="6"/>
  <c r="T599" i="6"/>
  <c r="R599" i="6"/>
  <c r="P599" i="6"/>
  <c r="BI568" i="6"/>
  <c r="BH568" i="6"/>
  <c r="BG568" i="6"/>
  <c r="BF568" i="6"/>
  <c r="T568" i="6"/>
  <c r="R568" i="6"/>
  <c r="P568" i="6"/>
  <c r="BI538" i="6"/>
  <c r="BH538" i="6"/>
  <c r="BG538" i="6"/>
  <c r="BF538" i="6"/>
  <c r="T538" i="6"/>
  <c r="R538" i="6"/>
  <c r="P538" i="6"/>
  <c r="BI507" i="6"/>
  <c r="BH507" i="6"/>
  <c r="BG507" i="6"/>
  <c r="BF507" i="6"/>
  <c r="T507" i="6"/>
  <c r="R507" i="6"/>
  <c r="P507" i="6"/>
  <c r="BI476" i="6"/>
  <c r="BH476" i="6"/>
  <c r="BG476" i="6"/>
  <c r="BF476" i="6"/>
  <c r="T476" i="6"/>
  <c r="R476" i="6"/>
  <c r="P476" i="6"/>
  <c r="BI445" i="6"/>
  <c r="BH445" i="6"/>
  <c r="BG445" i="6"/>
  <c r="BF445" i="6"/>
  <c r="T445" i="6"/>
  <c r="R445" i="6"/>
  <c r="P445" i="6"/>
  <c r="BI410" i="6"/>
  <c r="BH410" i="6"/>
  <c r="BG410" i="6"/>
  <c r="BF410" i="6"/>
  <c r="T410" i="6"/>
  <c r="R410" i="6"/>
  <c r="P410" i="6"/>
  <c r="BI406" i="6"/>
  <c r="BH406" i="6"/>
  <c r="BG406" i="6"/>
  <c r="BF406" i="6"/>
  <c r="T406" i="6"/>
  <c r="R406" i="6"/>
  <c r="P406" i="6"/>
  <c r="BI376" i="6"/>
  <c r="BH376" i="6"/>
  <c r="BG376" i="6"/>
  <c r="BF376" i="6"/>
  <c r="T376" i="6"/>
  <c r="R376" i="6"/>
  <c r="P376" i="6"/>
  <c r="BI373" i="6"/>
  <c r="BH373" i="6"/>
  <c r="BG373" i="6"/>
  <c r="BF373" i="6"/>
  <c r="T373" i="6"/>
  <c r="R373" i="6"/>
  <c r="P373" i="6"/>
  <c r="BI369" i="6"/>
  <c r="BH369" i="6"/>
  <c r="BG369" i="6"/>
  <c r="BF369" i="6"/>
  <c r="T369" i="6"/>
  <c r="R369" i="6"/>
  <c r="P369" i="6"/>
  <c r="BI365" i="6"/>
  <c r="BH365" i="6"/>
  <c r="BG365" i="6"/>
  <c r="BF365" i="6"/>
  <c r="T365" i="6"/>
  <c r="R365" i="6"/>
  <c r="P365" i="6"/>
  <c r="BI353" i="6"/>
  <c r="BH353" i="6"/>
  <c r="BG353" i="6"/>
  <c r="BF353" i="6"/>
  <c r="T353" i="6"/>
  <c r="R353" i="6"/>
  <c r="P353" i="6"/>
  <c r="BI349" i="6"/>
  <c r="BH349" i="6"/>
  <c r="BG349" i="6"/>
  <c r="BF349" i="6"/>
  <c r="T349" i="6"/>
  <c r="R349" i="6"/>
  <c r="P349" i="6"/>
  <c r="BI345" i="6"/>
  <c r="BH345" i="6"/>
  <c r="BG345" i="6"/>
  <c r="BF345" i="6"/>
  <c r="T345" i="6"/>
  <c r="R345" i="6"/>
  <c r="P345" i="6"/>
  <c r="BI335" i="6"/>
  <c r="BH335" i="6"/>
  <c r="BG335" i="6"/>
  <c r="BF335" i="6"/>
  <c r="T335" i="6"/>
  <c r="R335" i="6"/>
  <c r="P335" i="6"/>
  <c r="BI331" i="6"/>
  <c r="BH331" i="6"/>
  <c r="BG331" i="6"/>
  <c r="BF331" i="6"/>
  <c r="T331" i="6"/>
  <c r="R331" i="6"/>
  <c r="P331" i="6"/>
  <c r="BI327" i="6"/>
  <c r="BH327" i="6"/>
  <c r="BG327" i="6"/>
  <c r="BF327" i="6"/>
  <c r="T327" i="6"/>
  <c r="R327" i="6"/>
  <c r="P327" i="6"/>
  <c r="BI323" i="6"/>
  <c r="BH323" i="6"/>
  <c r="BG323" i="6"/>
  <c r="BF323" i="6"/>
  <c r="T323" i="6"/>
  <c r="R323" i="6"/>
  <c r="P323" i="6"/>
  <c r="BI319" i="6"/>
  <c r="BH319" i="6"/>
  <c r="BG319" i="6"/>
  <c r="BF319" i="6"/>
  <c r="T319" i="6"/>
  <c r="R319" i="6"/>
  <c r="P319" i="6"/>
  <c r="BI315" i="6"/>
  <c r="BH315" i="6"/>
  <c r="BG315" i="6"/>
  <c r="BF315" i="6"/>
  <c r="T315" i="6"/>
  <c r="R315" i="6"/>
  <c r="P315" i="6"/>
  <c r="BI311" i="6"/>
  <c r="BH311" i="6"/>
  <c r="BG311" i="6"/>
  <c r="BF311" i="6"/>
  <c r="T311" i="6"/>
  <c r="R311" i="6"/>
  <c r="P311" i="6"/>
  <c r="BI284" i="6"/>
  <c r="BH284" i="6"/>
  <c r="BG284" i="6"/>
  <c r="BF284" i="6"/>
  <c r="T284" i="6"/>
  <c r="R284" i="6"/>
  <c r="P284" i="6"/>
  <c r="BI280" i="6"/>
  <c r="BH280" i="6"/>
  <c r="BG280" i="6"/>
  <c r="BF280" i="6"/>
  <c r="T280" i="6"/>
  <c r="R280" i="6"/>
  <c r="P280" i="6"/>
  <c r="BI276" i="6"/>
  <c r="BH276" i="6"/>
  <c r="BG276" i="6"/>
  <c r="BF276" i="6"/>
  <c r="T276" i="6"/>
  <c r="R276" i="6"/>
  <c r="P276" i="6"/>
  <c r="BI272" i="6"/>
  <c r="BH272" i="6"/>
  <c r="BG272" i="6"/>
  <c r="BF272" i="6"/>
  <c r="T272" i="6"/>
  <c r="R272" i="6"/>
  <c r="P272" i="6"/>
  <c r="BI257" i="6"/>
  <c r="BH257" i="6"/>
  <c r="BG257" i="6"/>
  <c r="BF257" i="6"/>
  <c r="T257" i="6"/>
  <c r="R257" i="6"/>
  <c r="P257" i="6"/>
  <c r="BI252" i="6"/>
  <c r="BH252" i="6"/>
  <c r="BG252" i="6"/>
  <c r="BF252" i="6"/>
  <c r="T252" i="6"/>
  <c r="T251" i="6" s="1"/>
  <c r="R252" i="6"/>
  <c r="R251" i="6" s="1"/>
  <c r="P252" i="6"/>
  <c r="P251" i="6" s="1"/>
  <c r="BI241" i="6"/>
  <c r="BH241" i="6"/>
  <c r="BG241" i="6"/>
  <c r="BF241" i="6"/>
  <c r="T241" i="6"/>
  <c r="R241" i="6"/>
  <c r="R218" i="6"/>
  <c r="P241" i="6"/>
  <c r="BI219" i="6"/>
  <c r="BH219" i="6"/>
  <c r="BG219" i="6"/>
  <c r="BF219" i="6"/>
  <c r="T219" i="6"/>
  <c r="R219" i="6"/>
  <c r="P219" i="6"/>
  <c r="P218" i="6" s="1"/>
  <c r="BI208" i="6"/>
  <c r="BH208" i="6"/>
  <c r="BG208" i="6"/>
  <c r="BF208" i="6"/>
  <c r="T208" i="6"/>
  <c r="R208" i="6"/>
  <c r="P208" i="6"/>
  <c r="BI199" i="6"/>
  <c r="BH199" i="6"/>
  <c r="BG199" i="6"/>
  <c r="BF199" i="6"/>
  <c r="T199" i="6"/>
  <c r="R199" i="6"/>
  <c r="P199" i="6"/>
  <c r="BI189" i="6"/>
  <c r="BH189" i="6"/>
  <c r="BG189" i="6"/>
  <c r="BF189" i="6"/>
  <c r="T189" i="6"/>
  <c r="R189" i="6"/>
  <c r="P189" i="6"/>
  <c r="BI181" i="6"/>
  <c r="BH181" i="6"/>
  <c r="BG181" i="6"/>
  <c r="BF181" i="6"/>
  <c r="T181" i="6"/>
  <c r="R181" i="6"/>
  <c r="P181" i="6"/>
  <c r="BI177" i="6"/>
  <c r="BH177" i="6"/>
  <c r="BG177" i="6"/>
  <c r="BF177" i="6"/>
  <c r="T177" i="6"/>
  <c r="R177" i="6"/>
  <c r="P177" i="6"/>
  <c r="BI165" i="6"/>
  <c r="BH165" i="6"/>
  <c r="BG165" i="6"/>
  <c r="BF165" i="6"/>
  <c r="T165" i="6"/>
  <c r="R165" i="6"/>
  <c r="P165" i="6"/>
  <c r="BI153" i="6"/>
  <c r="BH153" i="6"/>
  <c r="BG153" i="6"/>
  <c r="BF153" i="6"/>
  <c r="T153" i="6"/>
  <c r="R153" i="6"/>
  <c r="P153" i="6"/>
  <c r="BI147" i="6"/>
  <c r="BH147" i="6"/>
  <c r="BG147" i="6"/>
  <c r="BF147" i="6"/>
  <c r="T147" i="6"/>
  <c r="R147" i="6"/>
  <c r="P147" i="6"/>
  <c r="BI133" i="6"/>
  <c r="BH133" i="6"/>
  <c r="BG133" i="6"/>
  <c r="BF133" i="6"/>
  <c r="T133" i="6"/>
  <c r="R133" i="6"/>
  <c r="P133" i="6"/>
  <c r="BI119" i="6"/>
  <c r="BH119" i="6"/>
  <c r="BG119" i="6"/>
  <c r="BF119" i="6"/>
  <c r="T119" i="6"/>
  <c r="R119" i="6"/>
  <c r="P119" i="6"/>
  <c r="BI111" i="6"/>
  <c r="BH111" i="6"/>
  <c r="BG111" i="6"/>
  <c r="BF111" i="6"/>
  <c r="T111" i="6"/>
  <c r="R111" i="6"/>
  <c r="P111" i="6"/>
  <c r="BI106" i="6"/>
  <c r="BH106" i="6"/>
  <c r="BG106" i="6"/>
  <c r="BF106" i="6"/>
  <c r="T106" i="6"/>
  <c r="R106" i="6"/>
  <c r="P106" i="6"/>
  <c r="BI96" i="6"/>
  <c r="BH96" i="6"/>
  <c r="BG96" i="6"/>
  <c r="BF96" i="6"/>
  <c r="T96" i="6"/>
  <c r="R96" i="6"/>
  <c r="P96" i="6"/>
  <c r="J90" i="6"/>
  <c r="J89" i="6"/>
  <c r="F89" i="6"/>
  <c r="F87" i="6"/>
  <c r="E85" i="6"/>
  <c r="J59" i="6"/>
  <c r="J58" i="6"/>
  <c r="F58" i="6"/>
  <c r="F56" i="6"/>
  <c r="E54" i="6"/>
  <c r="J20" i="6"/>
  <c r="E20" i="6"/>
  <c r="F59" i="6" s="1"/>
  <c r="J19" i="6"/>
  <c r="J14" i="6"/>
  <c r="J56" i="6" s="1"/>
  <c r="E7" i="6"/>
  <c r="E81" i="6"/>
  <c r="J39" i="5"/>
  <c r="J38" i="5"/>
  <c r="AY59" i="1" s="1"/>
  <c r="J37" i="5"/>
  <c r="AX59" i="1" s="1"/>
  <c r="BI202" i="5"/>
  <c r="BH202" i="5"/>
  <c r="BG202" i="5"/>
  <c r="BF202" i="5"/>
  <c r="T202" i="5"/>
  <c r="T201" i="5" s="1"/>
  <c r="R202" i="5"/>
  <c r="R201" i="5"/>
  <c r="P202" i="5"/>
  <c r="P201" i="5" s="1"/>
  <c r="BI191" i="5"/>
  <c r="BH191" i="5"/>
  <c r="BG191" i="5"/>
  <c r="BF191" i="5"/>
  <c r="T191" i="5"/>
  <c r="R191" i="5"/>
  <c r="P191" i="5"/>
  <c r="BI178" i="5"/>
  <c r="BH178" i="5"/>
  <c r="BG178" i="5"/>
  <c r="BF178" i="5"/>
  <c r="T178" i="5"/>
  <c r="R178" i="5"/>
  <c r="P178" i="5"/>
  <c r="BI168" i="5"/>
  <c r="BH168" i="5"/>
  <c r="BG168" i="5"/>
  <c r="BF168" i="5"/>
  <c r="T168" i="5"/>
  <c r="R168" i="5"/>
  <c r="P168" i="5"/>
  <c r="BI160" i="5"/>
  <c r="BH160" i="5"/>
  <c r="BG160" i="5"/>
  <c r="BF160" i="5"/>
  <c r="T160" i="5"/>
  <c r="R160" i="5"/>
  <c r="P160" i="5"/>
  <c r="BI152" i="5"/>
  <c r="BH152" i="5"/>
  <c r="BG152" i="5"/>
  <c r="BF152" i="5"/>
  <c r="T152" i="5"/>
  <c r="R152" i="5"/>
  <c r="P152" i="5"/>
  <c r="BI146" i="5"/>
  <c r="BH146" i="5"/>
  <c r="BG146" i="5"/>
  <c r="BF146" i="5"/>
  <c r="T146" i="5"/>
  <c r="R146" i="5"/>
  <c r="P146" i="5"/>
  <c r="BI141" i="5"/>
  <c r="BH141" i="5"/>
  <c r="BG141" i="5"/>
  <c r="BF141" i="5"/>
  <c r="T141" i="5"/>
  <c r="R141" i="5"/>
  <c r="P141" i="5"/>
  <c r="BI130" i="5"/>
  <c r="BH130" i="5"/>
  <c r="BG130" i="5"/>
  <c r="BF130" i="5"/>
  <c r="T130" i="5"/>
  <c r="R130" i="5"/>
  <c r="P130" i="5"/>
  <c r="BI123" i="5"/>
  <c r="BH123" i="5"/>
  <c r="BG123" i="5"/>
  <c r="BF123" i="5"/>
  <c r="T123" i="5"/>
  <c r="R123" i="5"/>
  <c r="P123" i="5"/>
  <c r="BI115" i="5"/>
  <c r="BH115" i="5"/>
  <c r="BG115" i="5"/>
  <c r="BF115" i="5"/>
  <c r="T115" i="5"/>
  <c r="R115" i="5"/>
  <c r="P115" i="5"/>
  <c r="BI108" i="5"/>
  <c r="BH108" i="5"/>
  <c r="BG108" i="5"/>
  <c r="BF108" i="5"/>
  <c r="T108" i="5"/>
  <c r="R108" i="5"/>
  <c r="P108" i="5"/>
  <c r="BI100" i="5"/>
  <c r="BH100" i="5"/>
  <c r="BG100" i="5"/>
  <c r="BF100" i="5"/>
  <c r="T100" i="5"/>
  <c r="R100" i="5"/>
  <c r="P100" i="5"/>
  <c r="BI93" i="5"/>
  <c r="BH93" i="5"/>
  <c r="BG93" i="5"/>
  <c r="BF93" i="5"/>
  <c r="T93" i="5"/>
  <c r="T92" i="5"/>
  <c r="R93" i="5"/>
  <c r="R92" i="5" s="1"/>
  <c r="P93" i="5"/>
  <c r="P92" i="5"/>
  <c r="J87" i="5"/>
  <c r="J86" i="5"/>
  <c r="F86" i="5"/>
  <c r="F84" i="5"/>
  <c r="E82" i="5"/>
  <c r="J59" i="5"/>
  <c r="J58" i="5"/>
  <c r="F58" i="5"/>
  <c r="F56" i="5"/>
  <c r="E54" i="5"/>
  <c r="J20" i="5"/>
  <c r="E20" i="5"/>
  <c r="F87" i="5"/>
  <c r="J19" i="5"/>
  <c r="J14" i="5"/>
  <c r="J56" i="5"/>
  <c r="E7" i="5"/>
  <c r="E78" i="5" s="1"/>
  <c r="J39" i="4"/>
  <c r="J38" i="4"/>
  <c r="AY58" i="1" s="1"/>
  <c r="J37" i="4"/>
  <c r="AX58" i="1"/>
  <c r="BI183" i="4"/>
  <c r="BH183" i="4"/>
  <c r="BG183" i="4"/>
  <c r="BF183" i="4"/>
  <c r="T183" i="4"/>
  <c r="T182" i="4"/>
  <c r="R183" i="4"/>
  <c r="R182" i="4" s="1"/>
  <c r="P183" i="4"/>
  <c r="P182" i="4" s="1"/>
  <c r="BI173" i="4"/>
  <c r="BH173" i="4"/>
  <c r="BG173" i="4"/>
  <c r="BF173" i="4"/>
  <c r="T173" i="4"/>
  <c r="R173" i="4"/>
  <c r="P173" i="4"/>
  <c r="BI166" i="4"/>
  <c r="BH166" i="4"/>
  <c r="BG166" i="4"/>
  <c r="BF166" i="4"/>
  <c r="T166" i="4"/>
  <c r="R166" i="4"/>
  <c r="P166" i="4"/>
  <c r="BI157" i="4"/>
  <c r="BH157" i="4"/>
  <c r="BG157" i="4"/>
  <c r="BF157" i="4"/>
  <c r="T157" i="4"/>
  <c r="R157" i="4"/>
  <c r="P157" i="4"/>
  <c r="BI148" i="4"/>
  <c r="BH148" i="4"/>
  <c r="BG148" i="4"/>
  <c r="BF148" i="4"/>
  <c r="T148" i="4"/>
  <c r="R148" i="4"/>
  <c r="P148" i="4"/>
  <c r="BI139" i="4"/>
  <c r="BH139" i="4"/>
  <c r="BG139" i="4"/>
  <c r="BF139" i="4"/>
  <c r="T139" i="4"/>
  <c r="R139" i="4"/>
  <c r="P139" i="4"/>
  <c r="BI132" i="4"/>
  <c r="BH132" i="4"/>
  <c r="BG132" i="4"/>
  <c r="BF132" i="4"/>
  <c r="T132" i="4"/>
  <c r="R132" i="4"/>
  <c r="P132" i="4"/>
  <c r="BI122" i="4"/>
  <c r="BH122" i="4"/>
  <c r="BG122" i="4"/>
  <c r="BF122" i="4"/>
  <c r="T122" i="4"/>
  <c r="R122" i="4"/>
  <c r="P122" i="4"/>
  <c r="BI115" i="4"/>
  <c r="BH115" i="4"/>
  <c r="BG115" i="4"/>
  <c r="BF115" i="4"/>
  <c r="T115" i="4"/>
  <c r="R115" i="4"/>
  <c r="P115" i="4"/>
  <c r="BI107" i="4"/>
  <c r="BH107" i="4"/>
  <c r="BG107" i="4"/>
  <c r="BF107" i="4"/>
  <c r="T107" i="4"/>
  <c r="R107" i="4"/>
  <c r="P107" i="4"/>
  <c r="BI100" i="4"/>
  <c r="BH100" i="4"/>
  <c r="BG100" i="4"/>
  <c r="BF100" i="4"/>
  <c r="T100" i="4"/>
  <c r="R100" i="4"/>
  <c r="P100" i="4"/>
  <c r="BI92" i="4"/>
  <c r="BH92" i="4"/>
  <c r="BG92" i="4"/>
  <c r="BF92" i="4"/>
  <c r="T92" i="4"/>
  <c r="R92" i="4"/>
  <c r="P92" i="4"/>
  <c r="J86" i="4"/>
  <c r="J85" i="4"/>
  <c r="F85" i="4"/>
  <c r="F83" i="4"/>
  <c r="E81" i="4"/>
  <c r="J59" i="4"/>
  <c r="J58" i="4"/>
  <c r="F58" i="4"/>
  <c r="F56" i="4"/>
  <c r="E54" i="4"/>
  <c r="J20" i="4"/>
  <c r="E20" i="4"/>
  <c r="F86" i="4" s="1"/>
  <c r="J19" i="4"/>
  <c r="J14" i="4"/>
  <c r="J83" i="4" s="1"/>
  <c r="E7" i="4"/>
  <c r="E77" i="4"/>
  <c r="J37" i="3"/>
  <c r="J36" i="3"/>
  <c r="AY56" i="1"/>
  <c r="J35" i="3"/>
  <c r="AX56" i="1"/>
  <c r="BI280" i="3"/>
  <c r="BH280" i="3"/>
  <c r="BG280" i="3"/>
  <c r="BF280" i="3"/>
  <c r="T280" i="3"/>
  <c r="T279" i="3"/>
  <c r="R280" i="3"/>
  <c r="R279" i="3" s="1"/>
  <c r="P280" i="3"/>
  <c r="P279" i="3"/>
  <c r="BI237" i="3"/>
  <c r="BH237" i="3"/>
  <c r="BG237" i="3"/>
  <c r="BF237" i="3"/>
  <c r="T237" i="3"/>
  <c r="T236" i="3"/>
  <c r="R237" i="3"/>
  <c r="R236" i="3"/>
  <c r="P237" i="3"/>
  <c r="P236" i="3" s="1"/>
  <c r="BI230" i="3"/>
  <c r="BH230" i="3"/>
  <c r="BG230" i="3"/>
  <c r="BF230" i="3"/>
  <c r="T230" i="3"/>
  <c r="R230" i="3"/>
  <c r="P230" i="3"/>
  <c r="BI223" i="3"/>
  <c r="BH223" i="3"/>
  <c r="BG223" i="3"/>
  <c r="BF223" i="3"/>
  <c r="T223" i="3"/>
  <c r="R223" i="3"/>
  <c r="P223" i="3"/>
  <c r="BI217" i="3"/>
  <c r="BH217" i="3"/>
  <c r="BG217" i="3"/>
  <c r="BF217" i="3"/>
  <c r="T217" i="3"/>
  <c r="R217" i="3"/>
  <c r="P217" i="3"/>
  <c r="BI206" i="3"/>
  <c r="BH206" i="3"/>
  <c r="BG206" i="3"/>
  <c r="BF206" i="3"/>
  <c r="T206" i="3"/>
  <c r="R206" i="3"/>
  <c r="P206" i="3"/>
  <c r="BI181" i="3"/>
  <c r="BH181" i="3"/>
  <c r="BG181" i="3"/>
  <c r="BF181" i="3"/>
  <c r="T181" i="3"/>
  <c r="R181" i="3"/>
  <c r="P181" i="3"/>
  <c r="BI176" i="3"/>
  <c r="BH176" i="3"/>
  <c r="BG176" i="3"/>
  <c r="BF176" i="3"/>
  <c r="T176" i="3"/>
  <c r="R176" i="3"/>
  <c r="P176" i="3"/>
  <c r="BI170" i="3"/>
  <c r="BH170" i="3"/>
  <c r="BG170" i="3"/>
  <c r="BF170" i="3"/>
  <c r="T170" i="3"/>
  <c r="R170" i="3"/>
  <c r="P170" i="3"/>
  <c r="BI164" i="3"/>
  <c r="BH164" i="3"/>
  <c r="BG164" i="3"/>
  <c r="BF164" i="3"/>
  <c r="T164" i="3"/>
  <c r="R164" i="3"/>
  <c r="P164" i="3"/>
  <c r="BI151" i="3"/>
  <c r="BH151" i="3"/>
  <c r="BG151" i="3"/>
  <c r="BF151" i="3"/>
  <c r="T151" i="3"/>
  <c r="R151" i="3"/>
  <c r="P151" i="3"/>
  <c r="BI140" i="3"/>
  <c r="BH140" i="3"/>
  <c r="BG140" i="3"/>
  <c r="BF140" i="3"/>
  <c r="T140" i="3"/>
  <c r="R140" i="3"/>
  <c r="P140" i="3"/>
  <c r="BI129" i="3"/>
  <c r="BH129" i="3"/>
  <c r="BG129" i="3"/>
  <c r="BF129" i="3"/>
  <c r="T129" i="3"/>
  <c r="R129" i="3"/>
  <c r="P129" i="3"/>
  <c r="BI108" i="3"/>
  <c r="BH108" i="3"/>
  <c r="BG108" i="3"/>
  <c r="BF108" i="3"/>
  <c r="T108" i="3"/>
  <c r="R108" i="3"/>
  <c r="P108" i="3"/>
  <c r="BI97" i="3"/>
  <c r="BH97" i="3"/>
  <c r="BG97" i="3"/>
  <c r="BF97" i="3"/>
  <c r="T97" i="3"/>
  <c r="R97" i="3"/>
  <c r="P97" i="3"/>
  <c r="BI89" i="3"/>
  <c r="BH89" i="3"/>
  <c r="BG89" i="3"/>
  <c r="BF89" i="3"/>
  <c r="T89" i="3"/>
  <c r="T88" i="3"/>
  <c r="R89" i="3"/>
  <c r="R88" i="3"/>
  <c r="P89" i="3"/>
  <c r="P88" i="3" s="1"/>
  <c r="J83" i="3"/>
  <c r="J82" i="3"/>
  <c r="F82" i="3"/>
  <c r="F80" i="3"/>
  <c r="E78" i="3"/>
  <c r="J55" i="3"/>
  <c r="J54" i="3"/>
  <c r="F54" i="3"/>
  <c r="F52" i="3"/>
  <c r="E50" i="3"/>
  <c r="J18" i="3"/>
  <c r="E18" i="3"/>
  <c r="F83" i="3" s="1"/>
  <c r="J17" i="3"/>
  <c r="J12" i="3"/>
  <c r="J52" i="3" s="1"/>
  <c r="E7" i="3"/>
  <c r="E76" i="3"/>
  <c r="J37" i="2"/>
  <c r="J36" i="2"/>
  <c r="AY55" i="1"/>
  <c r="J35" i="2"/>
  <c r="AX55" i="1"/>
  <c r="BI249" i="2"/>
  <c r="BH249" i="2"/>
  <c r="BG249" i="2"/>
  <c r="BF249" i="2"/>
  <c r="T249" i="2"/>
  <c r="R249" i="2"/>
  <c r="P249" i="2"/>
  <c r="BI246" i="2"/>
  <c r="BH246" i="2"/>
  <c r="BG246" i="2"/>
  <c r="BF246" i="2"/>
  <c r="T246" i="2"/>
  <c r="R246" i="2"/>
  <c r="P246" i="2"/>
  <c r="BI243" i="2"/>
  <c r="BH243" i="2"/>
  <c r="BG243" i="2"/>
  <c r="BF243" i="2"/>
  <c r="T243" i="2"/>
  <c r="R243" i="2"/>
  <c r="P243" i="2"/>
  <c r="BI240" i="2"/>
  <c r="BH240" i="2"/>
  <c r="BG240" i="2"/>
  <c r="BF240" i="2"/>
  <c r="T240" i="2"/>
  <c r="R240" i="2"/>
  <c r="P240" i="2"/>
  <c r="BI238" i="2"/>
  <c r="BH238" i="2"/>
  <c r="BG238" i="2"/>
  <c r="BF238" i="2"/>
  <c r="T238" i="2"/>
  <c r="R238" i="2"/>
  <c r="P238" i="2"/>
  <c r="BI235" i="2"/>
  <c r="BH235" i="2"/>
  <c r="BG235" i="2"/>
  <c r="BF235" i="2"/>
  <c r="T235" i="2"/>
  <c r="R235" i="2"/>
  <c r="P235" i="2"/>
  <c r="BI232" i="2"/>
  <c r="BH232" i="2"/>
  <c r="BG232" i="2"/>
  <c r="BF232" i="2"/>
  <c r="T232" i="2"/>
  <c r="R232" i="2"/>
  <c r="P232" i="2"/>
  <c r="BI229" i="2"/>
  <c r="BH229" i="2"/>
  <c r="BG229" i="2"/>
  <c r="BF229" i="2"/>
  <c r="T229" i="2"/>
  <c r="R229" i="2"/>
  <c r="P229" i="2"/>
  <c r="BI224" i="2"/>
  <c r="BH224" i="2"/>
  <c r="BG224" i="2"/>
  <c r="BF224" i="2"/>
  <c r="T224" i="2"/>
  <c r="R224" i="2"/>
  <c r="P224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212" i="2"/>
  <c r="BH212" i="2"/>
  <c r="BG212" i="2"/>
  <c r="BF212" i="2"/>
  <c r="T212" i="2"/>
  <c r="R212" i="2"/>
  <c r="P212" i="2"/>
  <c r="BI208" i="2"/>
  <c r="BH208" i="2"/>
  <c r="BG208" i="2"/>
  <c r="BF208" i="2"/>
  <c r="T208" i="2"/>
  <c r="R208" i="2"/>
  <c r="P208" i="2"/>
  <c r="BI203" i="2"/>
  <c r="BH203" i="2"/>
  <c r="BG203" i="2"/>
  <c r="BF203" i="2"/>
  <c r="T203" i="2"/>
  <c r="R203" i="2"/>
  <c r="P203" i="2"/>
  <c r="BI199" i="2"/>
  <c r="BH199" i="2"/>
  <c r="BG199" i="2"/>
  <c r="BF199" i="2"/>
  <c r="T199" i="2"/>
  <c r="R199" i="2"/>
  <c r="P199" i="2"/>
  <c r="BI195" i="2"/>
  <c r="BH195" i="2"/>
  <c r="BG195" i="2"/>
  <c r="BF195" i="2"/>
  <c r="T195" i="2"/>
  <c r="R195" i="2"/>
  <c r="P195" i="2"/>
  <c r="BI191" i="2"/>
  <c r="BH191" i="2"/>
  <c r="BG191" i="2"/>
  <c r="BF191" i="2"/>
  <c r="T191" i="2"/>
  <c r="R191" i="2"/>
  <c r="P191" i="2"/>
  <c r="BI187" i="2"/>
  <c r="BH187" i="2"/>
  <c r="BG187" i="2"/>
  <c r="BF187" i="2"/>
  <c r="T187" i="2"/>
  <c r="R187" i="2"/>
  <c r="P187" i="2"/>
  <c r="BI183" i="2"/>
  <c r="BH183" i="2"/>
  <c r="BG183" i="2"/>
  <c r="BF183" i="2"/>
  <c r="T183" i="2"/>
  <c r="R183" i="2"/>
  <c r="P183" i="2"/>
  <c r="BI179" i="2"/>
  <c r="BH179" i="2"/>
  <c r="BG179" i="2"/>
  <c r="BF179" i="2"/>
  <c r="T179" i="2"/>
  <c r="R179" i="2"/>
  <c r="P179" i="2"/>
  <c r="BI175" i="2"/>
  <c r="BH175" i="2"/>
  <c r="BG175" i="2"/>
  <c r="BF175" i="2"/>
  <c r="T175" i="2"/>
  <c r="R175" i="2"/>
  <c r="P175" i="2"/>
  <c r="BI171" i="2"/>
  <c r="BH171" i="2"/>
  <c r="BG171" i="2"/>
  <c r="BF171" i="2"/>
  <c r="T171" i="2"/>
  <c r="R171" i="2"/>
  <c r="P171" i="2"/>
  <c r="BI167" i="2"/>
  <c r="BH167" i="2"/>
  <c r="BG167" i="2"/>
  <c r="BF167" i="2"/>
  <c r="T167" i="2"/>
  <c r="R167" i="2"/>
  <c r="P167" i="2"/>
  <c r="BI163" i="2"/>
  <c r="BH163" i="2"/>
  <c r="BG163" i="2"/>
  <c r="BF163" i="2"/>
  <c r="T163" i="2"/>
  <c r="R163" i="2"/>
  <c r="P163" i="2"/>
  <c r="BI159" i="2"/>
  <c r="BH159" i="2"/>
  <c r="BG159" i="2"/>
  <c r="BF159" i="2"/>
  <c r="T159" i="2"/>
  <c r="R159" i="2"/>
  <c r="P159" i="2"/>
  <c r="BI156" i="2"/>
  <c r="BH156" i="2"/>
  <c r="BG156" i="2"/>
  <c r="BF156" i="2"/>
  <c r="T156" i="2"/>
  <c r="R156" i="2"/>
  <c r="P156" i="2"/>
  <c r="BI153" i="2"/>
  <c r="BH153" i="2"/>
  <c r="BG153" i="2"/>
  <c r="BF153" i="2"/>
  <c r="T153" i="2"/>
  <c r="R153" i="2"/>
  <c r="P153" i="2"/>
  <c r="BI149" i="2"/>
  <c r="BH149" i="2"/>
  <c r="BG149" i="2"/>
  <c r="BF149" i="2"/>
  <c r="T149" i="2"/>
  <c r="R149" i="2"/>
  <c r="P149" i="2"/>
  <c r="BI145" i="2"/>
  <c r="BH145" i="2"/>
  <c r="BG145" i="2"/>
  <c r="BF145" i="2"/>
  <c r="T145" i="2"/>
  <c r="R145" i="2"/>
  <c r="P145" i="2"/>
  <c r="BI141" i="2"/>
  <c r="BH141" i="2"/>
  <c r="BG141" i="2"/>
  <c r="BF141" i="2"/>
  <c r="T141" i="2"/>
  <c r="R141" i="2"/>
  <c r="P141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29" i="2"/>
  <c r="BH129" i="2"/>
  <c r="BG129" i="2"/>
  <c r="BF129" i="2"/>
  <c r="T129" i="2"/>
  <c r="R129" i="2"/>
  <c r="P129" i="2"/>
  <c r="BI125" i="2"/>
  <c r="BH125" i="2"/>
  <c r="BG125" i="2"/>
  <c r="BF125" i="2"/>
  <c r="T125" i="2"/>
  <c r="R125" i="2"/>
  <c r="P125" i="2"/>
  <c r="BI121" i="2"/>
  <c r="BH121" i="2"/>
  <c r="BG121" i="2"/>
  <c r="BF121" i="2"/>
  <c r="T121" i="2"/>
  <c r="R121" i="2"/>
  <c r="P121" i="2"/>
  <c r="BI117" i="2"/>
  <c r="BH117" i="2"/>
  <c r="BG117" i="2"/>
  <c r="BF117" i="2"/>
  <c r="T117" i="2"/>
  <c r="R117" i="2"/>
  <c r="P117" i="2"/>
  <c r="BI114" i="2"/>
  <c r="BH114" i="2"/>
  <c r="BG114" i="2"/>
  <c r="BF114" i="2"/>
  <c r="T114" i="2"/>
  <c r="R114" i="2"/>
  <c r="P114" i="2"/>
  <c r="BI111" i="2"/>
  <c r="BH111" i="2"/>
  <c r="BG111" i="2"/>
  <c r="BF111" i="2"/>
  <c r="T111" i="2"/>
  <c r="R111" i="2"/>
  <c r="P111" i="2"/>
  <c r="BI107" i="2"/>
  <c r="BH107" i="2"/>
  <c r="BG107" i="2"/>
  <c r="BF107" i="2"/>
  <c r="T107" i="2"/>
  <c r="R107" i="2"/>
  <c r="P107" i="2"/>
  <c r="BI103" i="2"/>
  <c r="BH103" i="2"/>
  <c r="BG103" i="2"/>
  <c r="BF103" i="2"/>
  <c r="T103" i="2"/>
  <c r="R103" i="2"/>
  <c r="P103" i="2"/>
  <c r="BI99" i="2"/>
  <c r="BH99" i="2"/>
  <c r="BG99" i="2"/>
  <c r="BF99" i="2"/>
  <c r="T99" i="2"/>
  <c r="R99" i="2"/>
  <c r="P99" i="2"/>
  <c r="BI97" i="2"/>
  <c r="BH97" i="2"/>
  <c r="BG97" i="2"/>
  <c r="BF97" i="2"/>
  <c r="T97" i="2"/>
  <c r="R97" i="2"/>
  <c r="P97" i="2"/>
  <c r="BI95" i="2"/>
  <c r="BH95" i="2"/>
  <c r="BG95" i="2"/>
  <c r="BF95" i="2"/>
  <c r="T95" i="2"/>
  <c r="R95" i="2"/>
  <c r="P95" i="2"/>
  <c r="BI93" i="2"/>
  <c r="BH93" i="2"/>
  <c r="BG93" i="2"/>
  <c r="BF93" i="2"/>
  <c r="T93" i="2"/>
  <c r="R93" i="2"/>
  <c r="P93" i="2"/>
  <c r="BI90" i="2"/>
  <c r="BH90" i="2"/>
  <c r="BG90" i="2"/>
  <c r="BF90" i="2"/>
  <c r="T90" i="2"/>
  <c r="R90" i="2"/>
  <c r="P90" i="2"/>
  <c r="BI87" i="2"/>
  <c r="BH87" i="2"/>
  <c r="BG87" i="2"/>
  <c r="BF87" i="2"/>
  <c r="T87" i="2"/>
  <c r="R87" i="2"/>
  <c r="P87" i="2"/>
  <c r="J82" i="2"/>
  <c r="J81" i="2"/>
  <c r="F81" i="2"/>
  <c r="F79" i="2"/>
  <c r="E77" i="2"/>
  <c r="J55" i="2"/>
  <c r="J54" i="2"/>
  <c r="F54" i="2"/>
  <c r="F52" i="2"/>
  <c r="E50" i="2"/>
  <c r="J18" i="2"/>
  <c r="E18" i="2"/>
  <c r="F55" i="2" s="1"/>
  <c r="J17" i="2"/>
  <c r="J12" i="2"/>
  <c r="J52" i="2" s="1"/>
  <c r="E7" i="2"/>
  <c r="E48" i="2"/>
  <c r="L50" i="1"/>
  <c r="AM50" i="1"/>
  <c r="AM49" i="1"/>
  <c r="L49" i="1"/>
  <c r="AM47" i="1"/>
  <c r="L47" i="1"/>
  <c r="L45" i="1"/>
  <c r="L44" i="1"/>
  <c r="J92" i="11"/>
  <c r="BK137" i="2"/>
  <c r="BK445" i="6"/>
  <c r="BK227" i="9"/>
  <c r="J208" i="2"/>
  <c r="J152" i="5"/>
  <c r="J241" i="6"/>
  <c r="BK181" i="9"/>
  <c r="BK171" i="2"/>
  <c r="J369" i="6"/>
  <c r="J144" i="8"/>
  <c r="BK115" i="5"/>
  <c r="BK114" i="11"/>
  <c r="BK129" i="3"/>
  <c r="BK172" i="9"/>
  <c r="BK179" i="2"/>
  <c r="BK183" i="4"/>
  <c r="J271" i="7"/>
  <c r="BK199" i="9"/>
  <c r="J133" i="2"/>
  <c r="J117" i="2"/>
  <c r="J183" i="4"/>
  <c r="BK507" i="6"/>
  <c r="BK190" i="7"/>
  <c r="BK123" i="9"/>
  <c r="J134" i="10"/>
  <c r="BK220" i="2"/>
  <c r="J99" i="2"/>
  <c r="J202" i="5"/>
  <c r="BK181" i="6"/>
  <c r="BK174" i="7"/>
  <c r="J93" i="9"/>
  <c r="J120" i="11"/>
  <c r="BK107" i="2"/>
  <c r="BK152" i="5"/>
  <c r="BK153" i="6"/>
  <c r="J486" i="7"/>
  <c r="J172" i="9"/>
  <c r="J130" i="11"/>
  <c r="BK175" i="2"/>
  <c r="BK93" i="5"/>
  <c r="BK92" i="11"/>
  <c r="J189" i="6"/>
  <c r="BK171" i="8"/>
  <c r="J191" i="2"/>
  <c r="J206" i="3"/>
  <c r="J280" i="6"/>
  <c r="BK95" i="2"/>
  <c r="J181" i="3"/>
  <c r="BK660" i="6"/>
  <c r="J181" i="6"/>
  <c r="BK95" i="7"/>
  <c r="BK129" i="9"/>
  <c r="J122" i="11"/>
  <c r="J240" i="2"/>
  <c r="J140" i="3"/>
  <c r="BK353" i="6"/>
  <c r="J690" i="6"/>
  <c r="BK136" i="9"/>
  <c r="J187" i="2"/>
  <c r="BK130" i="5"/>
  <c r="BK494" i="7"/>
  <c r="BK121" i="2"/>
  <c r="BK108" i="8"/>
  <c r="BK159" i="2"/>
  <c r="BK177" i="6"/>
  <c r="BK144" i="8"/>
  <c r="J149" i="2"/>
  <c r="J139" i="4"/>
  <c r="BK199" i="6"/>
  <c r="BK375" i="7"/>
  <c r="J163" i="9"/>
  <c r="J88" i="11"/>
  <c r="J176" i="3"/>
  <c r="BK376" i="6"/>
  <c r="J229" i="2"/>
  <c r="J116" i="9"/>
  <c r="BK223" i="3"/>
  <c r="J236" i="7"/>
  <c r="BK675" i="6"/>
  <c r="J108" i="9"/>
  <c r="J183" i="2"/>
  <c r="J107" i="2"/>
  <c r="J237" i="3"/>
  <c r="J122" i="4"/>
  <c r="J115" i="5"/>
  <c r="J96" i="6"/>
  <c r="J272" i="6"/>
  <c r="BK154" i="7"/>
  <c r="J162" i="8"/>
  <c r="BK145" i="9"/>
  <c r="BK202" i="10"/>
  <c r="BK138" i="11"/>
  <c r="BK126" i="11"/>
  <c r="J179" i="2"/>
  <c r="J97" i="2"/>
  <c r="J130" i="5"/>
  <c r="J629" i="6"/>
  <c r="BK280" i="6"/>
  <c r="BK126" i="7"/>
  <c r="BK236" i="7"/>
  <c r="J217" i="9"/>
  <c r="BK106" i="11"/>
  <c r="BK93" i="2"/>
  <c r="J217" i="3"/>
  <c r="BK107" i="4"/>
  <c r="BK208" i="6"/>
  <c r="BK667" i="6"/>
  <c r="J246" i="2"/>
  <c r="J538" i="6"/>
  <c r="J165" i="10"/>
  <c r="J106" i="11"/>
  <c r="BK199" i="2"/>
  <c r="BK166" i="4"/>
  <c r="BK476" i="6"/>
  <c r="BK538" i="6"/>
  <c r="J117" i="8"/>
  <c r="BK90" i="11"/>
  <c r="J199" i="2"/>
  <c r="BK125" i="2"/>
  <c r="BK176" i="3"/>
  <c r="BK191" i="5"/>
  <c r="BK323" i="6"/>
  <c r="BK369" i="6"/>
  <c r="J148" i="7"/>
  <c r="BK92" i="8"/>
  <c r="BK102" i="11"/>
  <c r="J156" i="2"/>
  <c r="AS57" i="1"/>
  <c r="BK208" i="9"/>
  <c r="J224" i="2"/>
  <c r="BK117" i="8"/>
  <c r="BK136" i="11"/>
  <c r="BK252" i="6"/>
  <c r="J117" i="7"/>
  <c r="BK97" i="11"/>
  <c r="BK117" i="2"/>
  <c r="J280" i="3"/>
  <c r="J660" i="6"/>
  <c r="J323" i="6"/>
  <c r="J202" i="10"/>
  <c r="J175" i="2"/>
  <c r="J108" i="3"/>
  <c r="BK106" i="6"/>
  <c r="J119" i="6"/>
  <c r="J123" i="9"/>
  <c r="J100" i="11"/>
  <c r="J235" i="2"/>
  <c r="BK202" i="5"/>
  <c r="BK509" i="7"/>
  <c r="J116" i="11"/>
  <c r="BK99" i="2"/>
  <c r="BK100" i="4"/>
  <c r="BK100" i="5"/>
  <c r="J177" i="6"/>
  <c r="J181" i="8"/>
  <c r="J94" i="11"/>
  <c r="J170" i="3"/>
  <c r="J154" i="7"/>
  <c r="BK219" i="6"/>
  <c r="BK132" i="11"/>
  <c r="J90" i="2"/>
  <c r="BK315" i="6"/>
  <c r="BK271" i="7"/>
  <c r="J114" i="11"/>
  <c r="BK133" i="2"/>
  <c r="J148" i="4"/>
  <c r="J675" i="6"/>
  <c r="BK170" i="7"/>
  <c r="BK87" i="10"/>
  <c r="J146" i="5"/>
  <c r="J153" i="8"/>
  <c r="BK108" i="9"/>
  <c r="BK90" i="2"/>
  <c r="BK168" i="5"/>
  <c r="BK190" i="9"/>
  <c r="BK187" i="2"/>
  <c r="J319" i="6"/>
  <c r="J249" i="2"/>
  <c r="J93" i="2"/>
  <c r="BK123" i="5"/>
  <c r="J147" i="6"/>
  <c r="BK133" i="6"/>
  <c r="BK501" i="7"/>
  <c r="BK136" i="7"/>
  <c r="BK181" i="8"/>
  <c r="J101" i="9"/>
  <c r="BK94" i="11"/>
  <c r="BK195" i="2"/>
  <c r="J121" i="2"/>
  <c r="BK132" i="4"/>
  <c r="J178" i="5"/>
  <c r="J568" i="6"/>
  <c r="J284" i="6"/>
  <c r="J479" i="7"/>
  <c r="J237" i="9"/>
  <c r="J138" i="11"/>
  <c r="BK240" i="2"/>
  <c r="BK141" i="2"/>
  <c r="BK139" i="4"/>
  <c r="BK599" i="6"/>
  <c r="J444" i="7"/>
  <c r="BK232" i="2"/>
  <c r="BK335" i="6"/>
  <c r="BK123" i="10"/>
  <c r="BK120" i="11"/>
  <c r="BK238" i="2"/>
  <c r="BK217" i="3"/>
  <c r="J199" i="6"/>
  <c r="J92" i="8"/>
  <c r="BK134" i="11"/>
  <c r="BK235" i="2"/>
  <c r="BK183" i="2"/>
  <c r="BK230" i="3"/>
  <c r="J107" i="4"/>
  <c r="J476" i="6"/>
  <c r="J349" i="6"/>
  <c r="BK516" i="7"/>
  <c r="BK99" i="8"/>
  <c r="J145" i="9"/>
  <c r="J124" i="11"/>
  <c r="BK224" i="2"/>
  <c r="BK173" i="4"/>
  <c r="BK682" i="6"/>
  <c r="J153" i="6"/>
  <c r="J178" i="7"/>
  <c r="J118" i="11"/>
  <c r="J195" i="2"/>
  <c r="BK163" i="9"/>
  <c r="J126" i="11"/>
  <c r="BK181" i="3"/>
  <c r="J507" i="6"/>
  <c r="BK126" i="8"/>
  <c r="BK96" i="10"/>
  <c r="BK229" i="2"/>
  <c r="J151" i="3"/>
  <c r="J406" i="6"/>
  <c r="BK331" i="6"/>
  <c r="J191" i="8"/>
  <c r="J136" i="9"/>
  <c r="BK87" i="2"/>
  <c r="J141" i="5"/>
  <c r="BK629" i="6"/>
  <c r="BK108" i="11"/>
  <c r="J238" i="2"/>
  <c r="J153" i="2"/>
  <c r="BK164" i="3"/>
  <c r="J191" i="5"/>
  <c r="BK406" i="6"/>
  <c r="BK479" i="7"/>
  <c r="J199" i="9"/>
  <c r="BK177" i="10"/>
  <c r="J141" i="2"/>
  <c r="BK157" i="4"/>
  <c r="J276" i="6"/>
  <c r="J208" i="6"/>
  <c r="J126" i="8"/>
  <c r="J86" i="11"/>
  <c r="BK280" i="3"/>
  <c r="BK365" i="6"/>
  <c r="J137" i="2"/>
  <c r="J106" i="6"/>
  <c r="BK167" i="2"/>
  <c r="BK191" i="2"/>
  <c r="BK103" i="2"/>
  <c r="BK108" i="3"/>
  <c r="J100" i="5"/>
  <c r="J257" i="6"/>
  <c r="BK284" i="6"/>
  <c r="J345" i="6"/>
  <c r="J174" i="7"/>
  <c r="BK135" i="8"/>
  <c r="J154" i="9"/>
  <c r="BK118" i="11"/>
  <c r="BK163" i="2"/>
  <c r="AS63" i="1"/>
  <c r="BK117" i="7"/>
  <c r="J108" i="8"/>
  <c r="BK206" i="3"/>
  <c r="BK141" i="5"/>
  <c r="J165" i="6"/>
  <c r="J306" i="7"/>
  <c r="BK154" i="9"/>
  <c r="BK249" i="2"/>
  <c r="J159" i="2"/>
  <c r="BK151" i="3"/>
  <c r="J93" i="5"/>
  <c r="J365" i="6"/>
  <c r="BK410" i="6"/>
  <c r="BK373" i="6"/>
  <c r="BK341" i="7"/>
  <c r="J208" i="9"/>
  <c r="BK104" i="11"/>
  <c r="BK111" i="2"/>
  <c r="J173" i="4"/>
  <c r="BK272" i="6"/>
  <c r="BK444" i="7"/>
  <c r="J177" i="10"/>
  <c r="BK122" i="4"/>
  <c r="J190" i="9"/>
  <c r="J103" i="2"/>
  <c r="BK115" i="4"/>
  <c r="J136" i="7"/>
  <c r="BK162" i="8"/>
  <c r="BK122" i="11"/>
  <c r="BK156" i="2"/>
  <c r="J123" i="5"/>
  <c r="BK165" i="6"/>
  <c r="BK191" i="8"/>
  <c r="J97" i="11"/>
  <c r="BK153" i="2"/>
  <c r="J160" i="5"/>
  <c r="J445" i="6"/>
  <c r="BK178" i="7"/>
  <c r="J123" i="10"/>
  <c r="BK128" i="11"/>
  <c r="BK114" i="2"/>
  <c r="J167" i="2"/>
  <c r="J129" i="3"/>
  <c r="BK97" i="3"/>
  <c r="BK146" i="5"/>
  <c r="BK349" i="6"/>
  <c r="BK327" i="6"/>
  <c r="J682" i="6"/>
  <c r="J95" i="7"/>
  <c r="J135" i="8"/>
  <c r="J181" i="9"/>
  <c r="J108" i="11"/>
  <c r="BK110" i="11"/>
  <c r="BK145" i="2"/>
  <c r="J108" i="5"/>
  <c r="J353" i="6"/>
  <c r="BK96" i="6"/>
  <c r="J509" i="7"/>
  <c r="J375" i="7"/>
  <c r="BK93" i="9"/>
  <c r="J128" i="11"/>
  <c r="J132" i="11"/>
  <c r="BK97" i="2"/>
  <c r="BK160" i="5"/>
  <c r="J335" i="6"/>
  <c r="BK345" i="6"/>
  <c r="BK153" i="8"/>
  <c r="BK170" i="3"/>
  <c r="J219" i="6"/>
  <c r="BK130" i="11"/>
  <c r="J125" i="2"/>
  <c r="J97" i="3"/>
  <c r="J327" i="6"/>
  <c r="BK410" i="7"/>
  <c r="BK101" i="9"/>
  <c r="BK100" i="11"/>
  <c r="J341" i="7"/>
  <c r="BK124" i="11"/>
  <c r="J129" i="2"/>
  <c r="BK257" i="6"/>
  <c r="J96" i="10"/>
  <c r="J163" i="2"/>
  <c r="J155" i="10"/>
  <c r="BK88" i="11"/>
  <c r="AS60" i="1"/>
  <c r="J501" i="7"/>
  <c r="BK217" i="9"/>
  <c r="J144" i="10"/>
  <c r="J216" i="2"/>
  <c r="J157" i="4"/>
  <c r="J311" i="6"/>
  <c r="J494" i="7"/>
  <c r="J110" i="11"/>
  <c r="BK208" i="2"/>
  <c r="BK129" i="2"/>
  <c r="J92" i="4"/>
  <c r="J315" i="6"/>
  <c r="BK568" i="6"/>
  <c r="J190" i="7"/>
  <c r="J99" i="8"/>
  <c r="J136" i="11"/>
  <c r="J410" i="6"/>
  <c r="BK190" i="10"/>
  <c r="BK116" i="11"/>
  <c r="J166" i="4"/>
  <c r="BK189" i="6"/>
  <c r="J212" i="2"/>
  <c r="BK486" i="7"/>
  <c r="J203" i="2"/>
  <c r="J132" i="4"/>
  <c r="BK111" i="6"/>
  <c r="BK155" i="10"/>
  <c r="J230" i="3"/>
  <c r="BK178" i="5"/>
  <c r="BK241" i="6"/>
  <c r="J126" i="7"/>
  <c r="BK134" i="10"/>
  <c r="J232" i="2"/>
  <c r="J168" i="5"/>
  <c r="BK147" i="6"/>
  <c r="J102" i="11"/>
  <c r="BK216" i="2"/>
  <c r="J331" i="6"/>
  <c r="BK697" i="6"/>
  <c r="BK237" i="9"/>
  <c r="J87" i="2"/>
  <c r="J373" i="6"/>
  <c r="BK194" i="7"/>
  <c r="BK212" i="2"/>
  <c r="BK148" i="4"/>
  <c r="J376" i="6"/>
  <c r="J133" i="6"/>
  <c r="J106" i="7"/>
  <c r="J107" i="10"/>
  <c r="J90" i="11"/>
  <c r="J220" i="2"/>
  <c r="BK237" i="3"/>
  <c r="BK690" i="6"/>
  <c r="J170" i="7"/>
  <c r="J516" i="7"/>
  <c r="BK243" i="2"/>
  <c r="BK108" i="5"/>
  <c r="BK148" i="7"/>
  <c r="BK144" i="10"/>
  <c r="J171" i="2"/>
  <c r="BK89" i="3"/>
  <c r="BK119" i="6"/>
  <c r="BK106" i="7"/>
  <c r="J129" i="9"/>
  <c r="J112" i="11"/>
  <c r="J115" i="4"/>
  <c r="J252" i="6"/>
  <c r="BK86" i="11"/>
  <c r="BK182" i="7"/>
  <c r="J104" i="11"/>
  <c r="BK311" i="6"/>
  <c r="BK116" i="9"/>
  <c r="J111" i="2"/>
  <c r="J697" i="6"/>
  <c r="J182" i="7"/>
  <c r="J243" i="2"/>
  <c r="BK140" i="3"/>
  <c r="BK276" i="6"/>
  <c r="J87" i="10"/>
  <c r="J145" i="2"/>
  <c r="J164" i="3"/>
  <c r="BK246" i="2"/>
  <c r="BK92" i="4"/>
  <c r="J111" i="6"/>
  <c r="BK306" i="7"/>
  <c r="BK107" i="10"/>
  <c r="BK203" i="2"/>
  <c r="J599" i="6"/>
  <c r="J194" i="7"/>
  <c r="J89" i="3"/>
  <c r="J171" i="8"/>
  <c r="J134" i="11"/>
  <c r="J95" i="2"/>
  <c r="J190" i="10"/>
  <c r="J114" i="2"/>
  <c r="J667" i="6"/>
  <c r="BK319" i="6"/>
  <c r="BK149" i="2"/>
  <c r="BK165" i="10"/>
  <c r="J100" i="4"/>
  <c r="J410" i="7"/>
  <c r="BK112" i="11"/>
  <c r="J223" i="3"/>
  <c r="J227" i="9"/>
  <c r="P86" i="10" l="1"/>
  <c r="T218" i="6"/>
  <c r="T86" i="10"/>
  <c r="R86" i="10"/>
  <c r="P102" i="2"/>
  <c r="T207" i="2"/>
  <c r="R86" i="2"/>
  <c r="T144" i="2"/>
  <c r="BK228" i="2"/>
  <c r="J228" i="2"/>
  <c r="J65" i="2"/>
  <c r="T128" i="3"/>
  <c r="P96" i="3"/>
  <c r="T175" i="3"/>
  <c r="BK102" i="2"/>
  <c r="J102" i="2" s="1"/>
  <c r="J61" i="2" s="1"/>
  <c r="P228" i="2"/>
  <c r="T99" i="5"/>
  <c r="R102" i="2"/>
  <c r="T186" i="2"/>
  <c r="R96" i="3"/>
  <c r="R175" i="3"/>
  <c r="BK131" i="4"/>
  <c r="J131" i="4"/>
  <c r="J66" i="4" s="1"/>
  <c r="T140" i="5"/>
  <c r="R144" i="2"/>
  <c r="R207" i="2"/>
  <c r="R128" i="3"/>
  <c r="R87" i="3" s="1"/>
  <c r="R86" i="3" s="1"/>
  <c r="BK91" i="4"/>
  <c r="T131" i="4"/>
  <c r="T90" i="4" s="1"/>
  <c r="T89" i="4" s="1"/>
  <c r="R99" i="5"/>
  <c r="BK118" i="6"/>
  <c r="BK144" i="2"/>
  <c r="J144" i="2" s="1"/>
  <c r="J62" i="2" s="1"/>
  <c r="R186" i="2"/>
  <c r="P128" i="3"/>
  <c r="T91" i="4"/>
  <c r="P140" i="5"/>
  <c r="P118" i="6"/>
  <c r="P94" i="6" s="1"/>
  <c r="R256" i="6"/>
  <c r="P409" i="6"/>
  <c r="P94" i="7"/>
  <c r="P93" i="7" s="1"/>
  <c r="P153" i="7"/>
  <c r="T193" i="7"/>
  <c r="P91" i="8"/>
  <c r="P90" i="8" s="1"/>
  <c r="P89" i="8" s="1"/>
  <c r="AU64" i="1" s="1"/>
  <c r="P92" i="9"/>
  <c r="P128" i="9"/>
  <c r="P106" i="10"/>
  <c r="P85" i="10" s="1"/>
  <c r="P84" i="10" s="1"/>
  <c r="AU66" i="1" s="1"/>
  <c r="BK86" i="2"/>
  <c r="J86" i="2" s="1"/>
  <c r="J60" i="2" s="1"/>
  <c r="T86" i="2"/>
  <c r="T102" i="2"/>
  <c r="BK186" i="2"/>
  <c r="J186" i="2" s="1"/>
  <c r="J63" i="2" s="1"/>
  <c r="BK207" i="2"/>
  <c r="J207" i="2" s="1"/>
  <c r="J64" i="2" s="1"/>
  <c r="T228" i="2"/>
  <c r="BK128" i="3"/>
  <c r="J128" i="3" s="1"/>
  <c r="J63" i="3" s="1"/>
  <c r="P175" i="3"/>
  <c r="P91" i="4"/>
  <c r="P131" i="4"/>
  <c r="P99" i="5"/>
  <c r="P91" i="5"/>
  <c r="P90" i="5" s="1"/>
  <c r="AU59" i="1" s="1"/>
  <c r="R140" i="5"/>
  <c r="P95" i="6"/>
  <c r="R95" i="6"/>
  <c r="R118" i="6"/>
  <c r="BK256" i="6"/>
  <c r="J256" i="6"/>
  <c r="J70" i="6"/>
  <c r="BK409" i="6"/>
  <c r="J409" i="6"/>
  <c r="J71" i="6" s="1"/>
  <c r="T409" i="6"/>
  <c r="R94" i="7"/>
  <c r="R93" i="7" s="1"/>
  <c r="BK153" i="7"/>
  <c r="R153" i="7"/>
  <c r="T153" i="7"/>
  <c r="T152" i="7" s="1"/>
  <c r="R193" i="7"/>
  <c r="BK91" i="8"/>
  <c r="J91" i="8" s="1"/>
  <c r="J65" i="8" s="1"/>
  <c r="R91" i="8"/>
  <c r="R90" i="8" s="1"/>
  <c r="R89" i="8" s="1"/>
  <c r="BK92" i="9"/>
  <c r="R92" i="9"/>
  <c r="T92" i="9"/>
  <c r="T128" i="9"/>
  <c r="BK106" i="10"/>
  <c r="J106" i="10"/>
  <c r="J62" i="10"/>
  <c r="T106" i="10"/>
  <c r="T85" i="10"/>
  <c r="T84" i="10" s="1"/>
  <c r="BK85" i="11"/>
  <c r="T85" i="11"/>
  <c r="BK99" i="11"/>
  <c r="J99" i="11"/>
  <c r="J63" i="11" s="1"/>
  <c r="R99" i="11"/>
  <c r="R84" i="11" s="1"/>
  <c r="R83" i="11" s="1"/>
  <c r="P86" i="2"/>
  <c r="P144" i="2"/>
  <c r="P186" i="2"/>
  <c r="P207" i="2"/>
  <c r="R228" i="2"/>
  <c r="BK96" i="3"/>
  <c r="J96" i="3" s="1"/>
  <c r="J62" i="3" s="1"/>
  <c r="T96" i="3"/>
  <c r="T87" i="3"/>
  <c r="T86" i="3" s="1"/>
  <c r="BK175" i="3"/>
  <c r="J175" i="3" s="1"/>
  <c r="J64" i="3" s="1"/>
  <c r="R91" i="4"/>
  <c r="R90" i="4" s="1"/>
  <c r="R89" i="4" s="1"/>
  <c r="R131" i="4"/>
  <c r="BK99" i="5"/>
  <c r="J99" i="5" s="1"/>
  <c r="J66" i="5" s="1"/>
  <c r="BK140" i="5"/>
  <c r="J140" i="5" s="1"/>
  <c r="J67" i="5" s="1"/>
  <c r="BK95" i="6"/>
  <c r="J95" i="6"/>
  <c r="J65" i="6"/>
  <c r="T95" i="6"/>
  <c r="T118" i="6"/>
  <c r="P256" i="6"/>
  <c r="P255" i="6" s="1"/>
  <c r="T256" i="6"/>
  <c r="T255" i="6" s="1"/>
  <c r="R409" i="6"/>
  <c r="BK94" i="7"/>
  <c r="J94" i="7"/>
  <c r="J65" i="7"/>
  <c r="T94" i="7"/>
  <c r="T93" i="7" s="1"/>
  <c r="BK193" i="7"/>
  <c r="J193" i="7" s="1"/>
  <c r="J70" i="7" s="1"/>
  <c r="P193" i="7"/>
  <c r="T91" i="8"/>
  <c r="T90" i="8" s="1"/>
  <c r="T89" i="8" s="1"/>
  <c r="BK128" i="9"/>
  <c r="J128" i="9"/>
  <c r="J66" i="9"/>
  <c r="R128" i="9"/>
  <c r="R106" i="10"/>
  <c r="R85" i="10" s="1"/>
  <c r="R84" i="10" s="1"/>
  <c r="P85" i="11"/>
  <c r="R85" i="11"/>
  <c r="P99" i="11"/>
  <c r="T99" i="11"/>
  <c r="BK279" i="3"/>
  <c r="J279" i="3"/>
  <c r="J66" i="3"/>
  <c r="BK88" i="3"/>
  <c r="J88" i="3" s="1"/>
  <c r="J61" i="3" s="1"/>
  <c r="BK236" i="3"/>
  <c r="J236" i="3" s="1"/>
  <c r="J65" i="3" s="1"/>
  <c r="BK251" i="6"/>
  <c r="J251" i="6"/>
  <c r="J68" i="6" s="1"/>
  <c r="BK147" i="7"/>
  <c r="J147" i="7"/>
  <c r="J67" i="7"/>
  <c r="BK180" i="8"/>
  <c r="J180" i="8" s="1"/>
  <c r="J66" i="8" s="1"/>
  <c r="BK182" i="4"/>
  <c r="J182" i="4" s="1"/>
  <c r="J67" i="4" s="1"/>
  <c r="BK92" i="5"/>
  <c r="J92" i="5"/>
  <c r="J65" i="5" s="1"/>
  <c r="BK218" i="6"/>
  <c r="J218" i="6"/>
  <c r="J67" i="6"/>
  <c r="BK135" i="7"/>
  <c r="J135" i="7" s="1"/>
  <c r="J66" i="7" s="1"/>
  <c r="BK236" i="9"/>
  <c r="J236" i="9" s="1"/>
  <c r="J68" i="9" s="1"/>
  <c r="BK96" i="11"/>
  <c r="J96" i="11"/>
  <c r="J62" i="11" s="1"/>
  <c r="BK201" i="5"/>
  <c r="J201" i="5"/>
  <c r="J68" i="5"/>
  <c r="BK190" i="8"/>
  <c r="J190" i="8" s="1"/>
  <c r="J67" i="8" s="1"/>
  <c r="BK226" i="9"/>
  <c r="J226" i="9" s="1"/>
  <c r="J67" i="9" s="1"/>
  <c r="BK86" i="10"/>
  <c r="J86" i="10"/>
  <c r="J61" i="10" s="1"/>
  <c r="BK189" i="10"/>
  <c r="J189" i="10"/>
  <c r="J63" i="10"/>
  <c r="BK201" i="10"/>
  <c r="J201" i="10" s="1"/>
  <c r="J64" i="10" s="1"/>
  <c r="F55" i="11"/>
  <c r="BE94" i="11"/>
  <c r="BE102" i="11"/>
  <c r="BE104" i="11"/>
  <c r="J52" i="11"/>
  <c r="BE110" i="11"/>
  <c r="BE116" i="11"/>
  <c r="BE92" i="11"/>
  <c r="BE128" i="11"/>
  <c r="BE88" i="11"/>
  <c r="BE97" i="11"/>
  <c r="BE108" i="11"/>
  <c r="BE118" i="11"/>
  <c r="BE122" i="11"/>
  <c r="BE124" i="11"/>
  <c r="BE126" i="11"/>
  <c r="BE132" i="11"/>
  <c r="BE134" i="11"/>
  <c r="BE136" i="11"/>
  <c r="BE106" i="11"/>
  <c r="E48" i="11"/>
  <c r="BE86" i="11"/>
  <c r="BE90" i="11"/>
  <c r="BE100" i="11"/>
  <c r="BE112" i="11"/>
  <c r="BE114" i="11"/>
  <c r="BE120" i="11"/>
  <c r="BE130" i="11"/>
  <c r="BE138" i="11"/>
  <c r="E48" i="10"/>
  <c r="J52" i="10"/>
  <c r="F81" i="10"/>
  <c r="BE144" i="10"/>
  <c r="BE155" i="10"/>
  <c r="J92" i="9"/>
  <c r="J65" i="9" s="1"/>
  <c r="BE96" i="10"/>
  <c r="BE123" i="10"/>
  <c r="BE134" i="10"/>
  <c r="BE177" i="10"/>
  <c r="BE87" i="10"/>
  <c r="BE107" i="10"/>
  <c r="BE165" i="10"/>
  <c r="BE190" i="10"/>
  <c r="BE202" i="10"/>
  <c r="BK90" i="8"/>
  <c r="J90" i="8" s="1"/>
  <c r="J64" i="8" s="1"/>
  <c r="BE108" i="9"/>
  <c r="BE129" i="9"/>
  <c r="BE136" i="9"/>
  <c r="J84" i="9"/>
  <c r="BE145" i="9"/>
  <c r="E78" i="9"/>
  <c r="F87" i="9"/>
  <c r="BE101" i="9"/>
  <c r="BE123" i="9"/>
  <c r="BE163" i="9"/>
  <c r="BE172" i="9"/>
  <c r="BE208" i="9"/>
  <c r="BE93" i="9"/>
  <c r="BE181" i="9"/>
  <c r="BE217" i="9"/>
  <c r="BE116" i="9"/>
  <c r="BE154" i="9"/>
  <c r="BE190" i="9"/>
  <c r="BE199" i="9"/>
  <c r="BE227" i="9"/>
  <c r="BE237" i="9"/>
  <c r="J153" i="7"/>
  <c r="J69" i="7" s="1"/>
  <c r="E50" i="8"/>
  <c r="BE126" i="8"/>
  <c r="BE144" i="8"/>
  <c r="BE162" i="8"/>
  <c r="J83" i="8"/>
  <c r="F86" i="8"/>
  <c r="BE108" i="8"/>
  <c r="BE181" i="8"/>
  <c r="BE99" i="8"/>
  <c r="BE117" i="8"/>
  <c r="BE171" i="8"/>
  <c r="BE191" i="8"/>
  <c r="BE92" i="8"/>
  <c r="BE135" i="8"/>
  <c r="BE153" i="8"/>
  <c r="J118" i="6"/>
  <c r="J66" i="6"/>
  <c r="BE154" i="7"/>
  <c r="BE174" i="7"/>
  <c r="BE190" i="7"/>
  <c r="BE194" i="7"/>
  <c r="BE271" i="7"/>
  <c r="BE375" i="7"/>
  <c r="BE444" i="7"/>
  <c r="BE494" i="7"/>
  <c r="E50" i="7"/>
  <c r="F59" i="7"/>
  <c r="BE117" i="7"/>
  <c r="BE148" i="7"/>
  <c r="BE170" i="7"/>
  <c r="BK255" i="6"/>
  <c r="J255" i="6"/>
  <c r="J69" i="6"/>
  <c r="J56" i="7"/>
  <c r="BE95" i="7"/>
  <c r="BE136" i="7"/>
  <c r="BE178" i="7"/>
  <c r="BE236" i="7"/>
  <c r="BE306" i="7"/>
  <c r="BE410" i="7"/>
  <c r="BE106" i="7"/>
  <c r="BE126" i="7"/>
  <c r="BE182" i="7"/>
  <c r="BE341" i="7"/>
  <c r="BE479" i="7"/>
  <c r="BE486" i="7"/>
  <c r="BE501" i="7"/>
  <c r="BE509" i="7"/>
  <c r="BE516" i="7"/>
  <c r="F90" i="6"/>
  <c r="BE284" i="6"/>
  <c r="BE335" i="6"/>
  <c r="BE369" i="6"/>
  <c r="BE507" i="6"/>
  <c r="BE690" i="6"/>
  <c r="BE697" i="6"/>
  <c r="J87" i="6"/>
  <c r="BE111" i="6"/>
  <c r="BE147" i="6"/>
  <c r="BE189" i="6"/>
  <c r="BE199" i="6"/>
  <c r="BE219" i="6"/>
  <c r="BE315" i="6"/>
  <c r="BE365" i="6"/>
  <c r="E50" i="6"/>
  <c r="BE96" i="6"/>
  <c r="BE119" i="6"/>
  <c r="BE153" i="6"/>
  <c r="BE241" i="6"/>
  <c r="BE276" i="6"/>
  <c r="BE280" i="6"/>
  <c r="BE311" i="6"/>
  <c r="BE331" i="6"/>
  <c r="BE376" i="6"/>
  <c r="BE406" i="6"/>
  <c r="BE410" i="6"/>
  <c r="BE476" i="6"/>
  <c r="BE538" i="6"/>
  <c r="BE568" i="6"/>
  <c r="BE660" i="6"/>
  <c r="BE106" i="6"/>
  <c r="BE133" i="6"/>
  <c r="BE165" i="6"/>
  <c r="BE177" i="6"/>
  <c r="BE181" i="6"/>
  <c r="BE208" i="6"/>
  <c r="BE252" i="6"/>
  <c r="BE257" i="6"/>
  <c r="BE272" i="6"/>
  <c r="BE319" i="6"/>
  <c r="BE323" i="6"/>
  <c r="BE327" i="6"/>
  <c r="BE345" i="6"/>
  <c r="BE349" i="6"/>
  <c r="BE353" i="6"/>
  <c r="BE373" i="6"/>
  <c r="BE445" i="6"/>
  <c r="BE599" i="6"/>
  <c r="BE629" i="6"/>
  <c r="BE667" i="6"/>
  <c r="BE675" i="6"/>
  <c r="BE682" i="6"/>
  <c r="F59" i="5"/>
  <c r="BE123" i="5"/>
  <c r="BE130" i="5"/>
  <c r="E50" i="5"/>
  <c r="BE108" i="5"/>
  <c r="J84" i="5"/>
  <c r="BE100" i="5"/>
  <c r="BE141" i="5"/>
  <c r="BE160" i="5"/>
  <c r="BE178" i="5"/>
  <c r="J91" i="4"/>
  <c r="J65" i="4" s="1"/>
  <c r="BE146" i="5"/>
  <c r="BE168" i="5"/>
  <c r="BE93" i="5"/>
  <c r="BE202" i="5"/>
  <c r="BE115" i="5"/>
  <c r="BE152" i="5"/>
  <c r="BE191" i="5"/>
  <c r="E50" i="4"/>
  <c r="BE92" i="4"/>
  <c r="BE100" i="4"/>
  <c r="BE107" i="4"/>
  <c r="BE115" i="4"/>
  <c r="BE157" i="4"/>
  <c r="BE166" i="4"/>
  <c r="BE173" i="4"/>
  <c r="J56" i="4"/>
  <c r="F59" i="4"/>
  <c r="BE122" i="4"/>
  <c r="BE132" i="4"/>
  <c r="BE139" i="4"/>
  <c r="BE148" i="4"/>
  <c r="BE183" i="4"/>
  <c r="E48" i="3"/>
  <c r="J80" i="3"/>
  <c r="BE108" i="3"/>
  <c r="F55" i="3"/>
  <c r="BE89" i="3"/>
  <c r="BE97" i="3"/>
  <c r="BE129" i="3"/>
  <c r="BE140" i="3"/>
  <c r="BE151" i="3"/>
  <c r="BE164" i="3"/>
  <c r="BE170" i="3"/>
  <c r="BE181" i="3"/>
  <c r="BE206" i="3"/>
  <c r="BE217" i="3"/>
  <c r="BE176" i="3"/>
  <c r="BE223" i="3"/>
  <c r="BE230" i="3"/>
  <c r="BE237" i="3"/>
  <c r="BE280" i="3"/>
  <c r="E75" i="2"/>
  <c r="F82" i="2"/>
  <c r="BE93" i="2"/>
  <c r="BE95" i="2"/>
  <c r="BE129" i="2"/>
  <c r="J79" i="2"/>
  <c r="BE97" i="2"/>
  <c r="BE103" i="2"/>
  <c r="BE107" i="2"/>
  <c r="BE117" i="2"/>
  <c r="BE141" i="2"/>
  <c r="BE145" i="2"/>
  <c r="BE153" i="2"/>
  <c r="BE167" i="2"/>
  <c r="BE179" i="2"/>
  <c r="BE187" i="2"/>
  <c r="BE195" i="2"/>
  <c r="BE203" i="2"/>
  <c r="BE208" i="2"/>
  <c r="BE212" i="2"/>
  <c r="BE216" i="2"/>
  <c r="BE220" i="2"/>
  <c r="BE224" i="2"/>
  <c r="BE235" i="2"/>
  <c r="BE229" i="2"/>
  <c r="BE87" i="2"/>
  <c r="BE90" i="2"/>
  <c r="BE99" i="2"/>
  <c r="BE111" i="2"/>
  <c r="BE114" i="2"/>
  <c r="BE121" i="2"/>
  <c r="BE125" i="2"/>
  <c r="BE133" i="2"/>
  <c r="BE137" i="2"/>
  <c r="BE149" i="2"/>
  <c r="BE156" i="2"/>
  <c r="BE159" i="2"/>
  <c r="BE163" i="2"/>
  <c r="BE171" i="2"/>
  <c r="BE175" i="2"/>
  <c r="BE183" i="2"/>
  <c r="BE191" i="2"/>
  <c r="BE199" i="2"/>
  <c r="BE232" i="2"/>
  <c r="BE238" i="2"/>
  <c r="BE240" i="2"/>
  <c r="BE243" i="2"/>
  <c r="BE246" i="2"/>
  <c r="BE249" i="2"/>
  <c r="F36" i="5"/>
  <c r="BA59" i="1"/>
  <c r="F37" i="2"/>
  <c r="BD55" i="1" s="1"/>
  <c r="F36" i="4"/>
  <c r="BA58" i="1" s="1"/>
  <c r="F34" i="3"/>
  <c r="BA56" i="1"/>
  <c r="F35" i="3"/>
  <c r="BB56" i="1" s="1"/>
  <c r="F39" i="4"/>
  <c r="BD58" i="1" s="1"/>
  <c r="F39" i="6"/>
  <c r="BD61" i="1"/>
  <c r="F35" i="11"/>
  <c r="BB67" i="1" s="1"/>
  <c r="J36" i="7"/>
  <c r="AW62" i="1" s="1"/>
  <c r="F37" i="5"/>
  <c r="BB59" i="1"/>
  <c r="F38" i="8"/>
  <c r="BC64" i="1" s="1"/>
  <c r="F36" i="6"/>
  <c r="BA61" i="1" s="1"/>
  <c r="F35" i="2"/>
  <c r="BB55" i="1" s="1"/>
  <c r="F37" i="3"/>
  <c r="BD56" i="1" s="1"/>
  <c r="J36" i="8"/>
  <c r="AW64" i="1" s="1"/>
  <c r="F34" i="10"/>
  <c r="BA66" i="1"/>
  <c r="F37" i="10"/>
  <c r="BD66" i="1" s="1"/>
  <c r="F36" i="3"/>
  <c r="BC56" i="1" s="1"/>
  <c r="F37" i="7"/>
  <c r="BB62" i="1" s="1"/>
  <c r="F36" i="11"/>
  <c r="BC67" i="1" s="1"/>
  <c r="F37" i="6"/>
  <c r="BB61" i="1" s="1"/>
  <c r="F34" i="11"/>
  <c r="BA67" i="1"/>
  <c r="F37" i="8"/>
  <c r="BB64" i="1" s="1"/>
  <c r="F37" i="4"/>
  <c r="BB58" i="1" s="1"/>
  <c r="F34" i="2"/>
  <c r="BA55" i="1" s="1"/>
  <c r="J36" i="9"/>
  <c r="AW65" i="1" s="1"/>
  <c r="F38" i="4"/>
  <c r="BC58" i="1" s="1"/>
  <c r="J36" i="4"/>
  <c r="AW58" i="1"/>
  <c r="J34" i="2"/>
  <c r="AW55" i="1" s="1"/>
  <c r="F39" i="5"/>
  <c r="BD59" i="1" s="1"/>
  <c r="F38" i="9"/>
  <c r="BC65" i="1" s="1"/>
  <c r="F36" i="2"/>
  <c r="BC55" i="1" s="1"/>
  <c r="F36" i="10"/>
  <c r="BC66" i="1" s="1"/>
  <c r="F38" i="7"/>
  <c r="BC62" i="1"/>
  <c r="J36" i="6"/>
  <c r="AW61" i="1" s="1"/>
  <c r="J34" i="10"/>
  <c r="AW66" i="1" s="1"/>
  <c r="F35" i="10"/>
  <c r="BB66" i="1" s="1"/>
  <c r="F37" i="9"/>
  <c r="BB65" i="1" s="1"/>
  <c r="F38" i="5"/>
  <c r="BC59" i="1" s="1"/>
  <c r="F36" i="9"/>
  <c r="BA65" i="1"/>
  <c r="AS54" i="1"/>
  <c r="J34" i="3"/>
  <c r="AW56" i="1"/>
  <c r="F39" i="9"/>
  <c r="BD65" i="1" s="1"/>
  <c r="J36" i="5"/>
  <c r="AW59" i="1"/>
  <c r="F38" i="6"/>
  <c r="BC61" i="1"/>
  <c r="F37" i="11"/>
  <c r="BD67" i="1"/>
  <c r="J34" i="11"/>
  <c r="AW67" i="1"/>
  <c r="F39" i="8"/>
  <c r="BD64" i="1"/>
  <c r="F36" i="8"/>
  <c r="BA64" i="1" s="1"/>
  <c r="F39" i="7"/>
  <c r="BD62" i="1"/>
  <c r="F36" i="7"/>
  <c r="BA62" i="1"/>
  <c r="P93" i="6" l="1"/>
  <c r="AU61" i="1" s="1"/>
  <c r="AU60" i="1" s="1"/>
  <c r="BK93" i="7"/>
  <c r="P90" i="4"/>
  <c r="P89" i="4" s="1"/>
  <c r="AU58" i="1" s="1"/>
  <c r="AU57" i="1" s="1"/>
  <c r="R91" i="5"/>
  <c r="R90" i="5" s="1"/>
  <c r="T91" i="5"/>
  <c r="T90" i="5"/>
  <c r="P87" i="3"/>
  <c r="P86" i="3"/>
  <c r="AU56" i="1" s="1"/>
  <c r="P85" i="2"/>
  <c r="AU55" i="1" s="1"/>
  <c r="BK84" i="11"/>
  <c r="BK83" i="11" s="1"/>
  <c r="J83" i="11" s="1"/>
  <c r="J59" i="11" s="1"/>
  <c r="BK91" i="9"/>
  <c r="J91" i="9"/>
  <c r="J64" i="9"/>
  <c r="BK152" i="7"/>
  <c r="J152" i="7" s="1"/>
  <c r="J68" i="7" s="1"/>
  <c r="R94" i="6"/>
  <c r="BK94" i="6"/>
  <c r="J94" i="6" s="1"/>
  <c r="J64" i="6" s="1"/>
  <c r="P91" i="9"/>
  <c r="P90" i="9"/>
  <c r="AU65" i="1" s="1"/>
  <c r="AU63" i="1" s="1"/>
  <c r="R152" i="7"/>
  <c r="R92" i="7"/>
  <c r="R255" i="6"/>
  <c r="R93" i="6"/>
  <c r="P84" i="11"/>
  <c r="P83" i="11" s="1"/>
  <c r="AU67" i="1" s="1"/>
  <c r="T92" i="7"/>
  <c r="P152" i="7"/>
  <c r="P92" i="7"/>
  <c r="AU62" i="1"/>
  <c r="T94" i="6"/>
  <c r="T93" i="6"/>
  <c r="T91" i="9"/>
  <c r="T90" i="9"/>
  <c r="T85" i="2"/>
  <c r="T84" i="11"/>
  <c r="T83" i="11" s="1"/>
  <c r="R91" i="9"/>
  <c r="R90" i="9" s="1"/>
  <c r="BK90" i="4"/>
  <c r="J90" i="4"/>
  <c r="J64" i="4"/>
  <c r="R85" i="2"/>
  <c r="BK85" i="10"/>
  <c r="J85" i="10"/>
  <c r="J60" i="10"/>
  <c r="BK85" i="2"/>
  <c r="J85" i="2"/>
  <c r="J59" i="2"/>
  <c r="BK91" i="5"/>
  <c r="J91" i="5" s="1"/>
  <c r="J64" i="5" s="1"/>
  <c r="J85" i="11"/>
  <c r="J61" i="11"/>
  <c r="BK87" i="3"/>
  <c r="J87" i="3"/>
  <c r="J60" i="3" s="1"/>
  <c r="BK84" i="10"/>
  <c r="J84" i="10"/>
  <c r="J59" i="10"/>
  <c r="BK89" i="8"/>
  <c r="J89" i="8" s="1"/>
  <c r="J32" i="8" s="1"/>
  <c r="AG64" i="1" s="1"/>
  <c r="J93" i="7"/>
  <c r="J64" i="7" s="1"/>
  <c r="BK93" i="6"/>
  <c r="J93" i="6"/>
  <c r="J63" i="6" s="1"/>
  <c r="F35" i="6"/>
  <c r="AZ61" i="1"/>
  <c r="J33" i="11"/>
  <c r="AV67" i="1"/>
  <c r="AT67" i="1"/>
  <c r="J35" i="5"/>
  <c r="AV59" i="1" s="1"/>
  <c r="AT59" i="1" s="1"/>
  <c r="J35" i="4"/>
  <c r="AV58" i="1"/>
  <c r="AT58" i="1" s="1"/>
  <c r="F33" i="3"/>
  <c r="AZ56" i="1"/>
  <c r="BD60" i="1"/>
  <c r="BA57" i="1"/>
  <c r="AW57" i="1"/>
  <c r="F33" i="11"/>
  <c r="AZ67" i="1" s="1"/>
  <c r="BC63" i="1"/>
  <c r="AY63" i="1"/>
  <c r="J33" i="2"/>
  <c r="AV55" i="1" s="1"/>
  <c r="AT55" i="1" s="1"/>
  <c r="BA63" i="1"/>
  <c r="AW63" i="1"/>
  <c r="J35" i="6"/>
  <c r="AV61" i="1" s="1"/>
  <c r="AT61" i="1" s="1"/>
  <c r="BB63" i="1"/>
  <c r="AX63" i="1" s="1"/>
  <c r="J35" i="7"/>
  <c r="AV62" i="1"/>
  <c r="AT62" i="1" s="1"/>
  <c r="F33" i="2"/>
  <c r="AZ55" i="1"/>
  <c r="BD57" i="1"/>
  <c r="BC57" i="1"/>
  <c r="AY57" i="1"/>
  <c r="J35" i="8"/>
  <c r="AV64" i="1" s="1"/>
  <c r="AT64" i="1" s="1"/>
  <c r="BC60" i="1"/>
  <c r="AY60" i="1"/>
  <c r="F33" i="10"/>
  <c r="AZ66" i="1" s="1"/>
  <c r="F35" i="5"/>
  <c r="AZ59" i="1"/>
  <c r="BD63" i="1"/>
  <c r="F35" i="7"/>
  <c r="AZ62" i="1" s="1"/>
  <c r="J33" i="3"/>
  <c r="AV56" i="1" s="1"/>
  <c r="AT56" i="1" s="1"/>
  <c r="F35" i="9"/>
  <c r="AZ65" i="1"/>
  <c r="J33" i="10"/>
  <c r="AV66" i="1" s="1"/>
  <c r="AT66" i="1" s="1"/>
  <c r="F35" i="8"/>
  <c r="AZ64" i="1"/>
  <c r="BB57" i="1"/>
  <c r="AX57" i="1" s="1"/>
  <c r="BB60" i="1"/>
  <c r="AX60" i="1" s="1"/>
  <c r="J35" i="9"/>
  <c r="AV65" i="1"/>
  <c r="AT65" i="1" s="1"/>
  <c r="BA60" i="1"/>
  <c r="AW60" i="1"/>
  <c r="F35" i="4"/>
  <c r="AZ58" i="1"/>
  <c r="BK92" i="7" l="1"/>
  <c r="J92" i="7"/>
  <c r="J63" i="7"/>
  <c r="BK86" i="3"/>
  <c r="J86" i="3"/>
  <c r="J30" i="3" s="1"/>
  <c r="AG56" i="1" s="1"/>
  <c r="BK89" i="4"/>
  <c r="J89" i="4" s="1"/>
  <c r="J63" i="4" s="1"/>
  <c r="J84" i="11"/>
  <c r="J60" i="11"/>
  <c r="BK90" i="5"/>
  <c r="J90" i="5" s="1"/>
  <c r="J63" i="5" s="1"/>
  <c r="BK90" i="9"/>
  <c r="J90" i="9"/>
  <c r="J32" i="9" s="1"/>
  <c r="AG65" i="1" s="1"/>
  <c r="AG63" i="1" s="1"/>
  <c r="AN63" i="1" s="1"/>
  <c r="AN64" i="1"/>
  <c r="J63" i="8"/>
  <c r="J41" i="8"/>
  <c r="AU54" i="1"/>
  <c r="J30" i="2"/>
  <c r="AG55" i="1"/>
  <c r="J32" i="6"/>
  <c r="AG61" i="1"/>
  <c r="BB54" i="1"/>
  <c r="W31" i="1"/>
  <c r="BA54" i="1"/>
  <c r="W30" i="1"/>
  <c r="BD54" i="1"/>
  <c r="W33" i="1"/>
  <c r="J30" i="10"/>
  <c r="AG66" i="1"/>
  <c r="AN66" i="1"/>
  <c r="AZ60" i="1"/>
  <c r="AV60" i="1"/>
  <c r="AT60" i="1"/>
  <c r="J30" i="11"/>
  <c r="AG67" i="1"/>
  <c r="BC54" i="1"/>
  <c r="AY54" i="1"/>
  <c r="AZ63" i="1"/>
  <c r="AV63" i="1"/>
  <c r="AT63" i="1"/>
  <c r="AZ57" i="1"/>
  <c r="AV57" i="1" s="1"/>
  <c r="AT57" i="1" s="1"/>
  <c r="J41" i="9" l="1"/>
  <c r="J39" i="2"/>
  <c r="J39" i="11"/>
  <c r="J39" i="3"/>
  <c r="J59" i="3"/>
  <c r="J63" i="9"/>
  <c r="J39" i="10"/>
  <c r="J41" i="6"/>
  <c r="AN61" i="1"/>
  <c r="AN56" i="1"/>
  <c r="AN67" i="1"/>
  <c r="AN55" i="1"/>
  <c r="AN65" i="1"/>
  <c r="AZ54" i="1"/>
  <c r="W29" i="1"/>
  <c r="W32" i="1"/>
  <c r="J32" i="4"/>
  <c r="AG58" i="1"/>
  <c r="AN58" i="1" s="1"/>
  <c r="AX54" i="1"/>
  <c r="J32" i="5"/>
  <c r="AG59" i="1" s="1"/>
  <c r="J32" i="7"/>
  <c r="AG62" i="1"/>
  <c r="AN62" i="1"/>
  <c r="AW54" i="1"/>
  <c r="AK30" i="1"/>
  <c r="J41" i="4" l="1"/>
  <c r="J41" i="7"/>
  <c r="J41" i="5"/>
  <c r="AN59" i="1"/>
  <c r="AG57" i="1"/>
  <c r="AV54" i="1"/>
  <c r="AK29" i="1"/>
  <c r="AG60" i="1"/>
  <c r="AN60" i="1" s="1"/>
  <c r="AN57" i="1" l="1"/>
  <c r="AG54" i="1"/>
  <c r="AK26" i="1" s="1"/>
  <c r="AK35" i="1" s="1"/>
  <c r="AT54" i="1"/>
  <c r="AN54" i="1"/>
</calcChain>
</file>

<file path=xl/sharedStrings.xml><?xml version="1.0" encoding="utf-8"?>
<sst xmlns="http://schemas.openxmlformats.org/spreadsheetml/2006/main" count="16426" uniqueCount="1721">
  <si>
    <t>Export Komplet</t>
  </si>
  <si>
    <t>VZ</t>
  </si>
  <si>
    <t>2.0</t>
  </si>
  <si>
    <t>ZAMOK</t>
  </si>
  <si>
    <t>False</t>
  </si>
  <si>
    <t>{13dabc49-40ba-4ba5-a788-c7366463cb59}</t>
  </si>
  <si>
    <t>0,01</t>
  </si>
  <si>
    <t>21</t>
  </si>
  <si>
    <t>12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</si>
  <si>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</si>
  <si>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</si>
  <si>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</si>
  <si>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</si>
  <si>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</si>
  <si>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023001A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</si>
  <si>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</si>
  <si>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</si>
  <si>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VD Štvanice – oprava plavebních komor</t>
  </si>
  <si>
    <t>KSO:</t>
  </si>
  <si>
    <t>832 52 5</t>
  </si>
  <si>
    <t>CC-CZ:</t>
  </si>
  <si>
    <t/>
  </si>
  <si>
    <t>Místo:</t>
  </si>
  <si>
    <t>Hlavní město Praha</t>
  </si>
  <si>
    <t>Datum:</t>
  </si>
  <si>
    <t>19. 3. 2024</t>
  </si>
  <si>
    <t>Zadavatel:</t>
  </si>
  <si>
    <t>IČ:</t>
  </si>
  <si>
    <t>70889953</t>
  </si>
  <si>
    <t>Povodí Vltavy, státní podnik</t>
  </si>
  <si>
    <t>DIČ:</t>
  </si>
  <si>
    <t>CZ70889953</t>
  </si>
  <si>
    <t>Uchazeč:</t>
  </si>
  <si>
    <t>Vyplň údaj</t>
  </si>
  <si>
    <t>Projektant:</t>
  </si>
  <si>
    <t>46347526</t>
  </si>
  <si>
    <t>AQUATIS a.s</t>
  </si>
  <si>
    <t>CZ46347526</t>
  </si>
  <si>
    <t>True</t>
  </si>
  <si>
    <t>Zpracovatel:</t>
  </si>
  <si>
    <t>Bc. Aneta Patková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</si>
  <si>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</si>
  <si>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</si>
  <si>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</si>
  <si>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</si>
  <si>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</si>
  <si>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</si>
  <si>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</si>
  <si>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</si>
  <si>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</si>
  <si>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</si>
  <si>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</si>
  <si>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</si>
  <si>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</si>
  <si>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</si>
  <si>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</si>
  <si>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</si>
  <si>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</si>
  <si>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</si>
  <si>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</si>
  <si>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</si>
  <si>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</si>
  <si>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</si>
  <si>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</si>
  <si>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</si>
  <si>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</si>
  <si>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</si>
  <si>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</si>
  <si>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</si>
  <si>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</si>
  <si>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</si>
  <si>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</si>
  <si>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</si>
  <si>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</si>
  <si>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</si>
  <si>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</si>
  <si>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</si>
  <si>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</si>
  <si>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</si>
  <si>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</si>
  <si>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</si>
  <si>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</si>
  <si>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</si>
  <si>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 xml:space="preserve">Technologická část strojní </t>
  </si>
  <si>
    <t>PRO</t>
  </si>
  <si>
    <t>1</t>
  </si>
  <si>
    <t>{3f4f2763-fdff-41c9-8682-99a845508d91}</t>
  </si>
  <si>
    <t>2</t>
  </si>
  <si>
    <t>SO 02</t>
  </si>
  <si>
    <t>Nová železobetonová deska dna VPK</t>
  </si>
  <si>
    <t>STA</t>
  </si>
  <si>
    <t>{5faec6bb-f671-49af-a5c9-ee908abb0f5d}</t>
  </si>
  <si>
    <t>SO 03</t>
  </si>
  <si>
    <t>Lokální injektáž kyklopského zdiva VPK a MPK</t>
  </si>
  <si>
    <t>{985a610e-a351-4dd6-91b7-fb24e85815c0}</t>
  </si>
  <si>
    <t>03.1.</t>
  </si>
  <si>
    <t>Lokální injektáž kyklopského zdiva VPK</t>
  </si>
  <si>
    <t>Soupis</t>
  </si>
  <si>
    <t>{83bf93ee-1b9d-4bb5-8dec-68754693df10}</t>
  </si>
  <si>
    <t>03.2.</t>
  </si>
  <si>
    <t>Lokální injektáž kyklopského zdiva MPK</t>
  </si>
  <si>
    <t>{5c09b1a4-7405-49cd-a5b0-a45490715e2a}</t>
  </si>
  <si>
    <t>SO 04</t>
  </si>
  <si>
    <t>Obnova PKO ocelových prvků VPK a MPK</t>
  </si>
  <si>
    <t>{4238c17e-8bb2-4b73-8b7e-7fdee2033f5a}</t>
  </si>
  <si>
    <t>04.1.</t>
  </si>
  <si>
    <t>Obnova PKO ocelových prvků VPK</t>
  </si>
  <si>
    <t>{de15dbec-055d-4ea0-8a83-b65d18d0486d}</t>
  </si>
  <si>
    <t>04.2.</t>
  </si>
  <si>
    <t>Obnova PKO ocelových prvků MPK</t>
  </si>
  <si>
    <t>{f377afd3-b9a5-46e2-ac35-7a2c0447450f}</t>
  </si>
  <si>
    <t>SO 05</t>
  </si>
  <si>
    <t>Lokální reprofilace betonu obtoků MPK a sanace trhlin MPK</t>
  </si>
  <si>
    <t>{9c07f8fa-3e5c-4bab-ad87-5a018dab6f3c}</t>
  </si>
  <si>
    <t>05.1.</t>
  </si>
  <si>
    <t>Lokální reprofilace betonu obtoků MPK</t>
  </si>
  <si>
    <t>{fdde6aba-6324-4a90-8464-c6526c8a3eef}</t>
  </si>
  <si>
    <t>05.2.</t>
  </si>
  <si>
    <t xml:space="preserve">Lokální sanace trhlin obtoků MPK </t>
  </si>
  <si>
    <t>{33f5a5ad-9eb6-4594-9fae-b726b2d59e90}</t>
  </si>
  <si>
    <t>SO 06</t>
  </si>
  <si>
    <t>Lokální reprofilace obslužných plat</t>
  </si>
  <si>
    <t>{8dc51112-c48d-4855-a501-88cd139d55dd}</t>
  </si>
  <si>
    <t>VON</t>
  </si>
  <si>
    <t>Vedlejší a ostatní náklady</t>
  </si>
  <si>
    <t>{833ea5e6-ca5b-4895-8822-53378079d429}</t>
  </si>
  <si>
    <t>KRYCÍ LIST SOUPISU PRACÍ</t>
  </si>
  <si>
    <t>Objekt:</t>
  </si>
  <si>
    <t xml:space="preserve">PS 01 - Technologická část strojní </t>
  </si>
  <si>
    <t>REKAPITULACE ČLENĚNÍ SOUPISU PRACÍ</t>
  </si>
  <si>
    <t>Kód dílu - Popis</t>
  </si>
  <si>
    <t>Cena celkem [CZK]</t>
  </si>
  <si>
    <t>-1</t>
  </si>
  <si>
    <t>A - DODÁVKA STAVEBNÍ</t>
  </si>
  <si>
    <t>B.I - Segment MPK (4 ks)</t>
  </si>
  <si>
    <t>B.II - Segment VPK (6 ks)</t>
  </si>
  <si>
    <t>B.IIIa - Protikorozní ochrana MPK</t>
  </si>
  <si>
    <t>B.IIIb - Protikorozní ochrana VPK</t>
  </si>
  <si>
    <t>C.I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</si>
  <si>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</si>
  <si>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</si>
  <si>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</si>
  <si>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</si>
  <si>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</si>
  <si>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</si>
  <si>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</si>
  <si>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</si>
  <si>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</si>
  <si>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</si>
  <si>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</si>
  <si>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</si>
  <si>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</si>
  <si>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A</t>
  </si>
  <si>
    <t>DODÁVKA STAVEBNÍ</t>
  </si>
  <si>
    <t>4</t>
  </si>
  <si>
    <t>ROZPOCET</t>
  </si>
  <si>
    <t>K</t>
  </si>
  <si>
    <t>1.1</t>
  </si>
  <si>
    <t>manipulační prostředky komplet</t>
  </si>
  <si>
    <t>KPL</t>
  </si>
  <si>
    <t>-779716681</t>
  </si>
  <si>
    <t>PP</t>
  </si>
  <si>
    <t>P</t>
  </si>
  <si>
    <t>Poznámka k položce:_x000D_
po celou dobu stavby</t>
  </si>
  <si>
    <t>1.2</t>
  </si>
  <si>
    <t>nájem pontonu pro potřeby stavby</t>
  </si>
  <si>
    <t>535005875</t>
  </si>
  <si>
    <t>Poznámka k položce:_x000D_
zapůjčí zdarma PVL - neoceňovat</t>
  </si>
  <si>
    <t>3</t>
  </si>
  <si>
    <t>1.3</t>
  </si>
  <si>
    <t>nájem remorkéru pro potřeby stavby komplet</t>
  </si>
  <si>
    <t>1233985266</t>
  </si>
  <si>
    <t>1.4</t>
  </si>
  <si>
    <t>práce lezeckou technikou komplet</t>
  </si>
  <si>
    <t>-19268948</t>
  </si>
  <si>
    <t>5</t>
  </si>
  <si>
    <t>1.5</t>
  </si>
  <si>
    <t>pomocné konstrukce</t>
  </si>
  <si>
    <t>550350015</t>
  </si>
  <si>
    <t>6</t>
  </si>
  <si>
    <t>1.6</t>
  </si>
  <si>
    <t>Odvoz železného šrotu</t>
  </si>
  <si>
    <t>-2021493978</t>
  </si>
  <si>
    <t xml:space="preserve">Odvoz železného šrotu:
- naložení a odvoz </t>
  </si>
  <si>
    <t>Poznámka k položce:_x000D_
4x1150 kg (MPK) + 6x1450 (VPK)=13,3 t</t>
  </si>
  <si>
    <t>B.I</t>
  </si>
  <si>
    <t>Segment MPK (4 ks)</t>
  </si>
  <si>
    <t>7</t>
  </si>
  <si>
    <t>2.1</t>
  </si>
  <si>
    <t>Demontáž segmentu vč. příslušenství</t>
  </si>
  <si>
    <t>KG</t>
  </si>
  <si>
    <t>-656210393</t>
  </si>
  <si>
    <t>Poznámka k položce:_x000D_
'zahrnuje konstrukci segmentu, ložiska, táhla, řetěz, řetězovou kladku, vedení maziva</t>
  </si>
  <si>
    <t>VV</t>
  </si>
  <si>
    <t>1150"kg"*4"ks</t>
  </si>
  <si>
    <t>8</t>
  </si>
  <si>
    <t>2.2</t>
  </si>
  <si>
    <t>Oprava litinového těsnícího rámu segmentu</t>
  </si>
  <si>
    <t>-771384277</t>
  </si>
  <si>
    <t>Poznámka k položce:_x000D_
'zahrnuje očištění rámu</t>
  </si>
  <si>
    <t>1"kpl"*4"ks</t>
  </si>
  <si>
    <t>9</t>
  </si>
  <si>
    <t>2.3</t>
  </si>
  <si>
    <t>Montáž a dodávka nového segmentu, mat. S235</t>
  </si>
  <si>
    <t>241597115</t>
  </si>
  <si>
    <t>A9</t>
  </si>
  <si>
    <t>1043.3"kg"*4"ks</t>
  </si>
  <si>
    <t>10</t>
  </si>
  <si>
    <t>2.4</t>
  </si>
  <si>
    <t>Montáž a dodávka nového segmentu, mat. 1.4301</t>
  </si>
  <si>
    <t>386679721</t>
  </si>
  <si>
    <t>A10</t>
  </si>
  <si>
    <t>11"kg"*4"ks</t>
  </si>
  <si>
    <t>11</t>
  </si>
  <si>
    <t>2.5</t>
  </si>
  <si>
    <t>Montáž a dodávka těsnění nového segmentu, mat. CuSn8</t>
  </si>
  <si>
    <t>1557735164</t>
  </si>
  <si>
    <t>Poznámka k položce:_x000D_
'zahrnuje tvorbu odlitků a strojní obrábění, 38,5 kg</t>
  </si>
  <si>
    <t>A11</t>
  </si>
  <si>
    <t>2.6</t>
  </si>
  <si>
    <t>Montáž a dodávka ložisek</t>
  </si>
  <si>
    <t>839810499</t>
  </si>
  <si>
    <t>Poznámka k položce:_x000D_
'2 ks - zahrnuje očištění, rozebrání, vyčištění, osazení armatury přívodu maziva</t>
  </si>
  <si>
    <t>A12</t>
  </si>
  <si>
    <t>13</t>
  </si>
  <si>
    <t>2.7</t>
  </si>
  <si>
    <t>Montáž a dodávka rozvodů maziva, mat. 1.4301</t>
  </si>
  <si>
    <t>-1901559513</t>
  </si>
  <si>
    <t>Poznámka k položce:_x000D_
'zahrnuje nerezové potrubí - průměr 10x1 mm, délka 2x7,8 m, fitinky, maznice, kotevní prvky, mazivo</t>
  </si>
  <si>
    <t>A13</t>
  </si>
  <si>
    <t>14</t>
  </si>
  <si>
    <t>2.8</t>
  </si>
  <si>
    <t>Montáž a dodávka řetězu, konzoly řetězové kladky a táhel segmentu</t>
  </si>
  <si>
    <t>904254783</t>
  </si>
  <si>
    <t>Poznámka k položce:_x000D_
'zahrnuje dodávku řetězu DG 50, délka 6 m, nerez dle JSV182 včetně příslušenství_x000D_
příslušenství zahrnuje koncové články, táhla délky 5,4 m a čepy, spojovací materiál - vše nerez_x000D_
včetně konzervace řetězu</t>
  </si>
  <si>
    <t>A14</t>
  </si>
  <si>
    <t>15</t>
  </si>
  <si>
    <t>2.9</t>
  </si>
  <si>
    <t>Spojovací materiál, A2-70, komplet. montáž a dodávka</t>
  </si>
  <si>
    <t>-211987565</t>
  </si>
  <si>
    <t>Poznámka k položce:_x000D_
'zahrnuje svorníky přídavného závaží</t>
  </si>
  <si>
    <t>A15</t>
  </si>
  <si>
    <t>8"kg"*4"ks</t>
  </si>
  <si>
    <t>16</t>
  </si>
  <si>
    <t>M</t>
  </si>
  <si>
    <t>2.10</t>
  </si>
  <si>
    <t>přídavné závaží - dodávka</t>
  </si>
  <si>
    <t>1635187316</t>
  </si>
  <si>
    <t>Poznámka k položce:_x000D_
'zahrnuje hmotnost pomocné opěry</t>
  </si>
  <si>
    <t>A16</t>
  </si>
  <si>
    <t>350"kg"*4"ks</t>
  </si>
  <si>
    <t>17</t>
  </si>
  <si>
    <t>2.11</t>
  </si>
  <si>
    <t>Výstupní kontrola ve výrobě</t>
  </si>
  <si>
    <t>-673057947</t>
  </si>
  <si>
    <t>A17</t>
  </si>
  <si>
    <t>B.II</t>
  </si>
  <si>
    <t>Segment VPK (6 ks)</t>
  </si>
  <si>
    <t>18</t>
  </si>
  <si>
    <t>3.1</t>
  </si>
  <si>
    <t>Demontáž segmentů vč. příslušenství</t>
  </si>
  <si>
    <t>-1044293985</t>
  </si>
  <si>
    <t>A18</t>
  </si>
  <si>
    <t>1450"kg"*6"ks</t>
  </si>
  <si>
    <t>19</t>
  </si>
  <si>
    <t>3.2</t>
  </si>
  <si>
    <t>372947121</t>
  </si>
  <si>
    <t>A19</t>
  </si>
  <si>
    <t>1"kpl"*6"ks</t>
  </si>
  <si>
    <t>20</t>
  </si>
  <si>
    <t>3.3</t>
  </si>
  <si>
    <t>-1900955449</t>
  </si>
  <si>
    <t>A20</t>
  </si>
  <si>
    <t>1379.3"kg"*6"ks</t>
  </si>
  <si>
    <t>3.4</t>
  </si>
  <si>
    <t>1199018881</t>
  </si>
  <si>
    <t>A21</t>
  </si>
  <si>
    <t>12"kg"*6"ks</t>
  </si>
  <si>
    <t>22</t>
  </si>
  <si>
    <t>3.5</t>
  </si>
  <si>
    <t>1880032359</t>
  </si>
  <si>
    <t>Poznámka k položce:_x000D_
'zahrnuje tvorbu odlitků a strojní obrábění</t>
  </si>
  <si>
    <t>A22</t>
  </si>
  <si>
    <t>45.8"kg"*6"ks</t>
  </si>
  <si>
    <t>23</t>
  </si>
  <si>
    <t>3.6</t>
  </si>
  <si>
    <t>-315894738</t>
  </si>
  <si>
    <t>A23</t>
  </si>
  <si>
    <t>24</t>
  </si>
  <si>
    <t>3.7</t>
  </si>
  <si>
    <t>-100610883</t>
  </si>
  <si>
    <t>Poznámka k položce:_x000D_
'zahrnuje nerezové potrubí - průměr 10x1 mm, délka 2x7,2 m, fitinky, maznice, kotevní prvky, mazivo</t>
  </si>
  <si>
    <t>A24</t>
  </si>
  <si>
    <t>25</t>
  </si>
  <si>
    <t>3.8</t>
  </si>
  <si>
    <t>949673791</t>
  </si>
  <si>
    <t>Poznámka k položce:_x000D_
'zahrnuje dodávku řetězu DG 50, délka 6 m, nerez dle JSV182 včetně příslušenství_x000D_
příslušenství zahrnuje koncové články, táhla délky 4,6 m a čepy, spojovací materiál - vše nerez_x000D_
včetně konzervace řetězu</t>
  </si>
  <si>
    <t>A25</t>
  </si>
  <si>
    <t>26</t>
  </si>
  <si>
    <t>3.9</t>
  </si>
  <si>
    <t>8066401</t>
  </si>
  <si>
    <t>A26</t>
  </si>
  <si>
    <t>8"kg"*6"ks</t>
  </si>
  <si>
    <t>27</t>
  </si>
  <si>
    <t>3.10</t>
  </si>
  <si>
    <t>-84454021</t>
  </si>
  <si>
    <t>A27</t>
  </si>
  <si>
    <t>350"kg"*6"ks</t>
  </si>
  <si>
    <t>28</t>
  </si>
  <si>
    <t>3.11</t>
  </si>
  <si>
    <t>1674541769</t>
  </si>
  <si>
    <t>A28</t>
  </si>
  <si>
    <t>B.IIIa</t>
  </si>
  <si>
    <t>Protikorozní ochrana MPK</t>
  </si>
  <si>
    <t>29</t>
  </si>
  <si>
    <t>4.1</t>
  </si>
  <si>
    <t>Provedení otryskání ocelových konstrukcí, stupeň přípravy Sa 2,5</t>
  </si>
  <si>
    <t>M2</t>
  </si>
  <si>
    <t>878064064</t>
  </si>
  <si>
    <t>Provedení otryskání ocelových konstrukcí, stupeň přípravy Sa 2,5, pomocí ocelové drtě</t>
  </si>
  <si>
    <t>Poznámka k položce:_x000D_
Viz TZ kap. 7. PROTIKOROZNÍ OCHRANA OCELOVÝCH KONSTRUKCÍ_x000D_
Otryskání ke zdrsnění povrchu konstrukce před aplikací PKO - žárového stříkání ZnAl._x000D_
Včetně všech nákladů na odstranění špon z vody, včetně všech nákladů na čerpání vody a odvod vyčištěné vody._x000D_
Cena obsahuje i náklady na přesun hmot v rámci stavby.</t>
  </si>
  <si>
    <t>A29</t>
  </si>
  <si>
    <t>(4*20) "m2 segment MPK</t>
  </si>
  <si>
    <t>30</t>
  </si>
  <si>
    <t>4.2</t>
  </si>
  <si>
    <t>Provedení žárového stříkání ocelových konstrukcí třídy IV ZnAl 120 μm vč. drátu</t>
  </si>
  <si>
    <t>-191762458</t>
  </si>
  <si>
    <t>Poznámka k položce:_x000D_
Viz TZ kap. 7. PROTIKOROZNÍ OCHRANA OCELOVÝCH KONSTRUKCÍ_x000D_
Provedení žárového stříkání ocelových konstrukcí slitinou zinacor, tloušťky 120 μm, třídy IV (1,092 kg ZnAl/m2) vč. drátu</t>
  </si>
  <si>
    <t>A30</t>
  </si>
  <si>
    <t>31</t>
  </si>
  <si>
    <t>4.3</t>
  </si>
  <si>
    <t>Provedení sweepingu - lehkého otryskání ocelových konstrukcí, stupeň přípravy Sa 1</t>
  </si>
  <si>
    <t>-1848286451</t>
  </si>
  <si>
    <t>Provedení lehkého otryskání ocelových konstrukcí, stupeň přípravy Sa 1, pomocí ocelové drtě k odstranění tzv. bílé rzi</t>
  </si>
  <si>
    <t>Poznámka k položce:_x000D_
Viz TZ kap. 7. PROTIKOROZNÍ OCHRANA OCELOVÝCH KONSTRUKCÍ_x000D_
Lehké otryskání k očištění povrchu konstrukce před aplikací PKO - nátěrového systému Permacor 2807/HS-A._x000D_
Včetně všech nákladů na odstranění špon z vody, včetně všech nákladů na čerpání vody a odvod vyčištěné vody._x000D_
Cena obsahuje i náklady na přesun hmot v rámci stavby.</t>
  </si>
  <si>
    <t>A31</t>
  </si>
  <si>
    <t>32</t>
  </si>
  <si>
    <t>4.4</t>
  </si>
  <si>
    <t>Provedení nátěrového systému ocelových konstrukcí Permacor 2807/HS-A, 1000 μm</t>
  </si>
  <si>
    <t>-363464897</t>
  </si>
  <si>
    <t>Nátěr na bázi epoxidových pryskyřic (EP) vysokosušinového aplikovaného za horka bez rozpouštědel s vybíjecí schopností v jedné vrstvě o mocnosti 1000 μm</t>
  </si>
  <si>
    <t>Poznámka k položce:_x000D_
Viz TZ kap. 7. PROTIKOROZNÍ OCHRANA OCELOVÝCH KONSTRUKCÍ_x000D_
Cena obsahuje náklady na práci a veškerý materiál včetně spotřeby nátěrových hmot._x000D_
Kde je v projektové dokumentaci předepsaná konkrétní značka produktu či výrobku, má se za to, že je uvedena jako příklad vhodného produktu.</t>
  </si>
  <si>
    <t>A32</t>
  </si>
  <si>
    <t>33</t>
  </si>
  <si>
    <t>4.5</t>
  </si>
  <si>
    <t>Provedení žárového zinkování ocelových konstrukcí ponorem</t>
  </si>
  <si>
    <t>342022780</t>
  </si>
  <si>
    <t>Poznámka k položce:_x000D_
Viz TZ kap. 7. PROTIKOROZNÍ OCHRANA OCELOVÝCH KONSTRUKCÍ_x000D_
Provedení žárového zinkování ponorem na deskách přídavných závaží</t>
  </si>
  <si>
    <t>A33</t>
  </si>
  <si>
    <t>4*350"kg""segment MPK</t>
  </si>
  <si>
    <t>B.IIIb</t>
  </si>
  <si>
    <t>Protikorozní ochrana VPK</t>
  </si>
  <si>
    <t>34</t>
  </si>
  <si>
    <t>4.1b</t>
  </si>
  <si>
    <t>1911393703</t>
  </si>
  <si>
    <t>(6*25) "m2 segment VPK</t>
  </si>
  <si>
    <t>35</t>
  </si>
  <si>
    <t>4.2b</t>
  </si>
  <si>
    <t>-1588897837</t>
  </si>
  <si>
    <t>36</t>
  </si>
  <si>
    <t>4.3b</t>
  </si>
  <si>
    <t>-403191767</t>
  </si>
  <si>
    <t>37</t>
  </si>
  <si>
    <t>4.4b</t>
  </si>
  <si>
    <t>2130461527</t>
  </si>
  <si>
    <t>38</t>
  </si>
  <si>
    <t>4.5b</t>
  </si>
  <si>
    <t>463060646</t>
  </si>
  <si>
    <t>6*350"kg""segment VPK</t>
  </si>
  <si>
    <t>C.I</t>
  </si>
  <si>
    <t>Ostatní</t>
  </si>
  <si>
    <t>39</t>
  </si>
  <si>
    <t>5.1</t>
  </si>
  <si>
    <t xml:space="preserve">Výrobní výkresová dokumentace strojní části </t>
  </si>
  <si>
    <t>kpl.</t>
  </si>
  <si>
    <t>1999970834</t>
  </si>
  <si>
    <t xml:space="preserve">Výrobní výkresová dokumentace, dílenská dokumentace (Projekční, realizační dokumentace technologické části strojní). </t>
  </si>
  <si>
    <t>Poznámka k položce:_x000D_
Například: _x000D_
* Technická zpráva (základní parametry zařízení) - provozní charakteristiky soustrojí, popis montáže a provozu zařízení,..) Technickou specifikaci strojů / zařízení. _x000D_
* Specifikaci použitých nátěrových systémů _x000D_
* Výkresovou dokumentaci: _x000D_
výkresy dispozice instalovaného zařízení (půdorysy, řezy, pohledy, detaily). Stavební podklady – stanovení sil přenášených do stavebních konstrukcí, způsob kotvení, umístění a rozměry kotevních prvků. Montážní výkresy – postup montáže, rozměry a hmotnosti montážních celků.</t>
  </si>
  <si>
    <t>40</t>
  </si>
  <si>
    <t>5.2</t>
  </si>
  <si>
    <t>Proměření rámů segmentů vč. zjišťovací zprávy</t>
  </si>
  <si>
    <t>1047701265</t>
  </si>
  <si>
    <t>Poznámka k položce:_x000D_
zjištění skutečných rozměrů a tvarů těsnících lišt (4 x segment MPK + 6 x segment VPK)</t>
  </si>
  <si>
    <t>41</t>
  </si>
  <si>
    <t>5.3</t>
  </si>
  <si>
    <t>Proměření ocelových konstrukcí segmentů</t>
  </si>
  <si>
    <t>-755029209</t>
  </si>
  <si>
    <t xml:space="preserve">Proměření ocelových konstrukcí segmentů
</t>
  </si>
  <si>
    <t>Poznámka k položce:_x000D_
zjištění skutečných rozměrů stávajících ložisek segmentů a pod.(4 x segment MPK + 6 x segment VPK)</t>
  </si>
  <si>
    <t>42</t>
  </si>
  <si>
    <t>5.4</t>
  </si>
  <si>
    <t>Náklady na vypracování plánu zkoušek a uvedení do provozu</t>
  </si>
  <si>
    <t>64</t>
  </si>
  <si>
    <t>257874767</t>
  </si>
  <si>
    <t>43</t>
  </si>
  <si>
    <t>5.5</t>
  </si>
  <si>
    <t>Suché zkoušky a ověřovací provoz</t>
  </si>
  <si>
    <t>1483768746</t>
  </si>
  <si>
    <t>Poznámka k položce:_x000D_
zkoušky na celkem deseti segmentech</t>
  </si>
  <si>
    <t>44</t>
  </si>
  <si>
    <t>5.6</t>
  </si>
  <si>
    <t>Mokré zkoušky a ověřovací provoz</t>
  </si>
  <si>
    <t>-380683252</t>
  </si>
  <si>
    <t>45</t>
  </si>
  <si>
    <t>5.7</t>
  </si>
  <si>
    <t>Náklady na průvodní dokumentaci - 2 vyhotovení + elektronicky</t>
  </si>
  <si>
    <t>-2124677959</t>
  </si>
  <si>
    <t>Náklady na průvodní dokumentaci:
- návod na obsluhu, provoz a údržbu zařízení, provozní předpisy 
a předání návodů - 2 vyhotovení a elektronicky</t>
  </si>
  <si>
    <t xml:space="preserve">Poznámka k položce:_x000D_
Průvodní dokumentace k dodanému zařízení bude obsahovat především:_x000D_
- Návody na obsluhu, provoz a údržbu zařízení_x000D_
- Provozní předpisy pro dodaná zařízení (provoz, obsluha, údržba)_x000D_
</t>
  </si>
  <si>
    <t>46</t>
  </si>
  <si>
    <t>5.8</t>
  </si>
  <si>
    <t>Zaškolení obsluhy objednatele</t>
  </si>
  <si>
    <t>-2083503964</t>
  </si>
  <si>
    <t>bedneniC3037</t>
  </si>
  <si>
    <t>bedneni C 30/37</t>
  </si>
  <si>
    <t>m2</t>
  </si>
  <si>
    <t>99,688</t>
  </si>
  <si>
    <t>čištění_PK</t>
  </si>
  <si>
    <t>Vyčištění PK</t>
  </si>
  <si>
    <t>m3</t>
  </si>
  <si>
    <t>412,72</t>
  </si>
  <si>
    <t>jadr_vrt</t>
  </si>
  <si>
    <t>m</t>
  </si>
  <si>
    <t>90,1</t>
  </si>
  <si>
    <t>jadr_vrt_45</t>
  </si>
  <si>
    <t>2631,75</t>
  </si>
  <si>
    <t>Sut_B</t>
  </si>
  <si>
    <t>Sut betonu</t>
  </si>
  <si>
    <t>415,166</t>
  </si>
  <si>
    <t>SO 02 - Nová železobetonová deska dna VPK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</si>
  <si>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</si>
  <si>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</si>
  <si>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</si>
  <si>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</si>
  <si>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9 - Ostatní konstrukce a práce-bourání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</si>
  <si>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</si>
  <si>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</si>
  <si>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</si>
  <si>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</si>
  <si>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</si>
  <si>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1623-01R</t>
  </si>
  <si>
    <t>Odklizení a uložení nánosu z PK odpovídajícím zákonným způsobem</t>
  </si>
  <si>
    <t>-1430316144</t>
  </si>
  <si>
    <t>Odklizení a uložení nánosu z PK odpovídajícím zákonným způsobem
Položka zahrnuje kompletní odvoz a uložení dle možností zhotovitele, zejména:
 - svislé a vodorovné přemístění 
 - naložení na dopravní přostředek (případně překládání)
 - likvidace zákonným způsobem</t>
  </si>
  <si>
    <t xml:space="preserve">Poznámka k položce:_x000D_
_x000D_
</t>
  </si>
  <si>
    <t>FIG</t>
  </si>
  <si>
    <t>Rozpad figury: čištění_PK</t>
  </si>
  <si>
    <t>Uvažováno jako vyčištění dna plavební komory</t>
  </si>
  <si>
    <t>0,2*187,6*11,0</t>
  </si>
  <si>
    <t>Zakládání</t>
  </si>
  <si>
    <t>278311213</t>
  </si>
  <si>
    <t>Zálivka kotevních otvorů z cementové zálivkové malty obj do 0,25 m3</t>
  </si>
  <si>
    <t>CS ÚRS 2024 01</t>
  </si>
  <si>
    <t>-349184783</t>
  </si>
  <si>
    <t>Zálivka kotevních otvorů z cementové zálivkové malty do 0,25 m3</t>
  </si>
  <si>
    <t>Online PSC</t>
  </si>
  <si>
    <t>https://podminky.urs.cz/item/CS_URS_2024_01/278311213</t>
  </si>
  <si>
    <t xml:space="preserve">Viz příloha D.1.2.1.1 a D.1.2.1.2, D.1.2.2.1 až D.1.2.2.3. </t>
  </si>
  <si>
    <t>Propojení staré a nové konstrukce dna - vyplněných nesmrštivou cementovou injektážní směsí se stabilizátorem.</t>
  </si>
  <si>
    <t>"délky 0,7" 4*363*0,0004</t>
  </si>
  <si>
    <t>"délky 0,8" 4*363*0,0004</t>
  </si>
  <si>
    <t>"délky 0,9" 4*363*0,0004</t>
  </si>
  <si>
    <t>"délky 1,0" 4*363*0,0004</t>
  </si>
  <si>
    <t>"délky 1,1" 7*363*0,00045"m"</t>
  </si>
  <si>
    <t>Součet</t>
  </si>
  <si>
    <t>13021017</t>
  </si>
  <si>
    <t>tyč ocelová kruhová žebírková DIN 488 jakost B500B (10 505) výztuž do betonu D 20mm</t>
  </si>
  <si>
    <t>t</t>
  </si>
  <si>
    <t>-303338249</t>
  </si>
  <si>
    <t>Dna</t>
  </si>
  <si>
    <t>181,51/0,5 "ks po délce komory"</t>
  </si>
  <si>
    <t>"délky 0,7" 4*363</t>
  </si>
  <si>
    <t>"délky 0,8" 4*363</t>
  </si>
  <si>
    <t>"délky 0,9" 4*363</t>
  </si>
  <si>
    <t>"délky 1,0" 4*363</t>
  </si>
  <si>
    <t>"délky 1,1" 7*363</t>
  </si>
  <si>
    <t>trny_dno</t>
  </si>
  <si>
    <t xml:space="preserve"> 4*363*0,7"m" *2,47"kg/m"/1000 *1,05 "uvažováno 5% jako ztratné" </t>
  </si>
  <si>
    <t xml:space="preserve"> 4*363*0,8"m" *2,47"kg/m"/1000 *1,05 "uvažováno 5% jako ztratné" </t>
  </si>
  <si>
    <t xml:space="preserve">4*363*0,9"m" *2,47"kg/m"/1000 *1,05 "uvažováno 5% jako ztratné" </t>
  </si>
  <si>
    <t xml:space="preserve">4*363*1,0"m" *2,47"kg/m"/1000 *1,05 "uvažováno 5% jako ztratné" </t>
  </si>
  <si>
    <t xml:space="preserve">7*363*1,1"m" *2,47"kg/m"/1000 *1,05 "uvažováno 5% jako ztratné" </t>
  </si>
  <si>
    <t>Svislé a kompletní konstrukce</t>
  </si>
  <si>
    <t>321321116</t>
  </si>
  <si>
    <t>Konstrukce vodních staveb ze ŽB mrazuvzdorného tř. C 30/37</t>
  </si>
  <si>
    <t>-118860298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</si>
  <si>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</si>
  <si>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https://podminky.urs.cz/item/CS_URS_2024_01/321321116</t>
  </si>
  <si>
    <t>Poznámka k položce:_x000D_
ŽB C 30/37 XC4 XF3_x000D_
Přesun hmot je v ceně položky</t>
  </si>
  <si>
    <t>Viz příloha D.1.2.1.1 a D.1.2.1.2, D.1.2.2.1 až D.1.2.2.3. a D.1.2.3.1 až D.1.2.3.5</t>
  </si>
  <si>
    <t>Dno</t>
  </si>
  <si>
    <t>5,7"m2, PF 1" *(39,8+38,0/2)</t>
  </si>
  <si>
    <t>4,76"m2, PF 2" *(38,0/2+(22,75/2-0,92))</t>
  </si>
  <si>
    <t>4,70"m2, PF 3" *((22,75/2-1,0)+41,2-1,55+35,1/2)</t>
  </si>
  <si>
    <t>5,05"m2, PF3 - konec" *(35,1/2+(9,25-1,55))</t>
  </si>
  <si>
    <t>321351010</t>
  </si>
  <si>
    <t>Bednění konstrukcí vodních staveb rovinné - zřízení</t>
  </si>
  <si>
    <t>-519497805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</si>
  <si>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</si>
  <si>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https://podminky.urs.cz/item/CS_URS_2024_01/321351010</t>
  </si>
  <si>
    <t>Dno - DS</t>
  </si>
  <si>
    <t>5,7"m2, PF 1" *6</t>
  </si>
  <si>
    <t>4,76"m2, PF 2" *4</t>
  </si>
  <si>
    <t>5,05"m2, PF 3" *8</t>
  </si>
  <si>
    <t>Čerpací jímka</t>
  </si>
  <si>
    <t>2,4*0,63*4 "ks"</t>
  </si>
  <si>
    <t>321352010</t>
  </si>
  <si>
    <t>Bednění konstrukcí vodních staveb rovinné - odstranění</t>
  </si>
  <si>
    <t>-146189599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</si>
  <si>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</si>
  <si>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https://podminky.urs.cz/item/CS_URS_2024_01/321352010</t>
  </si>
  <si>
    <t>Rozpad figury: bedneniC3037</t>
  </si>
  <si>
    <t>321368211</t>
  </si>
  <si>
    <t>Výztuž železobetonových konstrukcí vodních staveb ze svařovaných sítí</t>
  </si>
  <si>
    <t>379444814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</si>
  <si>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</si>
  <si>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https://podminky.urs.cz/item/CS_URS_2024_01/321368211</t>
  </si>
  <si>
    <t>Viz příloha D.1.2.1.1 a D.1.2.1.2, D.1.2.4</t>
  </si>
  <si>
    <t>2008,15"m2"*2*7,9*1,2/1000 "2x AQ 80 + 20% presahy"</t>
  </si>
  <si>
    <t>334791-R01</t>
  </si>
  <si>
    <t>Dodávka a montáž plastové částečně perforované zárubnice Ø 145/6,5 mm do provedených vrtů</t>
  </si>
  <si>
    <t>2141387145</t>
  </si>
  <si>
    <t>Odlehčovací vrt</t>
  </si>
  <si>
    <t>34"ks"*3,0 "m"</t>
  </si>
  <si>
    <t>Ostatní konstrukce a práce-bourání</t>
  </si>
  <si>
    <t>938901131</t>
  </si>
  <si>
    <t>Vyklizení bahna z nádrže</t>
  </si>
  <si>
    <t>1155632511</t>
  </si>
  <si>
    <t>Čištění nádrží, ploch dřevěných nebo betonových konstrukcí, potrubí vyklizení bahna z nádrže</t>
  </si>
  <si>
    <t>https://podminky.urs.cz/item/CS_URS_2024_01/938901131</t>
  </si>
  <si>
    <t>960111221R</t>
  </si>
  <si>
    <t>Bourání vodních staveb betonových a železobetonových</t>
  </si>
  <si>
    <t>1552396575</t>
  </si>
  <si>
    <t>Bourání konstrukcí vodních staveb, s naložením vybouraných hmot a suti na dopravní prostředek nebo s odklizením na hromady do vzdálenosti 20 m betonových a železobetonových</t>
  </si>
  <si>
    <t>Pouze na okrajích dna</t>
  </si>
  <si>
    <t>0,6"m2, PF 1" *(39,5+38,0/2)</t>
  </si>
  <si>
    <t>0,6"m2, PF 2" *(38,0/2+(22,75/2-0,92))</t>
  </si>
  <si>
    <t>-0,6"m2, PF 2" *15,96 "odečet části vyššího dna"</t>
  </si>
  <si>
    <t>5,05 "m2"*15,96 "Odbourání části zvýšeného dna"</t>
  </si>
  <si>
    <t>0,6"m2, PF 3" *((22,75/2-1,0)+(41,2/2-1,55))</t>
  </si>
  <si>
    <t>0,6"m2, PF 4" *(41,2/2+35,1/2)</t>
  </si>
  <si>
    <t>0,6"m2, PF 5" *(35,1/2+(9,25-1,55))</t>
  </si>
  <si>
    <t>-0,6"m2, PF 2" *(2,31+3,08+12,05+9,73+4,7) "odečet duplicitní části pro bourání v celé šířce - zvýšené dno"</t>
  </si>
  <si>
    <t>Mezisoučet</t>
  </si>
  <si>
    <t>část dna v celé šíři</t>
  </si>
  <si>
    <t>0,25"střední výška přechodové části dna" *5,9"m2"</t>
  </si>
  <si>
    <t>0,5"průměrná výška bouraného dna" *(25,96+33,92+138,67)"m2"</t>
  </si>
  <si>
    <t>0,55"průměrná výška bouraného dna" *17,0"m2"</t>
  </si>
  <si>
    <t>0,6"průměrná výška bouraného dna" *26,11"m2"</t>
  </si>
  <si>
    <t>0,3"průměrná výška bouraného dna" *78,06"m2"</t>
  </si>
  <si>
    <t>0,6"průměrná výška bouraného dna" *35,06"m2"</t>
  </si>
  <si>
    <t>0,40"střední výška přechodové části dna" *9,95"m2"</t>
  </si>
  <si>
    <t>977151113</t>
  </si>
  <si>
    <t>Jádrové vrty diamantovými korunkami do stavebních materiálů D přes 40 do 50 mm</t>
  </si>
  <si>
    <t>-313762625</t>
  </si>
  <si>
    <t>Jádrové vrty diamantovými korunkami do stavebních materiálů (železobetonu, betonu, cihel, obkladů, dlažeb, kamene) průměru přes 40 do 50 mm</t>
  </si>
  <si>
    <t>https://podminky.urs.cz/item/CS_URS_2024_01/977151113</t>
  </si>
  <si>
    <t xml:space="preserve">Propojení staré a nové konstrukce dna </t>
  </si>
  <si>
    <t>"délky 0,7" 4*363*0,3"m"</t>
  </si>
  <si>
    <t>"délky 0,8" 4*363*0,3"m"</t>
  </si>
  <si>
    <t>"délky 0,9" 4*363*0,3"m"</t>
  </si>
  <si>
    <t>"délky 1,0" 4*363*0,3"m"</t>
  </si>
  <si>
    <t>"délky 1,1" 7*363*0,35"m"</t>
  </si>
  <si>
    <t>977151123</t>
  </si>
  <si>
    <t>Jádrové vrty diamantovými korunkami do stavebních materiálů D přes 130 do 150 mm</t>
  </si>
  <si>
    <t>1617050909</t>
  </si>
  <si>
    <t>Jádrové vrty diamantovými korunkami do stavebních materiálů (železobetonu, betonu, cihel, obkladů, dlažeb, kamene) průměru přes 130 do 150 mm</t>
  </si>
  <si>
    <t>https://podminky.urs.cz/item/CS_URS_2024_01/977151123</t>
  </si>
  <si>
    <t>34"ks"*2,65 "m"</t>
  </si>
  <si>
    <t>977211112</t>
  </si>
  <si>
    <t>Řezání stěnovou pilou betonových nebo ŽB kcí s výztuží průměru do 16 mm hl přes 200 do 350 mm</t>
  </si>
  <si>
    <t>-1095976410</t>
  </si>
  <si>
    <t>Řezání konstrukcí stěnovou pilou betonových nebo železobetonových průměru řezané výztuže do 16 mm hloubka řezu přes 200 do 350 mm</t>
  </si>
  <si>
    <t>https://podminky.urs.cz/item/CS_URS_2024_01/977211112</t>
  </si>
  <si>
    <t>Viz příloha D.1.2.1.1 a D.1.2.1.2</t>
  </si>
  <si>
    <t>Odřezání bourané hrany dna (obvod)</t>
  </si>
  <si>
    <t>233,55+181,2+2,85*2</t>
  </si>
  <si>
    <t>985131111</t>
  </si>
  <si>
    <t>Očištění ploch stěn, rubu kleneb a podlah tlakovou vodou</t>
  </si>
  <si>
    <t>-1082387707</t>
  </si>
  <si>
    <t>https://podminky.urs.cz/item/CS_URS_2024_01/985131111</t>
  </si>
  <si>
    <t>Poznámka k položce:_x000D_
Očštění odbouraných betonových ploch před dobetonováním nového plata.</t>
  </si>
  <si>
    <t>Viz příloha D.1.2.1.1 a D.1.2.1.2,</t>
  </si>
  <si>
    <t>2008,15+50,25 "dna"</t>
  </si>
  <si>
    <t>997</t>
  </si>
  <si>
    <t>Přesun sutě</t>
  </si>
  <si>
    <t>998-01R</t>
  </si>
  <si>
    <t>Odklizení suti z vybouraných konstrukcí odpovídajícím zákonným způsobem</t>
  </si>
  <si>
    <t>-124707202</t>
  </si>
  <si>
    <t>Odklizení suti z vybouraných hmot odpovídajícím zákonným způsobem
Položka zahrnuje kompletní odvoz a uložení dle možností zhotovitele, zejména:
 - svislé a vodorovné přemístění 
 - naložení na dopravní přostředek (případně překládání)
 - likvidace zákonným způsobem</t>
  </si>
  <si>
    <t>Prostého betonu a ŽB</t>
  </si>
  <si>
    <t>Sut_B*2,447 "beton prostý a ŽB"</t>
  </si>
  <si>
    <t>jadr_vrt*0,039</t>
  </si>
  <si>
    <t>jadr_vrt_45*0,0043</t>
  </si>
  <si>
    <t>Rozpad figury: Sut_B</t>
  </si>
  <si>
    <t>Rozpad figury: jadr_vrt</t>
  </si>
  <si>
    <t>Rozpad figury: jadr_vrt_45</t>
  </si>
  <si>
    <t>998</t>
  </si>
  <si>
    <t>Přesun hmot</t>
  </si>
  <si>
    <t>998325011</t>
  </si>
  <si>
    <t>Přesun hmot pro objekty plavební</t>
  </si>
  <si>
    <t>-990071392</t>
  </si>
  <si>
    <t>Přesun hmot pro objekty plavební dopravní vzdálenost do 500 m</t>
  </si>
  <si>
    <t>https://podminky.urs.cz/item/CS_URS_2024_01/998325011</t>
  </si>
  <si>
    <t xml:space="preserve">Poznámka k položce:_x000D_
Do ceny položky je třeba zohlednit přesun materiálu až k místu řešení dle možností zhotovitele. _x000D_
_x000D_
</t>
  </si>
  <si>
    <t>leseni_radove</t>
  </si>
  <si>
    <t>lešení řadové</t>
  </si>
  <si>
    <t>1141,4</t>
  </si>
  <si>
    <t>pakr</t>
  </si>
  <si>
    <t>ks</t>
  </si>
  <si>
    <t>1440</t>
  </si>
  <si>
    <t>sanace</t>
  </si>
  <si>
    <t>180</t>
  </si>
  <si>
    <t>SO 03 - Lokální injektáž kyklopského zdiva VPK a MPK</t>
  </si>
  <si>
    <t>Soupis:</t>
  </si>
  <si>
    <t>03.1. - Lokální injektáž kyklopského zdiva VPK</t>
  </si>
  <si>
    <t>221211115</t>
  </si>
  <si>
    <t>Vrty přenosnými kladivy D do 56 mm úklon do 90° hl do 10 m hor. V</t>
  </si>
  <si>
    <t>895416747</t>
  </si>
  <si>
    <t>Vrty přenosnými vrtacími kladivy v hloubce 0 až 10 m průměru přes 13 do 56 mm, do úklonu 90° (úpadně až horizontálně ), v hornině tř. V</t>
  </si>
  <si>
    <t>https://podminky.urs.cz/item/CS_URS_2024_01/221211115</t>
  </si>
  <si>
    <t xml:space="preserve">Poznámka k položce:_x000D_
Položka s možností vyhrazené změny dle § 100 Zákona 134/2016 Sb._x000D_
</t>
  </si>
  <si>
    <t>0,4*pakr</t>
  </si>
  <si>
    <t>Rozpad figury: pakr</t>
  </si>
  <si>
    <t>Viz příloha</t>
  </si>
  <si>
    <t>8"ks/m2" *sanace</t>
  </si>
  <si>
    <t>22531R04</t>
  </si>
  <si>
    <t>Odstranění injektážních pakrů vč. zapravení šikmých vrtů polymercementovou maltou</t>
  </si>
  <si>
    <t>-1138375192</t>
  </si>
  <si>
    <t>281601111</t>
  </si>
  <si>
    <t>Injektování vrtů nízkotlaké vzestupné s jednoduchým obturátorem tlakem do 0,6 MPa</t>
  </si>
  <si>
    <t>hod</t>
  </si>
  <si>
    <t>-1890248501</t>
  </si>
  <si>
    <t>Injektování s jednoduchým obturátorem nebo bez obturátoru vzestupné, tlakem do 0,60 MPa</t>
  </si>
  <si>
    <t>https://podminky.urs.cz/item/CS_URS_2024_01/281601111</t>
  </si>
  <si>
    <t>0,8*0,4*pakr "injektování stěny komory"</t>
  </si>
  <si>
    <t>282R25</t>
  </si>
  <si>
    <t>polyuretanová injektážní těsnící hmota</t>
  </si>
  <si>
    <t>kg</t>
  </si>
  <si>
    <t>1584025787</t>
  </si>
  <si>
    <t>0,4*pakr "1 kg/m - šikmé vrty ve stěně"</t>
  </si>
  <si>
    <t>282R14</t>
  </si>
  <si>
    <t>Dodávka a osazení injektážního pakru</t>
  </si>
  <si>
    <t>-1493035957</t>
  </si>
  <si>
    <t>Rozpad figury: sanace</t>
  </si>
  <si>
    <t>Lokální sanace - přespárování</t>
  </si>
  <si>
    <t>4"m2" *45"ks výronů vody"</t>
  </si>
  <si>
    <t>941111121</t>
  </si>
  <si>
    <t>Montáž lešení řadového trubkového lehkého s podlahami zatížení do 200 kg/m2 š od 0,9 do 1,2 m v do 10 m</t>
  </si>
  <si>
    <t>1821399038</t>
  </si>
  <si>
    <t>Lešení řadové trubkové lehké pracovní s podlahami s provozním zatížením tř. 3 do 200 kg/m2 šířky tř. W09 od 0,9 do 1,2 m, výšky výšky do 10 m montáž</t>
  </si>
  <si>
    <t>https://podminky.urs.cz/item/CS_URS_2024_01/941111121</t>
  </si>
  <si>
    <t>Lešení potřebné k sanaci a PKO</t>
  </si>
  <si>
    <t>1756*0,3 "levá strana"+ 1756*0,35 "pravá strana"</t>
  </si>
  <si>
    <t>941111221</t>
  </si>
  <si>
    <t>Příplatek k lešení řadovému trubkovému lehkému s podlahami do 200 kg/m2 š od 0,9 do 1,2 m v 10 m za každý den použití</t>
  </si>
  <si>
    <t>-1096676838</t>
  </si>
  <si>
    <t>Lešení řadové trubkové lehké pracovní s podlahami s provozním zatížením tř. 3 do 200 kg/m2 šířky tř. W09 od 0,9 do 1,2 m, výšky výšky do 10 m příplatek k ceně za každý den použití</t>
  </si>
  <si>
    <t>https://podminky.urs.cz/item/CS_URS_2024_01/941111221</t>
  </si>
  <si>
    <t>leseni_radove*60 "dni"</t>
  </si>
  <si>
    <t>Rozpad figury: leseni_radove</t>
  </si>
  <si>
    <t>941111821</t>
  </si>
  <si>
    <t>Demontáž lešení řadového trubkového lehkého s podlahami zatížení do 200 kg/m2 š od 0,9 do 1,2 m v do 10 m</t>
  </si>
  <si>
    <t>405067022</t>
  </si>
  <si>
    <t>Lešení řadové trubkové lehké pracovní s podlahami s provozním zatížením tř. 3 do 200 kg/m2 šířky tř. W09 od 0,9 do 1,2 m, výšky výšky do 10 m demontáž</t>
  </si>
  <si>
    <t>https://podminky.urs.cz/item/CS_URS_2024_01/941111821</t>
  </si>
  <si>
    <t>711039394</t>
  </si>
  <si>
    <t>985142211</t>
  </si>
  <si>
    <t>Vysekání spojovací hmoty ze spár zdiva hl přes 40 mm dl do 6 m/m2</t>
  </si>
  <si>
    <t>-913356655</t>
  </si>
  <si>
    <t>Vysekání spojovací hmoty ze spár zdiva včetně vyčištění hloubky spáry přes 40 mm délky spáry na 1 m2 upravované plochy do 6 m</t>
  </si>
  <si>
    <t>https://podminky.urs.cz/item/CS_URS_2024_01/985142211</t>
  </si>
  <si>
    <t>985232111</t>
  </si>
  <si>
    <t>Hloubkové spárování zdiva aktivovanou maltou spára hl do 80 mm dl do 6 m/m2</t>
  </si>
  <si>
    <t>1707242897</t>
  </si>
  <si>
    <t>Hloubkové spárování zdiva hloubky přes 40 do 80 mm aktivovanou maltou délky spáry na 1 m2 upravované plochy do 6 m</t>
  </si>
  <si>
    <t>https://podminky.urs.cz/item/CS_URS_2024_01/985232111</t>
  </si>
  <si>
    <t>1307460470</t>
  </si>
  <si>
    <t xml:space="preserve">Poznámka k položce:_x000D_
Do ceny položky je třeba zohlednit přesun materiálu až k místu řešení dle možností zhotovitele. _x000D_
_x000D_
Položka s možností vyhrazené změny dle § 100 Zákona 134/2016 Sb._x000D_
</t>
  </si>
  <si>
    <t>271,7</t>
  </si>
  <si>
    <t>1226,4</t>
  </si>
  <si>
    <t>1459,2</t>
  </si>
  <si>
    <t>182,4</t>
  </si>
  <si>
    <t>03.2. - Lokální injektáž kyklopského zdiva MPK</t>
  </si>
  <si>
    <t>906277197</t>
  </si>
  <si>
    <t>0,2*123,5*11,0</t>
  </si>
  <si>
    <t>273647476</t>
  </si>
  <si>
    <t>-1449951340</t>
  </si>
  <si>
    <t>-74765975</t>
  </si>
  <si>
    <t>785383312</t>
  </si>
  <si>
    <t>2118304489</t>
  </si>
  <si>
    <t>4"m2" *30"ks výronů vody"</t>
  </si>
  <si>
    <t>2,6*12,0*2"ks" "celoplošná sanace zdiva pod horním záporníkem"</t>
  </si>
  <si>
    <t>-123953053</t>
  </si>
  <si>
    <t>1192117996</t>
  </si>
  <si>
    <t>1140 "m2" +12*3,6*2</t>
  </si>
  <si>
    <t>-1568574852</t>
  </si>
  <si>
    <t>-1381492023</t>
  </si>
  <si>
    <t>-627147539</t>
  </si>
  <si>
    <t>-586996079</t>
  </si>
  <si>
    <t>-882296272</t>
  </si>
  <si>
    <t>2012355452</t>
  </si>
  <si>
    <t>bedneni</t>
  </si>
  <si>
    <t>bedneni SCC</t>
  </si>
  <si>
    <t>44,16</t>
  </si>
  <si>
    <t>Demontaz</t>
  </si>
  <si>
    <t>Demontáž ocelové konstrukce</t>
  </si>
  <si>
    <t>7884,72</t>
  </si>
  <si>
    <t>Kryci_plech_Z311</t>
  </si>
  <si>
    <t>Kryci_plech_Z31</t>
  </si>
  <si>
    <t>1151,32</t>
  </si>
  <si>
    <t>Kryci_plech_Z32</t>
  </si>
  <si>
    <t>Kryci plech Z3.2</t>
  </si>
  <si>
    <t>701,75</t>
  </si>
  <si>
    <t>Kryci_plech_Z33</t>
  </si>
  <si>
    <t>Kryci plech Z3.3</t>
  </si>
  <si>
    <t>2631,55</t>
  </si>
  <si>
    <t>M10</t>
  </si>
  <si>
    <t>kotva M10</t>
  </si>
  <si>
    <t>kus</t>
  </si>
  <si>
    <t>80</t>
  </si>
  <si>
    <t>M12_150</t>
  </si>
  <si>
    <t>212</t>
  </si>
  <si>
    <t>SO 04 - Obnova PKO ocelových prvků VPK a MPK</t>
  </si>
  <si>
    <t>M16</t>
  </si>
  <si>
    <t>M16 závitová tyč</t>
  </si>
  <si>
    <t>obtok_bour</t>
  </si>
  <si>
    <t>obtok_bourani</t>
  </si>
  <si>
    <t>145,76</t>
  </si>
  <si>
    <t>04.1. - Obnova PKO ocelových prvků VPK</t>
  </si>
  <si>
    <t>opereni</t>
  </si>
  <si>
    <t>2239,2</t>
  </si>
  <si>
    <t>otrysk_P2</t>
  </si>
  <si>
    <t>otryskání prvku P2</t>
  </si>
  <si>
    <t>otrysk_P3</t>
  </si>
  <si>
    <t>otraskání konstrukce P3</t>
  </si>
  <si>
    <t>otrysk_P4</t>
  </si>
  <si>
    <t>otryskání prvku P4</t>
  </si>
  <si>
    <t>otryskani</t>
  </si>
  <si>
    <t>2243,841</t>
  </si>
  <si>
    <t>Z1_1</t>
  </si>
  <si>
    <t>žebřík Z1.1</t>
  </si>
  <si>
    <t>415,95</t>
  </si>
  <si>
    <t>Z1_2</t>
  </si>
  <si>
    <t>žebřík Z1.2</t>
  </si>
  <si>
    <t>126,55</t>
  </si>
  <si>
    <t>Z1_3</t>
  </si>
  <si>
    <t>žebřík Z1.3</t>
  </si>
  <si>
    <t>53,42</t>
  </si>
  <si>
    <t>Z1_4</t>
  </si>
  <si>
    <t>žebřík Z1.4</t>
  </si>
  <si>
    <t>54,26</t>
  </si>
  <si>
    <t>Z1_5</t>
  </si>
  <si>
    <t>žebřík Z1.5</t>
  </si>
  <si>
    <t>30,38</t>
  </si>
  <si>
    <t>Z1_6</t>
  </si>
  <si>
    <t>žebřík Z1.6</t>
  </si>
  <si>
    <t>94,28</t>
  </si>
  <si>
    <t>Z2_1</t>
  </si>
  <si>
    <t>Zámečník Z2.1</t>
  </si>
  <si>
    <t>13275,24</t>
  </si>
  <si>
    <t>Z2_2</t>
  </si>
  <si>
    <t>Zámečník Z2.2</t>
  </si>
  <si>
    <t>12671,82</t>
  </si>
  <si>
    <t>Z5</t>
  </si>
  <si>
    <t>440,62</t>
  </si>
  <si>
    <t>PSV - Práce a dodávky PSV</t>
  </si>
  <si>
    <t xml:space="preserve">    767 - Konstrukce zámečnické</t>
  </si>
  <si>
    <t xml:space="preserve">    789 - Povrchové úpravy ocelových konstrukcí a technologických zařízení</t>
  </si>
  <si>
    <t>321321116R</t>
  </si>
  <si>
    <t>Konstrukce vodních staveb ze samozhutnitelného ŽB mrazuvzdorného tř. SCC 30/37</t>
  </si>
  <si>
    <t>835522179</t>
  </si>
  <si>
    <t>Konstrukce vodních staveb ze samozhutnitelného betonu přehrad, jezů a plavebních komor, spodní stavby vodních elektráren, jader přehrad, odběrných věží a výpustných zařízení, opěrných zdí, šachet, šachtic a ostatních konstrukcí železového pro prostředí s mrazovými cykly tř. SCC 30/37</t>
  </si>
  <si>
    <t xml:space="preserve">Poznámka k položce:_x000D_
Přesun hmot je v ceně položky._x000D_
Položka s možností vyhrazené změny dle § 100 Zákona 134/2016 Sb._x000D_
</t>
  </si>
  <si>
    <t>Z2 - zalití opancéřování obtoků</t>
  </si>
  <si>
    <t>obtok_bour*0,1</t>
  </si>
  <si>
    <t>Rozpad figury: obtok_bour</t>
  </si>
  <si>
    <t>Lokální sanace - viz D.1.1.1</t>
  </si>
  <si>
    <t>1,6*2,0 "Z2.1." *44"ks"</t>
  </si>
  <si>
    <t>1,6*1,55 "Z2.2" *2"ks"</t>
  </si>
  <si>
    <t>-1726282868</t>
  </si>
  <si>
    <t>0,8*1,2 * 46 "ks"</t>
  </si>
  <si>
    <t>201709867</t>
  </si>
  <si>
    <t>Rozpad figury: bedneni</t>
  </si>
  <si>
    <t>953961112</t>
  </si>
  <si>
    <t>Kotva chemickým tmelem M 10 hl 90 mm do betonu, ŽB nebo kamene s vyvrtáním otvoru</t>
  </si>
  <si>
    <t>-1590265448</t>
  </si>
  <si>
    <t>Kotva chemická s vyvrtáním otvoru do betonu, železobetonu nebo tvrdého kamene tmel, velikost M 10, hloubka 90 mm</t>
  </si>
  <si>
    <t>https://podminky.urs.cz/item/CS_URS_2024_01/953961112</t>
  </si>
  <si>
    <t>Rozpad figury: M10</t>
  </si>
  <si>
    <t>Viz D.1.2.5.1.</t>
  </si>
  <si>
    <t xml:space="preserve">žebříky </t>
  </si>
  <si>
    <t>"Z1.1" 8 *5"ks"</t>
  </si>
  <si>
    <t>"Z1.2" 8</t>
  </si>
  <si>
    <t>"Z1.3" 8</t>
  </si>
  <si>
    <t>"Z1.4" 8</t>
  </si>
  <si>
    <t xml:space="preserve">"Z1.5" 8 </t>
  </si>
  <si>
    <t>"Z1.6" 8</t>
  </si>
  <si>
    <t>953961113R</t>
  </si>
  <si>
    <t>Kotva chemickým tmelem M 12 hl 120 mm do betonu, ŽB nebo kamene s vyvrtáním otvoru</t>
  </si>
  <si>
    <t>1187980483</t>
  </si>
  <si>
    <t>Kotva chemická s vyvrtáním otvoru do betonu, železobetonu nebo tvrdého kamene tmel, velikost M 12, hloubka 120 mm</t>
  </si>
  <si>
    <t>Rozpad figury: M12_150</t>
  </si>
  <si>
    <t>Kabelové kryty - Viz D.1.2.5.10</t>
  </si>
  <si>
    <t>Žebríky Viz D.1.2.5.1</t>
  </si>
  <si>
    <t>"Z1.1" 20 *5"ks"</t>
  </si>
  <si>
    <t>"Z1.2" 28</t>
  </si>
  <si>
    <t>"Z1.3" 12</t>
  </si>
  <si>
    <t>"Z1.4" 12</t>
  </si>
  <si>
    <t>"Z1.6" 20</t>
  </si>
  <si>
    <t>953961114R</t>
  </si>
  <si>
    <t>Kotva chemickým tmelem M 16 hl 250 mm do betonu, ŽB nebo kamene s vyvrtáním otvoru</t>
  </si>
  <si>
    <t>-1590761379</t>
  </si>
  <si>
    <t>Kotva chemická s vyvrtáním otvoru do betonu, železobetonu nebo tvrdého kamene tmel, velikost M 16, hloubka 125 mm</t>
  </si>
  <si>
    <t>Rozpad figury: M16</t>
  </si>
  <si>
    <t>Dosedací práh VPK  D.1.2.5.12</t>
  </si>
  <si>
    <t>30 "ks"</t>
  </si>
  <si>
    <t>953965115</t>
  </si>
  <si>
    <t>Kotevní šroub pro chemické kotvy M 10 dl 130 mm</t>
  </si>
  <si>
    <t>-1851392431</t>
  </si>
  <si>
    <t>Kotva chemická s vyvrtáním otvoru kotevní šrouby pro chemické kotvy, velikost M 10, délka 130 mm</t>
  </si>
  <si>
    <t>https://podminky.urs.cz/item/CS_URS_2024_01/953965115</t>
  </si>
  <si>
    <t>953965121R</t>
  </si>
  <si>
    <t>Kotevní šroub nerezový pro chemické kotvy M 12 dl 150 mm</t>
  </si>
  <si>
    <t>624013530</t>
  </si>
  <si>
    <t>Kotva chemická s vyvrtáním otvoru kotevní nerezové šrouby pro chemické kotvy, velikost M 12, délka 150 mm</t>
  </si>
  <si>
    <t>953965135R</t>
  </si>
  <si>
    <t>Kotevní šroub závitové tyče pro chemické kotvy M 16 dl 800 mm</t>
  </si>
  <si>
    <t>-1298815331</t>
  </si>
  <si>
    <t>Kotva chemická s vyvrtáním otvoru kotevní šrouby pro chemické kotvy, velikost M 16, délka 500 mm</t>
  </si>
  <si>
    <t>985112121</t>
  </si>
  <si>
    <t>Odsekání degradovaného betonu líce kleneb a podhledů tl do 10 mm</t>
  </si>
  <si>
    <t>-1836053229</t>
  </si>
  <si>
    <t>Odsekání degradovaného betonu líce kleneb a podhledů, tloušťky do 10 mm</t>
  </si>
  <si>
    <t>https://podminky.urs.cz/item/CS_URS_2024_01/985112121</t>
  </si>
  <si>
    <t>985112192</t>
  </si>
  <si>
    <t>Příplatek k odsekání degradovaného betonu za práci ve stísněném prostoru</t>
  </si>
  <si>
    <t>2036231560</t>
  </si>
  <si>
    <t>Odsekání degradovaného betonu Příplatek k cenám za práci ve stísněném prostoru</t>
  </si>
  <si>
    <t>https://podminky.urs.cz/item/CS_URS_2024_01/985112192</t>
  </si>
  <si>
    <t>-867152024</t>
  </si>
  <si>
    <t>985139111</t>
  </si>
  <si>
    <t>Příplatek k očištění ploch za práci ve stísněném prostoru</t>
  </si>
  <si>
    <t>-1165846150</t>
  </si>
  <si>
    <t>Očištění ploch Příplatek k cenám za práci ve stísněném prostoru</t>
  </si>
  <si>
    <t>https://podminky.urs.cz/item/CS_URS_2024_01/985139111</t>
  </si>
  <si>
    <t>108R</t>
  </si>
  <si>
    <t>Odklizení demontovaných ocelových výrobků</t>
  </si>
  <si>
    <t>671283506</t>
  </si>
  <si>
    <t>Odklizení demontovaných ocelových výrobků (svislé a vodorovné přesuny, naložení, odklizení do kovošrotu a podobně).</t>
  </si>
  <si>
    <t>Demontaz/1000</t>
  </si>
  <si>
    <t>Rozpad figury: Demontaz</t>
  </si>
  <si>
    <t>Opeření svodidla</t>
  </si>
  <si>
    <t>62,2"kg/m"*3"ks"*12,0"m, opeření"</t>
  </si>
  <si>
    <t>žebříky</t>
  </si>
  <si>
    <t>20 "kg/m"*6,3*5</t>
  </si>
  <si>
    <t>20 "kg/m"*9,2*1</t>
  </si>
  <si>
    <t>20 "kg/m"*3,6*1</t>
  </si>
  <si>
    <t>20 "kg/m"*3,7*1</t>
  </si>
  <si>
    <t>20 "kg/m"*1,8*1</t>
  </si>
  <si>
    <t>20 "kg/m"*6,8*1</t>
  </si>
  <si>
    <t xml:space="preserve">Krycí plech kabelových kanálů </t>
  </si>
  <si>
    <t>Zábadlí</t>
  </si>
  <si>
    <t>17"kg/m"*1,7 "odstranění kusu zábradlí"</t>
  </si>
  <si>
    <t>500171726</t>
  </si>
  <si>
    <t>obtok_bour*0,022</t>
  </si>
  <si>
    <t>998325011R</t>
  </si>
  <si>
    <t>113457456</t>
  </si>
  <si>
    <t xml:space="preserve">Poznámka k položce:_x000D_
Do ceny položky je třeba zohlednit přesun materiálu až k místu řešení dle možností zhotovitele. </t>
  </si>
  <si>
    <t>PSV</t>
  </si>
  <si>
    <t>Práce a dodávky PSV</t>
  </si>
  <si>
    <t>767</t>
  </si>
  <si>
    <t>Konstrukce zámečnické</t>
  </si>
  <si>
    <t>767995115R</t>
  </si>
  <si>
    <t>Montáž atypických zámečnických konstrukcí hm přes 50 do 100 kg z nerezi</t>
  </si>
  <si>
    <t>-429013027</t>
  </si>
  <si>
    <t>Montáž ostatních atypických zámečnických konstrukcí hmotnosti přes 50 do 100 kg z nerezi</t>
  </si>
  <si>
    <t>Rozpad figury: Kryci_plech_Z311</t>
  </si>
  <si>
    <t>Viz D.1.2.5.10</t>
  </si>
  <si>
    <t>Rozpad figury: Kryci_plech_Z32</t>
  </si>
  <si>
    <t>Rozpad figury: Kryci_plech_Z33</t>
  </si>
  <si>
    <t>7679RZ31</t>
  </si>
  <si>
    <t>Z3.1 - Nerezový krycí plech kabelového kanálu - práh</t>
  </si>
  <si>
    <t>710745926</t>
  </si>
  <si>
    <t>Z3.1 - Nerezový krycí plech kabelového kanálu - práh
konkrétní popis ve výkresu D.1.2.5.10</t>
  </si>
  <si>
    <t>7679RZ32</t>
  </si>
  <si>
    <t>Z3.2 - Nerezový krycí plech kabelového kanálu - drážky</t>
  </si>
  <si>
    <t>-142866969</t>
  </si>
  <si>
    <t>Z3.2 - Nerezový krycí plech kabelového kanálu - drážky
konkrétní popis ve výkresu D.1.2.5.10</t>
  </si>
  <si>
    <t>7679RZ33</t>
  </si>
  <si>
    <t>Z3.3 - Nerezový krycí plech kabelového kanálu - drážky</t>
  </si>
  <si>
    <t>-474480635</t>
  </si>
  <si>
    <t>Z3.3 - Nerezový krycí plech kabelového kanálu - drážky
konkrétní popis ve výkresu D.1.2.5.10</t>
  </si>
  <si>
    <t>767995116R</t>
  </si>
  <si>
    <t>Montáž atypických zámečnických konstrukcí hm přes 100 do 250 kg z nerezi</t>
  </si>
  <si>
    <t>290885129</t>
  </si>
  <si>
    <t xml:space="preserve">Montáž ostatních atypických zámečnických konstrukcí hmotnosti přes 100 do 250 kg z nerezi </t>
  </si>
  <si>
    <t>Rozpad figury: Z1_1</t>
  </si>
  <si>
    <t>83,19 "kg/ks" *5 "ks"</t>
  </si>
  <si>
    <t>Rozpad figury: Z1_2</t>
  </si>
  <si>
    <t>Viz D.1.2.5.2.</t>
  </si>
  <si>
    <t>126,55 "kg/ks" *1 "ks"</t>
  </si>
  <si>
    <t>Rozpad figury: Z1_3</t>
  </si>
  <si>
    <t>Viz D.1.2.5.3.</t>
  </si>
  <si>
    <t>53,42 "kg/ks" *1 "ks"</t>
  </si>
  <si>
    <t>Rozpad figury: Z1_4</t>
  </si>
  <si>
    <t>Viz D.1.2.5.4.</t>
  </si>
  <si>
    <t>54,26 "kg/ks" *1 "ks"</t>
  </si>
  <si>
    <t>Rozpad figury: Z1_5</t>
  </si>
  <si>
    <t>Viz D.1.2.5.5.</t>
  </si>
  <si>
    <t>30,38 "kg/ks" *1 "ks"</t>
  </si>
  <si>
    <t>Rozpad figury: Z1_6</t>
  </si>
  <si>
    <t>Viz D.1.2.5.6.</t>
  </si>
  <si>
    <t>94,28"kg/m" *1 "ks"</t>
  </si>
  <si>
    <t>7679RZ11</t>
  </si>
  <si>
    <t>Z1.1 -Nerezový  obslužný žebřík dl. 6,3 m</t>
  </si>
  <si>
    <t>-2092670624</t>
  </si>
  <si>
    <t xml:space="preserve">Z1.1 -Nerezový obslužný žebřík dl. 6,3 m
konkrétní popis ve výkresu D.1.2.5.1
</t>
  </si>
  <si>
    <t>7679RZ12</t>
  </si>
  <si>
    <t>Z1.2 -Nerezový  obslužný žebřík dl. 9,2 m</t>
  </si>
  <si>
    <t>442321719</t>
  </si>
  <si>
    <t>Z1.2 -Nerezový obslužný žebřík dl. 9,2 m
konkrétní popis ve výkresu D.1.2.5.2.</t>
  </si>
  <si>
    <t>7679RZ13</t>
  </si>
  <si>
    <t>Z1.3 -Nerezový  obslužný žebřík dl. 3,6 m</t>
  </si>
  <si>
    <t>1062368332</t>
  </si>
  <si>
    <t>Z1.3 -Nerezový obslužný žebřík dl. 3,6 m
konkrétní popis ve výkresu D.1.2.5.3.</t>
  </si>
  <si>
    <t>7679RZ14</t>
  </si>
  <si>
    <t>Z1.4 -Nerezový  obslužný žebřík dl. 3,7 m</t>
  </si>
  <si>
    <t>-1391748350</t>
  </si>
  <si>
    <t>Z1.4 -Nerezový obslužný žebřík dl. 3,7 m
konkrétní popis ve výkresu D.1.2.5.4.</t>
  </si>
  <si>
    <t>7679RZ15</t>
  </si>
  <si>
    <t>Z1.5 -Nerezový  obslužný žebřík dl. 1,8 m</t>
  </si>
  <si>
    <t>1943929867</t>
  </si>
  <si>
    <t>Z1.5 -Nerezový obslužný žebřík dl. 1,8 m
konkrétní popis ve výkresu D.1.2.5.5.</t>
  </si>
  <si>
    <t>7679RZ16</t>
  </si>
  <si>
    <t>Z1.6 -Nerezový  obslužný žebřík dl. 6,8 m</t>
  </si>
  <si>
    <t>-890822661</t>
  </si>
  <si>
    <t>Z1.6 -Nerezový obslužný žebřík dl. 6,8 m
konkrétní popis ve výkresu D.1.2.5.6.</t>
  </si>
  <si>
    <t>767995116</t>
  </si>
  <si>
    <t>Montáž atypických zámečnických konstrukcí hm přes 100 do 250 kg</t>
  </si>
  <si>
    <t>1782046203</t>
  </si>
  <si>
    <t>Montáž ostatních atypických zámečnických konstrukcí hmotnosti přes 100 do 250 kg</t>
  </si>
  <si>
    <t>https://podminky.urs.cz/item/CS_URS_2024_01/767995116</t>
  </si>
  <si>
    <t>Rozpad figury: opereni</t>
  </si>
  <si>
    <t>Viz příloha D.1.2.5.11</t>
  </si>
  <si>
    <t>62,2"kg/m" *3 "ks"*12 "m"</t>
  </si>
  <si>
    <t>Rozpad figury: Z5</t>
  </si>
  <si>
    <t>7679RZ18</t>
  </si>
  <si>
    <t>Z4 - Nové opeření svodidla v horní vodě na pravé straně VPK, vč. povrchové úpravy</t>
  </si>
  <si>
    <t>1577063874</t>
  </si>
  <si>
    <t xml:space="preserve">Z4 - Nové opeření svodidla v horní vodě na pravé straně VPK, vč. povrchové úpravy viz TZ </t>
  </si>
  <si>
    <t>7679RZ19</t>
  </si>
  <si>
    <t>Z5 - Dosedací práh hrazení PH, vč. povrchové úpravy</t>
  </si>
  <si>
    <t>-1728522962</t>
  </si>
  <si>
    <t xml:space="preserve">Z5 - Dosedací práh hrazení PH, vč. povrchové úpravy, vč. povrchové úpravy viz TZ </t>
  </si>
  <si>
    <t>Viz příloha D.1.2.5.12</t>
  </si>
  <si>
    <t>347,61*2"ks"</t>
  </si>
  <si>
    <t>767995117</t>
  </si>
  <si>
    <t>Montáž atypických zámečnických konstrukcí hm přes 250 do 500 kg</t>
  </si>
  <si>
    <t>36673308</t>
  </si>
  <si>
    <t>Montáž ostatních atypických zámečnických konstrukcí hmotnosti přes 250 do 500 kg</t>
  </si>
  <si>
    <t>https://podminky.urs.cz/item/CS_URS_2024_01/767995117</t>
  </si>
  <si>
    <t>Rozpad figury: Z2_1</t>
  </si>
  <si>
    <t>Viz příloha D.1.2.5.8</t>
  </si>
  <si>
    <t>301,71*44"ks"</t>
  </si>
  <si>
    <t>Rozpad figury: Z2_2</t>
  </si>
  <si>
    <t>Viz příloha D.1.2.5.9</t>
  </si>
  <si>
    <t>301,71*42"ks"</t>
  </si>
  <si>
    <t>7679RZ21</t>
  </si>
  <si>
    <t>Z2.1 - Oplechování výtoků z obtoků z nerezi</t>
  </si>
  <si>
    <t>-318457644</t>
  </si>
  <si>
    <t>7679RZ20</t>
  </si>
  <si>
    <t>Z2.2 - Oplechování výtoků z obtoků z nerezi</t>
  </si>
  <si>
    <t>1492129709</t>
  </si>
  <si>
    <t>767995-R01</t>
  </si>
  <si>
    <t>Příplatek za montáž a realizaci oplechování výtoků z obtoků ve ztížených podmínkách</t>
  </si>
  <si>
    <t>-665382565</t>
  </si>
  <si>
    <t>Poznámka k položce:_x000D_
Bourací práce, betonáž, montáž a dodávka materiálu a jakákoli manipulace s materiálem všech obtoků _x000D_
(2+42 ks)</t>
  </si>
  <si>
    <t>767996702</t>
  </si>
  <si>
    <t>Demontáž atypických zámečnických konstrukcí řezáním hm jednotlivých dílů přes 50 do 100 kg</t>
  </si>
  <si>
    <t>719145450</t>
  </si>
  <si>
    <t>Demontáž ostatních zámečnických konstrukcí řezáním o hmotnosti jednotlivých dílů přes 50 do 100 kg</t>
  </si>
  <si>
    <t>998767101</t>
  </si>
  <si>
    <t>Přesun hmot tonážní pro zámečnické konstrukce v objektech v do 6 m</t>
  </si>
  <si>
    <t>-141071876</t>
  </si>
  <si>
    <t>Přesun hmot pro zámečnické konstrukce stanovený z hmotnosti přesunovaného materiálu vodorovná dopravní vzdálenost do 50 m základní v objektech výšky do 6 m</t>
  </si>
  <si>
    <t>https://podminky.urs.cz/item/CS_URS_2024_01/998767101</t>
  </si>
  <si>
    <t>789</t>
  </si>
  <si>
    <t>Povrchové úpravy ocelových konstrukcí a technologických zařízení</t>
  </si>
  <si>
    <t>789222132</t>
  </si>
  <si>
    <t>Provedení otryskání ocelových konstrukcí třídy II stupeň zarezavění C stupeň přípravy Sa 2 1/2</t>
  </si>
  <si>
    <t>664327051</t>
  </si>
  <si>
    <t>Provedení otryskání povrchů ocelových konstrukcí suché abrazivní tryskání třídy II stupeň zrezivění C, stupeň přípravy Sa 2½</t>
  </si>
  <si>
    <t>https://podminky.urs.cz/item/CS_URS_2024_01/789222132</t>
  </si>
  <si>
    <t>P1 - Pachole</t>
  </si>
  <si>
    <t>((PI*0,17)*0,35+0,095)*27"ks"</t>
  </si>
  <si>
    <t>0,2"m2 deska"*27"ks"</t>
  </si>
  <si>
    <t>P5 - Vodorovné opancéřování hran</t>
  </si>
  <si>
    <t>(16,89+13,95)*0,27</t>
  </si>
  <si>
    <t>P6 - Svislé opancéřování hran</t>
  </si>
  <si>
    <t xml:space="preserve">(15,0+16,7) "m2" </t>
  </si>
  <si>
    <t xml:space="preserve">0,26*2*6,3*5 "ks Z1.1" </t>
  </si>
  <si>
    <t xml:space="preserve">0,26*2*9,2*1"ks Z1.2" </t>
  </si>
  <si>
    <t xml:space="preserve">0,26*2*3,6*1"ks Z1.3" </t>
  </si>
  <si>
    <t xml:space="preserve">0,26*2*3,7*1"ks Z1.4" </t>
  </si>
  <si>
    <t xml:space="preserve">0,26*2*1,8*1"ks Z1.5" </t>
  </si>
  <si>
    <t xml:space="preserve">0,26*2*6,8*1"ks Z1.6" </t>
  </si>
  <si>
    <t>0,24*2*(19,55*2+16,0*2) "Z3 - původní okování hran"</t>
  </si>
  <si>
    <t>P7 - Pochozí plechy - kryty na platě</t>
  </si>
  <si>
    <t>578,7 "m2"</t>
  </si>
  <si>
    <t>P10 - Zábradlí</t>
  </si>
  <si>
    <t>1,9 "m2/m"*(204,98+72,15+1,6*2)</t>
  </si>
  <si>
    <t>P11 - PKO svodidla</t>
  </si>
  <si>
    <t>11,02"m2/m svodidla" *64,9 "m" +78,0"pochozí plech"</t>
  </si>
  <si>
    <t>0,8"m2/m"*3*66,55"m, opeření"</t>
  </si>
  <si>
    <t>Z4 - původní kce - PKO svodidla</t>
  </si>
  <si>
    <t>6,04*1,49"Ks sloupku svodidla" *7 "ks"</t>
  </si>
  <si>
    <t>42118100</t>
  </si>
  <si>
    <t>materiál tryskací z křemičitanu hlinitého</t>
  </si>
  <si>
    <t>-1682981181</t>
  </si>
  <si>
    <t>Rozpad figury: otryskani</t>
  </si>
  <si>
    <t>2243,841*0,02 'Přepočtené koeficientem množství</t>
  </si>
  <si>
    <t>789322111</t>
  </si>
  <si>
    <t>Zhotovení nátěru ocelových konstrukcí třídy II jednosložkového základního tl do 80 µm</t>
  </si>
  <si>
    <t>-13063406</t>
  </si>
  <si>
    <t>Zhotovení nátěru ocelových konstrukcí třídy II jednosložkového základního, tloušťky do 80 μm</t>
  </si>
  <si>
    <t>https://podminky.urs.cz/item/CS_URS_2024_01/789322111</t>
  </si>
  <si>
    <t>24629021</t>
  </si>
  <si>
    <t>hmota nátěrová syntetická základní rychleschnoucí na ocelové konstrukce</t>
  </si>
  <si>
    <t>-904562785</t>
  </si>
  <si>
    <t>2243,841*0,707 'Přepočtené koeficientem množství</t>
  </si>
  <si>
    <t>7893221-R01</t>
  </si>
  <si>
    <t>Zhotovení nátěru ocelových konstrukcí třídy II jednosložkového mezivrstvy tl 100 μm</t>
  </si>
  <si>
    <t>-1948295754</t>
  </si>
  <si>
    <t>Zhotovení nátěru ocelových konstrukcí třídy II jednosložkového mezivrstvy, tloušťky 100 μm</t>
  </si>
  <si>
    <t>24629042</t>
  </si>
  <si>
    <t>hmota nátěrová alkydová antikorozní samozákladující na ocelové konstrukce polomatná RAL 3020</t>
  </si>
  <si>
    <t>451176483</t>
  </si>
  <si>
    <t>2243,841*0,51 'Přepočtené koeficientem množství</t>
  </si>
  <si>
    <t>7893222-R02</t>
  </si>
  <si>
    <t>Zhotovení nátěru ocelových konstrukcí třídy II dvousložkového krycího (vrchního) tl 100 µm</t>
  </si>
  <si>
    <t>1740022594</t>
  </si>
  <si>
    <t>Zhotovení nátěru ocelových konstrukcí třídy II dvousložkového krycího (vrchního), tloušťky do 80 μm</t>
  </si>
  <si>
    <t>otryskani *2 "vrstvy"</t>
  </si>
  <si>
    <t>24629095</t>
  </si>
  <si>
    <t>hmota nátěrová epoxidová krycí (email) na ocelové konstrukce RAL 3020</t>
  </si>
  <si>
    <t>454333906</t>
  </si>
  <si>
    <t>otryskani*2 "vrstvy"</t>
  </si>
  <si>
    <t>4487,682*0,39 'Přepočtené koeficientem množství</t>
  </si>
  <si>
    <t>7892221-R02a</t>
  </si>
  <si>
    <t>P2 - Provedení otryskání ocelového prvku P2 třídy II stupeň zarezavění C stupeň přípravy Sa 2 1/2</t>
  </si>
  <si>
    <t>68179872</t>
  </si>
  <si>
    <t>Provedení otryskání ocelového prvku P2 třídy II stupeň zarezavění C stupeň přípravy Sa 2 1/2</t>
  </si>
  <si>
    <t xml:space="preserve">Poznámka k položce:_x000D_
1 ks cca 10,5 m2 </t>
  </si>
  <si>
    <t>Viz příloha D.1.2.2.1 až D.1.2.2.4</t>
  </si>
  <si>
    <t>Drážka úvazných prvků</t>
  </si>
  <si>
    <t>4"ks"</t>
  </si>
  <si>
    <t>7893221-R02b</t>
  </si>
  <si>
    <t xml:space="preserve">P2 - Zhotovení nátěru ocelových konstrukcí třídy II </t>
  </si>
  <si>
    <t>-517979911</t>
  </si>
  <si>
    <t>P2 - Zhotovení nátěru ocelových konstrukcí třídy II 
 - jednosložkového základního, tloušťky do 80 μm 
 - jednosložkového mezivrstvy, tloušťky 100 μm
 - dvousložkového krycího (vrchního), tloušťky 200 μm</t>
  </si>
  <si>
    <t>Rozpad figury: otrysk_P2</t>
  </si>
  <si>
    <t>47</t>
  </si>
  <si>
    <t>7892221-R03a</t>
  </si>
  <si>
    <t>P3 - Provedení otryskání ocelového prvku P3 třídy II stupeň zarezavění C stupeň přípravy Sa 2 1/2</t>
  </si>
  <si>
    <t>1629066417</t>
  </si>
  <si>
    <t>Provedení otryskání ocelového prvku P3 třídy II stupeň zarezavění C stupeň přípravy Sa 2 1/2</t>
  </si>
  <si>
    <t xml:space="preserve">Poznámka k položce:_x000D_
1 ks cca 0,1 m2 </t>
  </si>
  <si>
    <t>Zapuštěné pachole</t>
  </si>
  <si>
    <t>12"ks"</t>
  </si>
  <si>
    <t>48</t>
  </si>
  <si>
    <t>7893221-R03b</t>
  </si>
  <si>
    <t xml:space="preserve">P3 - Zhotovení nátěru ocelových konstrukcí třídy II </t>
  </si>
  <si>
    <t>191281416</t>
  </si>
  <si>
    <t>P3 - Zhotovení nátěru ocelových konstrukcí třídy II 
 - jednosložkového základního, tloušťky do 80 μm 
 - jednosložkového mezivrstvy, tloušťky 100 μm
 - dvousložkového krycího (vrchního), tloušťky 200 μm</t>
  </si>
  <si>
    <t>Rozpad figury: otrysk_P3</t>
  </si>
  <si>
    <t>49</t>
  </si>
  <si>
    <t>7892221-R04a</t>
  </si>
  <si>
    <t>P4 - Provedení otryskání ocelového prvku P4 třídy II stupeň zarezavění C stupeň přípravy Sa 2 1/2</t>
  </si>
  <si>
    <t>277225865</t>
  </si>
  <si>
    <t>Provedení otryskání ocelového prvku P4 třídy II stupeň zarezavění C stupeň přípravy Sa 2 1/2</t>
  </si>
  <si>
    <t xml:space="preserve">Poznámka k položce:_x000D_
1 ks cca 0,4 m2 </t>
  </si>
  <si>
    <t>Úvazný trn</t>
  </si>
  <si>
    <t>16"ks"</t>
  </si>
  <si>
    <t>50</t>
  </si>
  <si>
    <t>7893221-R04b</t>
  </si>
  <si>
    <t xml:space="preserve">P4 - Zhotovení nátěru ocelových konstrukcí třídy II </t>
  </si>
  <si>
    <t>-990989752</t>
  </si>
  <si>
    <t>P4 - Zhotovení nátěru ocelových konstrukcí třídy II 
 - jednosložkového základního, tloušťky do 80 μm 
 - jednosložkového mezivrstvy, tloušťky 100 μm
 - dvousložkového krycího (vrchního), tloušťky 200 μm</t>
  </si>
  <si>
    <t>Rozpad figury: otrysk_P4</t>
  </si>
  <si>
    <t>1860</t>
  </si>
  <si>
    <t>104</t>
  </si>
  <si>
    <t>324</t>
  </si>
  <si>
    <t>918,411</t>
  </si>
  <si>
    <t>665,52</t>
  </si>
  <si>
    <t>379,65</t>
  </si>
  <si>
    <t>04.2. - Obnova PKO ocelových prvků MPK</t>
  </si>
  <si>
    <t>Z1_7</t>
  </si>
  <si>
    <t>žebřík Z1.7</t>
  </si>
  <si>
    <t>210,6</t>
  </si>
  <si>
    <t xml:space="preserve">    9 - Ostatní konstrukce a práce, bourání</t>
  </si>
  <si>
    <t>Ostatní konstrukce a práce, bourání</t>
  </si>
  <si>
    <t>-1753607879</t>
  </si>
  <si>
    <t>Žebríky Viz D.1.2.5.1 až D.1.2.5.7</t>
  </si>
  <si>
    <t>"Z1.1" 8 *8"ks"</t>
  </si>
  <si>
    <t>"Z1.2" 8 *3"ks"</t>
  </si>
  <si>
    <t>"Z1.7" 8 *2"ks"</t>
  </si>
  <si>
    <t>837847761</t>
  </si>
  <si>
    <t>"Z1.1" 20 *8"ks"</t>
  </si>
  <si>
    <t>"Z1.2" 28 *3"ks"</t>
  </si>
  <si>
    <t>"Z1.7" 24*2 "ks"</t>
  </si>
  <si>
    <t>1287330043</t>
  </si>
  <si>
    <t>-565046379</t>
  </si>
  <si>
    <t>1466377293</t>
  </si>
  <si>
    <t>20 "kg/m"*6,3*8</t>
  </si>
  <si>
    <t>20 "kg/m"*9,2*3</t>
  </si>
  <si>
    <t>20 "kg/m"*7,5*2</t>
  </si>
  <si>
    <t>1841704100</t>
  </si>
  <si>
    <t>1734276127</t>
  </si>
  <si>
    <t>83,19 "kg/ks" *8 "ks"</t>
  </si>
  <si>
    <t>126,55 "kg/ks" *3 "ks"</t>
  </si>
  <si>
    <t>Rozpad figury: Z1_7</t>
  </si>
  <si>
    <t>Viz D.1.2.5.7.</t>
  </si>
  <si>
    <t>105,30 "kg/ks" *2 "ks"</t>
  </si>
  <si>
    <t>1328827839</t>
  </si>
  <si>
    <t>Z1.1 -Nerezový  obslužný žebřík dl. 6,3 m
konkrétní popis ve výkresu D.1.2.5.1</t>
  </si>
  <si>
    <t>932442280</t>
  </si>
  <si>
    <t>Z1.2 -Nerezový  obslužný žebřík dl. 9,2 m
konkrétní popis ve výkresu D.1.2.5.2.</t>
  </si>
  <si>
    <t>7679RZ17</t>
  </si>
  <si>
    <t>Z1.7 -Nerezový  obslužný žebřík dl. 7,5 m</t>
  </si>
  <si>
    <t>-1577840968</t>
  </si>
  <si>
    <t>Z1.7 -Nerezový obslužný žebřík dl. 7,5 m
konkrétní popis ve výkresu D.1.2.5.7.</t>
  </si>
  <si>
    <t>-150252379</t>
  </si>
  <si>
    <t>-1751548206</t>
  </si>
  <si>
    <t>277161995</t>
  </si>
  <si>
    <t>((PI*0,17)*0,35+0,095)*30"ks"</t>
  </si>
  <si>
    <t>0,2"m2 deska"*30"ks"</t>
  </si>
  <si>
    <t>(4,0+6,85+6,83+40,8+40,1+17,0+12,8+155,1)*0,27</t>
  </si>
  <si>
    <t xml:space="preserve">0,26*2*6,3*8 "ks Z1.1" </t>
  </si>
  <si>
    <t xml:space="preserve">0,26*2*9,2*3"ks Z1.2" </t>
  </si>
  <si>
    <t xml:space="preserve">0,26*2*3,6*2"ks Z1.7" </t>
  </si>
  <si>
    <t>227,65 "m2"</t>
  </si>
  <si>
    <t>P8 - svislé drážky a dosedací práh provizorního hrazení</t>
  </si>
  <si>
    <t>0,8*9,2 *2"ks drážek" *2"ks"</t>
  </si>
  <si>
    <t>0,6*12,0 *2"ks"</t>
  </si>
  <si>
    <t>P9 - Dynamická ochrana</t>
  </si>
  <si>
    <t>0,27*2,4 *2"ks drážek" *2"ks"</t>
  </si>
  <si>
    <t>0,4*0,2 *2"ks"</t>
  </si>
  <si>
    <t>1,9 "m2/m"*(1,6*2) "Zábradlí"</t>
  </si>
  <si>
    <t>P12 - PKO svodidla</t>
  </si>
  <si>
    <t>6,04*0,85"Ks sloupku svodidla" *26"ks"</t>
  </si>
  <si>
    <t>0,8"m2/m"*3*40,1"m, opeření"</t>
  </si>
  <si>
    <t>P13 - PKO svodidla</t>
  </si>
  <si>
    <t>0,65*1,20"Ks sloupku svodidla" *48"ks" "kontrola jestli bud z obou stran štětovnice a výšku sloupku"</t>
  </si>
  <si>
    <t>0,8"m2/m"*3*71,05"m, opeření" "počet ks opeření"</t>
  </si>
  <si>
    <t>P14 - PKO svodidla</t>
  </si>
  <si>
    <t>0,65*0,85"Ks sloupku svodidla" *13"ks"</t>
  </si>
  <si>
    <t>0,8"m2/m"*4*18,1"m, opeření"</t>
  </si>
  <si>
    <t>2030280307</t>
  </si>
  <si>
    <t>918,411*0,02 'Přepočtené koeficientem množství</t>
  </si>
  <si>
    <t>875132061</t>
  </si>
  <si>
    <t>-1817736896</t>
  </si>
  <si>
    <t>918,411*0,707 'Přepočtené koeficientem množství</t>
  </si>
  <si>
    <t>-1872226327</t>
  </si>
  <si>
    <t>-1684187441</t>
  </si>
  <si>
    <t xml:space="preserve">Poznámka k položce:_x000D_
Položka s možností vyhrazené změny dle § 100 Zákona 134/2016 Sb._x000D_
_x000D_
</t>
  </si>
  <si>
    <t>918,411*0,51 'Přepočtené koeficientem množství</t>
  </si>
  <si>
    <t>-2082914713</t>
  </si>
  <si>
    <t>-1592762691</t>
  </si>
  <si>
    <t>1836,822*0,39 'Přepočtené koeficientem množství</t>
  </si>
  <si>
    <t>-1943835085</t>
  </si>
  <si>
    <t>Viz příloha D.1.1.1.</t>
  </si>
  <si>
    <t>1"ks"</t>
  </si>
  <si>
    <t>949198108</t>
  </si>
  <si>
    <t>-237217452</t>
  </si>
  <si>
    <t>21"ks"</t>
  </si>
  <si>
    <t>-1432697386</t>
  </si>
  <si>
    <t>1562749455</t>
  </si>
  <si>
    <t>Viz příloha D.1.1.1</t>
  </si>
  <si>
    <t>8"ks"</t>
  </si>
  <si>
    <t>-348493571</t>
  </si>
  <si>
    <t>90</t>
  </si>
  <si>
    <t>SO 05 - Lokální reprofilace betonu obtoků MPK a sanace trhlin MPK</t>
  </si>
  <si>
    <t>05.1. - Lokální reprofilace betonu obtoků MPK</t>
  </si>
  <si>
    <t>985111222</t>
  </si>
  <si>
    <t>Odsekání betonu líce kleneb a podhledů tl přes 80 do 100 mm</t>
  </si>
  <si>
    <t>2079714616</t>
  </si>
  <si>
    <t>Odsekání vrstev betonu líce kleneb a podhledů, tloušťka odsekané vrstvy přes 80 do 100 mm</t>
  </si>
  <si>
    <t>https://podminky.urs.cz/item/CS_URS_2024_01/985111222</t>
  </si>
  <si>
    <t>90 "m2"</t>
  </si>
  <si>
    <t>930422611</t>
  </si>
  <si>
    <t>-801963348</t>
  </si>
  <si>
    <t>-898373725</t>
  </si>
  <si>
    <t>985311220</t>
  </si>
  <si>
    <t>Reprofilace líce kleneb a podhledů cementovou sanační maltou tl přes 90 do 100 mm</t>
  </si>
  <si>
    <t>1302010838</t>
  </si>
  <si>
    <t>Reprofilace betonu sanačními maltami na cementové bázi ručně líce kleneb a podhledů, tloušťky přes 90 do 100 mm</t>
  </si>
  <si>
    <t>https://podminky.urs.cz/item/CS_URS_2024_01/985311220</t>
  </si>
  <si>
    <t>985311911</t>
  </si>
  <si>
    <t>Příplatek při reprofilaci sanační maltou za práci ve stísněném prostoru</t>
  </si>
  <si>
    <t>182149424</t>
  </si>
  <si>
    <t>Reprofilace betonu sanačními maltami na cementové bázi ručně Příplatek k cenám za práci ve stísněném prostoru</t>
  </si>
  <si>
    <t>https://podminky.urs.cz/item/CS_URS_2024_01/985311911</t>
  </si>
  <si>
    <t>985312121</t>
  </si>
  <si>
    <t>Stěrka k vyrovnání betonových ploch líce kleneb a podhledů tl do 2 mm</t>
  </si>
  <si>
    <t>915854527</t>
  </si>
  <si>
    <t>Stěrka k vyrovnání ploch reprofilovaného betonu líce kleneb a podhledů, tloušťky do 2 mm</t>
  </si>
  <si>
    <t>https://podminky.urs.cz/item/CS_URS_2024_01/985312121</t>
  </si>
  <si>
    <t>985312191</t>
  </si>
  <si>
    <t>Příplatek ke stěrce pro vyrovnání betonových ploch za práci ve stísněném prostoru</t>
  </si>
  <si>
    <t>1106245076</t>
  </si>
  <si>
    <t>Stěrka k vyrovnání ploch reprofilovaného betonu Příplatek k cenám za práci ve stísněném prostoru</t>
  </si>
  <si>
    <t>https://podminky.urs.cz/item/CS_URS_2024_01/985312191</t>
  </si>
  <si>
    <t>985323112</t>
  </si>
  <si>
    <t>Spojovací můstek reprofilovaného betonu na cementové bázi tl 2 mm</t>
  </si>
  <si>
    <t>1935179843</t>
  </si>
  <si>
    <t>Spojovací můstek reprofilovaného betonu na cementové bázi, tloušťky 2 mm</t>
  </si>
  <si>
    <t>https://podminky.urs.cz/item/CS_URS_2024_01/985323112</t>
  </si>
  <si>
    <t>985323911</t>
  </si>
  <si>
    <t>Příplatek k cenám spojovacího můstku za práci ve stísněném prostoru</t>
  </si>
  <si>
    <t>734629597</t>
  </si>
  <si>
    <t>Spojovací můstek reprofilovaného betonu Příplatek k cenám za práci ve stísněném prostoru</t>
  </si>
  <si>
    <t>https://podminky.urs.cz/item/CS_URS_2024_01/985323911</t>
  </si>
  <si>
    <t>154659441</t>
  </si>
  <si>
    <t>sanace*0,245</t>
  </si>
  <si>
    <t>998252111</t>
  </si>
  <si>
    <t>Přesun hmot pro štoly ražené při délce svislého přesunu do 25 m</t>
  </si>
  <si>
    <t>-910275675</t>
  </si>
  <si>
    <t>Přesun hmot pro štoly ražené s výjimkou metra vodorovná dopravní vzdálenost do 100 m na povrchu a do 200 m v podzemí délka svislého přesunu do 25 m</t>
  </si>
  <si>
    <t>https://podminky.urs.cz/item/CS_URS_2024_01/998252111</t>
  </si>
  <si>
    <t>251</t>
  </si>
  <si>
    <t>0,4</t>
  </si>
  <si>
    <t xml:space="preserve">05.2. - Lokální sanace trhlin obtoků MPK </t>
  </si>
  <si>
    <t>1303663399</t>
  </si>
  <si>
    <t>50/0,2+1</t>
  </si>
  <si>
    <t>-866635648</t>
  </si>
  <si>
    <t>-48187425</t>
  </si>
  <si>
    <t>282R26</t>
  </si>
  <si>
    <t>Epoxidová pryskyřice - injektážní těsnící hmota</t>
  </si>
  <si>
    <t>-704706733</t>
  </si>
  <si>
    <t>Epoxidová pryskyřice - injektážní těsnící hmota. Pro injektáže a vyplnění dutin bude použita nízkoviskózní, rychle reagující akrylátová  nebo epoxidová pryskyřice.</t>
  </si>
  <si>
    <t xml:space="preserve">Poznámka k položce:_x000D_
 Položka s možností vyhrazené změny dle § 100 Zákona 134/2016 Sb._x000D_
</t>
  </si>
  <si>
    <t>1711429764</t>
  </si>
  <si>
    <t>985112123</t>
  </si>
  <si>
    <t>Odsekání degradovaného betonu líce kleneb a podhledů tl přes 30 do 50 mm</t>
  </si>
  <si>
    <t>1197503184</t>
  </si>
  <si>
    <t>Odsekání degradovaného betonu líce kleneb a podhledů, tloušťky přes 30 do 50 mm</t>
  </si>
  <si>
    <t>https://podminky.urs.cz/item/CS_URS_2024_01/985112123</t>
  </si>
  <si>
    <t xml:space="preserve">20*0,02 </t>
  </si>
  <si>
    <t>-1814075132</t>
  </si>
  <si>
    <t>985112193</t>
  </si>
  <si>
    <t>Příplatek k odsekání degradovaného betonu za plochu do 10 m2 jednotlivě</t>
  </si>
  <si>
    <t>-920493388</t>
  </si>
  <si>
    <t>Odsekání degradovaného betonu Příplatek k cenám za plochu do 10 m2 jednotlivě</t>
  </si>
  <si>
    <t>https://podminky.urs.cz/item/CS_URS_2024_01/985112193</t>
  </si>
  <si>
    <t>-1861076748</t>
  </si>
  <si>
    <t>1499974416</t>
  </si>
  <si>
    <t>985311215</t>
  </si>
  <si>
    <t>Reprofilace líce kleneb a podhledů cementovou sanační maltou tl přes 40 do 50 mm</t>
  </si>
  <si>
    <t>2010564978</t>
  </si>
  <si>
    <t>Reprofilace betonu sanačními maltami na cementové bázi ručně líce kleneb a podhledů, tloušťky přes 40 do 50 mm</t>
  </si>
  <si>
    <t>https://podminky.urs.cz/item/CS_URS_2024_01/985311215</t>
  </si>
  <si>
    <t>1133374660</t>
  </si>
  <si>
    <t>1472706281</t>
  </si>
  <si>
    <t>-1011318336</t>
  </si>
  <si>
    <t>-694840112</t>
  </si>
  <si>
    <t>-1031515583</t>
  </si>
  <si>
    <t>-2101045234</t>
  </si>
  <si>
    <t>sanace*0,022</t>
  </si>
  <si>
    <t>781465335</t>
  </si>
  <si>
    <t>bour_plocha</t>
  </si>
  <si>
    <t>755,25</t>
  </si>
  <si>
    <t>SO 06 - Lokální reprofilace obslužných plat</t>
  </si>
  <si>
    <t>113107235</t>
  </si>
  <si>
    <t>Odstranění podkladu z betonu vyztuženého sítěmi tl do 100 mm strojně pl přes 200 m2</t>
  </si>
  <si>
    <t>720730007</t>
  </si>
  <si>
    <t>Odstranění podkladů nebo krytů strojně plochy jednotlivě přes 200 m2 s přemístěním hmot na skládku na vzdálenost do 20 m nebo s naložením na dopravní prostředek z betonu vyztuženého sítěmi, o tl. vrstvy do 100 mm</t>
  </si>
  <si>
    <t>https://podminky.urs.cz/item/CS_URS_2024_01/113107235</t>
  </si>
  <si>
    <t xml:space="preserve">viz zaměření a C.3.  původní konstrukce plata </t>
  </si>
  <si>
    <t>596,5 "LS plata VPK"</t>
  </si>
  <si>
    <t>120,5 "PS plata VPK"</t>
  </si>
  <si>
    <t>38,25 "PS plata MPK"</t>
  </si>
  <si>
    <t>5812R</t>
  </si>
  <si>
    <t>Úprava povrchu cementobetonového krytu striáží</t>
  </si>
  <si>
    <t>1836361473</t>
  </si>
  <si>
    <t>Rozpad figury: bour_plocha</t>
  </si>
  <si>
    <t>977211111</t>
  </si>
  <si>
    <t>Řezání stěnovou pilou betonových nebo ŽB kcí s výztuží průměru do 16 mm hl do 200 mm</t>
  </si>
  <si>
    <t>-1735459328</t>
  </si>
  <si>
    <t>Řezání konstrukcí stěnovou pilou betonových nebo železobetonových průměru řezané výztuže do 16 mm hloubka řezu do 200 mm</t>
  </si>
  <si>
    <t>https://podminky.urs.cz/item/CS_URS_2024_01/977211111</t>
  </si>
  <si>
    <t>Řezání okolo rámu krytu</t>
  </si>
  <si>
    <t xml:space="preserve">"LS plata VPK" </t>
  </si>
  <si>
    <t>2,4+7,9+8,0+14,4+27,2+27,7+4,3+4,9+135,95+4,05+23,15+5,75+7,8+8,0+1,3+2,85+2,4+7,8*2+79,3+5,95+25,8+5,4+4,5+122,55+2,4*2+4,35+24,3+6,05+19,2 "poklopy"</t>
  </si>
  <si>
    <t>1,4*2+0,9*18+2,5+5,6+8,8+0,9*2 +5,3+13,75+2,1"žebříky a pacholata"</t>
  </si>
  <si>
    <t>"PS plata VPK"</t>
  </si>
  <si>
    <t xml:space="preserve"> 28,6+17,7+2,4+52,1+1,7+2,2+6,0+14,4+5,2+1,45+2,0+4,15 "poklopy"</t>
  </si>
  <si>
    <t>0,9*7+0,75*2 "žebříky a pacholata"</t>
  </si>
  <si>
    <t xml:space="preserve">"PS plata MPK" </t>
  </si>
  <si>
    <t>11,4+11,6 "poklopy"</t>
  </si>
  <si>
    <t>0,9 "žebříky a pacholata"</t>
  </si>
  <si>
    <t>9853-R01</t>
  </si>
  <si>
    <t xml:space="preserve">Železobetonová deska plata C 30/37, XC4, XF3, tl. 100 mm </t>
  </si>
  <si>
    <t>478478030</t>
  </si>
  <si>
    <t xml:space="preserve">Železobetonová deska plata C 30/37, XC4, XF3, tl. 100 mm. Do ceny je třeba zohlednit také bednění hran plata komory (předpokládá se cca 140 m * 0,1 = 14 m2).
</t>
  </si>
  <si>
    <t xml:space="preserve">Poznámka k položce:_x000D_
Přesun hmot je součástí položky. _x000D_
Položka s možností vyhrazené změny dle § 100 Zákona 134/2016 Sb._x000D_
</t>
  </si>
  <si>
    <t>Reprofilace betonovou směsí C 30/37 XF3 XC4</t>
  </si>
  <si>
    <t xml:space="preserve">bour_plocha </t>
  </si>
  <si>
    <t>919716111R</t>
  </si>
  <si>
    <t>Výztuž cementobetonového krytu ze svařovaných sítí</t>
  </si>
  <si>
    <t>740911231</t>
  </si>
  <si>
    <t>Ocelová výztuž cementobetonového krytu ze svařovaných sítí</t>
  </si>
  <si>
    <t>Poznámka k položce:_x000D_
 Položka s možností vyhrazené změny dle § 100 Zákona 134/2016 Sb.</t>
  </si>
  <si>
    <t>bour_plocha*7,99"kg/m2"*1,2/1000 "KY 81+ 20% presahy"</t>
  </si>
  <si>
    <t>985323111</t>
  </si>
  <si>
    <t>Spojovací můstek reprofilovaného betonu na cementové bázi tl 1 mm</t>
  </si>
  <si>
    <t>903286368</t>
  </si>
  <si>
    <t>Spojovací můstek reprofilovaného betonu na cementové bázi, tloušťky 1 mm</t>
  </si>
  <si>
    <t>https://podminky.urs.cz/item/CS_URS_2024_01/985323111</t>
  </si>
  <si>
    <t>985324-R01</t>
  </si>
  <si>
    <t>Ochranný hydrofobizační nátěr betonu s paropropustností</t>
  </si>
  <si>
    <t>-1988460784</t>
  </si>
  <si>
    <t>985331212</t>
  </si>
  <si>
    <t>Dodatečné vlepování betonářské výztuže D 10 mm do chemické malty včetně vyvrtání otvoru</t>
  </si>
  <si>
    <t>-1232950753</t>
  </si>
  <si>
    <t>Dodatečné vlepování betonářské výztuže včetně vyvrtání a vyčištění otvoru chemickou maltou průměr výztuže 10 mm</t>
  </si>
  <si>
    <t>https://podminky.urs.cz/item/CS_URS_2024_01/985331212</t>
  </si>
  <si>
    <t>Propojení původní a nové betonové konstrukce</t>
  </si>
  <si>
    <t>0,25 "m" *4"ks/m2"*bour_plocha</t>
  </si>
  <si>
    <t>13021054</t>
  </si>
  <si>
    <t>tyč ocelová ohýbaná kruhová žebírková jakost B500B (10 505) výztuž do betonu D 10-16mm</t>
  </si>
  <si>
    <t>1815506124</t>
  </si>
  <si>
    <t>0,45 "m" *4"ks/m2"*bour_plocha *0,617 "kg/m" /1000</t>
  </si>
  <si>
    <t>0,839*1,1 'Přepočtené koeficientem množství</t>
  </si>
  <si>
    <t>-284800552</t>
  </si>
  <si>
    <t>bour_plocha*0,243 "beton prostý a ŽB"</t>
  </si>
  <si>
    <t>-117028904</t>
  </si>
  <si>
    <t>VON - Vedlejší a ostatní náklady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</si>
  <si>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</si>
  <si>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</si>
  <si>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</si>
  <si>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Ostatní náklady</t>
  </si>
  <si>
    <t>VRN</t>
  </si>
  <si>
    <t>Vedlejší rozpočtové náklady</t>
  </si>
  <si>
    <t>VRN1</t>
  </si>
  <si>
    <t>Průzkumné, geodetické a projektové práce</t>
  </si>
  <si>
    <t>R01</t>
  </si>
  <si>
    <t>Realizační výkresová dokumentace stavební části</t>
  </si>
  <si>
    <t>1024</t>
  </si>
  <si>
    <t>-1603563956</t>
  </si>
  <si>
    <t>Realizační výkresová dokumentace stavební části (dílenská dokumentace)</t>
  </si>
  <si>
    <t>R02</t>
  </si>
  <si>
    <t>Dokumentace skutečného provedení</t>
  </si>
  <si>
    <t>546431531</t>
  </si>
  <si>
    <t>Zákresy veškerých změn oproti schválené projektové dokumentaci a to ve všech přílohách této projektové dokumentace (označit červeným razítkem "Skutečné provedení" s datem a podpisy zhotovitele a technického dozoru objednatele).</t>
  </si>
  <si>
    <t>R03</t>
  </si>
  <si>
    <t>Vytýčení stávajících inženýrských sítí a zařízení, vč. ochranných pásem</t>
  </si>
  <si>
    <t>-1732879936</t>
  </si>
  <si>
    <t>R04</t>
  </si>
  <si>
    <t>Geodetické zaměření skutečného stavu</t>
  </si>
  <si>
    <t>954154040</t>
  </si>
  <si>
    <t>Geodetické zaměření vybudovaného díla zpracované číselně a graficky v digitální podobě autorizovaným geodetem</t>
  </si>
  <si>
    <t>R05</t>
  </si>
  <si>
    <t>Zajištění veškerých geodetických prací souvisejících s realizací díla</t>
  </si>
  <si>
    <t>506606920</t>
  </si>
  <si>
    <t>VRN3</t>
  </si>
  <si>
    <t>Zařízení staveniště</t>
  </si>
  <si>
    <t>R07</t>
  </si>
  <si>
    <t>Zařízení a odstranění zařízení staveniště zhotovitele</t>
  </si>
  <si>
    <t>-54261507</t>
  </si>
  <si>
    <t xml:space="preserve">Zařízení a odstranění zařízení staveniště zhotovitele, vč. energií, osvětlení a uvedení do původního stavu </t>
  </si>
  <si>
    <t>VRN4</t>
  </si>
  <si>
    <t>Ostatní náklady</t>
  </si>
  <si>
    <t>R08</t>
  </si>
  <si>
    <t>Havarijní plán výstavby</t>
  </si>
  <si>
    <t>-995350270</t>
  </si>
  <si>
    <t>R09</t>
  </si>
  <si>
    <t>Povodňový plán výstavby</t>
  </si>
  <si>
    <t>1951987006</t>
  </si>
  <si>
    <t>R10</t>
  </si>
  <si>
    <t>Opatření pro snížení prašnosti - skrápění vodou</t>
  </si>
  <si>
    <t>-1639236771</t>
  </si>
  <si>
    <t>R11</t>
  </si>
  <si>
    <t>Pasportizace</t>
  </si>
  <si>
    <t>-1443845548</t>
  </si>
  <si>
    <t>pasportizace - zdokumentování (foto s popisem) původního stavu ZS, přilehlých objektů, přístupových cest a technologie a zařízení před zahájením stavby</t>
  </si>
  <si>
    <t>R12</t>
  </si>
  <si>
    <t xml:space="preserve">Fotodokumentace stavby </t>
  </si>
  <si>
    <t>-2080713086</t>
  </si>
  <si>
    <t>R13</t>
  </si>
  <si>
    <t>Náklady vyplývající z opatření BOZP</t>
  </si>
  <si>
    <t>1697448611</t>
  </si>
  <si>
    <t>R14</t>
  </si>
  <si>
    <t>Zajištění veškerých předepsaných rozborů, atestů, zkoušek, a revizí</t>
  </si>
  <si>
    <t>1049996987</t>
  </si>
  <si>
    <t>Zajištění veškerých předepsaných rozborů, atestů, zkoušek, a revizí dle příslušných norem a dalších předpisů a nařízení platných v ČR, kterými bude prokázáno dosažení předepsané kvality a parametrů dokončeného díla pro stavební část</t>
  </si>
  <si>
    <t>R15</t>
  </si>
  <si>
    <t>Jednorázové vyčerpání plavební komory VPK</t>
  </si>
  <si>
    <t>818747134</t>
  </si>
  <si>
    <t>R15b</t>
  </si>
  <si>
    <t>Jednorázové vyčerpání plavební komory MPK</t>
  </si>
  <si>
    <t>-1947352786</t>
  </si>
  <si>
    <t>R16</t>
  </si>
  <si>
    <t>Dovoz provizorního hrazení VPK ze skladu objednatele</t>
  </si>
  <si>
    <t>-2101300385</t>
  </si>
  <si>
    <t>Dovoz provizorního hrazení VPK ze skladu objednatele - včetě veškeré související režie (například nakládání, manipulace, složení, jakékoli přesuny, ...). Předpokládá se dovoz cca z města Hořín po vodě.</t>
  </si>
  <si>
    <t>R16b</t>
  </si>
  <si>
    <t>Dovoz provizorního hrazení MPK ze skladu objednatele</t>
  </si>
  <si>
    <t>363574276</t>
  </si>
  <si>
    <t>Dovoz provizorního hrazení MPK ze skladu objednatele - včetě veškeré související režie (například nakládání, manipulace, složení, jakékoli přesuny, ...). Předpokládá se dovoz cca z města Hořín po vodě.</t>
  </si>
  <si>
    <t>R17</t>
  </si>
  <si>
    <t>Odvoz provizorního hrazení VPK do skladu objednatele</t>
  </si>
  <si>
    <t>-1579886570</t>
  </si>
  <si>
    <t xml:space="preserve">Odvoz provizorního hrazení VPK do skladu objednatele - včetě veškeré související režie (například nakládání, manipulace, složení, jakékoli přesuny, ...). Předpokládá se odvoz cca do města Hořín po vodě.
</t>
  </si>
  <si>
    <t>R17b</t>
  </si>
  <si>
    <t>Odvoz provizorního hrazení MPK do skladu objednatele</t>
  </si>
  <si>
    <t>740999927</t>
  </si>
  <si>
    <t xml:space="preserve">Odvoz provizorního hrazení MPK do skladu objednatele - včetě veškeré související režie (například nakládání, manipulace, složení, jakékoli přesuny, ...). Předpokládá se odvoz cca do města Hořín po vodě.
</t>
  </si>
  <si>
    <t>R20</t>
  </si>
  <si>
    <t>Aktualizace všech vyjídření dotčených orgánů státní zprávy, vč. vyjádření zprávců sítí, které pozbyly platnost</t>
  </si>
  <si>
    <t>-1161584052</t>
  </si>
  <si>
    <t>Aktualizace všech vyjídření dotčených orgánů státní zprávy, vč. vyjádření zprávců sítí, které pozbyly platnosti.</t>
  </si>
  <si>
    <t>R21</t>
  </si>
  <si>
    <t>Čerpání vody po dobu stavby VPK</t>
  </si>
  <si>
    <t>618019381</t>
  </si>
  <si>
    <t>Čerpání vody po dobu stavby VPK, vč. pohotovostní čerpací soustavy.</t>
  </si>
  <si>
    <t>R22</t>
  </si>
  <si>
    <t>Zahrazení provizorního hrazení VPK, vč. asistence potápěče</t>
  </si>
  <si>
    <t>316667902</t>
  </si>
  <si>
    <t xml:space="preserve">Zahrazení provizorního hrazení VPK s asistencí potápěče.Práce zahrnují veškeré související režie (například naložení, manipulace a jakékoli přesuny na MD, pronájem a práce z pontonu, ...)
</t>
  </si>
  <si>
    <t>R23</t>
  </si>
  <si>
    <t>Vyhrazení provozirního hrazení VPK</t>
  </si>
  <si>
    <t>-115474293</t>
  </si>
  <si>
    <t>Vyhrazení provozirního hrazení plavební komory - VPK. Práce zahrnují veškeré související režie (například naložení, manipulace a jakékoli přesuny na MD, pronájem a práce z pontonu, ...)</t>
  </si>
  <si>
    <t>R24</t>
  </si>
  <si>
    <t>Čerpání vody po dobu stavby MPK</t>
  </si>
  <si>
    <t>1905458465</t>
  </si>
  <si>
    <t>Čerpání vody po dobu stavby MPK, vč. pohotovostní čerpací soustavy.</t>
  </si>
  <si>
    <t>R25</t>
  </si>
  <si>
    <t>Zahrazení provizorního hrazení MPK, vč. asistence potápěče</t>
  </si>
  <si>
    <t>1149133976</t>
  </si>
  <si>
    <t>Zahrazení provizorního hrazení MPK s asistencí potápěče.Práce zahrnují veškeré související režie (například naložení, manipulace a jakékoli přesuny na MD, pronájem a práce z pontonu, ...)</t>
  </si>
  <si>
    <t>R26</t>
  </si>
  <si>
    <t>Vyhrazení provozirního hrazení MPK</t>
  </si>
  <si>
    <t>-1817761368</t>
  </si>
  <si>
    <t>Vyhrazení provozirního hrazení MPK. Práce zahrnují veškeré související režie (například naložení, manipulace a jakékoli přesuny na MD, pronájem a práce z pontonu, ...)</t>
  </si>
  <si>
    <t>SEZNAM FIGUR</t>
  </si>
  <si>
    <t>Výměra</t>
  </si>
  <si>
    <t>B10</t>
  </si>
  <si>
    <t>B11</t>
  </si>
  <si>
    <t>B12</t>
  </si>
  <si>
    <t>B13</t>
  </si>
  <si>
    <t>B14</t>
  </si>
  <si>
    <t>B15</t>
  </si>
  <si>
    <t>B16</t>
  </si>
  <si>
    <t>B17</t>
  </si>
  <si>
    <t>B18</t>
  </si>
  <si>
    <t>B19</t>
  </si>
  <si>
    <t>B20</t>
  </si>
  <si>
    <t>B21</t>
  </si>
  <si>
    <t>B22</t>
  </si>
  <si>
    <t>B23</t>
  </si>
  <si>
    <t>B24</t>
  </si>
  <si>
    <t>B25</t>
  </si>
  <si>
    <t>B26</t>
  </si>
  <si>
    <t>B27</t>
  </si>
  <si>
    <t>B28</t>
  </si>
  <si>
    <t>B29</t>
  </si>
  <si>
    <t>B30</t>
  </si>
  <si>
    <t>B31</t>
  </si>
  <si>
    <t>B32</t>
  </si>
  <si>
    <t>B33</t>
  </si>
  <si>
    <t>B7</t>
  </si>
  <si>
    <t>B8</t>
  </si>
  <si>
    <t>B9</t>
  </si>
  <si>
    <t>C29</t>
  </si>
  <si>
    <t>C30</t>
  </si>
  <si>
    <t>C31</t>
  </si>
  <si>
    <t>C32</t>
  </si>
  <si>
    <t>C33</t>
  </si>
  <si>
    <t>Použití figury:</t>
  </si>
  <si>
    <t>C3037_RŠ</t>
  </si>
  <si>
    <t>C3037</t>
  </si>
  <si>
    <t>dno_obtoku_vyztuz</t>
  </si>
  <si>
    <t>vyztužení dna obtoku</t>
  </si>
  <si>
    <t>schodiste</t>
  </si>
  <si>
    <t>ŽB schodiste</t>
  </si>
  <si>
    <t>SO 03/ 03.1.</t>
  </si>
  <si>
    <t>SO 03/ 03.2.</t>
  </si>
  <si>
    <t>SO 04/ 04.1.</t>
  </si>
  <si>
    <t>Kryci plech Z.3.1</t>
  </si>
  <si>
    <t>SO 04/ 04.2.</t>
  </si>
  <si>
    <t>SO 05/ 05.1.</t>
  </si>
  <si>
    <t>SO 05/ 05.2.</t>
  </si>
  <si>
    <t>bet_clona</t>
  </si>
  <si>
    <t>beton injektaz dna</t>
  </si>
  <si>
    <t>cement</t>
  </si>
  <si>
    <t>drenaz_p</t>
  </si>
  <si>
    <t>drenazni potrubi RS</t>
  </si>
  <si>
    <t>sanace_1</t>
  </si>
  <si>
    <t>Sikmy_vrt</t>
  </si>
  <si>
    <t xml:space="preserve">Injektar šikmé vrty </t>
  </si>
  <si>
    <t>Svisly_vrt</t>
  </si>
  <si>
    <t>injektraz svisle vrty</t>
  </si>
  <si>
    <t>tesnici_clona</t>
  </si>
  <si>
    <t>těsnící clona dna</t>
  </si>
  <si>
    <t>VPK</t>
  </si>
  <si>
    <t>1,4*2+3,5+0,8*2+0,9*12+2,5+1,2+2,1+45,85+13,7+5,5+4,7+0,9*6+8,15+3,35+1,25*2 "střední pilíř"</t>
  </si>
  <si>
    <t>0,9*2+17,75+0,75+0,9*5 "krajní"</t>
  </si>
  <si>
    <t>MPK</t>
  </si>
  <si>
    <t>0,8+0,9</t>
  </si>
  <si>
    <t>S2_S5</t>
  </si>
  <si>
    <t>Skladba plata S2 + S5</t>
  </si>
  <si>
    <t>Viz příloha D.1.7. a C.3.</t>
  </si>
  <si>
    <t>Skladba S2 + S5</t>
  </si>
  <si>
    <t>1492,25 "pravá strana PK"</t>
  </si>
  <si>
    <t>(1104,7+300,2) "levá strana PK"</t>
  </si>
  <si>
    <t>32,3 "přístup k LS prsní zdi PK"</t>
  </si>
  <si>
    <t>S3</t>
  </si>
  <si>
    <t>Skladba plata S3</t>
  </si>
  <si>
    <t>Skladba S3</t>
  </si>
  <si>
    <t>(19,6+3,0+2,0+18,5+34,1)"pravá strana PK"</t>
  </si>
  <si>
    <t>S6</t>
  </si>
  <si>
    <t>skadba S6</t>
  </si>
  <si>
    <t>Skladba S6</t>
  </si>
  <si>
    <t>(29,55+39,5+31,15)"pravá strana PK"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</si>
  <si>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</si>
  <si>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</si>
  <si>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</si>
  <si>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</si>
  <si>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</si>
  <si>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</si>
  <si>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</si>
  <si>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</si>
  <si>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</si>
  <si>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</si>
  <si>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</si>
  <si>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</si>
  <si>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</si>
  <si>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</si>
  <si>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Provozní soubor</t>
  </si>
  <si>
    <t>OST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</si>
  <si>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</si>
  <si>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</si>
  <si>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</si>
  <si>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</si>
  <si>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</si>
  <si>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</si>
  <si>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</si>
  <si>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</si>
  <si>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</si>
  <si>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</si>
  <si>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</si>
  <si>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</si>
  <si>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</si>
  <si>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</si>
  <si>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</si>
  <si>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</si>
  <si>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</si>
  <si>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</si>
  <si>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</si>
  <si>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</si>
  <si>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</si>
  <si>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</si>
  <si>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</si>
  <si>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</si>
  <si>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</si>
  <si>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</si>
  <si>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</si>
  <si>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</si>
  <si>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</si>
  <si>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</si>
  <si>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</si>
  <si>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</si>
  <si>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</si>
  <si>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</si>
  <si>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</si>
  <si>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</si>
  <si>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</si>
  <si>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</si>
  <si>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</si>
  <si>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</si>
  <si>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</si>
  <si>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</si>
  <si>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</si>
  <si>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</si>
  <si>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</si>
  <si>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</si>
  <si>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</si>
  <si>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</si>
  <si>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</si>
  <si>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</si>
  <si>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</si>
  <si>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</si>
  <si>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</si>
  <si>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</si>
  <si>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</si>
  <si>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</si>
  <si>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</si>
  <si>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</si>
  <si>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</si>
  <si>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</si>
  <si>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</si>
  <si>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</si>
  <si>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</si>
  <si>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</si>
  <si>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</si>
  <si>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</si>
  <si>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</si>
  <si>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</si>
  <si>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</si>
  <si>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</si>
  <si>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</si>
  <si>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</si>
  <si>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</si>
  <si>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</si>
  <si>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</si>
  <si>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</si>
  <si>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</si>
  <si>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</si>
  <si>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</si>
  <si>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</si>
  <si>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</si>
  <si>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</si>
  <si>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</si>
  <si>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</si>
  <si>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</si>
  <si>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</si>
  <si>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</si>
  <si>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</si>
  <si>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</si>
  <si>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</si>
  <si>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</si>
  <si>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</si>
  <si>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</si>
  <si>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</si>
  <si>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</si>
  <si>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</si>
  <si>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</si>
  <si>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</si>
  <si>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</si>
  <si>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</si>
  <si>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</si>
  <si>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</si>
  <si>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</si>
  <si>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</si>
  <si>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</si>
  <si>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</si>
  <si>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</si>
  <si>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</si>
  <si>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</si>
  <si>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</si>
  <si>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</si>
  <si>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</si>
  <si>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</si>
  <si>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</si>
  <si>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</si>
  <si>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</si>
  <si>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</si>
  <si>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</si>
  <si>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</si>
  <si>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</si>
  <si>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</si>
  <si>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</si>
  <si>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</si>
  <si>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</si>
  <si>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</si>
  <si>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</si>
  <si>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</si>
  <si>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</si>
  <si>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</si>
  <si>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</si>
  <si>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</si>
  <si>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</si>
  <si>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</si>
  <si>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</si>
  <si>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</si>
  <si>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</si>
  <si>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</si>
  <si>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</si>
  <si>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</si>
  <si>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</si>
  <si>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</si>
  <si>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</si>
  <si>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</si>
  <si>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</si>
  <si>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</si>
  <si>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</si>
  <si>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</si>
  <si>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</si>
  <si>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</si>
  <si>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</si>
  <si>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</si>
  <si>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</si>
  <si>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</si>
  <si>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</si>
  <si>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</si>
  <si>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</si>
  <si>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</si>
  <si>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</si>
  <si>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</si>
  <si>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</si>
  <si>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</si>
  <si>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</si>
  <si>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</si>
  <si>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</si>
  <si>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</si>
  <si>
    <t>Stavba:  VD Štvanice – oprava plavebních komor</t>
  </si>
  <si>
    <t>Přijatá smluvní částka</t>
  </si>
  <si>
    <t>Kč</t>
  </si>
  <si>
    <t>Celková přijatá částka za odkup vyzískaných materiálů</t>
  </si>
  <si>
    <t>Celková nabídková cena</t>
  </si>
  <si>
    <t>VÝZISKY</t>
  </si>
  <si>
    <t>Kovový odpad</t>
  </si>
  <si>
    <t>(minimální jednotková cena za kovový odpad musí být ve stejné výši, nebo přesahující částku 5200 Kč/ t)</t>
  </si>
  <si>
    <t>množství</t>
  </si>
  <si>
    <t>(Z položky: odvoz železného šrotu z PS01+SO 04.1+SO 04.2)</t>
  </si>
  <si>
    <t>cena za tunu</t>
  </si>
  <si>
    <t>Pozn.:</t>
  </si>
  <si>
    <t>Dodavatel musí na tomto listu vyplnit všechny žlutě podbarvené buňky.</t>
  </si>
  <si>
    <t>Dodavatel nesmí upravovat jiné než žlutě podbarvené buňky.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</si>
</sst>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10"/>
      <color rgb="FF003366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color rgb="FF000000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b/>
      <sz val="9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charset val="238"/>
    </font>
    <font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  <font>
      <b/>
      <sz val="14"/>
      <name val="Arial CE"/>
      <family val="2"/>
      <charset val="238"/>
    </font>
    <font>
      <b/>
      <sz val="11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i/>
      <sz val="11"/>
      <color rgb="FF000000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00"/>
        <bgColor rgb="FF000000"/>
      </patternFill>
    </fill>
  </fills>
  <borders count="43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5" fillId="0" borderId="0" applyNumberFormat="0" applyFill="0" applyBorder="0" applyAlignment="0" applyProtection="0"/>
  </cellStyleXfs>
  <cellXfs count="371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5" xfId="0" applyBorder="1"/>
    <xf numFmtId="0" fontId="0" fillId="0" borderId="4" xfId="0" applyBorder="1" applyAlignment="1">
      <alignment vertical="center"/>
    </xf>
    <xf numFmtId="0" fontId="18" fillId="0" borderId="6" xfId="0" applyFont="1" applyBorder="1" applyAlignment="1">
      <alignment horizontal="left"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4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0" fillId="3" borderId="8" xfId="0" applyFill="1" applyBorder="1" applyAlignment="1">
      <alignment vertical="center"/>
    </xf>
    <xf numFmtId="0" fontId="4" fillId="3" borderId="8" xfId="0" applyFont="1" applyFill="1" applyBorder="1" applyAlignment="1">
      <alignment horizontal="center"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8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6" xfId="0" applyBorder="1" applyAlignment="1">
      <alignment vertical="center"/>
    </xf>
    <xf numFmtId="0" fontId="0" fillId="4" borderId="8" xfId="0" applyFill="1" applyBorder="1" applyAlignment="1">
      <alignment vertical="center"/>
    </xf>
    <xf numFmtId="0" fontId="22" fillId="4" borderId="9" xfId="0" applyFont="1" applyFill="1" applyBorder="1" applyAlignment="1">
      <alignment horizontal="center" vertical="center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23" fillId="0" borderId="19" xfId="0" applyFont="1" applyBorder="1" applyAlignment="1">
      <alignment horizontal="center" vertical="center" wrapText="1"/>
    </xf>
    <xf numFmtId="0" fontId="0" fillId="0" borderId="12" xfId="0" applyBorder="1" applyAlignment="1">
      <alignment vertical="center"/>
    </xf>
    <xf numFmtId="0" fontId="4" fillId="0" borderId="4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5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6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5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6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1" fillId="0" borderId="15" xfId="0" applyNumberFormat="1" applyFont="1" applyBorder="1" applyAlignment="1">
      <alignment vertical="center"/>
    </xf>
    <xf numFmtId="4" fontId="1" fillId="0" borderId="0" xfId="0" applyNumberFormat="1" applyFont="1" applyAlignment="1">
      <alignment vertical="center"/>
    </xf>
    <xf numFmtId="166" fontId="1" fillId="0" borderId="0" xfId="0" applyNumberFormat="1" applyFont="1" applyAlignment="1">
      <alignment vertical="center"/>
    </xf>
    <xf numFmtId="4" fontId="1" fillId="0" borderId="16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166" fontId="29" fillId="0" borderId="21" xfId="0" applyNumberFormat="1" applyFont="1" applyBorder="1" applyAlignment="1">
      <alignment vertical="center"/>
    </xf>
    <xf numFmtId="4" fontId="29" fillId="0" borderId="22" xfId="0" applyNumberFormat="1" applyFont="1" applyBorder="1" applyAlignment="1">
      <alignment vertical="center"/>
    </xf>
    <xf numFmtId="0" fontId="31" fillId="0" borderId="0" xfId="0" applyFont="1" applyAlignment="1">
      <alignment horizontal="left" vertical="center"/>
    </xf>
    <xf numFmtId="0" fontId="0" fillId="0" borderId="4" xfId="0" applyBorder="1" applyAlignment="1">
      <alignment vertical="center" wrapText="1"/>
    </xf>
    <xf numFmtId="0" fontId="18" fillId="0" borderId="0" xfId="0" applyFont="1" applyAlignment="1">
      <alignment horizontal="left"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ill="1" applyBorder="1" applyAlignment="1">
      <alignment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2" fillId="0" borderId="0" xfId="0" applyFont="1" applyAlignment="1">
      <alignment horizontal="left" vertical="center"/>
    </xf>
    <xf numFmtId="0" fontId="6" fillId="0" borderId="4" xfId="0" applyFont="1" applyBorder="1" applyAlignment="1">
      <alignment vertical="center"/>
    </xf>
    <xf numFmtId="0" fontId="6" fillId="0" borderId="21" xfId="0" applyFont="1" applyBorder="1" applyAlignment="1">
      <alignment horizontal="left" vertical="center"/>
    </xf>
    <xf numFmtId="0" fontId="6" fillId="0" borderId="21" xfId="0" applyFont="1" applyBorder="1" applyAlignment="1">
      <alignment vertical="center"/>
    </xf>
    <xf numFmtId="4" fontId="6" fillId="0" borderId="21" xfId="0" applyNumberFormat="1" applyFont="1" applyBorder="1" applyAlignment="1">
      <alignment vertical="center"/>
    </xf>
    <xf numFmtId="0" fontId="0" fillId="0" borderId="4" xfId="0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19" xfId="0" applyFont="1" applyFill="1" applyBorder="1" applyAlignment="1">
      <alignment horizontal="center" vertical="center" wrapText="1"/>
    </xf>
    <xf numFmtId="4" fontId="24" fillId="0" borderId="0" xfId="0" applyNumberFormat="1" applyFont="1"/>
    <xf numFmtId="166" fontId="33" fillId="0" borderId="13" xfId="0" applyNumberFormat="1" applyFont="1" applyBorder="1"/>
    <xf numFmtId="166" fontId="33" fillId="0" borderId="14" xfId="0" applyNumberFormat="1" applyFont="1" applyBorder="1"/>
    <xf numFmtId="4" fontId="34" fillId="0" borderId="0" xfId="0" applyNumberFormat="1" applyFont="1" applyAlignment="1">
      <alignment vertical="center"/>
    </xf>
    <xf numFmtId="0" fontId="7" fillId="0" borderId="4" xfId="0" applyFont="1" applyBorder="1"/>
    <xf numFmtId="0" fontId="7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7" fillId="0" borderId="0" xfId="0" applyFont="1" applyProtection="1">
      <protection locked="0"/>
    </xf>
    <xf numFmtId="4" fontId="6" fillId="0" borderId="0" xfId="0" applyNumberFormat="1" applyFont="1"/>
    <xf numFmtId="0" fontId="7" fillId="0" borderId="15" xfId="0" applyFont="1" applyBorder="1"/>
    <xf numFmtId="166" fontId="7" fillId="0" borderId="0" xfId="0" applyNumberFormat="1" applyFont="1"/>
    <xf numFmtId="166" fontId="7" fillId="0" borderId="16" xfId="0" applyNumberFormat="1" applyFont="1" applyBorder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2" fillId="0" borderId="23" xfId="0" applyFont="1" applyBorder="1" applyAlignment="1">
      <alignment horizontal="center" vertical="center"/>
    </xf>
    <xf numFmtId="49" fontId="22" fillId="0" borderId="23" xfId="0" applyNumberFormat="1" applyFont="1" applyBorder="1" applyAlignment="1">
      <alignment horizontal="left" vertical="center" wrapText="1"/>
    </xf>
    <xf numFmtId="0" fontId="22" fillId="0" borderId="23" xfId="0" applyFont="1" applyBorder="1" applyAlignment="1">
      <alignment horizontal="left" vertical="center" wrapText="1"/>
    </xf>
    <xf numFmtId="0" fontId="22" fillId="0" borderId="23" xfId="0" applyFont="1" applyBorder="1" applyAlignment="1">
      <alignment horizontal="center" vertical="center" wrapText="1"/>
    </xf>
    <xf numFmtId="167" fontId="22" fillId="0" borderId="23" xfId="0" applyNumberFormat="1" applyFont="1" applyBorder="1" applyAlignment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6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35" fillId="0" borderId="0" xfId="0" applyFont="1" applyAlignment="1">
      <alignment horizontal="left" vertical="center"/>
    </xf>
    <xf numFmtId="0" fontId="36" fillId="0" borderId="0" xfId="0" applyFont="1" applyAlignment="1">
      <alignment horizontal="left" vertical="center" wrapText="1"/>
    </xf>
    <xf numFmtId="0" fontId="0" fillId="0" borderId="0" xfId="0" applyAlignment="1" applyProtection="1">
      <alignment vertical="center"/>
      <protection locked="0"/>
    </xf>
    <xf numFmtId="0" fontId="0" fillId="0" borderId="15" xfId="0" applyBorder="1" applyAlignment="1">
      <alignment vertical="center"/>
    </xf>
    <xf numFmtId="0" fontId="37" fillId="0" borderId="0" xfId="0" applyFont="1" applyAlignment="1">
      <alignment vertical="center" wrapText="1"/>
    </xf>
    <xf numFmtId="0" fontId="8" fillId="0" borderId="4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5" xfId="0" applyFont="1" applyBorder="1" applyAlignment="1">
      <alignment vertical="center"/>
    </xf>
    <xf numFmtId="0" fontId="8" fillId="0" borderId="16" xfId="0" applyFont="1" applyBorder="1" applyAlignment="1">
      <alignment vertical="center"/>
    </xf>
    <xf numFmtId="0" fontId="38" fillId="0" borderId="23" xfId="0" applyFont="1" applyBorder="1" applyAlignment="1">
      <alignment horizontal="center" vertical="center"/>
    </xf>
    <xf numFmtId="49" fontId="38" fillId="0" borderId="23" xfId="0" applyNumberFormat="1" applyFont="1" applyBorder="1" applyAlignment="1">
      <alignment horizontal="left" vertical="center" wrapText="1"/>
    </xf>
    <xf numFmtId="0" fontId="38" fillId="0" borderId="23" xfId="0" applyFont="1" applyBorder="1" applyAlignment="1">
      <alignment horizontal="left" vertical="center" wrapText="1"/>
    </xf>
    <xf numFmtId="0" fontId="38" fillId="0" borderId="23" xfId="0" applyFont="1" applyBorder="1" applyAlignment="1">
      <alignment horizontal="center" vertical="center" wrapText="1"/>
    </xf>
    <xf numFmtId="167" fontId="38" fillId="0" borderId="23" xfId="0" applyNumberFormat="1" applyFont="1" applyBorder="1" applyAlignment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Alignment="1">
      <alignment horizontal="center" vertical="center"/>
    </xf>
    <xf numFmtId="0" fontId="0" fillId="0" borderId="20" xfId="0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22" xfId="0" applyBorder="1" applyAlignment="1">
      <alignment vertical="center"/>
    </xf>
    <xf numFmtId="0" fontId="40" fillId="0" borderId="0" xfId="0" applyFont="1" applyAlignment="1">
      <alignment horizontal="left" vertical="center"/>
    </xf>
    <xf numFmtId="0" fontId="9" fillId="0" borderId="4" xfId="0" applyFont="1" applyBorder="1" applyAlignment="1">
      <alignment vertical="center"/>
    </xf>
    <xf numFmtId="0" fontId="9" fillId="0" borderId="21" xfId="0" applyFont="1" applyBorder="1" applyAlignment="1">
      <alignment horizontal="left" vertical="center"/>
    </xf>
    <xf numFmtId="0" fontId="9" fillId="0" borderId="21" xfId="0" applyFont="1" applyBorder="1" applyAlignment="1">
      <alignment vertical="center"/>
    </xf>
    <xf numFmtId="4" fontId="9" fillId="0" borderId="21" xfId="0" applyNumberFormat="1" applyFont="1" applyBorder="1" applyAlignment="1">
      <alignment vertical="center"/>
    </xf>
    <xf numFmtId="0" fontId="9" fillId="0" borderId="0" xfId="0" applyFont="1" applyAlignment="1">
      <alignment horizontal="left"/>
    </xf>
    <xf numFmtId="4" fontId="9" fillId="0" borderId="0" xfId="0" applyNumberFormat="1" applyFont="1"/>
    <xf numFmtId="0" fontId="17" fillId="0" borderId="0" xfId="0" applyFont="1" applyAlignment="1">
      <alignment horizontal="left" vertical="center" indent="1"/>
    </xf>
    <xf numFmtId="0" fontId="21" fillId="0" borderId="0" xfId="0" applyFont="1" applyAlignment="1">
      <alignment horizontal="left" vertical="center" indent="1"/>
    </xf>
    <xf numFmtId="167" fontId="21" fillId="0" borderId="0" xfId="0" applyNumberFormat="1" applyFont="1" applyAlignment="1">
      <alignment vertical="center"/>
    </xf>
    <xf numFmtId="0" fontId="41" fillId="0" borderId="0" xfId="0" applyFont="1" applyAlignment="1">
      <alignment horizontal="left" vertical="center"/>
    </xf>
    <xf numFmtId="0" fontId="42" fillId="0" borderId="0" xfId="1" applyFont="1" applyAlignment="1" applyProtection="1">
      <alignment vertical="center" wrapText="1"/>
    </xf>
    <xf numFmtId="0" fontId="10" fillId="0" borderId="4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15" xfId="0" applyFont="1" applyBorder="1" applyAlignment="1">
      <alignment vertical="center"/>
    </xf>
    <xf numFmtId="0" fontId="10" fillId="0" borderId="16" xfId="0" applyFont="1" applyBorder="1" applyAlignment="1">
      <alignment vertical="center"/>
    </xf>
    <xf numFmtId="0" fontId="11" fillId="0" borderId="4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5" xfId="0" applyFont="1" applyBorder="1" applyAlignment="1">
      <alignment vertical="center"/>
    </xf>
    <xf numFmtId="0" fontId="11" fillId="0" borderId="16" xfId="0" applyFont="1" applyBorder="1" applyAlignment="1">
      <alignment vertical="center"/>
    </xf>
    <xf numFmtId="0" fontId="12" fillId="0" borderId="4" xfId="0" applyFont="1" applyBorder="1" applyAlignme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wrapText="1"/>
    </xf>
    <xf numFmtId="167" fontId="12" fillId="0" borderId="0" xfId="0" applyNumberFormat="1" applyFont="1" applyAlignment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15" xfId="0" applyFont="1" applyBorder="1" applyAlignment="1">
      <alignment vertical="center"/>
    </xf>
    <xf numFmtId="0" fontId="12" fillId="0" borderId="16" xfId="0" applyFont="1" applyBorder="1" applyAlignment="1">
      <alignment vertical="center"/>
    </xf>
    <xf numFmtId="0" fontId="4" fillId="0" borderId="0" xfId="0" applyFont="1" applyAlignment="1">
      <alignment horizontal="left" vertical="center" wrapText="1"/>
    </xf>
    <xf numFmtId="0" fontId="43" fillId="0" borderId="17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 wrapText="1"/>
    </xf>
    <xf numFmtId="0" fontId="43" fillId="0" borderId="23" xfId="0" applyFont="1" applyBorder="1" applyAlignment="1">
      <alignment horizontal="left" vertical="center"/>
    </xf>
    <xf numFmtId="167" fontId="43" fillId="0" borderId="19" xfId="0" applyNumberFormat="1" applyFont="1" applyBorder="1" applyAlignment="1">
      <alignment vertical="center"/>
    </xf>
    <xf numFmtId="0" fontId="0" fillId="0" borderId="0" xfId="0" applyAlignment="1">
      <alignment horizontal="left" vertical="center" wrapText="1"/>
    </xf>
    <xf numFmtId="167" fontId="0" fillId="0" borderId="0" xfId="0" applyNumberFormat="1" applyAlignment="1">
      <alignment vertical="center"/>
    </xf>
    <xf numFmtId="0" fontId="34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4" fillId="0" borderId="24" xfId="0" applyFont="1" applyBorder="1" applyAlignment="1">
      <alignment vertical="center" wrapText="1"/>
    </xf>
    <xf numFmtId="0" fontId="44" fillId="0" borderId="25" xfId="0" applyFont="1" applyBorder="1" applyAlignment="1">
      <alignment vertical="center" wrapText="1"/>
    </xf>
    <xf numFmtId="0" fontId="44" fillId="0" borderId="26" xfId="0" applyFont="1" applyBorder="1" applyAlignment="1">
      <alignment vertical="center" wrapText="1"/>
    </xf>
    <xf numFmtId="0" fontId="44" fillId="0" borderId="27" xfId="0" applyFont="1" applyBorder="1" applyAlignment="1">
      <alignment horizontal="center" vertical="center" wrapText="1"/>
    </xf>
    <xf numFmtId="0" fontId="44" fillId="0" borderId="28" xfId="0" applyFont="1" applyBorder="1" applyAlignment="1">
      <alignment horizontal="center" vertical="center" wrapText="1"/>
    </xf>
    <xf numFmtId="0" fontId="44" fillId="0" borderId="27" xfId="0" applyFont="1" applyBorder="1" applyAlignment="1">
      <alignment vertical="center" wrapText="1"/>
    </xf>
    <xf numFmtId="0" fontId="44" fillId="0" borderId="28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8" fillId="0" borderId="27" xfId="0" applyFont="1" applyBorder="1" applyAlignment="1">
      <alignment vertical="center" wrapText="1"/>
    </xf>
    <xf numFmtId="0" fontId="47" fillId="0" borderId="1" xfId="0" applyFont="1" applyBorder="1" applyAlignment="1">
      <alignment vertical="center" wrapText="1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vertical="center"/>
    </xf>
    <xf numFmtId="49" fontId="47" fillId="0" borderId="1" xfId="0" applyNumberFormat="1" applyFont="1" applyBorder="1" applyAlignment="1">
      <alignment vertical="center" wrapText="1"/>
    </xf>
    <xf numFmtId="0" fontId="44" fillId="0" borderId="30" xfId="0" applyFont="1" applyBorder="1" applyAlignment="1">
      <alignment vertical="center" wrapText="1"/>
    </xf>
    <xf numFmtId="0" fontId="49" fillId="0" borderId="29" xfId="0" applyFont="1" applyBorder="1" applyAlignment="1">
      <alignment vertical="center" wrapText="1"/>
    </xf>
    <xf numFmtId="0" fontId="44" fillId="0" borderId="31" xfId="0" applyFont="1" applyBorder="1" applyAlignment="1">
      <alignment vertical="center" wrapText="1"/>
    </xf>
    <xf numFmtId="0" fontId="44" fillId="0" borderId="1" xfId="0" applyFont="1" applyBorder="1" applyAlignment="1">
      <alignment vertical="top"/>
    </xf>
    <xf numFmtId="0" fontId="44" fillId="0" borderId="0" xfId="0" applyFont="1" applyAlignment="1">
      <alignment vertical="top"/>
    </xf>
    <xf numFmtId="0" fontId="44" fillId="0" borderId="24" xfId="0" applyFont="1" applyBorder="1" applyAlignment="1">
      <alignment horizontal="left" vertical="center"/>
    </xf>
    <xf numFmtId="0" fontId="44" fillId="0" borderId="25" xfId="0" applyFont="1" applyBorder="1" applyAlignment="1">
      <alignment horizontal="left" vertical="center"/>
    </xf>
    <xf numFmtId="0" fontId="44" fillId="0" borderId="26" xfId="0" applyFont="1" applyBorder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50" fillId="0" borderId="0" xfId="0" applyFont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6" fillId="0" borderId="29" xfId="0" applyFont="1" applyBorder="1" applyAlignment="1">
      <alignment horizontal="center" vertical="center"/>
    </xf>
    <xf numFmtId="0" fontId="50" fillId="0" borderId="29" xfId="0" applyFont="1" applyBorder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8" fillId="0" borderId="0" xfId="0" applyFont="1" applyAlignment="1">
      <alignment horizontal="left" vertical="center"/>
    </xf>
    <xf numFmtId="0" fontId="52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7" fillId="0" borderId="0" xfId="0" applyFont="1" applyAlignment="1">
      <alignment horizontal="left" vertical="center"/>
    </xf>
    <xf numFmtId="0" fontId="48" fillId="0" borderId="27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/>
    </xf>
    <xf numFmtId="0" fontId="49" fillId="0" borderId="29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left" vertical="center" wrapText="1"/>
    </xf>
    <xf numFmtId="0" fontId="44" fillId="0" borderId="25" xfId="0" applyFont="1" applyBorder="1" applyAlignment="1">
      <alignment horizontal="left" vertical="center" wrapText="1"/>
    </xf>
    <xf numFmtId="0" fontId="44" fillId="0" borderId="26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 wrapText="1"/>
    </xf>
    <xf numFmtId="0" fontId="50" fillId="0" borderId="27" xfId="0" applyFont="1" applyBorder="1" applyAlignment="1">
      <alignment horizontal="left" vertical="center" wrapText="1"/>
    </xf>
    <xf numFmtId="0" fontId="50" fillId="0" borderId="28" xfId="0" applyFont="1" applyBorder="1" applyAlignment="1">
      <alignment horizontal="left" vertical="center" wrapText="1"/>
    </xf>
    <xf numFmtId="0" fontId="48" fillId="0" borderId="27" xfId="0" applyFont="1" applyBorder="1" applyAlignment="1">
      <alignment horizontal="left" vertical="center" wrapText="1"/>
    </xf>
    <xf numFmtId="0" fontId="48" fillId="0" borderId="1" xfId="0" applyFont="1" applyBorder="1" applyAlignment="1">
      <alignment horizontal="left" vertical="center"/>
    </xf>
    <xf numFmtId="0" fontId="48" fillId="0" borderId="28" xfId="0" applyFont="1" applyBorder="1" applyAlignment="1">
      <alignment horizontal="left" vertical="center" wrapText="1"/>
    </xf>
    <xf numFmtId="0" fontId="48" fillId="0" borderId="28" xfId="0" applyFont="1" applyBorder="1" applyAlignment="1">
      <alignment horizontal="left" vertical="center"/>
    </xf>
    <xf numFmtId="0" fontId="48" fillId="0" borderId="30" xfId="0" applyFont="1" applyBorder="1" applyAlignment="1">
      <alignment horizontal="left" vertical="center" wrapText="1"/>
    </xf>
    <xf numFmtId="0" fontId="48" fillId="0" borderId="29" xfId="0" applyFont="1" applyBorder="1" applyAlignment="1">
      <alignment horizontal="left" vertical="center" wrapText="1"/>
    </xf>
    <xf numFmtId="0" fontId="48" fillId="0" borderId="3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top"/>
    </xf>
    <xf numFmtId="0" fontId="47" fillId="0" borderId="1" xfId="0" applyFont="1" applyBorder="1" applyAlignment="1">
      <alignment horizontal="center" vertical="top"/>
    </xf>
    <xf numFmtId="0" fontId="48" fillId="0" borderId="30" xfId="0" applyFont="1" applyBorder="1" applyAlignment="1">
      <alignment horizontal="left" vertical="center"/>
    </xf>
    <xf numFmtId="0" fontId="48" fillId="0" borderId="31" xfId="0" applyFont="1" applyBorder="1" applyAlignment="1">
      <alignment horizontal="left" vertical="center"/>
    </xf>
    <xf numFmtId="0" fontId="48" fillId="0" borderId="1" xfId="0" applyFont="1" applyBorder="1" applyAlignment="1">
      <alignment horizontal="center" vertical="center"/>
    </xf>
    <xf numFmtId="0" fontId="50" fillId="0" borderId="0" xfId="0" applyFont="1" applyAlignment="1">
      <alignment vertical="center"/>
    </xf>
    <xf numFmtId="0" fontId="46" fillId="0" borderId="1" xfId="0" applyFont="1" applyBorder="1" applyAlignment="1">
      <alignment vertical="center"/>
    </xf>
    <xf numFmtId="0" fontId="50" fillId="0" borderId="29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7" fillId="0" borderId="1" xfId="0" applyFont="1" applyBorder="1" applyAlignment="1">
      <alignment vertical="top"/>
    </xf>
    <xf numFmtId="49" fontId="47" fillId="0" borderId="1" xfId="0" applyNumberFormat="1" applyFont="1" applyBorder="1" applyAlignment="1">
      <alignment horizontal="left" vertical="center"/>
    </xf>
    <xf numFmtId="0" fontId="53" fillId="0" borderId="27" xfId="0" applyFont="1" applyBorder="1" applyAlignment="1">
      <alignment horizontal="left" vertical="center"/>
    </xf>
    <xf numFmtId="0" fontId="54" fillId="0" borderId="1" xfId="0" applyFont="1" applyBorder="1" applyAlignment="1">
      <alignment vertical="top"/>
    </xf>
    <xf numFmtId="0" fontId="54" fillId="0" borderId="1" xfId="0" applyFont="1" applyBorder="1" applyAlignment="1">
      <alignment horizontal="left" vertical="center"/>
    </xf>
    <xf numFmtId="0" fontId="54" fillId="0" borderId="1" xfId="0" applyFont="1" applyBorder="1" applyAlignment="1">
      <alignment horizontal="center" vertical="center"/>
    </xf>
    <xf numFmtId="49" fontId="54" fillId="0" borderId="1" xfId="0" applyNumberFormat="1" applyFont="1" applyBorder="1" applyAlignment="1">
      <alignment horizontal="left" vertical="center"/>
    </xf>
    <xf numFmtId="0" fontId="53" fillId="0" borderId="28" xfId="0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6" fillId="0" borderId="29" xfId="0" applyFont="1" applyBorder="1" applyAlignment="1">
      <alignment horizontal="left"/>
    </xf>
    <xf numFmtId="0" fontId="50" fillId="0" borderId="29" xfId="0" applyFont="1" applyBorder="1"/>
    <xf numFmtId="0" fontId="44" fillId="0" borderId="27" xfId="0" applyFont="1" applyBorder="1" applyAlignment="1">
      <alignment vertical="top"/>
    </xf>
    <xf numFmtId="0" fontId="44" fillId="0" borderId="28" xfId="0" applyFont="1" applyBorder="1" applyAlignment="1">
      <alignment vertical="top"/>
    </xf>
    <xf numFmtId="0" fontId="44" fillId="0" borderId="30" xfId="0" applyFont="1" applyBorder="1" applyAlignment="1">
      <alignment vertical="top"/>
    </xf>
    <xf numFmtId="0" fontId="44" fillId="0" borderId="29" xfId="0" applyFont="1" applyBorder="1" applyAlignment="1">
      <alignment vertical="top"/>
    </xf>
    <xf numFmtId="0" fontId="44" fillId="0" borderId="31" xfId="0" applyFont="1" applyBorder="1" applyAlignment="1">
      <alignment vertical="top"/>
    </xf>
    <xf numFmtId="0" fontId="57" fillId="0" borderId="0" xfId="0" applyFont="1" applyAlignment="1">
      <alignment horizontal="left" vertical="top"/>
    </xf>
    <xf numFmtId="0" fontId="58" fillId="0" borderId="0" xfId="0" applyFont="1" applyAlignment="1">
      <alignment horizontal="left" vertical="top" wrapText="1"/>
    </xf>
    <xf numFmtId="0" fontId="59" fillId="0" borderId="0" xfId="0" applyFont="1"/>
    <xf numFmtId="0" fontId="59" fillId="0" borderId="24" xfId="0" applyFont="1" applyBorder="1"/>
    <xf numFmtId="0" fontId="59" fillId="0" borderId="25" xfId="0" applyFont="1" applyBorder="1"/>
    <xf numFmtId="4" fontId="59" fillId="0" borderId="26" xfId="0" applyNumberFormat="1" applyFont="1" applyBorder="1"/>
    <xf numFmtId="0" fontId="59" fillId="0" borderId="30" xfId="0" applyFont="1" applyBorder="1" applyAlignment="1">
      <alignment wrapText="1"/>
    </xf>
    <xf numFmtId="0" fontId="59" fillId="0" borderId="29" xfId="0" applyFont="1" applyBorder="1"/>
    <xf numFmtId="4" fontId="59" fillId="0" borderId="31" xfId="0" applyNumberFormat="1" applyFont="1" applyBorder="1"/>
    <xf numFmtId="0" fontId="58" fillId="0" borderId="0" xfId="0" applyFont="1"/>
    <xf numFmtId="0" fontId="58" fillId="0" borderId="32" xfId="0" applyFont="1" applyBorder="1"/>
    <xf numFmtId="0" fontId="58" fillId="0" borderId="33" xfId="0" applyFont="1" applyBorder="1"/>
    <xf numFmtId="4" fontId="58" fillId="0" borderId="34" xfId="0" applyNumberFormat="1" applyFont="1" applyBorder="1"/>
    <xf numFmtId="4" fontId="59" fillId="0" borderId="0" xfId="0" applyNumberFormat="1" applyFont="1"/>
    <xf numFmtId="0" fontId="59" fillId="0" borderId="35" xfId="0" applyFont="1" applyBorder="1"/>
    <xf numFmtId="0" fontId="59" fillId="0" borderId="36" xfId="0" applyFont="1" applyBorder="1"/>
    <xf numFmtId="4" fontId="59" fillId="0" borderId="36" xfId="0" applyNumberFormat="1" applyFont="1" applyBorder="1"/>
    <xf numFmtId="0" fontId="60" fillId="0" borderId="36" xfId="0" applyFont="1" applyBorder="1"/>
    <xf numFmtId="0" fontId="59" fillId="0" borderId="37" xfId="0" applyFont="1" applyBorder="1"/>
    <xf numFmtId="0" fontId="59" fillId="0" borderId="1" xfId="0" applyFont="1" applyBorder="1"/>
    <xf numFmtId="0" fontId="59" fillId="0" borderId="38" xfId="0" applyFont="1" applyBorder="1"/>
    <xf numFmtId="0" fontId="60" fillId="0" borderId="0" xfId="0" applyFont="1"/>
    <xf numFmtId="0" fontId="59" fillId="0" borderId="39" xfId="0" applyFont="1" applyBorder="1"/>
    <xf numFmtId="0" fontId="59" fillId="0" borderId="40" xfId="0" applyFont="1" applyBorder="1"/>
    <xf numFmtId="0" fontId="59" fillId="0" borderId="41" xfId="0" applyFont="1" applyBorder="1"/>
    <xf numFmtId="0" fontId="60" fillId="0" borderId="41" xfId="0" applyFont="1" applyBorder="1"/>
    <xf numFmtId="3" fontId="60" fillId="5" borderId="41" xfId="0" applyNumberFormat="1" applyFont="1" applyFill="1" applyBorder="1" applyProtection="1">
      <protection locked="0"/>
    </xf>
    <xf numFmtId="0" fontId="59" fillId="0" borderId="42" xfId="0" applyFont="1" applyBorder="1"/>
    <xf numFmtId="0" fontId="61" fillId="0" borderId="0" xfId="0" applyFont="1" applyAlignment="1">
      <alignment horizontal="lef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27" fillId="0" borderId="0" xfId="0" applyFont="1" applyAlignment="1">
      <alignment horizontal="left" vertical="center" wrapText="1"/>
    </xf>
    <xf numFmtId="0" fontId="30" fillId="0" borderId="0" xfId="0" applyFont="1" applyAlignment="1">
      <alignment horizontal="left" vertical="center" wrapText="1"/>
    </xf>
    <xf numFmtId="0" fontId="22" fillId="4" borderId="8" xfId="0" applyFont="1" applyFill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28" fillId="0" borderId="0" xfId="0" applyNumberFormat="1" applyFont="1" applyAlignment="1">
      <alignment horizontal="right" vertical="center"/>
    </xf>
    <xf numFmtId="0" fontId="28" fillId="0" borderId="0" xfId="0" applyFont="1" applyAlignment="1">
      <alignment vertical="center"/>
    </xf>
    <xf numFmtId="4" fontId="28" fillId="0" borderId="0" xfId="0" applyNumberFormat="1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0" fontId="17" fillId="0" borderId="0" xfId="0" applyFont="1" applyAlignment="1">
      <alignment horizontal="left" vertical="top" wrapText="1"/>
    </xf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8" fillId="0" borderId="6" xfId="0" applyNumberFormat="1" applyFont="1" applyBorder="1" applyAlignment="1">
      <alignment vertical="center"/>
    </xf>
    <xf numFmtId="0" fontId="0" fillId="0" borderId="6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8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3" borderId="9" xfId="0" applyFill="1" applyBorder="1" applyAlignment="1">
      <alignment vertical="center"/>
    </xf>
    <xf numFmtId="0" fontId="4" fillId="3" borderId="8" xfId="0" applyFont="1" applyFill="1" applyBorder="1" applyAlignment="1">
      <alignment horizontal="left" vertical="center"/>
    </xf>
    <xf numFmtId="0" fontId="22" fillId="4" borderId="8" xfId="0" applyFont="1" applyFill="1" applyBorder="1" applyAlignment="1">
      <alignment horizontal="righ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47" fillId="0" borderId="1" xfId="0" applyFont="1" applyBorder="1" applyAlignment="1">
      <alignment horizontal="left" vertical="center" wrapText="1"/>
    </xf>
    <xf numFmtId="0" fontId="46" fillId="0" borderId="29" xfId="0" applyFont="1" applyBorder="1" applyAlignment="1">
      <alignment horizontal="left" wrapText="1"/>
    </xf>
    <xf numFmtId="0" fontId="45" fillId="0" borderId="1" xfId="0" applyFont="1" applyBorder="1" applyAlignment="1">
      <alignment horizontal="center" vertical="center" wrapText="1"/>
    </xf>
    <xf numFmtId="49" fontId="47" fillId="0" borderId="1" xfId="0" applyNumberFormat="1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/>
    </xf>
    <xf numFmtId="0" fontId="46" fillId="0" borderId="29" xfId="0" applyFont="1" applyBorder="1" applyAlignment="1">
      <alignment horizontal="left"/>
    </xf>
    <xf numFmtId="0" fontId="47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top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microsoft.com/office/2017/10/relationships/person" Target="persons/person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2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20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1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app.urs.cz/products/kros4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9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286385" cy="286385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B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85311215" TargetMode="External"/><Relationship Id="rId13" Type="http://schemas.openxmlformats.org/officeDocument/2006/relationships/hyperlink" Target="https://podminky.urs.cz/item/CS_URS_2024_01/985323911" TargetMode="External"/><Relationship Id="rId3" Type="http://schemas.openxmlformats.org/officeDocument/2006/relationships/hyperlink" Target="https://podminky.urs.cz/item/CS_URS_2024_01/985112123" TargetMode="External"/><Relationship Id="rId7" Type="http://schemas.openxmlformats.org/officeDocument/2006/relationships/hyperlink" Target="https://podminky.urs.cz/item/CS_URS_2024_01/985139111" TargetMode="External"/><Relationship Id="rId12" Type="http://schemas.openxmlformats.org/officeDocument/2006/relationships/hyperlink" Target="https://podminky.urs.cz/item/CS_URS_2024_01/985323112" TargetMode="External"/><Relationship Id="rId2" Type="http://schemas.openxmlformats.org/officeDocument/2006/relationships/hyperlink" Target="https://podminky.urs.cz/item/CS_URS_2024_01/281601111" TargetMode="External"/><Relationship Id="rId16" Type="http://schemas.openxmlformats.org/officeDocument/2006/relationships/drawing" Target="../drawings/drawing9.xml"/><Relationship Id="rId1" Type="http://schemas.openxmlformats.org/officeDocument/2006/relationships/hyperlink" Target="https://podminky.urs.cz/item/CS_URS_2024_01/221211115" TargetMode="External"/><Relationship Id="rId6" Type="http://schemas.openxmlformats.org/officeDocument/2006/relationships/hyperlink" Target="https://podminky.urs.cz/item/CS_URS_2024_01/985131111" TargetMode="External"/><Relationship Id="rId11" Type="http://schemas.openxmlformats.org/officeDocument/2006/relationships/hyperlink" Target="https://podminky.urs.cz/item/CS_URS_2024_01/985312191" TargetMode="External"/><Relationship Id="rId5" Type="http://schemas.openxmlformats.org/officeDocument/2006/relationships/hyperlink" Target="https://podminky.urs.cz/item/CS_URS_2024_01/985112193" TargetMode="External"/><Relationship Id="rId15" Type="http://schemas.openxmlformats.org/officeDocument/2006/relationships/printerSettings" Target="../printerSettings/printerSettings10.bin"/><Relationship Id="rId10" Type="http://schemas.openxmlformats.org/officeDocument/2006/relationships/hyperlink" Target="https://podminky.urs.cz/item/CS_URS_2024_01/985312121" TargetMode="External"/><Relationship Id="rId4" Type="http://schemas.openxmlformats.org/officeDocument/2006/relationships/hyperlink" Target="https://podminky.urs.cz/item/CS_URS_2024_01/985112192" TargetMode="External"/><Relationship Id="rId9" Type="http://schemas.openxmlformats.org/officeDocument/2006/relationships/hyperlink" Target="https://podminky.urs.cz/item/CS_URS_2024_01/985311911" TargetMode="External"/><Relationship Id="rId14" Type="http://schemas.openxmlformats.org/officeDocument/2006/relationships/hyperlink" Target="https://podminky.urs.cz/item/CS_URS_2024_01/998252111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4_01/985323111" TargetMode="External"/><Relationship Id="rId7" Type="http://schemas.openxmlformats.org/officeDocument/2006/relationships/drawing" Target="../drawings/drawing10.xml"/><Relationship Id="rId2" Type="http://schemas.openxmlformats.org/officeDocument/2006/relationships/hyperlink" Target="https://podminky.urs.cz/item/CS_URS_2024_01/977211111" TargetMode="External"/><Relationship Id="rId1" Type="http://schemas.openxmlformats.org/officeDocument/2006/relationships/hyperlink" Target="https://podminky.urs.cz/item/CS_URS_2024_01/113107235" TargetMode="External"/><Relationship Id="rId6" Type="http://schemas.openxmlformats.org/officeDocument/2006/relationships/printerSettings" Target="../printerSettings/printerSettings11.bin"/><Relationship Id="rId5" Type="http://schemas.openxmlformats.org/officeDocument/2006/relationships/hyperlink" Target="https://podminky.urs.cz/item/CS_URS_2024_01/998325011" TargetMode="External"/><Relationship Id="rId4" Type="http://schemas.openxmlformats.org/officeDocument/2006/relationships/hyperlink" Target="https://podminky.urs.cz/item/CS_URS_2024_01/985331212" TargetMode="External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77151123" TargetMode="External"/><Relationship Id="rId13" Type="http://schemas.openxmlformats.org/officeDocument/2006/relationships/drawing" Target="../drawings/drawing3.xml"/><Relationship Id="rId3" Type="http://schemas.openxmlformats.org/officeDocument/2006/relationships/hyperlink" Target="https://podminky.urs.cz/item/CS_URS_2024_01/321351010" TargetMode="External"/><Relationship Id="rId7" Type="http://schemas.openxmlformats.org/officeDocument/2006/relationships/hyperlink" Target="https://podminky.urs.cz/item/CS_URS_2024_01/977151113" TargetMode="External"/><Relationship Id="rId12" Type="http://schemas.openxmlformats.org/officeDocument/2006/relationships/printerSettings" Target="../printerSettings/printerSettings4.bin"/><Relationship Id="rId2" Type="http://schemas.openxmlformats.org/officeDocument/2006/relationships/hyperlink" Target="https://podminky.urs.cz/item/CS_URS_2024_01/321321116" TargetMode="External"/><Relationship Id="rId1" Type="http://schemas.openxmlformats.org/officeDocument/2006/relationships/hyperlink" Target="https://podminky.urs.cz/item/CS_URS_2024_01/278311213" TargetMode="External"/><Relationship Id="rId6" Type="http://schemas.openxmlformats.org/officeDocument/2006/relationships/hyperlink" Target="https://podminky.urs.cz/item/CS_URS_2024_01/938901131" TargetMode="External"/><Relationship Id="rId11" Type="http://schemas.openxmlformats.org/officeDocument/2006/relationships/hyperlink" Target="https://podminky.urs.cz/item/CS_URS_2024_01/998325011" TargetMode="External"/><Relationship Id="rId5" Type="http://schemas.openxmlformats.org/officeDocument/2006/relationships/hyperlink" Target="https://podminky.urs.cz/item/CS_URS_2024_01/321368211" TargetMode="External"/><Relationship Id="rId10" Type="http://schemas.openxmlformats.org/officeDocument/2006/relationships/hyperlink" Target="https://podminky.urs.cz/item/CS_URS_2024_01/985131111" TargetMode="External"/><Relationship Id="rId4" Type="http://schemas.openxmlformats.org/officeDocument/2006/relationships/hyperlink" Target="https://podminky.urs.cz/item/CS_URS_2024_01/321352010" TargetMode="External"/><Relationship Id="rId9" Type="http://schemas.openxmlformats.org/officeDocument/2006/relationships/hyperlink" Target="https://podminky.urs.cz/item/CS_URS_2024_01/977211112" TargetMode="Externa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85232111" TargetMode="External"/><Relationship Id="rId3" Type="http://schemas.openxmlformats.org/officeDocument/2006/relationships/hyperlink" Target="https://podminky.urs.cz/item/CS_URS_2024_01/941111121" TargetMode="External"/><Relationship Id="rId7" Type="http://schemas.openxmlformats.org/officeDocument/2006/relationships/hyperlink" Target="https://podminky.urs.cz/item/CS_URS_2024_01/985142211" TargetMode="External"/><Relationship Id="rId2" Type="http://schemas.openxmlformats.org/officeDocument/2006/relationships/hyperlink" Target="https://podminky.urs.cz/item/CS_URS_2024_01/281601111" TargetMode="External"/><Relationship Id="rId1" Type="http://schemas.openxmlformats.org/officeDocument/2006/relationships/hyperlink" Target="https://podminky.urs.cz/item/CS_URS_2024_01/221211115" TargetMode="External"/><Relationship Id="rId6" Type="http://schemas.openxmlformats.org/officeDocument/2006/relationships/hyperlink" Target="https://podminky.urs.cz/item/CS_URS_2024_01/985131111" TargetMode="External"/><Relationship Id="rId11" Type="http://schemas.openxmlformats.org/officeDocument/2006/relationships/drawing" Target="../drawings/drawing4.xml"/><Relationship Id="rId5" Type="http://schemas.openxmlformats.org/officeDocument/2006/relationships/hyperlink" Target="https://podminky.urs.cz/item/CS_URS_2024_01/941111821" TargetMode="External"/><Relationship Id="rId10" Type="http://schemas.openxmlformats.org/officeDocument/2006/relationships/printerSettings" Target="../printerSettings/printerSettings5.bin"/><Relationship Id="rId4" Type="http://schemas.openxmlformats.org/officeDocument/2006/relationships/hyperlink" Target="https://podminky.urs.cz/item/CS_URS_2024_01/941111221" TargetMode="External"/><Relationship Id="rId9" Type="http://schemas.openxmlformats.org/officeDocument/2006/relationships/hyperlink" Target="https://podminky.urs.cz/item/CS_URS_2024_01/998325011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6.bin"/><Relationship Id="rId3" Type="http://schemas.openxmlformats.org/officeDocument/2006/relationships/hyperlink" Target="https://podminky.urs.cz/item/CS_URS_2024_01/938901131" TargetMode="External"/><Relationship Id="rId7" Type="http://schemas.openxmlformats.org/officeDocument/2006/relationships/hyperlink" Target="https://podminky.urs.cz/item/CS_URS_2024_01/998325011" TargetMode="External"/><Relationship Id="rId2" Type="http://schemas.openxmlformats.org/officeDocument/2006/relationships/hyperlink" Target="https://podminky.urs.cz/item/CS_URS_2024_01/281601111" TargetMode="External"/><Relationship Id="rId1" Type="http://schemas.openxmlformats.org/officeDocument/2006/relationships/hyperlink" Target="https://podminky.urs.cz/item/CS_URS_2024_01/221211115" TargetMode="External"/><Relationship Id="rId6" Type="http://schemas.openxmlformats.org/officeDocument/2006/relationships/hyperlink" Target="https://podminky.urs.cz/item/CS_URS_2024_01/985232111" TargetMode="External"/><Relationship Id="rId5" Type="http://schemas.openxmlformats.org/officeDocument/2006/relationships/hyperlink" Target="https://podminky.urs.cz/item/CS_URS_2024_01/985142211" TargetMode="External"/><Relationship Id="rId4" Type="http://schemas.openxmlformats.org/officeDocument/2006/relationships/hyperlink" Target="https://podminky.urs.cz/item/CS_URS_2024_01/985131111" TargetMode="External"/><Relationship Id="rId9" Type="http://schemas.openxmlformats.org/officeDocument/2006/relationships/drawing" Target="../drawings/drawing5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98767101" TargetMode="External"/><Relationship Id="rId3" Type="http://schemas.openxmlformats.org/officeDocument/2006/relationships/hyperlink" Target="https://podminky.urs.cz/item/CS_URS_2024_01/985112121" TargetMode="External"/><Relationship Id="rId7" Type="http://schemas.openxmlformats.org/officeDocument/2006/relationships/hyperlink" Target="https://podminky.urs.cz/item/CS_URS_2024_01/767995117" TargetMode="External"/><Relationship Id="rId12" Type="http://schemas.openxmlformats.org/officeDocument/2006/relationships/drawing" Target="../drawings/drawing6.xml"/><Relationship Id="rId2" Type="http://schemas.openxmlformats.org/officeDocument/2006/relationships/hyperlink" Target="https://podminky.urs.cz/item/CS_URS_2024_01/953965115" TargetMode="External"/><Relationship Id="rId1" Type="http://schemas.openxmlformats.org/officeDocument/2006/relationships/hyperlink" Target="https://podminky.urs.cz/item/CS_URS_2024_01/953961112" TargetMode="External"/><Relationship Id="rId6" Type="http://schemas.openxmlformats.org/officeDocument/2006/relationships/hyperlink" Target="https://podminky.urs.cz/item/CS_URS_2024_01/767995116" TargetMode="External"/><Relationship Id="rId11" Type="http://schemas.openxmlformats.org/officeDocument/2006/relationships/printerSettings" Target="../printerSettings/printerSettings7.bin"/><Relationship Id="rId5" Type="http://schemas.openxmlformats.org/officeDocument/2006/relationships/hyperlink" Target="https://podminky.urs.cz/item/CS_URS_2024_01/985139111" TargetMode="External"/><Relationship Id="rId10" Type="http://schemas.openxmlformats.org/officeDocument/2006/relationships/hyperlink" Target="https://podminky.urs.cz/item/CS_URS_2024_01/789322111" TargetMode="External"/><Relationship Id="rId4" Type="http://schemas.openxmlformats.org/officeDocument/2006/relationships/hyperlink" Target="https://podminky.urs.cz/item/CS_URS_2024_01/985112192" TargetMode="External"/><Relationship Id="rId9" Type="http://schemas.openxmlformats.org/officeDocument/2006/relationships/hyperlink" Target="https://podminky.urs.cz/item/CS_URS_2024_01/789222132" TargetMode="External"/></Relationships>
</file>

<file path=xl/worksheets/_rels/sheet8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3" Type="http://schemas.openxmlformats.org/officeDocument/2006/relationships/hyperlink" Target="https://podminky.urs.cz/item/CS_URS_2024_01/998325011" TargetMode="External"/><Relationship Id="rId7" Type="http://schemas.openxmlformats.org/officeDocument/2006/relationships/hyperlink" Target="https://podminky.urs.cz/item/CS_URS_2024_01/789322111" TargetMode="External"/><Relationship Id="rId2" Type="http://schemas.openxmlformats.org/officeDocument/2006/relationships/hyperlink" Target="https://podminky.urs.cz/item/CS_URS_2024_01/953965115" TargetMode="External"/><Relationship Id="rId1" Type="http://schemas.openxmlformats.org/officeDocument/2006/relationships/hyperlink" Target="https://podminky.urs.cz/item/CS_URS_2024_01/953961112" TargetMode="External"/><Relationship Id="rId6" Type="http://schemas.openxmlformats.org/officeDocument/2006/relationships/hyperlink" Target="https://podminky.urs.cz/item/CS_URS_2024_01/789222132" TargetMode="External"/><Relationship Id="rId5" Type="http://schemas.openxmlformats.org/officeDocument/2006/relationships/hyperlink" Target="https://podminky.urs.cz/item/CS_URS_2024_01/998767101" TargetMode="External"/><Relationship Id="rId4" Type="http://schemas.openxmlformats.org/officeDocument/2006/relationships/hyperlink" Target="https://podminky.urs.cz/item/CS_URS_2024_01/767995116" TargetMode="External"/><Relationship Id="rId9" Type="http://schemas.openxmlformats.org/officeDocument/2006/relationships/drawing" Target="../drawings/drawing7.xml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4_01/985312191" TargetMode="External"/><Relationship Id="rId13" Type="http://schemas.openxmlformats.org/officeDocument/2006/relationships/drawing" Target="../drawings/drawing8.xml"/><Relationship Id="rId3" Type="http://schemas.openxmlformats.org/officeDocument/2006/relationships/hyperlink" Target="https://podminky.urs.cz/item/CS_URS_2024_01/985131111" TargetMode="External"/><Relationship Id="rId7" Type="http://schemas.openxmlformats.org/officeDocument/2006/relationships/hyperlink" Target="https://podminky.urs.cz/item/CS_URS_2024_01/985312121" TargetMode="External"/><Relationship Id="rId12" Type="http://schemas.openxmlformats.org/officeDocument/2006/relationships/printerSettings" Target="../printerSettings/printerSettings9.bin"/><Relationship Id="rId2" Type="http://schemas.openxmlformats.org/officeDocument/2006/relationships/hyperlink" Target="https://podminky.urs.cz/item/CS_URS_2024_01/985112192" TargetMode="External"/><Relationship Id="rId1" Type="http://schemas.openxmlformats.org/officeDocument/2006/relationships/hyperlink" Target="https://podminky.urs.cz/item/CS_URS_2024_01/985111222" TargetMode="External"/><Relationship Id="rId6" Type="http://schemas.openxmlformats.org/officeDocument/2006/relationships/hyperlink" Target="https://podminky.urs.cz/item/CS_URS_2024_01/985311911" TargetMode="External"/><Relationship Id="rId11" Type="http://schemas.openxmlformats.org/officeDocument/2006/relationships/hyperlink" Target="https://podminky.urs.cz/item/CS_URS_2024_01/998252111" TargetMode="External"/><Relationship Id="rId5" Type="http://schemas.openxmlformats.org/officeDocument/2006/relationships/hyperlink" Target="https://podminky.urs.cz/item/CS_URS_2024_01/985311220" TargetMode="External"/><Relationship Id="rId10" Type="http://schemas.openxmlformats.org/officeDocument/2006/relationships/hyperlink" Target="https://podminky.urs.cz/item/CS_URS_2024_01/985323911" TargetMode="External"/><Relationship Id="rId4" Type="http://schemas.openxmlformats.org/officeDocument/2006/relationships/hyperlink" Target="https://podminky.urs.cz/item/CS_URS_2024_01/985139111" TargetMode="External"/><Relationship Id="rId9" Type="http://schemas.openxmlformats.org/officeDocument/2006/relationships/hyperlink" Target="https://podminky.urs.cz/item/CS_URS_2024_01/985323112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6D541-75A3-4A37-96B2-02245D80A6D3}">
  <dimension ref="B2:AA19"/>
  <sheetViews>
    <sheetView tabSelected="1" zoomScaleNormal="100" workbookViewId="0">
      <selection activeCell="R32" sqref="R32"/>
    </sheetView>
  </sheetViews>
  <sheetFormatPr defaultRowHeight="14.25"/>
  <cols>
    <col min="1" max="1" width="1" style="291" customWidth="1"/>
    <col min="2" max="2" width="33.5" style="291" bestFit="1" customWidth="1"/>
    <col min="3" max="3" width="7.6640625" style="291" customWidth="1"/>
    <col min="4" max="4" width="20" style="291" bestFit="1" customWidth="1"/>
    <col min="5" max="5" width="7" style="291" customWidth="1"/>
    <col min="6" max="6" width="4.1640625" style="291" customWidth="1"/>
    <col min="7" max="7" width="13.83203125" style="291" bestFit="1" customWidth="1"/>
    <col min="8" max="8" width="14.5" style="291" customWidth="1"/>
    <col min="9" max="9" width="5" style="291" customWidth="1"/>
    <col min="10" max="10" width="18.5" style="291" customWidth="1"/>
    <col min="11" max="15" width="9.33203125" style="291"/>
    <col min="16" max="16" width="8.5" style="291" customWidth="1"/>
    <col min="17" max="17" width="1.1640625" style="291" customWidth="1"/>
    <col min="18" max="16384" width="9.33203125" style="291"/>
  </cols>
  <sheetData>
    <row r="2" spans="2:27" ht="18">
      <c r="B2" s="289" t="s">
        <v>1707</v>
      </c>
      <c r="C2" s="290"/>
      <c r="D2"/>
      <c r="E2"/>
      <c r="F2"/>
      <c r="G2"/>
      <c r="H2"/>
      <c r="I2"/>
      <c r="J2"/>
      <c r="K2"/>
      <c r="L2"/>
      <c r="M2"/>
      <c r="N2"/>
      <c r="O2"/>
      <c r="P2"/>
      <c r="Q2"/>
      <c r="R2"/>
      <c r="S2"/>
      <c r="T2"/>
      <c r="U2"/>
      <c r="V2"/>
      <c r="W2"/>
      <c r="X2"/>
      <c r="Y2"/>
      <c r="Z2"/>
      <c r="AA2"/>
    </row>
    <row r="5" spans="2:27">
      <c r="B5" s="292" t="s">
        <v>1708</v>
      </c>
      <c r="C5" s="293"/>
      <c r="D5" s="294">
        <f>'Rekapitulace stavby'!AG54</f>
        <v>0</v>
      </c>
      <c r="E5" s="291" t="s">
        <v>1709</v>
      </c>
    </row>
    <row r="6" spans="2:27" ht="28.5">
      <c r="B6" s="295" t="s">
        <v>1710</v>
      </c>
      <c r="C6" s="296"/>
      <c r="D6" s="297">
        <f>D12</f>
        <v>0</v>
      </c>
      <c r="E6" s="291" t="s">
        <v>1709</v>
      </c>
    </row>
    <row r="7" spans="2:27" ht="15.75" thickBot="1">
      <c r="B7" s="298"/>
      <c r="C7" s="298"/>
      <c r="D7" s="298"/>
    </row>
    <row r="8" spans="2:27" ht="19.5" customHeight="1" thickBot="1">
      <c r="B8" s="299" t="s">
        <v>1711</v>
      </c>
      <c r="C8" s="300"/>
      <c r="D8" s="301">
        <f>D5-D6</f>
        <v>0</v>
      </c>
      <c r="E8" s="291" t="s">
        <v>1709</v>
      </c>
    </row>
    <row r="11" spans="2:27" ht="15" thickBot="1">
      <c r="B11" s="291" t="s">
        <v>1712</v>
      </c>
      <c r="D11" s="302"/>
    </row>
    <row r="12" spans="2:27" ht="18.75" customHeight="1">
      <c r="B12" s="303" t="s">
        <v>1713</v>
      </c>
      <c r="C12" s="304"/>
      <c r="D12" s="305">
        <f>+H13*H14</f>
        <v>0</v>
      </c>
      <c r="E12" s="304" t="s">
        <v>1709</v>
      </c>
      <c r="F12" s="306" t="s">
        <v>1714</v>
      </c>
      <c r="G12" s="304"/>
      <c r="H12" s="304"/>
      <c r="I12" s="304"/>
      <c r="J12" s="304"/>
      <c r="K12" s="304"/>
      <c r="L12" s="304"/>
      <c r="M12" s="304"/>
      <c r="N12" s="304"/>
      <c r="O12" s="304"/>
      <c r="P12" s="307"/>
      <c r="Q12" s="308"/>
    </row>
    <row r="13" spans="2:27" ht="18.75" customHeight="1">
      <c r="B13" s="309"/>
      <c r="G13" s="310" t="s">
        <v>1715</v>
      </c>
      <c r="H13" s="310">
        <f>13.3+7.885+1.86</f>
        <v>23.045000000000002</v>
      </c>
      <c r="I13" s="310" t="s">
        <v>467</v>
      </c>
      <c r="J13" s="310" t="s">
        <v>1716</v>
      </c>
      <c r="P13" s="311"/>
      <c r="Q13" s="308"/>
    </row>
    <row r="14" spans="2:27" ht="18.75" customHeight="1" thickBot="1">
      <c r="B14" s="312"/>
      <c r="C14" s="313"/>
      <c r="D14" s="313"/>
      <c r="E14" s="313"/>
      <c r="F14" s="313"/>
      <c r="G14" s="314" t="s">
        <v>1717</v>
      </c>
      <c r="H14" s="315"/>
      <c r="I14" s="314" t="s">
        <v>1709</v>
      </c>
      <c r="J14" s="313"/>
      <c r="K14" s="313"/>
      <c r="L14" s="313"/>
      <c r="M14" s="313"/>
      <c r="N14" s="313"/>
      <c r="O14" s="313"/>
      <c r="P14" s="316"/>
      <c r="Q14" s="308"/>
    </row>
    <row r="17" spans="2:2">
      <c r="B17" s="317" t="s">
        <v>1718</v>
      </c>
    </row>
    <row r="18" spans="2:2">
      <c r="B18" s="317" t="s">
        <v>1719</v>
      </c>
    </row>
    <row r="19" spans="2:2">
      <c r="B19" s="317" t="s">
        <v>1720</v>
      </c>
    </row>
  </sheetData>
  <dataValidations count="1">
    <dataValidation type="custom" allowBlank="1" showInputMessage="1" showErrorMessage="1" errorTitle="Podmínka" error="Minimální hodnota 5200 Kč" promptTitle="Podmínka" prompt="Minimální hodnota 5200 Kč" sqref="H14" xr:uid="{138F5793-6CFD-4CA3-A232-3E06767F4AFA}">
      <formula1>H14&gt;=5200</formula1>
    </dataValidation>
  </dataValidations>
  <pageMargins left="0.23622047244094491" right="0.23622047244094491" top="0.74803149606299213" bottom="0.74803149606299213" header="0.31496062992125984" footer="0.31496062992125984"/>
  <pageSetup paperSize="9" orientation="landscape" blackAndWhite="1" horizontalDpi="300" verticalDpi="300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B2:BM24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119</v>
      </c>
      <c r="AZ2" s="164" t="s">
        <v>608</v>
      </c>
      <c r="BA2" s="164" t="s">
        <v>608</v>
      </c>
      <c r="BB2" s="164" t="s">
        <v>609</v>
      </c>
      <c r="BC2" s="164" t="s">
        <v>1230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611</v>
      </c>
      <c r="BA3" s="164" t="s">
        <v>611</v>
      </c>
      <c r="BB3" s="164" t="s">
        <v>415</v>
      </c>
      <c r="BC3" s="164" t="s">
        <v>1231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ht="12" customHeight="1">
      <c r="B8" s="21"/>
      <c r="D8" s="28" t="s">
        <v>127</v>
      </c>
      <c r="L8" s="21"/>
    </row>
    <row r="9" spans="2:56" s="1" customFormat="1" ht="16.5" customHeight="1">
      <c r="B9" s="33"/>
      <c r="E9" s="360" t="s">
        <v>1182</v>
      </c>
      <c r="F9" s="359"/>
      <c r="G9" s="359"/>
      <c r="H9" s="359"/>
      <c r="L9" s="33"/>
    </row>
    <row r="10" spans="2:56" s="1" customFormat="1" ht="12" customHeight="1">
      <c r="B10" s="33"/>
      <c r="D10" s="28" t="s">
        <v>614</v>
      </c>
      <c r="L10" s="33"/>
    </row>
    <row r="11" spans="2:56" s="1" customFormat="1" ht="16.5" customHeight="1">
      <c r="B11" s="33"/>
      <c r="E11" s="323" t="s">
        <v>1232</v>
      </c>
      <c r="F11" s="359"/>
      <c r="G11" s="359"/>
      <c r="H11" s="359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</row>
    <row r="17" spans="2:12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</row>
    <row r="23" spans="2:12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12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41</v>
      </c>
      <c r="L28" s="33"/>
    </row>
    <row r="29" spans="2:12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43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ROUND((SUM(BE90:BE240)),  2)</f>
        <v>0</v>
      </c>
      <c r="I35" s="94">
        <v>0.21</v>
      </c>
      <c r="J35" s="84">
        <f>ROUND(((SUM(BE90:BE240))*I35),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ROUND((SUM(BF90:BF240)),  2)</f>
        <v>0</v>
      </c>
      <c r="I36" s="94">
        <v>0.12</v>
      </c>
      <c r="J36" s="84">
        <f>ROUND(((SUM(BF90:BF240))*I36),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ROUND((SUM(BG90:BG240)),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ROUND((SUM(BH90:BH240)),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ROUND((SUM(BI90:BI240)),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1182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 xml:space="preserve">05.2. - Lokální sanace trhlin obtoků MPK 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J90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12" customFormat="1" ht="19.899999999999999" customHeight="1">
      <c r="B65" s="165"/>
      <c r="D65" s="166" t="s">
        <v>432</v>
      </c>
      <c r="E65" s="167"/>
      <c r="F65" s="167"/>
      <c r="G65" s="167"/>
      <c r="H65" s="167"/>
      <c r="I65" s="167"/>
      <c r="J65" s="168">
        <f>J92</f>
        <v>0</v>
      </c>
      <c r="L65" s="165"/>
    </row>
    <row r="66" spans="2:12" s="12" customFormat="1" ht="19.899999999999999" customHeight="1">
      <c r="B66" s="165"/>
      <c r="D66" s="166" t="s">
        <v>434</v>
      </c>
      <c r="E66" s="167"/>
      <c r="F66" s="167"/>
      <c r="G66" s="167"/>
      <c r="H66" s="167"/>
      <c r="I66" s="167"/>
      <c r="J66" s="168">
        <f>J128</f>
        <v>0</v>
      </c>
      <c r="L66" s="165"/>
    </row>
    <row r="67" spans="2:12" s="12" customFormat="1" ht="19.899999999999999" customHeight="1">
      <c r="B67" s="165"/>
      <c r="D67" s="166" t="s">
        <v>435</v>
      </c>
      <c r="E67" s="167"/>
      <c r="F67" s="167"/>
      <c r="G67" s="167"/>
      <c r="H67" s="167"/>
      <c r="I67" s="167"/>
      <c r="J67" s="168">
        <f>J226</f>
        <v>0</v>
      </c>
      <c r="L67" s="165"/>
    </row>
    <row r="68" spans="2:12" s="12" customFormat="1" ht="19.899999999999999" customHeight="1">
      <c r="B68" s="165"/>
      <c r="D68" s="166" t="s">
        <v>436</v>
      </c>
      <c r="E68" s="167"/>
      <c r="F68" s="167"/>
      <c r="G68" s="167"/>
      <c r="H68" s="167"/>
      <c r="I68" s="167"/>
      <c r="J68" s="168">
        <f>J236</f>
        <v>0</v>
      </c>
      <c r="L68" s="165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139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60" t="str">
        <f>E7</f>
        <v>VD Štvanice – oprava plavebních komor</v>
      </c>
      <c r="F78" s="361"/>
      <c r="G78" s="361"/>
      <c r="H78" s="361"/>
      <c r="L78" s="33"/>
    </row>
    <row r="79" spans="2:12" ht="12" customHeight="1">
      <c r="B79" s="21"/>
      <c r="C79" s="28" t="s">
        <v>127</v>
      </c>
      <c r="L79" s="21"/>
    </row>
    <row r="80" spans="2:12" s="1" customFormat="1" ht="16.5" customHeight="1">
      <c r="B80" s="33"/>
      <c r="E80" s="360" t="s">
        <v>1182</v>
      </c>
      <c r="F80" s="359"/>
      <c r="G80" s="359"/>
      <c r="H80" s="359"/>
      <c r="L80" s="33"/>
    </row>
    <row r="81" spans="2:65" s="1" customFormat="1" ht="12" customHeight="1">
      <c r="B81" s="33"/>
      <c r="C81" s="28" t="s">
        <v>614</v>
      </c>
      <c r="L81" s="33"/>
    </row>
    <row r="82" spans="2:65" s="1" customFormat="1" ht="16.5" customHeight="1">
      <c r="B82" s="33"/>
      <c r="E82" s="323" t="str">
        <f>E11</f>
        <v xml:space="preserve">05.2. - Lokální sanace trhlin obtoků MPK </v>
      </c>
      <c r="F82" s="359"/>
      <c r="G82" s="359"/>
      <c r="H82" s="359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22</v>
      </c>
      <c r="F84" s="26" t="str">
        <f>F14</f>
        <v>Hlavní město Praha</v>
      </c>
      <c r="I84" s="28" t="s">
        <v>24</v>
      </c>
      <c r="J84" s="50" t="str">
        <f>IF(J14="","",J14)</f>
        <v>19. 3. 2024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26</v>
      </c>
      <c r="F86" s="26" t="str">
        <f>E17</f>
        <v>Povodí Vltavy, státní podnik</v>
      </c>
      <c r="I86" s="28" t="s">
        <v>34</v>
      </c>
      <c r="J86" s="31" t="str">
        <f>E23</f>
        <v>AQUATIS a.s</v>
      </c>
      <c r="L86" s="33"/>
    </row>
    <row r="87" spans="2:65" s="1" customFormat="1" ht="15.2" customHeight="1">
      <c r="B87" s="33"/>
      <c r="C87" s="28" t="s">
        <v>32</v>
      </c>
      <c r="F87" s="26" t="str">
        <f>IF(E20="","",E20)</f>
        <v>Vyplň údaj</v>
      </c>
      <c r="I87" s="28" t="s">
        <v>39</v>
      </c>
      <c r="J87" s="31" t="str">
        <f>E26</f>
        <v>Bc. Aneta Patková</v>
      </c>
      <c r="L87" s="33"/>
    </row>
    <row r="88" spans="2:65" s="1" customFormat="1" ht="10.35" customHeight="1">
      <c r="B88" s="33"/>
      <c r="L88" s="33"/>
    </row>
    <row r="89" spans="2:65" s="9" customFormat="1" ht="29.25" customHeight="1">
      <c r="B89" s="108"/>
      <c r="C89" s="109" t="s">
        <v>140</v>
      </c>
      <c r="D89" s="110" t="s">
        <v>62</v>
      </c>
      <c r="E89" s="110" t="s">
        <v>58</v>
      </c>
      <c r="F89" s="110" t="s">
        <v>59</v>
      </c>
      <c r="G89" s="110" t="s">
        <v>141</v>
      </c>
      <c r="H89" s="110" t="s">
        <v>142</v>
      </c>
      <c r="I89" s="110" t="s">
        <v>143</v>
      </c>
      <c r="J89" s="110" t="s">
        <v>131</v>
      </c>
      <c r="K89" s="111" t="s">
        <v>144</v>
      </c>
      <c r="L89" s="108"/>
      <c r="M89" s="57" t="s">
        <v>21</v>
      </c>
      <c r="N89" s="58" t="s">
        <v>47</v>
      </c>
      <c r="O89" s="58" t="s">
        <v>145</v>
      </c>
      <c r="P89" s="58" t="s">
        <v>146</v>
      </c>
      <c r="Q89" s="58" t="s">
        <v>147</v>
      </c>
      <c r="R89" s="58" t="s">
        <v>148</v>
      </c>
      <c r="S89" s="58" t="s">
        <v>149</v>
      </c>
      <c r="T89" s="59" t="s">
        <v>150</v>
      </c>
    </row>
    <row r="90" spans="2:65" s="1" customFormat="1" ht="22.9" customHeight="1">
      <c r="B90" s="33"/>
      <c r="C90" s="62" t="s">
        <v>151</v>
      </c>
      <c r="J90" s="112">
        <f>BK90</f>
        <v>0</v>
      </c>
      <c r="L90" s="33"/>
      <c r="M90" s="60"/>
      <c r="N90" s="51"/>
      <c r="O90" s="51"/>
      <c r="P90" s="113">
        <f>P91</f>
        <v>0</v>
      </c>
      <c r="Q90" s="51"/>
      <c r="R90" s="113">
        <f>R91</f>
        <v>6.282080000000001E-2</v>
      </c>
      <c r="S90" s="51"/>
      <c r="T90" s="114">
        <f>T91</f>
        <v>4.4000000000000004E-2</v>
      </c>
      <c r="AT90" s="18" t="s">
        <v>76</v>
      </c>
      <c r="AU90" s="18" t="s">
        <v>132</v>
      </c>
      <c r="BK90" s="115">
        <f>BK91</f>
        <v>0</v>
      </c>
    </row>
    <row r="91" spans="2:65" s="10" customFormat="1" ht="25.9" customHeight="1">
      <c r="B91" s="116"/>
      <c r="D91" s="117" t="s">
        <v>76</v>
      </c>
      <c r="E91" s="118" t="s">
        <v>437</v>
      </c>
      <c r="F91" s="118" t="s">
        <v>438</v>
      </c>
      <c r="I91" s="119"/>
      <c r="J91" s="120">
        <f>BK91</f>
        <v>0</v>
      </c>
      <c r="L91" s="116"/>
      <c r="M91" s="121"/>
      <c r="P91" s="122">
        <f>P92+P128+P226+P236</f>
        <v>0</v>
      </c>
      <c r="R91" s="122">
        <f>R92+R128+R226+R236</f>
        <v>6.282080000000001E-2</v>
      </c>
      <c r="T91" s="123">
        <f>T92+T128+T226+T236</f>
        <v>4.4000000000000004E-2</v>
      </c>
      <c r="AR91" s="117" t="s">
        <v>85</v>
      </c>
      <c r="AT91" s="124" t="s">
        <v>76</v>
      </c>
      <c r="AU91" s="124" t="s">
        <v>77</v>
      </c>
      <c r="AY91" s="117" t="s">
        <v>155</v>
      </c>
      <c r="BK91" s="125">
        <f>BK92+BK128+BK226+BK236</f>
        <v>0</v>
      </c>
    </row>
    <row r="92" spans="2:65" s="10" customFormat="1" ht="22.9" customHeight="1">
      <c r="B92" s="116"/>
      <c r="D92" s="117" t="s">
        <v>76</v>
      </c>
      <c r="E92" s="169" t="s">
        <v>87</v>
      </c>
      <c r="F92" s="169" t="s">
        <v>449</v>
      </c>
      <c r="I92" s="119"/>
      <c r="J92" s="170">
        <f>BK92</f>
        <v>0</v>
      </c>
      <c r="L92" s="116"/>
      <c r="M92" s="121"/>
      <c r="P92" s="122">
        <f>SUM(P93:P127)</f>
        <v>0</v>
      </c>
      <c r="R92" s="122">
        <f>SUM(R93:R127)</f>
        <v>1.7268800000000001E-2</v>
      </c>
      <c r="T92" s="123">
        <f>SUM(T93:T127)</f>
        <v>0</v>
      </c>
      <c r="AR92" s="117" t="s">
        <v>85</v>
      </c>
      <c r="AT92" s="124" t="s">
        <v>76</v>
      </c>
      <c r="AU92" s="124" t="s">
        <v>85</v>
      </c>
      <c r="AY92" s="117" t="s">
        <v>155</v>
      </c>
      <c r="BK92" s="125">
        <f>SUM(BK93:BK127)</f>
        <v>0</v>
      </c>
    </row>
    <row r="93" spans="2:65" s="1" customFormat="1" ht="16.5" customHeight="1">
      <c r="B93" s="33"/>
      <c r="C93" s="126" t="s">
        <v>85</v>
      </c>
      <c r="D93" s="126" t="s">
        <v>156</v>
      </c>
      <c r="E93" s="127" t="s">
        <v>616</v>
      </c>
      <c r="F93" s="128" t="s">
        <v>617</v>
      </c>
      <c r="G93" s="129" t="s">
        <v>422</v>
      </c>
      <c r="H93" s="130">
        <v>100.4</v>
      </c>
      <c r="I93" s="131"/>
      <c r="J93" s="132">
        <f>ROUND(I93*H93,2)</f>
        <v>0</v>
      </c>
      <c r="K93" s="128" t="s">
        <v>452</v>
      </c>
      <c r="L93" s="33"/>
      <c r="M93" s="133" t="s">
        <v>21</v>
      </c>
      <c r="N93" s="134" t="s">
        <v>48</v>
      </c>
      <c r="P93" s="135">
        <f>O93*H93</f>
        <v>0</v>
      </c>
      <c r="Q93" s="135">
        <v>1.3999999999999999E-4</v>
      </c>
      <c r="R93" s="135">
        <f>Q93*H93</f>
        <v>1.4055999999999999E-2</v>
      </c>
      <c r="S93" s="135">
        <v>0</v>
      </c>
      <c r="T93" s="136">
        <f>S93*H93</f>
        <v>0</v>
      </c>
      <c r="AR93" s="137" t="s">
        <v>154</v>
      </c>
      <c r="AT93" s="137" t="s">
        <v>156</v>
      </c>
      <c r="AU93" s="137" t="s">
        <v>87</v>
      </c>
      <c r="AY93" s="18" t="s">
        <v>155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8" t="s">
        <v>85</v>
      </c>
      <c r="BK93" s="138">
        <f>ROUND(I93*H93,2)</f>
        <v>0</v>
      </c>
      <c r="BL93" s="18" t="s">
        <v>154</v>
      </c>
      <c r="BM93" s="137" t="s">
        <v>1233</v>
      </c>
    </row>
    <row r="94" spans="2:65" s="1" customFormat="1" ht="19.5">
      <c r="B94" s="33"/>
      <c r="D94" s="139" t="s">
        <v>161</v>
      </c>
      <c r="F94" s="140" t="s">
        <v>619</v>
      </c>
      <c r="I94" s="141"/>
      <c r="L94" s="33"/>
      <c r="M94" s="142"/>
      <c r="T94" s="54"/>
      <c r="AT94" s="18" t="s">
        <v>161</v>
      </c>
      <c r="AU94" s="18" t="s">
        <v>87</v>
      </c>
    </row>
    <row r="95" spans="2:65" s="1" customFormat="1">
      <c r="B95" s="33"/>
      <c r="D95" s="174" t="s">
        <v>455</v>
      </c>
      <c r="F95" s="175" t="s">
        <v>620</v>
      </c>
      <c r="I95" s="141"/>
      <c r="L95" s="33"/>
      <c r="M95" s="142"/>
      <c r="T95" s="54"/>
      <c r="AT95" s="18" t="s">
        <v>455</v>
      </c>
      <c r="AU95" s="18" t="s">
        <v>87</v>
      </c>
    </row>
    <row r="96" spans="2:65" s="1" customFormat="1" ht="29.25">
      <c r="B96" s="33"/>
      <c r="D96" s="139" t="s">
        <v>162</v>
      </c>
      <c r="F96" s="143" t="s">
        <v>621</v>
      </c>
      <c r="I96" s="141"/>
      <c r="L96" s="33"/>
      <c r="M96" s="142"/>
      <c r="T96" s="54"/>
      <c r="AT96" s="18" t="s">
        <v>162</v>
      </c>
      <c r="AU96" s="18" t="s">
        <v>87</v>
      </c>
    </row>
    <row r="97" spans="2:65" s="11" customFormat="1">
      <c r="B97" s="144"/>
      <c r="D97" s="139" t="s">
        <v>193</v>
      </c>
      <c r="E97" s="145" t="s">
        <v>21</v>
      </c>
      <c r="F97" s="146" t="s">
        <v>622</v>
      </c>
      <c r="H97" s="147">
        <v>100.4</v>
      </c>
      <c r="I97" s="148"/>
      <c r="L97" s="144"/>
      <c r="M97" s="149"/>
      <c r="T97" s="150"/>
      <c r="AT97" s="145" t="s">
        <v>193</v>
      </c>
      <c r="AU97" s="145" t="s">
        <v>87</v>
      </c>
      <c r="AV97" s="11" t="s">
        <v>87</v>
      </c>
      <c r="AW97" s="11" t="s">
        <v>38</v>
      </c>
      <c r="AX97" s="11" t="s">
        <v>85</v>
      </c>
      <c r="AY97" s="145" t="s">
        <v>155</v>
      </c>
    </row>
    <row r="98" spans="2:65" s="1" customFormat="1">
      <c r="B98" s="33"/>
      <c r="D98" s="139" t="s">
        <v>445</v>
      </c>
      <c r="F98" s="171" t="s">
        <v>623</v>
      </c>
      <c r="L98" s="33"/>
      <c r="M98" s="142"/>
      <c r="T98" s="54"/>
      <c r="AU98" s="18" t="s">
        <v>87</v>
      </c>
    </row>
    <row r="99" spans="2:65" s="1" customFormat="1">
      <c r="B99" s="33"/>
      <c r="D99" s="139" t="s">
        <v>445</v>
      </c>
      <c r="F99" s="172" t="s">
        <v>624</v>
      </c>
      <c r="H99" s="173">
        <v>0</v>
      </c>
      <c r="L99" s="33"/>
      <c r="M99" s="142"/>
      <c r="T99" s="54"/>
      <c r="AU99" s="18" t="s">
        <v>87</v>
      </c>
    </row>
    <row r="100" spans="2:65" s="1" customFormat="1">
      <c r="B100" s="33"/>
      <c r="D100" s="139" t="s">
        <v>445</v>
      </c>
      <c r="F100" s="172" t="s">
        <v>1234</v>
      </c>
      <c r="H100" s="173">
        <v>251</v>
      </c>
      <c r="L100" s="33"/>
      <c r="M100" s="142"/>
      <c r="T100" s="54"/>
      <c r="AU100" s="18" t="s">
        <v>87</v>
      </c>
    </row>
    <row r="101" spans="2:65" s="1" customFormat="1" ht="16.5" customHeight="1">
      <c r="B101" s="33"/>
      <c r="C101" s="126" t="s">
        <v>87</v>
      </c>
      <c r="D101" s="126" t="s">
        <v>156</v>
      </c>
      <c r="E101" s="127" t="s">
        <v>626</v>
      </c>
      <c r="F101" s="128" t="s">
        <v>627</v>
      </c>
      <c r="G101" s="129" t="s">
        <v>609</v>
      </c>
      <c r="H101" s="130">
        <v>251</v>
      </c>
      <c r="I101" s="131"/>
      <c r="J101" s="132">
        <f>ROUND(I101*H101,2)</f>
        <v>0</v>
      </c>
      <c r="K101" s="128" t="s">
        <v>21</v>
      </c>
      <c r="L101" s="33"/>
      <c r="M101" s="133" t="s">
        <v>21</v>
      </c>
      <c r="N101" s="134" t="s">
        <v>48</v>
      </c>
      <c r="P101" s="135">
        <f>O101*H101</f>
        <v>0</v>
      </c>
      <c r="Q101" s="135">
        <v>0</v>
      </c>
      <c r="R101" s="135">
        <f>Q101*H101</f>
        <v>0</v>
      </c>
      <c r="S101" s="135">
        <v>0</v>
      </c>
      <c r="T101" s="136">
        <f>S101*H101</f>
        <v>0</v>
      </c>
      <c r="AR101" s="137" t="s">
        <v>154</v>
      </c>
      <c r="AT101" s="137" t="s">
        <v>156</v>
      </c>
      <c r="AU101" s="137" t="s">
        <v>87</v>
      </c>
      <c r="AY101" s="18" t="s">
        <v>155</v>
      </c>
      <c r="BE101" s="138">
        <f>IF(N101="základní",J101,0)</f>
        <v>0</v>
      </c>
      <c r="BF101" s="138">
        <f>IF(N101="snížená",J101,0)</f>
        <v>0</v>
      </c>
      <c r="BG101" s="138">
        <f>IF(N101="zákl. přenesená",J101,0)</f>
        <v>0</v>
      </c>
      <c r="BH101" s="138">
        <f>IF(N101="sníž. přenesená",J101,0)</f>
        <v>0</v>
      </c>
      <c r="BI101" s="138">
        <f>IF(N101="nulová",J101,0)</f>
        <v>0</v>
      </c>
      <c r="BJ101" s="18" t="s">
        <v>85</v>
      </c>
      <c r="BK101" s="138">
        <f>ROUND(I101*H101,2)</f>
        <v>0</v>
      </c>
      <c r="BL101" s="18" t="s">
        <v>154</v>
      </c>
      <c r="BM101" s="137" t="s">
        <v>1235</v>
      </c>
    </row>
    <row r="102" spans="2:65" s="1" customFormat="1">
      <c r="B102" s="33"/>
      <c r="D102" s="139" t="s">
        <v>161</v>
      </c>
      <c r="F102" s="140" t="s">
        <v>627</v>
      </c>
      <c r="I102" s="141"/>
      <c r="L102" s="33"/>
      <c r="M102" s="142"/>
      <c r="T102" s="54"/>
      <c r="AT102" s="18" t="s">
        <v>161</v>
      </c>
      <c r="AU102" s="18" t="s">
        <v>87</v>
      </c>
    </row>
    <row r="103" spans="2:65" s="1" customFormat="1" ht="29.25">
      <c r="B103" s="33"/>
      <c r="D103" s="139" t="s">
        <v>162</v>
      </c>
      <c r="F103" s="143" t="s">
        <v>621</v>
      </c>
      <c r="I103" s="141"/>
      <c r="L103" s="33"/>
      <c r="M103" s="142"/>
      <c r="T103" s="54"/>
      <c r="AT103" s="18" t="s">
        <v>162</v>
      </c>
      <c r="AU103" s="18" t="s">
        <v>87</v>
      </c>
    </row>
    <row r="104" spans="2:65" s="11" customFormat="1">
      <c r="B104" s="144"/>
      <c r="D104" s="139" t="s">
        <v>193</v>
      </c>
      <c r="E104" s="145" t="s">
        <v>21</v>
      </c>
      <c r="F104" s="146" t="s">
        <v>608</v>
      </c>
      <c r="H104" s="147">
        <v>251</v>
      </c>
      <c r="I104" s="148"/>
      <c r="L104" s="144"/>
      <c r="M104" s="149"/>
      <c r="T104" s="150"/>
      <c r="AT104" s="145" t="s">
        <v>193</v>
      </c>
      <c r="AU104" s="145" t="s">
        <v>87</v>
      </c>
      <c r="AV104" s="11" t="s">
        <v>87</v>
      </c>
      <c r="AW104" s="11" t="s">
        <v>38</v>
      </c>
      <c r="AX104" s="11" t="s">
        <v>85</v>
      </c>
      <c r="AY104" s="145" t="s">
        <v>155</v>
      </c>
    </row>
    <row r="105" spans="2:65" s="1" customFormat="1">
      <c r="B105" s="33"/>
      <c r="D105" s="139" t="s">
        <v>445</v>
      </c>
      <c r="F105" s="171" t="s">
        <v>623</v>
      </c>
      <c r="L105" s="33"/>
      <c r="M105" s="142"/>
      <c r="T105" s="54"/>
      <c r="AU105" s="18" t="s">
        <v>87</v>
      </c>
    </row>
    <row r="106" spans="2:65" s="1" customFormat="1">
      <c r="B106" s="33"/>
      <c r="D106" s="139" t="s">
        <v>445</v>
      </c>
      <c r="F106" s="172" t="s">
        <v>624</v>
      </c>
      <c r="H106" s="173">
        <v>0</v>
      </c>
      <c r="L106" s="33"/>
      <c r="M106" s="142"/>
      <c r="T106" s="54"/>
      <c r="AU106" s="18" t="s">
        <v>87</v>
      </c>
    </row>
    <row r="107" spans="2:65" s="1" customFormat="1">
      <c r="B107" s="33"/>
      <c r="D107" s="139" t="s">
        <v>445</v>
      </c>
      <c r="F107" s="172" t="s">
        <v>1234</v>
      </c>
      <c r="H107" s="173">
        <v>251</v>
      </c>
      <c r="L107" s="33"/>
      <c r="M107" s="142"/>
      <c r="T107" s="54"/>
      <c r="AU107" s="18" t="s">
        <v>87</v>
      </c>
    </row>
    <row r="108" spans="2:65" s="1" customFormat="1" ht="16.5" customHeight="1">
      <c r="B108" s="33"/>
      <c r="C108" s="126" t="s">
        <v>168</v>
      </c>
      <c r="D108" s="126" t="s">
        <v>156</v>
      </c>
      <c r="E108" s="127" t="s">
        <v>629</v>
      </c>
      <c r="F108" s="128" t="s">
        <v>630</v>
      </c>
      <c r="G108" s="129" t="s">
        <v>631</v>
      </c>
      <c r="H108" s="130">
        <v>80.319999999999993</v>
      </c>
      <c r="I108" s="131"/>
      <c r="J108" s="132">
        <f>ROUND(I108*H108,2)</f>
        <v>0</v>
      </c>
      <c r="K108" s="128" t="s">
        <v>452</v>
      </c>
      <c r="L108" s="33"/>
      <c r="M108" s="133" t="s">
        <v>21</v>
      </c>
      <c r="N108" s="134" t="s">
        <v>48</v>
      </c>
      <c r="P108" s="135">
        <f>O108*H108</f>
        <v>0</v>
      </c>
      <c r="Q108" s="135">
        <v>4.0000000000000003E-5</v>
      </c>
      <c r="R108" s="135">
        <f>Q108*H108</f>
        <v>3.2128E-3</v>
      </c>
      <c r="S108" s="135">
        <v>0</v>
      </c>
      <c r="T108" s="136">
        <f>S108*H108</f>
        <v>0</v>
      </c>
      <c r="AR108" s="137" t="s">
        <v>154</v>
      </c>
      <c r="AT108" s="137" t="s">
        <v>156</v>
      </c>
      <c r="AU108" s="137" t="s">
        <v>87</v>
      </c>
      <c r="AY108" s="18" t="s">
        <v>155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8" t="s">
        <v>85</v>
      </c>
      <c r="BK108" s="138">
        <f>ROUND(I108*H108,2)</f>
        <v>0</v>
      </c>
      <c r="BL108" s="18" t="s">
        <v>154</v>
      </c>
      <c r="BM108" s="137" t="s">
        <v>1236</v>
      </c>
    </row>
    <row r="109" spans="2:65" s="1" customFormat="1">
      <c r="B109" s="33"/>
      <c r="D109" s="139" t="s">
        <v>161</v>
      </c>
      <c r="F109" s="140" t="s">
        <v>633</v>
      </c>
      <c r="I109" s="141"/>
      <c r="L109" s="33"/>
      <c r="M109" s="142"/>
      <c r="T109" s="54"/>
      <c r="AT109" s="18" t="s">
        <v>161</v>
      </c>
      <c r="AU109" s="18" t="s">
        <v>87</v>
      </c>
    </row>
    <row r="110" spans="2:65" s="1" customFormat="1">
      <c r="B110" s="33"/>
      <c r="D110" s="174" t="s">
        <v>455</v>
      </c>
      <c r="F110" s="175" t="s">
        <v>634</v>
      </c>
      <c r="I110" s="141"/>
      <c r="L110" s="33"/>
      <c r="M110" s="142"/>
      <c r="T110" s="54"/>
      <c r="AT110" s="18" t="s">
        <v>455</v>
      </c>
      <c r="AU110" s="18" t="s">
        <v>87</v>
      </c>
    </row>
    <row r="111" spans="2:65" s="1" customFormat="1" ht="29.25">
      <c r="B111" s="33"/>
      <c r="D111" s="139" t="s">
        <v>162</v>
      </c>
      <c r="F111" s="143" t="s">
        <v>621</v>
      </c>
      <c r="I111" s="141"/>
      <c r="L111" s="33"/>
      <c r="M111" s="142"/>
      <c r="T111" s="54"/>
      <c r="AT111" s="18" t="s">
        <v>162</v>
      </c>
      <c r="AU111" s="18" t="s">
        <v>87</v>
      </c>
    </row>
    <row r="112" spans="2:65" s="11" customFormat="1">
      <c r="B112" s="144"/>
      <c r="D112" s="139" t="s">
        <v>193</v>
      </c>
      <c r="E112" s="145" t="s">
        <v>21</v>
      </c>
      <c r="F112" s="146" t="s">
        <v>635</v>
      </c>
      <c r="H112" s="147">
        <v>80.319999999999993</v>
      </c>
      <c r="I112" s="148"/>
      <c r="L112" s="144"/>
      <c r="M112" s="149"/>
      <c r="T112" s="150"/>
      <c r="AT112" s="145" t="s">
        <v>193</v>
      </c>
      <c r="AU112" s="145" t="s">
        <v>87</v>
      </c>
      <c r="AV112" s="11" t="s">
        <v>87</v>
      </c>
      <c r="AW112" s="11" t="s">
        <v>38</v>
      </c>
      <c r="AX112" s="11" t="s">
        <v>85</v>
      </c>
      <c r="AY112" s="145" t="s">
        <v>155</v>
      </c>
    </row>
    <row r="113" spans="2:65" s="1" customFormat="1">
      <c r="B113" s="33"/>
      <c r="D113" s="139" t="s">
        <v>445</v>
      </c>
      <c r="F113" s="171" t="s">
        <v>623</v>
      </c>
      <c r="L113" s="33"/>
      <c r="M113" s="142"/>
      <c r="T113" s="54"/>
      <c r="AU113" s="18" t="s">
        <v>87</v>
      </c>
    </row>
    <row r="114" spans="2:65" s="1" customFormat="1">
      <c r="B114" s="33"/>
      <c r="D114" s="139" t="s">
        <v>445</v>
      </c>
      <c r="F114" s="172" t="s">
        <v>624</v>
      </c>
      <c r="H114" s="173">
        <v>0</v>
      </c>
      <c r="L114" s="33"/>
      <c r="M114" s="142"/>
      <c r="T114" s="54"/>
      <c r="AU114" s="18" t="s">
        <v>87</v>
      </c>
    </row>
    <row r="115" spans="2:65" s="1" customFormat="1">
      <c r="B115" s="33"/>
      <c r="D115" s="139" t="s">
        <v>445</v>
      </c>
      <c r="F115" s="172" t="s">
        <v>1234</v>
      </c>
      <c r="H115" s="173">
        <v>251</v>
      </c>
      <c r="L115" s="33"/>
      <c r="M115" s="142"/>
      <c r="T115" s="54"/>
      <c r="AU115" s="18" t="s">
        <v>87</v>
      </c>
    </row>
    <row r="116" spans="2:65" s="1" customFormat="1" ht="16.5" customHeight="1">
      <c r="B116" s="33"/>
      <c r="C116" s="151" t="s">
        <v>154</v>
      </c>
      <c r="D116" s="151" t="s">
        <v>244</v>
      </c>
      <c r="E116" s="152" t="s">
        <v>1237</v>
      </c>
      <c r="F116" s="153" t="s">
        <v>1238</v>
      </c>
      <c r="G116" s="154" t="s">
        <v>638</v>
      </c>
      <c r="H116" s="155">
        <v>100.4</v>
      </c>
      <c r="I116" s="156"/>
      <c r="J116" s="157">
        <f>ROUND(I116*H116,2)</f>
        <v>0</v>
      </c>
      <c r="K116" s="153" t="s">
        <v>21</v>
      </c>
      <c r="L116" s="158"/>
      <c r="M116" s="159" t="s">
        <v>21</v>
      </c>
      <c r="N116" s="160" t="s">
        <v>48</v>
      </c>
      <c r="P116" s="135">
        <f>O116*H116</f>
        <v>0</v>
      </c>
      <c r="Q116" s="135">
        <v>0</v>
      </c>
      <c r="R116" s="135">
        <f>Q116*H116</f>
        <v>0</v>
      </c>
      <c r="S116" s="135">
        <v>0</v>
      </c>
      <c r="T116" s="136">
        <f>S116*H116</f>
        <v>0</v>
      </c>
      <c r="AR116" s="137" t="s">
        <v>195</v>
      </c>
      <c r="AT116" s="137" t="s">
        <v>244</v>
      </c>
      <c r="AU116" s="137" t="s">
        <v>87</v>
      </c>
      <c r="AY116" s="18" t="s">
        <v>155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8" t="s">
        <v>85</v>
      </c>
      <c r="BK116" s="138">
        <f>ROUND(I116*H116,2)</f>
        <v>0</v>
      </c>
      <c r="BL116" s="18" t="s">
        <v>154</v>
      </c>
      <c r="BM116" s="137" t="s">
        <v>1239</v>
      </c>
    </row>
    <row r="117" spans="2:65" s="1" customFormat="1" ht="19.5">
      <c r="B117" s="33"/>
      <c r="D117" s="139" t="s">
        <v>161</v>
      </c>
      <c r="F117" s="140" t="s">
        <v>1240</v>
      </c>
      <c r="I117" s="141"/>
      <c r="L117" s="33"/>
      <c r="M117" s="142"/>
      <c r="T117" s="54"/>
      <c r="AT117" s="18" t="s">
        <v>161</v>
      </c>
      <c r="AU117" s="18" t="s">
        <v>87</v>
      </c>
    </row>
    <row r="118" spans="2:65" s="1" customFormat="1" ht="29.25">
      <c r="B118" s="33"/>
      <c r="D118" s="139" t="s">
        <v>162</v>
      </c>
      <c r="F118" s="143" t="s">
        <v>1241</v>
      </c>
      <c r="I118" s="141"/>
      <c r="L118" s="33"/>
      <c r="M118" s="142"/>
      <c r="T118" s="54"/>
      <c r="AT118" s="18" t="s">
        <v>162</v>
      </c>
      <c r="AU118" s="18" t="s">
        <v>87</v>
      </c>
    </row>
    <row r="119" spans="2:65" s="11" customFormat="1">
      <c r="B119" s="144"/>
      <c r="D119" s="139" t="s">
        <v>193</v>
      </c>
      <c r="E119" s="145" t="s">
        <v>21</v>
      </c>
      <c r="F119" s="146" t="s">
        <v>640</v>
      </c>
      <c r="H119" s="147">
        <v>100.4</v>
      </c>
      <c r="I119" s="148"/>
      <c r="L119" s="144"/>
      <c r="M119" s="149"/>
      <c r="T119" s="150"/>
      <c r="AT119" s="145" t="s">
        <v>193</v>
      </c>
      <c r="AU119" s="145" t="s">
        <v>87</v>
      </c>
      <c r="AV119" s="11" t="s">
        <v>87</v>
      </c>
      <c r="AW119" s="11" t="s">
        <v>38</v>
      </c>
      <c r="AX119" s="11" t="s">
        <v>85</v>
      </c>
      <c r="AY119" s="145" t="s">
        <v>155</v>
      </c>
    </row>
    <row r="120" spans="2:65" s="1" customFormat="1">
      <c r="B120" s="33"/>
      <c r="D120" s="139" t="s">
        <v>445</v>
      </c>
      <c r="F120" s="171" t="s">
        <v>623</v>
      </c>
      <c r="L120" s="33"/>
      <c r="M120" s="142"/>
      <c r="T120" s="54"/>
      <c r="AU120" s="18" t="s">
        <v>87</v>
      </c>
    </row>
    <row r="121" spans="2:65" s="1" customFormat="1">
      <c r="B121" s="33"/>
      <c r="D121" s="139" t="s">
        <v>445</v>
      </c>
      <c r="F121" s="172" t="s">
        <v>624</v>
      </c>
      <c r="H121" s="173">
        <v>0</v>
      </c>
      <c r="L121" s="33"/>
      <c r="M121" s="142"/>
      <c r="T121" s="54"/>
      <c r="AU121" s="18" t="s">
        <v>87</v>
      </c>
    </row>
    <row r="122" spans="2:65" s="1" customFormat="1">
      <c r="B122" s="33"/>
      <c r="D122" s="139" t="s">
        <v>445</v>
      </c>
      <c r="F122" s="172" t="s">
        <v>1234</v>
      </c>
      <c r="H122" s="173">
        <v>251</v>
      </c>
      <c r="L122" s="33"/>
      <c r="M122" s="142"/>
      <c r="T122" s="54"/>
      <c r="AU122" s="18" t="s">
        <v>87</v>
      </c>
    </row>
    <row r="123" spans="2:65" s="1" customFormat="1" ht="16.5" customHeight="1">
      <c r="B123" s="33"/>
      <c r="C123" s="126" t="s">
        <v>175</v>
      </c>
      <c r="D123" s="126" t="s">
        <v>156</v>
      </c>
      <c r="E123" s="127" t="s">
        <v>641</v>
      </c>
      <c r="F123" s="128" t="s">
        <v>642</v>
      </c>
      <c r="G123" s="129" t="s">
        <v>609</v>
      </c>
      <c r="H123" s="130">
        <v>251</v>
      </c>
      <c r="I123" s="131"/>
      <c r="J123" s="132">
        <f>ROUND(I123*H123,2)</f>
        <v>0</v>
      </c>
      <c r="K123" s="128" t="s">
        <v>21</v>
      </c>
      <c r="L123" s="33"/>
      <c r="M123" s="133" t="s">
        <v>21</v>
      </c>
      <c r="N123" s="134" t="s">
        <v>48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154</v>
      </c>
      <c r="AT123" s="137" t="s">
        <v>156</v>
      </c>
      <c r="AU123" s="137" t="s">
        <v>87</v>
      </c>
      <c r="AY123" s="18" t="s">
        <v>155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8" t="s">
        <v>85</v>
      </c>
      <c r="BK123" s="138">
        <f>ROUND(I123*H123,2)</f>
        <v>0</v>
      </c>
      <c r="BL123" s="18" t="s">
        <v>154</v>
      </c>
      <c r="BM123" s="137" t="s">
        <v>1242</v>
      </c>
    </row>
    <row r="124" spans="2:65" s="1" customFormat="1">
      <c r="B124" s="33"/>
      <c r="D124" s="139" t="s">
        <v>161</v>
      </c>
      <c r="F124" s="140" t="s">
        <v>642</v>
      </c>
      <c r="I124" s="141"/>
      <c r="L124" s="33"/>
      <c r="M124" s="142"/>
      <c r="T124" s="54"/>
      <c r="AT124" s="18" t="s">
        <v>161</v>
      </c>
      <c r="AU124" s="18" t="s">
        <v>87</v>
      </c>
    </row>
    <row r="125" spans="2:65" s="1" customFormat="1" ht="29.25">
      <c r="B125" s="33"/>
      <c r="D125" s="139" t="s">
        <v>162</v>
      </c>
      <c r="F125" s="143" t="s">
        <v>1241</v>
      </c>
      <c r="I125" s="141"/>
      <c r="L125" s="33"/>
      <c r="M125" s="142"/>
      <c r="T125" s="54"/>
      <c r="AT125" s="18" t="s">
        <v>162</v>
      </c>
      <c r="AU125" s="18" t="s">
        <v>87</v>
      </c>
    </row>
    <row r="126" spans="2:65" s="13" customFormat="1">
      <c r="B126" s="176"/>
      <c r="D126" s="139" t="s">
        <v>193</v>
      </c>
      <c r="E126" s="177" t="s">
        <v>21</v>
      </c>
      <c r="F126" s="178" t="s">
        <v>624</v>
      </c>
      <c r="H126" s="177" t="s">
        <v>21</v>
      </c>
      <c r="I126" s="179"/>
      <c r="L126" s="176"/>
      <c r="M126" s="180"/>
      <c r="T126" s="181"/>
      <c r="AT126" s="177" t="s">
        <v>193</v>
      </c>
      <c r="AU126" s="177" t="s">
        <v>87</v>
      </c>
      <c r="AV126" s="13" t="s">
        <v>85</v>
      </c>
      <c r="AW126" s="13" t="s">
        <v>38</v>
      </c>
      <c r="AX126" s="13" t="s">
        <v>77</v>
      </c>
      <c r="AY126" s="177" t="s">
        <v>155</v>
      </c>
    </row>
    <row r="127" spans="2:65" s="11" customFormat="1">
      <c r="B127" s="144"/>
      <c r="D127" s="139" t="s">
        <v>193</v>
      </c>
      <c r="E127" s="145" t="s">
        <v>608</v>
      </c>
      <c r="F127" s="146" t="s">
        <v>1234</v>
      </c>
      <c r="H127" s="147">
        <v>251</v>
      </c>
      <c r="I127" s="148"/>
      <c r="L127" s="144"/>
      <c r="M127" s="149"/>
      <c r="T127" s="150"/>
      <c r="AT127" s="145" t="s">
        <v>193</v>
      </c>
      <c r="AU127" s="145" t="s">
        <v>87</v>
      </c>
      <c r="AV127" s="11" t="s">
        <v>87</v>
      </c>
      <c r="AW127" s="11" t="s">
        <v>38</v>
      </c>
      <c r="AX127" s="11" t="s">
        <v>85</v>
      </c>
      <c r="AY127" s="145" t="s">
        <v>155</v>
      </c>
    </row>
    <row r="128" spans="2:65" s="10" customFormat="1" ht="22.9" customHeight="1">
      <c r="B128" s="116"/>
      <c r="D128" s="117" t="s">
        <v>76</v>
      </c>
      <c r="E128" s="169" t="s">
        <v>201</v>
      </c>
      <c r="F128" s="169" t="s">
        <v>524</v>
      </c>
      <c r="I128" s="119"/>
      <c r="J128" s="170">
        <f>BK128</f>
        <v>0</v>
      </c>
      <c r="L128" s="116"/>
      <c r="M128" s="121"/>
      <c r="P128" s="122">
        <f>SUM(P129:P225)</f>
        <v>0</v>
      </c>
      <c r="R128" s="122">
        <f>SUM(R129:R225)</f>
        <v>4.5552000000000009E-2</v>
      </c>
      <c r="T128" s="123">
        <f>SUM(T129:T225)</f>
        <v>4.4000000000000004E-2</v>
      </c>
      <c r="AR128" s="117" t="s">
        <v>85</v>
      </c>
      <c r="AT128" s="124" t="s">
        <v>76</v>
      </c>
      <c r="AU128" s="124" t="s">
        <v>85</v>
      </c>
      <c r="AY128" s="117" t="s">
        <v>155</v>
      </c>
      <c r="BK128" s="125">
        <f>SUM(BK129:BK225)</f>
        <v>0</v>
      </c>
    </row>
    <row r="129" spans="2:65" s="1" customFormat="1" ht="16.5" customHeight="1">
      <c r="B129" s="33"/>
      <c r="C129" s="126" t="s">
        <v>179</v>
      </c>
      <c r="D129" s="126" t="s">
        <v>156</v>
      </c>
      <c r="E129" s="127" t="s">
        <v>1243</v>
      </c>
      <c r="F129" s="128" t="s">
        <v>1244</v>
      </c>
      <c r="G129" s="129" t="s">
        <v>415</v>
      </c>
      <c r="H129" s="130">
        <v>0.4</v>
      </c>
      <c r="I129" s="131"/>
      <c r="J129" s="132">
        <f>ROUND(I129*H129,2)</f>
        <v>0</v>
      </c>
      <c r="K129" s="128" t="s">
        <v>452</v>
      </c>
      <c r="L129" s="33"/>
      <c r="M129" s="133" t="s">
        <v>21</v>
      </c>
      <c r="N129" s="134" t="s">
        <v>48</v>
      </c>
      <c r="P129" s="135">
        <f>O129*H129</f>
        <v>0</v>
      </c>
      <c r="Q129" s="135">
        <v>0</v>
      </c>
      <c r="R129" s="135">
        <f>Q129*H129</f>
        <v>0</v>
      </c>
      <c r="S129" s="135">
        <v>0.11</v>
      </c>
      <c r="T129" s="136">
        <f>S129*H129</f>
        <v>4.4000000000000004E-2</v>
      </c>
      <c r="AR129" s="137" t="s">
        <v>154</v>
      </c>
      <c r="AT129" s="137" t="s">
        <v>156</v>
      </c>
      <c r="AU129" s="137" t="s">
        <v>87</v>
      </c>
      <c r="AY129" s="18" t="s">
        <v>155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8" t="s">
        <v>85</v>
      </c>
      <c r="BK129" s="138">
        <f>ROUND(I129*H129,2)</f>
        <v>0</v>
      </c>
      <c r="BL129" s="18" t="s">
        <v>154</v>
      </c>
      <c r="BM129" s="137" t="s">
        <v>1245</v>
      </c>
    </row>
    <row r="130" spans="2:65" s="1" customFormat="1">
      <c r="B130" s="33"/>
      <c r="D130" s="139" t="s">
        <v>161</v>
      </c>
      <c r="F130" s="140" t="s">
        <v>1246</v>
      </c>
      <c r="I130" s="141"/>
      <c r="L130" s="33"/>
      <c r="M130" s="142"/>
      <c r="T130" s="54"/>
      <c r="AT130" s="18" t="s">
        <v>161</v>
      </c>
      <c r="AU130" s="18" t="s">
        <v>87</v>
      </c>
    </row>
    <row r="131" spans="2:65" s="1" customFormat="1">
      <c r="B131" s="33"/>
      <c r="D131" s="174" t="s">
        <v>455</v>
      </c>
      <c r="F131" s="175" t="s">
        <v>1247</v>
      </c>
      <c r="I131" s="141"/>
      <c r="L131" s="33"/>
      <c r="M131" s="142"/>
      <c r="T131" s="54"/>
      <c r="AT131" s="18" t="s">
        <v>455</v>
      </c>
      <c r="AU131" s="18" t="s">
        <v>87</v>
      </c>
    </row>
    <row r="132" spans="2:65" s="1" customFormat="1" ht="29.25">
      <c r="B132" s="33"/>
      <c r="D132" s="139" t="s">
        <v>162</v>
      </c>
      <c r="F132" s="143" t="s">
        <v>1241</v>
      </c>
      <c r="I132" s="141"/>
      <c r="L132" s="33"/>
      <c r="M132" s="142"/>
      <c r="T132" s="54"/>
      <c r="AT132" s="18" t="s">
        <v>162</v>
      </c>
      <c r="AU132" s="18" t="s">
        <v>87</v>
      </c>
    </row>
    <row r="133" spans="2:65" s="13" customFormat="1">
      <c r="B133" s="176"/>
      <c r="D133" s="139" t="s">
        <v>193</v>
      </c>
      <c r="E133" s="177" t="s">
        <v>21</v>
      </c>
      <c r="F133" s="178" t="s">
        <v>777</v>
      </c>
      <c r="H133" s="177" t="s">
        <v>21</v>
      </c>
      <c r="I133" s="179"/>
      <c r="L133" s="176"/>
      <c r="M133" s="180"/>
      <c r="T133" s="181"/>
      <c r="AT133" s="177" t="s">
        <v>193</v>
      </c>
      <c r="AU133" s="177" t="s">
        <v>87</v>
      </c>
      <c r="AV133" s="13" t="s">
        <v>85</v>
      </c>
      <c r="AW133" s="13" t="s">
        <v>38</v>
      </c>
      <c r="AX133" s="13" t="s">
        <v>77</v>
      </c>
      <c r="AY133" s="177" t="s">
        <v>155</v>
      </c>
    </row>
    <row r="134" spans="2:65" s="11" customFormat="1">
      <c r="B134" s="144"/>
      <c r="D134" s="139" t="s">
        <v>193</v>
      </c>
      <c r="E134" s="145" t="s">
        <v>21</v>
      </c>
      <c r="F134" s="146" t="s">
        <v>1248</v>
      </c>
      <c r="H134" s="147">
        <v>0.4</v>
      </c>
      <c r="I134" s="148"/>
      <c r="L134" s="144"/>
      <c r="M134" s="149"/>
      <c r="T134" s="150"/>
      <c r="AT134" s="145" t="s">
        <v>193</v>
      </c>
      <c r="AU134" s="145" t="s">
        <v>87</v>
      </c>
      <c r="AV134" s="11" t="s">
        <v>87</v>
      </c>
      <c r="AW134" s="11" t="s">
        <v>38</v>
      </c>
      <c r="AX134" s="11" t="s">
        <v>77</v>
      </c>
      <c r="AY134" s="145" t="s">
        <v>155</v>
      </c>
    </row>
    <row r="135" spans="2:65" s="14" customFormat="1">
      <c r="B135" s="182"/>
      <c r="D135" s="139" t="s">
        <v>193</v>
      </c>
      <c r="E135" s="183" t="s">
        <v>611</v>
      </c>
      <c r="F135" s="184" t="s">
        <v>464</v>
      </c>
      <c r="H135" s="185">
        <v>0.4</v>
      </c>
      <c r="I135" s="186"/>
      <c r="L135" s="182"/>
      <c r="M135" s="187"/>
      <c r="T135" s="188"/>
      <c r="AT135" s="183" t="s">
        <v>193</v>
      </c>
      <c r="AU135" s="183" t="s">
        <v>87</v>
      </c>
      <c r="AV135" s="14" t="s">
        <v>154</v>
      </c>
      <c r="AW135" s="14" t="s">
        <v>38</v>
      </c>
      <c r="AX135" s="14" t="s">
        <v>85</v>
      </c>
      <c r="AY135" s="183" t="s">
        <v>155</v>
      </c>
    </row>
    <row r="136" spans="2:65" s="1" customFormat="1" ht="16.5" customHeight="1">
      <c r="B136" s="33"/>
      <c r="C136" s="126" t="s">
        <v>187</v>
      </c>
      <c r="D136" s="126" t="s">
        <v>156</v>
      </c>
      <c r="E136" s="127" t="s">
        <v>835</v>
      </c>
      <c r="F136" s="128" t="s">
        <v>836</v>
      </c>
      <c r="G136" s="129" t="s">
        <v>415</v>
      </c>
      <c r="H136" s="130">
        <v>0.4</v>
      </c>
      <c r="I136" s="131"/>
      <c r="J136" s="132">
        <f>ROUND(I136*H136,2)</f>
        <v>0</v>
      </c>
      <c r="K136" s="128" t="s">
        <v>452</v>
      </c>
      <c r="L136" s="33"/>
      <c r="M136" s="133" t="s">
        <v>21</v>
      </c>
      <c r="N136" s="134" t="s">
        <v>48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154</v>
      </c>
      <c r="AT136" s="137" t="s">
        <v>156</v>
      </c>
      <c r="AU136" s="137" t="s">
        <v>87</v>
      </c>
      <c r="AY136" s="18" t="s">
        <v>155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8" t="s">
        <v>85</v>
      </c>
      <c r="BK136" s="138">
        <f>ROUND(I136*H136,2)</f>
        <v>0</v>
      </c>
      <c r="BL136" s="18" t="s">
        <v>154</v>
      </c>
      <c r="BM136" s="137" t="s">
        <v>1249</v>
      </c>
    </row>
    <row r="137" spans="2:65" s="1" customFormat="1">
      <c r="B137" s="33"/>
      <c r="D137" s="139" t="s">
        <v>161</v>
      </c>
      <c r="F137" s="140" t="s">
        <v>838</v>
      </c>
      <c r="I137" s="141"/>
      <c r="L137" s="33"/>
      <c r="M137" s="142"/>
      <c r="T137" s="54"/>
      <c r="AT137" s="18" t="s">
        <v>161</v>
      </c>
      <c r="AU137" s="18" t="s">
        <v>87</v>
      </c>
    </row>
    <row r="138" spans="2:65" s="1" customFormat="1">
      <c r="B138" s="33"/>
      <c r="D138" s="174" t="s">
        <v>455</v>
      </c>
      <c r="F138" s="175" t="s">
        <v>839</v>
      </c>
      <c r="I138" s="141"/>
      <c r="L138" s="33"/>
      <c r="M138" s="142"/>
      <c r="T138" s="54"/>
      <c r="AT138" s="18" t="s">
        <v>455</v>
      </c>
      <c r="AU138" s="18" t="s">
        <v>87</v>
      </c>
    </row>
    <row r="139" spans="2:65" s="1" customFormat="1" ht="29.25">
      <c r="B139" s="33"/>
      <c r="D139" s="139" t="s">
        <v>162</v>
      </c>
      <c r="F139" s="143" t="s">
        <v>1241</v>
      </c>
      <c r="I139" s="141"/>
      <c r="L139" s="33"/>
      <c r="M139" s="142"/>
      <c r="T139" s="54"/>
      <c r="AT139" s="18" t="s">
        <v>162</v>
      </c>
      <c r="AU139" s="18" t="s">
        <v>87</v>
      </c>
    </row>
    <row r="140" spans="2:65" s="11" customFormat="1">
      <c r="B140" s="144"/>
      <c r="D140" s="139" t="s">
        <v>193</v>
      </c>
      <c r="E140" s="145" t="s">
        <v>21</v>
      </c>
      <c r="F140" s="146" t="s">
        <v>611</v>
      </c>
      <c r="H140" s="147">
        <v>0.4</v>
      </c>
      <c r="I140" s="148"/>
      <c r="L140" s="144"/>
      <c r="M140" s="149"/>
      <c r="T140" s="150"/>
      <c r="AT140" s="145" t="s">
        <v>193</v>
      </c>
      <c r="AU140" s="145" t="s">
        <v>87</v>
      </c>
      <c r="AV140" s="11" t="s">
        <v>87</v>
      </c>
      <c r="AW140" s="11" t="s">
        <v>38</v>
      </c>
      <c r="AX140" s="11" t="s">
        <v>85</v>
      </c>
      <c r="AY140" s="145" t="s">
        <v>155</v>
      </c>
    </row>
    <row r="141" spans="2:65" s="1" customFormat="1">
      <c r="B141" s="33"/>
      <c r="D141" s="139" t="s">
        <v>445</v>
      </c>
      <c r="F141" s="171" t="s">
        <v>644</v>
      </c>
      <c r="L141" s="33"/>
      <c r="M141" s="142"/>
      <c r="T141" s="54"/>
      <c r="AU141" s="18" t="s">
        <v>87</v>
      </c>
    </row>
    <row r="142" spans="2:65" s="1" customFormat="1">
      <c r="B142" s="33"/>
      <c r="D142" s="139" t="s">
        <v>445</v>
      </c>
      <c r="F142" s="172" t="s">
        <v>777</v>
      </c>
      <c r="H142" s="173">
        <v>0</v>
      </c>
      <c r="L142" s="33"/>
      <c r="M142" s="142"/>
      <c r="T142" s="54"/>
      <c r="AU142" s="18" t="s">
        <v>87</v>
      </c>
    </row>
    <row r="143" spans="2:65" s="1" customFormat="1">
      <c r="B143" s="33"/>
      <c r="D143" s="139" t="s">
        <v>445</v>
      </c>
      <c r="F143" s="172" t="s">
        <v>1248</v>
      </c>
      <c r="H143" s="173">
        <v>0.4</v>
      </c>
      <c r="L143" s="33"/>
      <c r="M143" s="142"/>
      <c r="T143" s="54"/>
      <c r="AU143" s="18" t="s">
        <v>87</v>
      </c>
    </row>
    <row r="144" spans="2:65" s="1" customFormat="1">
      <c r="B144" s="33"/>
      <c r="D144" s="139" t="s">
        <v>445</v>
      </c>
      <c r="F144" s="172" t="s">
        <v>464</v>
      </c>
      <c r="H144" s="173">
        <v>0.4</v>
      </c>
      <c r="L144" s="33"/>
      <c r="M144" s="142"/>
      <c r="T144" s="54"/>
      <c r="AU144" s="18" t="s">
        <v>87</v>
      </c>
    </row>
    <row r="145" spans="2:65" s="1" customFormat="1" ht="16.5" customHeight="1">
      <c r="B145" s="33"/>
      <c r="C145" s="126" t="s">
        <v>195</v>
      </c>
      <c r="D145" s="126" t="s">
        <v>156</v>
      </c>
      <c r="E145" s="127" t="s">
        <v>1250</v>
      </c>
      <c r="F145" s="128" t="s">
        <v>1251</v>
      </c>
      <c r="G145" s="129" t="s">
        <v>415</v>
      </c>
      <c r="H145" s="130">
        <v>0.4</v>
      </c>
      <c r="I145" s="131"/>
      <c r="J145" s="132">
        <f>ROUND(I145*H145,2)</f>
        <v>0</v>
      </c>
      <c r="K145" s="128" t="s">
        <v>452</v>
      </c>
      <c r="L145" s="33"/>
      <c r="M145" s="133" t="s">
        <v>21</v>
      </c>
      <c r="N145" s="134" t="s">
        <v>48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154</v>
      </c>
      <c r="AT145" s="137" t="s">
        <v>156</v>
      </c>
      <c r="AU145" s="137" t="s">
        <v>87</v>
      </c>
      <c r="AY145" s="18" t="s">
        <v>155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8" t="s">
        <v>85</v>
      </c>
      <c r="BK145" s="138">
        <f>ROUND(I145*H145,2)</f>
        <v>0</v>
      </c>
      <c r="BL145" s="18" t="s">
        <v>154</v>
      </c>
      <c r="BM145" s="137" t="s">
        <v>1252</v>
      </c>
    </row>
    <row r="146" spans="2:65" s="1" customFormat="1">
      <c r="B146" s="33"/>
      <c r="D146" s="139" t="s">
        <v>161</v>
      </c>
      <c r="F146" s="140" t="s">
        <v>1253</v>
      </c>
      <c r="I146" s="141"/>
      <c r="L146" s="33"/>
      <c r="M146" s="142"/>
      <c r="T146" s="54"/>
      <c r="AT146" s="18" t="s">
        <v>161</v>
      </c>
      <c r="AU146" s="18" t="s">
        <v>87</v>
      </c>
    </row>
    <row r="147" spans="2:65" s="1" customFormat="1">
      <c r="B147" s="33"/>
      <c r="D147" s="174" t="s">
        <v>455</v>
      </c>
      <c r="F147" s="175" t="s">
        <v>1254</v>
      </c>
      <c r="I147" s="141"/>
      <c r="L147" s="33"/>
      <c r="M147" s="142"/>
      <c r="T147" s="54"/>
      <c r="AT147" s="18" t="s">
        <v>455</v>
      </c>
      <c r="AU147" s="18" t="s">
        <v>87</v>
      </c>
    </row>
    <row r="148" spans="2:65" s="1" customFormat="1" ht="29.25">
      <c r="B148" s="33"/>
      <c r="D148" s="139" t="s">
        <v>162</v>
      </c>
      <c r="F148" s="143" t="s">
        <v>1241</v>
      </c>
      <c r="I148" s="141"/>
      <c r="L148" s="33"/>
      <c r="M148" s="142"/>
      <c r="T148" s="54"/>
      <c r="AT148" s="18" t="s">
        <v>162</v>
      </c>
      <c r="AU148" s="18" t="s">
        <v>87</v>
      </c>
    </row>
    <row r="149" spans="2:65" s="11" customFormat="1">
      <c r="B149" s="144"/>
      <c r="D149" s="139" t="s">
        <v>193</v>
      </c>
      <c r="E149" s="145" t="s">
        <v>21</v>
      </c>
      <c r="F149" s="146" t="s">
        <v>611</v>
      </c>
      <c r="H149" s="147">
        <v>0.4</v>
      </c>
      <c r="I149" s="148"/>
      <c r="L149" s="144"/>
      <c r="M149" s="149"/>
      <c r="T149" s="150"/>
      <c r="AT149" s="145" t="s">
        <v>193</v>
      </c>
      <c r="AU149" s="145" t="s">
        <v>87</v>
      </c>
      <c r="AV149" s="11" t="s">
        <v>87</v>
      </c>
      <c r="AW149" s="11" t="s">
        <v>38</v>
      </c>
      <c r="AX149" s="11" t="s">
        <v>85</v>
      </c>
      <c r="AY149" s="145" t="s">
        <v>155</v>
      </c>
    </row>
    <row r="150" spans="2:65" s="1" customFormat="1">
      <c r="B150" s="33"/>
      <c r="D150" s="139" t="s">
        <v>445</v>
      </c>
      <c r="F150" s="171" t="s">
        <v>644</v>
      </c>
      <c r="L150" s="33"/>
      <c r="M150" s="142"/>
      <c r="T150" s="54"/>
      <c r="AU150" s="18" t="s">
        <v>87</v>
      </c>
    </row>
    <row r="151" spans="2:65" s="1" customFormat="1">
      <c r="B151" s="33"/>
      <c r="D151" s="139" t="s">
        <v>445</v>
      </c>
      <c r="F151" s="172" t="s">
        <v>777</v>
      </c>
      <c r="H151" s="173">
        <v>0</v>
      </c>
      <c r="L151" s="33"/>
      <c r="M151" s="142"/>
      <c r="T151" s="54"/>
      <c r="AU151" s="18" t="s">
        <v>87</v>
      </c>
    </row>
    <row r="152" spans="2:65" s="1" customFormat="1">
      <c r="B152" s="33"/>
      <c r="D152" s="139" t="s">
        <v>445</v>
      </c>
      <c r="F152" s="172" t="s">
        <v>1248</v>
      </c>
      <c r="H152" s="173">
        <v>0.4</v>
      </c>
      <c r="L152" s="33"/>
      <c r="M152" s="142"/>
      <c r="T152" s="54"/>
      <c r="AU152" s="18" t="s">
        <v>87</v>
      </c>
    </row>
    <row r="153" spans="2:65" s="1" customFormat="1">
      <c r="B153" s="33"/>
      <c r="D153" s="139" t="s">
        <v>445</v>
      </c>
      <c r="F153" s="172" t="s">
        <v>464</v>
      </c>
      <c r="H153" s="173">
        <v>0.4</v>
      </c>
      <c r="L153" s="33"/>
      <c r="M153" s="142"/>
      <c r="T153" s="54"/>
      <c r="AU153" s="18" t="s">
        <v>87</v>
      </c>
    </row>
    <row r="154" spans="2:65" s="1" customFormat="1" ht="16.5" customHeight="1">
      <c r="B154" s="33"/>
      <c r="C154" s="126" t="s">
        <v>201</v>
      </c>
      <c r="D154" s="126" t="s">
        <v>156</v>
      </c>
      <c r="E154" s="127" t="s">
        <v>577</v>
      </c>
      <c r="F154" s="128" t="s">
        <v>578</v>
      </c>
      <c r="G154" s="129" t="s">
        <v>415</v>
      </c>
      <c r="H154" s="130">
        <v>0.4</v>
      </c>
      <c r="I154" s="131"/>
      <c r="J154" s="132">
        <f>ROUND(I154*H154,2)</f>
        <v>0</v>
      </c>
      <c r="K154" s="128" t="s">
        <v>452</v>
      </c>
      <c r="L154" s="33"/>
      <c r="M154" s="133" t="s">
        <v>21</v>
      </c>
      <c r="N154" s="134" t="s">
        <v>48</v>
      </c>
      <c r="P154" s="135">
        <f>O154*H154</f>
        <v>0</v>
      </c>
      <c r="Q154" s="135">
        <v>0</v>
      </c>
      <c r="R154" s="135">
        <f>Q154*H154</f>
        <v>0</v>
      </c>
      <c r="S154" s="135">
        <v>0</v>
      </c>
      <c r="T154" s="136">
        <f>S154*H154</f>
        <v>0</v>
      </c>
      <c r="AR154" s="137" t="s">
        <v>154</v>
      </c>
      <c r="AT154" s="137" t="s">
        <v>156</v>
      </c>
      <c r="AU154" s="137" t="s">
        <v>87</v>
      </c>
      <c r="AY154" s="18" t="s">
        <v>155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8" t="s">
        <v>85</v>
      </c>
      <c r="BK154" s="138">
        <f>ROUND(I154*H154,2)</f>
        <v>0</v>
      </c>
      <c r="BL154" s="18" t="s">
        <v>154</v>
      </c>
      <c r="BM154" s="137" t="s">
        <v>1255</v>
      </c>
    </row>
    <row r="155" spans="2:65" s="1" customFormat="1">
      <c r="B155" s="33"/>
      <c r="D155" s="139" t="s">
        <v>161</v>
      </c>
      <c r="F155" s="140" t="s">
        <v>578</v>
      </c>
      <c r="I155" s="141"/>
      <c r="L155" s="33"/>
      <c r="M155" s="142"/>
      <c r="T155" s="54"/>
      <c r="AT155" s="18" t="s">
        <v>161</v>
      </c>
      <c r="AU155" s="18" t="s">
        <v>87</v>
      </c>
    </row>
    <row r="156" spans="2:65" s="1" customFormat="1">
      <c r="B156" s="33"/>
      <c r="D156" s="174" t="s">
        <v>455</v>
      </c>
      <c r="F156" s="175" t="s">
        <v>580</v>
      </c>
      <c r="I156" s="141"/>
      <c r="L156" s="33"/>
      <c r="M156" s="142"/>
      <c r="T156" s="54"/>
      <c r="AT156" s="18" t="s">
        <v>455</v>
      </c>
      <c r="AU156" s="18" t="s">
        <v>87</v>
      </c>
    </row>
    <row r="157" spans="2:65" s="1" customFormat="1" ht="29.25">
      <c r="B157" s="33"/>
      <c r="D157" s="139" t="s">
        <v>162</v>
      </c>
      <c r="F157" s="143" t="s">
        <v>1241</v>
      </c>
      <c r="I157" s="141"/>
      <c r="L157" s="33"/>
      <c r="M157" s="142"/>
      <c r="T157" s="54"/>
      <c r="AT157" s="18" t="s">
        <v>162</v>
      </c>
      <c r="AU157" s="18" t="s">
        <v>87</v>
      </c>
    </row>
    <row r="158" spans="2:65" s="11" customFormat="1">
      <c r="B158" s="144"/>
      <c r="D158" s="139" t="s">
        <v>193</v>
      </c>
      <c r="E158" s="145" t="s">
        <v>21</v>
      </c>
      <c r="F158" s="146" t="s">
        <v>611</v>
      </c>
      <c r="H158" s="147">
        <v>0.4</v>
      </c>
      <c r="I158" s="148"/>
      <c r="L158" s="144"/>
      <c r="M158" s="149"/>
      <c r="T158" s="150"/>
      <c r="AT158" s="145" t="s">
        <v>193</v>
      </c>
      <c r="AU158" s="145" t="s">
        <v>87</v>
      </c>
      <c r="AV158" s="11" t="s">
        <v>87</v>
      </c>
      <c r="AW158" s="11" t="s">
        <v>38</v>
      </c>
      <c r="AX158" s="11" t="s">
        <v>85</v>
      </c>
      <c r="AY158" s="145" t="s">
        <v>155</v>
      </c>
    </row>
    <row r="159" spans="2:65" s="1" customFormat="1">
      <c r="B159" s="33"/>
      <c r="D159" s="139" t="s">
        <v>445</v>
      </c>
      <c r="F159" s="171" t="s">
        <v>644</v>
      </c>
      <c r="L159" s="33"/>
      <c r="M159" s="142"/>
      <c r="T159" s="54"/>
      <c r="AU159" s="18" t="s">
        <v>87</v>
      </c>
    </row>
    <row r="160" spans="2:65" s="1" customFormat="1">
      <c r="B160" s="33"/>
      <c r="D160" s="139" t="s">
        <v>445</v>
      </c>
      <c r="F160" s="172" t="s">
        <v>777</v>
      </c>
      <c r="H160" s="173">
        <v>0</v>
      </c>
      <c r="L160" s="33"/>
      <c r="M160" s="142"/>
      <c r="T160" s="54"/>
      <c r="AU160" s="18" t="s">
        <v>87</v>
      </c>
    </row>
    <row r="161" spans="2:65" s="1" customFormat="1">
      <c r="B161" s="33"/>
      <c r="D161" s="139" t="s">
        <v>445</v>
      </c>
      <c r="F161" s="172" t="s">
        <v>1248</v>
      </c>
      <c r="H161" s="173">
        <v>0.4</v>
      </c>
      <c r="L161" s="33"/>
      <c r="M161" s="142"/>
      <c r="T161" s="54"/>
      <c r="AU161" s="18" t="s">
        <v>87</v>
      </c>
    </row>
    <row r="162" spans="2:65" s="1" customFormat="1">
      <c r="B162" s="33"/>
      <c r="D162" s="139" t="s">
        <v>445</v>
      </c>
      <c r="F162" s="172" t="s">
        <v>464</v>
      </c>
      <c r="H162" s="173">
        <v>0.4</v>
      </c>
      <c r="L162" s="33"/>
      <c r="M162" s="142"/>
      <c r="T162" s="54"/>
      <c r="AU162" s="18" t="s">
        <v>87</v>
      </c>
    </row>
    <row r="163" spans="2:65" s="1" customFormat="1" ht="16.5" customHeight="1">
      <c r="B163" s="33"/>
      <c r="C163" s="126" t="s">
        <v>207</v>
      </c>
      <c r="D163" s="126" t="s">
        <v>156</v>
      </c>
      <c r="E163" s="127" t="s">
        <v>841</v>
      </c>
      <c r="F163" s="128" t="s">
        <v>842</v>
      </c>
      <c r="G163" s="129" t="s">
        <v>415</v>
      </c>
      <c r="H163" s="130">
        <v>0.4</v>
      </c>
      <c r="I163" s="131"/>
      <c r="J163" s="132">
        <f>ROUND(I163*H163,2)</f>
        <v>0</v>
      </c>
      <c r="K163" s="128" t="s">
        <v>452</v>
      </c>
      <c r="L163" s="33"/>
      <c r="M163" s="133" t="s">
        <v>21</v>
      </c>
      <c r="N163" s="134" t="s">
        <v>48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154</v>
      </c>
      <c r="AT163" s="137" t="s">
        <v>156</v>
      </c>
      <c r="AU163" s="137" t="s">
        <v>87</v>
      </c>
      <c r="AY163" s="18" t="s">
        <v>155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8" t="s">
        <v>85</v>
      </c>
      <c r="BK163" s="138">
        <f>ROUND(I163*H163,2)</f>
        <v>0</v>
      </c>
      <c r="BL163" s="18" t="s">
        <v>154</v>
      </c>
      <c r="BM163" s="137" t="s">
        <v>1256</v>
      </c>
    </row>
    <row r="164" spans="2:65" s="1" customFormat="1">
      <c r="B164" s="33"/>
      <c r="D164" s="139" t="s">
        <v>161</v>
      </c>
      <c r="F164" s="140" t="s">
        <v>844</v>
      </c>
      <c r="I164" s="141"/>
      <c r="L164" s="33"/>
      <c r="M164" s="142"/>
      <c r="T164" s="54"/>
      <c r="AT164" s="18" t="s">
        <v>161</v>
      </c>
      <c r="AU164" s="18" t="s">
        <v>87</v>
      </c>
    </row>
    <row r="165" spans="2:65" s="1" customFormat="1">
      <c r="B165" s="33"/>
      <c r="D165" s="174" t="s">
        <v>455</v>
      </c>
      <c r="F165" s="175" t="s">
        <v>845</v>
      </c>
      <c r="I165" s="141"/>
      <c r="L165" s="33"/>
      <c r="M165" s="142"/>
      <c r="T165" s="54"/>
      <c r="AT165" s="18" t="s">
        <v>455</v>
      </c>
      <c r="AU165" s="18" t="s">
        <v>87</v>
      </c>
    </row>
    <row r="166" spans="2:65" s="1" customFormat="1" ht="29.25">
      <c r="B166" s="33"/>
      <c r="D166" s="139" t="s">
        <v>162</v>
      </c>
      <c r="F166" s="143" t="s">
        <v>1241</v>
      </c>
      <c r="I166" s="141"/>
      <c r="L166" s="33"/>
      <c r="M166" s="142"/>
      <c r="T166" s="54"/>
      <c r="AT166" s="18" t="s">
        <v>162</v>
      </c>
      <c r="AU166" s="18" t="s">
        <v>87</v>
      </c>
    </row>
    <row r="167" spans="2:65" s="11" customFormat="1">
      <c r="B167" s="144"/>
      <c r="D167" s="139" t="s">
        <v>193</v>
      </c>
      <c r="E167" s="145" t="s">
        <v>21</v>
      </c>
      <c r="F167" s="146" t="s">
        <v>611</v>
      </c>
      <c r="H167" s="147">
        <v>0.4</v>
      </c>
      <c r="I167" s="148"/>
      <c r="L167" s="144"/>
      <c r="M167" s="149"/>
      <c r="T167" s="150"/>
      <c r="AT167" s="145" t="s">
        <v>193</v>
      </c>
      <c r="AU167" s="145" t="s">
        <v>87</v>
      </c>
      <c r="AV167" s="11" t="s">
        <v>87</v>
      </c>
      <c r="AW167" s="11" t="s">
        <v>38</v>
      </c>
      <c r="AX167" s="11" t="s">
        <v>85</v>
      </c>
      <c r="AY167" s="145" t="s">
        <v>155</v>
      </c>
    </row>
    <row r="168" spans="2:65" s="1" customFormat="1">
      <c r="B168" s="33"/>
      <c r="D168" s="139" t="s">
        <v>445</v>
      </c>
      <c r="F168" s="171" t="s">
        <v>644</v>
      </c>
      <c r="L168" s="33"/>
      <c r="M168" s="142"/>
      <c r="T168" s="54"/>
      <c r="AU168" s="18" t="s">
        <v>87</v>
      </c>
    </row>
    <row r="169" spans="2:65" s="1" customFormat="1">
      <c r="B169" s="33"/>
      <c r="D169" s="139" t="s">
        <v>445</v>
      </c>
      <c r="F169" s="172" t="s">
        <v>777</v>
      </c>
      <c r="H169" s="173">
        <v>0</v>
      </c>
      <c r="L169" s="33"/>
      <c r="M169" s="142"/>
      <c r="T169" s="54"/>
      <c r="AU169" s="18" t="s">
        <v>87</v>
      </c>
    </row>
    <row r="170" spans="2:65" s="1" customFormat="1">
      <c r="B170" s="33"/>
      <c r="D170" s="139" t="s">
        <v>445</v>
      </c>
      <c r="F170" s="172" t="s">
        <v>1248</v>
      </c>
      <c r="H170" s="173">
        <v>0.4</v>
      </c>
      <c r="L170" s="33"/>
      <c r="M170" s="142"/>
      <c r="T170" s="54"/>
      <c r="AU170" s="18" t="s">
        <v>87</v>
      </c>
    </row>
    <row r="171" spans="2:65" s="1" customFormat="1">
      <c r="B171" s="33"/>
      <c r="D171" s="139" t="s">
        <v>445</v>
      </c>
      <c r="F171" s="172" t="s">
        <v>464</v>
      </c>
      <c r="H171" s="173">
        <v>0.4</v>
      </c>
      <c r="L171" s="33"/>
      <c r="M171" s="142"/>
      <c r="T171" s="54"/>
      <c r="AU171" s="18" t="s">
        <v>87</v>
      </c>
    </row>
    <row r="172" spans="2:65" s="1" customFormat="1" ht="16.5" customHeight="1">
      <c r="B172" s="33"/>
      <c r="C172" s="126" t="s">
        <v>213</v>
      </c>
      <c r="D172" s="126" t="s">
        <v>156</v>
      </c>
      <c r="E172" s="127" t="s">
        <v>1257</v>
      </c>
      <c r="F172" s="128" t="s">
        <v>1258</v>
      </c>
      <c r="G172" s="129" t="s">
        <v>415</v>
      </c>
      <c r="H172" s="130">
        <v>0.4</v>
      </c>
      <c r="I172" s="131"/>
      <c r="J172" s="132">
        <f>ROUND(I172*H172,2)</f>
        <v>0</v>
      </c>
      <c r="K172" s="128" t="s">
        <v>452</v>
      </c>
      <c r="L172" s="33"/>
      <c r="M172" s="133" t="s">
        <v>21</v>
      </c>
      <c r="N172" s="134" t="s">
        <v>48</v>
      </c>
      <c r="P172" s="135">
        <f>O172*H172</f>
        <v>0</v>
      </c>
      <c r="Q172" s="135">
        <v>0.10551000000000001</v>
      </c>
      <c r="R172" s="135">
        <f>Q172*H172</f>
        <v>4.2204000000000005E-2</v>
      </c>
      <c r="S172" s="135">
        <v>0</v>
      </c>
      <c r="T172" s="136">
        <f>S172*H172</f>
        <v>0</v>
      </c>
      <c r="AR172" s="137" t="s">
        <v>154</v>
      </c>
      <c r="AT172" s="137" t="s">
        <v>156</v>
      </c>
      <c r="AU172" s="137" t="s">
        <v>87</v>
      </c>
      <c r="AY172" s="18" t="s">
        <v>155</v>
      </c>
      <c r="BE172" s="138">
        <f>IF(N172="základní",J172,0)</f>
        <v>0</v>
      </c>
      <c r="BF172" s="138">
        <f>IF(N172="snížená",J172,0)</f>
        <v>0</v>
      </c>
      <c r="BG172" s="138">
        <f>IF(N172="zákl. přenesená",J172,0)</f>
        <v>0</v>
      </c>
      <c r="BH172" s="138">
        <f>IF(N172="sníž. přenesená",J172,0)</f>
        <v>0</v>
      </c>
      <c r="BI172" s="138">
        <f>IF(N172="nulová",J172,0)</f>
        <v>0</v>
      </c>
      <c r="BJ172" s="18" t="s">
        <v>85</v>
      </c>
      <c r="BK172" s="138">
        <f>ROUND(I172*H172,2)</f>
        <v>0</v>
      </c>
      <c r="BL172" s="18" t="s">
        <v>154</v>
      </c>
      <c r="BM172" s="137" t="s">
        <v>1259</v>
      </c>
    </row>
    <row r="173" spans="2:65" s="1" customFormat="1">
      <c r="B173" s="33"/>
      <c r="D173" s="139" t="s">
        <v>161</v>
      </c>
      <c r="F173" s="140" t="s">
        <v>1260</v>
      </c>
      <c r="I173" s="141"/>
      <c r="L173" s="33"/>
      <c r="M173" s="142"/>
      <c r="T173" s="54"/>
      <c r="AT173" s="18" t="s">
        <v>161</v>
      </c>
      <c r="AU173" s="18" t="s">
        <v>87</v>
      </c>
    </row>
    <row r="174" spans="2:65" s="1" customFormat="1">
      <c r="B174" s="33"/>
      <c r="D174" s="174" t="s">
        <v>455</v>
      </c>
      <c r="F174" s="175" t="s">
        <v>1261</v>
      </c>
      <c r="I174" s="141"/>
      <c r="L174" s="33"/>
      <c r="M174" s="142"/>
      <c r="T174" s="54"/>
      <c r="AT174" s="18" t="s">
        <v>455</v>
      </c>
      <c r="AU174" s="18" t="s">
        <v>87</v>
      </c>
    </row>
    <row r="175" spans="2:65" s="1" customFormat="1" ht="29.25">
      <c r="B175" s="33"/>
      <c r="D175" s="139" t="s">
        <v>162</v>
      </c>
      <c r="F175" s="143" t="s">
        <v>1241</v>
      </c>
      <c r="I175" s="141"/>
      <c r="L175" s="33"/>
      <c r="M175" s="142"/>
      <c r="T175" s="54"/>
      <c r="AT175" s="18" t="s">
        <v>162</v>
      </c>
      <c r="AU175" s="18" t="s">
        <v>87</v>
      </c>
    </row>
    <row r="176" spans="2:65" s="11" customFormat="1">
      <c r="B176" s="144"/>
      <c r="D176" s="139" t="s">
        <v>193</v>
      </c>
      <c r="E176" s="145" t="s">
        <v>21</v>
      </c>
      <c r="F176" s="146" t="s">
        <v>611</v>
      </c>
      <c r="H176" s="147">
        <v>0.4</v>
      </c>
      <c r="I176" s="148"/>
      <c r="L176" s="144"/>
      <c r="M176" s="149"/>
      <c r="T176" s="150"/>
      <c r="AT176" s="145" t="s">
        <v>193</v>
      </c>
      <c r="AU176" s="145" t="s">
        <v>87</v>
      </c>
      <c r="AV176" s="11" t="s">
        <v>87</v>
      </c>
      <c r="AW176" s="11" t="s">
        <v>38</v>
      </c>
      <c r="AX176" s="11" t="s">
        <v>85</v>
      </c>
      <c r="AY176" s="145" t="s">
        <v>155</v>
      </c>
    </row>
    <row r="177" spans="2:65" s="1" customFormat="1">
      <c r="B177" s="33"/>
      <c r="D177" s="139" t="s">
        <v>445</v>
      </c>
      <c r="F177" s="171" t="s">
        <v>644</v>
      </c>
      <c r="L177" s="33"/>
      <c r="M177" s="142"/>
      <c r="T177" s="54"/>
      <c r="AU177" s="18" t="s">
        <v>87</v>
      </c>
    </row>
    <row r="178" spans="2:65" s="1" customFormat="1">
      <c r="B178" s="33"/>
      <c r="D178" s="139" t="s">
        <v>445</v>
      </c>
      <c r="F178" s="172" t="s">
        <v>777</v>
      </c>
      <c r="H178" s="173">
        <v>0</v>
      </c>
      <c r="L178" s="33"/>
      <c r="M178" s="142"/>
      <c r="T178" s="54"/>
      <c r="AU178" s="18" t="s">
        <v>87</v>
      </c>
    </row>
    <row r="179" spans="2:65" s="1" customFormat="1">
      <c r="B179" s="33"/>
      <c r="D179" s="139" t="s">
        <v>445</v>
      </c>
      <c r="F179" s="172" t="s">
        <v>1248</v>
      </c>
      <c r="H179" s="173">
        <v>0.4</v>
      </c>
      <c r="L179" s="33"/>
      <c r="M179" s="142"/>
      <c r="T179" s="54"/>
      <c r="AU179" s="18" t="s">
        <v>87</v>
      </c>
    </row>
    <row r="180" spans="2:65" s="1" customFormat="1">
      <c r="B180" s="33"/>
      <c r="D180" s="139" t="s">
        <v>445</v>
      </c>
      <c r="F180" s="172" t="s">
        <v>464</v>
      </c>
      <c r="H180" s="173">
        <v>0.4</v>
      </c>
      <c r="L180" s="33"/>
      <c r="M180" s="142"/>
      <c r="T180" s="54"/>
      <c r="AU180" s="18" t="s">
        <v>87</v>
      </c>
    </row>
    <row r="181" spans="2:65" s="1" customFormat="1" ht="16.5" customHeight="1">
      <c r="B181" s="33"/>
      <c r="C181" s="126" t="s">
        <v>8</v>
      </c>
      <c r="D181" s="126" t="s">
        <v>156</v>
      </c>
      <c r="E181" s="127" t="s">
        <v>1198</v>
      </c>
      <c r="F181" s="128" t="s">
        <v>1199</v>
      </c>
      <c r="G181" s="129" t="s">
        <v>415</v>
      </c>
      <c r="H181" s="130">
        <v>0.4</v>
      </c>
      <c r="I181" s="131"/>
      <c r="J181" s="132">
        <f>ROUND(I181*H181,2)</f>
        <v>0</v>
      </c>
      <c r="K181" s="128" t="s">
        <v>452</v>
      </c>
      <c r="L181" s="33"/>
      <c r="M181" s="133" t="s">
        <v>21</v>
      </c>
      <c r="N181" s="134" t="s">
        <v>48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154</v>
      </c>
      <c r="AT181" s="137" t="s">
        <v>156</v>
      </c>
      <c r="AU181" s="137" t="s">
        <v>87</v>
      </c>
      <c r="AY181" s="18" t="s">
        <v>155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8" t="s">
        <v>85</v>
      </c>
      <c r="BK181" s="138">
        <f>ROUND(I181*H181,2)</f>
        <v>0</v>
      </c>
      <c r="BL181" s="18" t="s">
        <v>154</v>
      </c>
      <c r="BM181" s="137" t="s">
        <v>1262</v>
      </c>
    </row>
    <row r="182" spans="2:65" s="1" customFormat="1">
      <c r="B182" s="33"/>
      <c r="D182" s="139" t="s">
        <v>161</v>
      </c>
      <c r="F182" s="140" t="s">
        <v>1201</v>
      </c>
      <c r="I182" s="141"/>
      <c r="L182" s="33"/>
      <c r="M182" s="142"/>
      <c r="T182" s="54"/>
      <c r="AT182" s="18" t="s">
        <v>161</v>
      </c>
      <c r="AU182" s="18" t="s">
        <v>87</v>
      </c>
    </row>
    <row r="183" spans="2:65" s="1" customFormat="1">
      <c r="B183" s="33"/>
      <c r="D183" s="174" t="s">
        <v>455</v>
      </c>
      <c r="F183" s="175" t="s">
        <v>1202</v>
      </c>
      <c r="I183" s="141"/>
      <c r="L183" s="33"/>
      <c r="M183" s="142"/>
      <c r="T183" s="54"/>
      <c r="AT183" s="18" t="s">
        <v>455</v>
      </c>
      <c r="AU183" s="18" t="s">
        <v>87</v>
      </c>
    </row>
    <row r="184" spans="2:65" s="1" customFormat="1" ht="29.25">
      <c r="B184" s="33"/>
      <c r="D184" s="139" t="s">
        <v>162</v>
      </c>
      <c r="F184" s="143" t="s">
        <v>1241</v>
      </c>
      <c r="I184" s="141"/>
      <c r="L184" s="33"/>
      <c r="M184" s="142"/>
      <c r="T184" s="54"/>
      <c r="AT184" s="18" t="s">
        <v>162</v>
      </c>
      <c r="AU184" s="18" t="s">
        <v>87</v>
      </c>
    </row>
    <row r="185" spans="2:65" s="11" customFormat="1">
      <c r="B185" s="144"/>
      <c r="D185" s="139" t="s">
        <v>193</v>
      </c>
      <c r="E185" s="145" t="s">
        <v>21</v>
      </c>
      <c r="F185" s="146" t="s">
        <v>611</v>
      </c>
      <c r="H185" s="147">
        <v>0.4</v>
      </c>
      <c r="I185" s="148"/>
      <c r="L185" s="144"/>
      <c r="M185" s="149"/>
      <c r="T185" s="150"/>
      <c r="AT185" s="145" t="s">
        <v>193</v>
      </c>
      <c r="AU185" s="145" t="s">
        <v>87</v>
      </c>
      <c r="AV185" s="11" t="s">
        <v>87</v>
      </c>
      <c r="AW185" s="11" t="s">
        <v>38</v>
      </c>
      <c r="AX185" s="11" t="s">
        <v>85</v>
      </c>
      <c r="AY185" s="145" t="s">
        <v>155</v>
      </c>
    </row>
    <row r="186" spans="2:65" s="1" customFormat="1">
      <c r="B186" s="33"/>
      <c r="D186" s="139" t="s">
        <v>445</v>
      </c>
      <c r="F186" s="171" t="s">
        <v>644</v>
      </c>
      <c r="L186" s="33"/>
      <c r="M186" s="142"/>
      <c r="T186" s="54"/>
      <c r="AU186" s="18" t="s">
        <v>87</v>
      </c>
    </row>
    <row r="187" spans="2:65" s="1" customFormat="1">
      <c r="B187" s="33"/>
      <c r="D187" s="139" t="s">
        <v>445</v>
      </c>
      <c r="F187" s="172" t="s">
        <v>777</v>
      </c>
      <c r="H187" s="173">
        <v>0</v>
      </c>
      <c r="L187" s="33"/>
      <c r="M187" s="142"/>
      <c r="T187" s="54"/>
      <c r="AU187" s="18" t="s">
        <v>87</v>
      </c>
    </row>
    <row r="188" spans="2:65" s="1" customFormat="1">
      <c r="B188" s="33"/>
      <c r="D188" s="139" t="s">
        <v>445</v>
      </c>
      <c r="F188" s="172" t="s">
        <v>1248</v>
      </c>
      <c r="H188" s="173">
        <v>0.4</v>
      </c>
      <c r="L188" s="33"/>
      <c r="M188" s="142"/>
      <c r="T188" s="54"/>
      <c r="AU188" s="18" t="s">
        <v>87</v>
      </c>
    </row>
    <row r="189" spans="2:65" s="1" customFormat="1">
      <c r="B189" s="33"/>
      <c r="D189" s="139" t="s">
        <v>445</v>
      </c>
      <c r="F189" s="172" t="s">
        <v>464</v>
      </c>
      <c r="H189" s="173">
        <v>0.4</v>
      </c>
      <c r="L189" s="33"/>
      <c r="M189" s="142"/>
      <c r="T189" s="54"/>
      <c r="AU189" s="18" t="s">
        <v>87</v>
      </c>
    </row>
    <row r="190" spans="2:65" s="1" customFormat="1" ht="16.5" customHeight="1">
      <c r="B190" s="33"/>
      <c r="C190" s="126" t="s">
        <v>224</v>
      </c>
      <c r="D190" s="126" t="s">
        <v>156</v>
      </c>
      <c r="E190" s="127" t="s">
        <v>1203</v>
      </c>
      <c r="F190" s="128" t="s">
        <v>1204</v>
      </c>
      <c r="G190" s="129" t="s">
        <v>415</v>
      </c>
      <c r="H190" s="130">
        <v>0.4</v>
      </c>
      <c r="I190" s="131"/>
      <c r="J190" s="132">
        <f>ROUND(I190*H190,2)</f>
        <v>0</v>
      </c>
      <c r="K190" s="128" t="s">
        <v>452</v>
      </c>
      <c r="L190" s="33"/>
      <c r="M190" s="133" t="s">
        <v>21</v>
      </c>
      <c r="N190" s="134" t="s">
        <v>48</v>
      </c>
      <c r="P190" s="135">
        <f>O190*H190</f>
        <v>0</v>
      </c>
      <c r="Q190" s="135">
        <v>4.2700000000000004E-3</v>
      </c>
      <c r="R190" s="135">
        <f>Q190*H190</f>
        <v>1.7080000000000003E-3</v>
      </c>
      <c r="S190" s="135">
        <v>0</v>
      </c>
      <c r="T190" s="136">
        <f>S190*H190</f>
        <v>0</v>
      </c>
      <c r="AR190" s="137" t="s">
        <v>154</v>
      </c>
      <c r="AT190" s="137" t="s">
        <v>156</v>
      </c>
      <c r="AU190" s="137" t="s">
        <v>87</v>
      </c>
      <c r="AY190" s="18" t="s">
        <v>155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8" t="s">
        <v>85</v>
      </c>
      <c r="BK190" s="138">
        <f>ROUND(I190*H190,2)</f>
        <v>0</v>
      </c>
      <c r="BL190" s="18" t="s">
        <v>154</v>
      </c>
      <c r="BM190" s="137" t="s">
        <v>1263</v>
      </c>
    </row>
    <row r="191" spans="2:65" s="1" customFormat="1">
      <c r="B191" s="33"/>
      <c r="D191" s="139" t="s">
        <v>161</v>
      </c>
      <c r="F191" s="140" t="s">
        <v>1206</v>
      </c>
      <c r="I191" s="141"/>
      <c r="L191" s="33"/>
      <c r="M191" s="142"/>
      <c r="T191" s="54"/>
      <c r="AT191" s="18" t="s">
        <v>161</v>
      </c>
      <c r="AU191" s="18" t="s">
        <v>87</v>
      </c>
    </row>
    <row r="192" spans="2:65" s="1" customFormat="1">
      <c r="B192" s="33"/>
      <c r="D192" s="174" t="s">
        <v>455</v>
      </c>
      <c r="F192" s="175" t="s">
        <v>1207</v>
      </c>
      <c r="I192" s="141"/>
      <c r="L192" s="33"/>
      <c r="M192" s="142"/>
      <c r="T192" s="54"/>
      <c r="AT192" s="18" t="s">
        <v>455</v>
      </c>
      <c r="AU192" s="18" t="s">
        <v>87</v>
      </c>
    </row>
    <row r="193" spans="2:65" s="1" customFormat="1" ht="29.25">
      <c r="B193" s="33"/>
      <c r="D193" s="139" t="s">
        <v>162</v>
      </c>
      <c r="F193" s="143" t="s">
        <v>1241</v>
      </c>
      <c r="I193" s="141"/>
      <c r="L193" s="33"/>
      <c r="M193" s="142"/>
      <c r="T193" s="54"/>
      <c r="AT193" s="18" t="s">
        <v>162</v>
      </c>
      <c r="AU193" s="18" t="s">
        <v>87</v>
      </c>
    </row>
    <row r="194" spans="2:65" s="11" customFormat="1">
      <c r="B194" s="144"/>
      <c r="D194" s="139" t="s">
        <v>193</v>
      </c>
      <c r="E194" s="145" t="s">
        <v>21</v>
      </c>
      <c r="F194" s="146" t="s">
        <v>611</v>
      </c>
      <c r="H194" s="147">
        <v>0.4</v>
      </c>
      <c r="I194" s="148"/>
      <c r="L194" s="144"/>
      <c r="M194" s="149"/>
      <c r="T194" s="150"/>
      <c r="AT194" s="145" t="s">
        <v>193</v>
      </c>
      <c r="AU194" s="145" t="s">
        <v>87</v>
      </c>
      <c r="AV194" s="11" t="s">
        <v>87</v>
      </c>
      <c r="AW194" s="11" t="s">
        <v>38</v>
      </c>
      <c r="AX194" s="11" t="s">
        <v>85</v>
      </c>
      <c r="AY194" s="145" t="s">
        <v>155</v>
      </c>
    </row>
    <row r="195" spans="2:65" s="1" customFormat="1">
      <c r="B195" s="33"/>
      <c r="D195" s="139" t="s">
        <v>445</v>
      </c>
      <c r="F195" s="171" t="s">
        <v>644</v>
      </c>
      <c r="L195" s="33"/>
      <c r="M195" s="142"/>
      <c r="T195" s="54"/>
      <c r="AU195" s="18" t="s">
        <v>87</v>
      </c>
    </row>
    <row r="196" spans="2:65" s="1" customFormat="1">
      <c r="B196" s="33"/>
      <c r="D196" s="139" t="s">
        <v>445</v>
      </c>
      <c r="F196" s="172" t="s">
        <v>777</v>
      </c>
      <c r="H196" s="173">
        <v>0</v>
      </c>
      <c r="L196" s="33"/>
      <c r="M196" s="142"/>
      <c r="T196" s="54"/>
      <c r="AU196" s="18" t="s">
        <v>87</v>
      </c>
    </row>
    <row r="197" spans="2:65" s="1" customFormat="1">
      <c r="B197" s="33"/>
      <c r="D197" s="139" t="s">
        <v>445</v>
      </c>
      <c r="F197" s="172" t="s">
        <v>1248</v>
      </c>
      <c r="H197" s="173">
        <v>0.4</v>
      </c>
      <c r="L197" s="33"/>
      <c r="M197" s="142"/>
      <c r="T197" s="54"/>
      <c r="AU197" s="18" t="s">
        <v>87</v>
      </c>
    </row>
    <row r="198" spans="2:65" s="1" customFormat="1">
      <c r="B198" s="33"/>
      <c r="D198" s="139" t="s">
        <v>445</v>
      </c>
      <c r="F198" s="172" t="s">
        <v>464</v>
      </c>
      <c r="H198" s="173">
        <v>0.4</v>
      </c>
      <c r="L198" s="33"/>
      <c r="M198" s="142"/>
      <c r="T198" s="54"/>
      <c r="AU198" s="18" t="s">
        <v>87</v>
      </c>
    </row>
    <row r="199" spans="2:65" s="1" customFormat="1" ht="16.5" customHeight="1">
      <c r="B199" s="33"/>
      <c r="C199" s="126" t="s">
        <v>230</v>
      </c>
      <c r="D199" s="126" t="s">
        <v>156</v>
      </c>
      <c r="E199" s="127" t="s">
        <v>1208</v>
      </c>
      <c r="F199" s="128" t="s">
        <v>1209</v>
      </c>
      <c r="G199" s="129" t="s">
        <v>415</v>
      </c>
      <c r="H199" s="130">
        <v>0.4</v>
      </c>
      <c r="I199" s="131"/>
      <c r="J199" s="132">
        <f>ROUND(I199*H199,2)</f>
        <v>0</v>
      </c>
      <c r="K199" s="128" t="s">
        <v>452</v>
      </c>
      <c r="L199" s="33"/>
      <c r="M199" s="133" t="s">
        <v>21</v>
      </c>
      <c r="N199" s="134" t="s">
        <v>48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154</v>
      </c>
      <c r="AT199" s="137" t="s">
        <v>156</v>
      </c>
      <c r="AU199" s="137" t="s">
        <v>87</v>
      </c>
      <c r="AY199" s="18" t="s">
        <v>155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8" t="s">
        <v>85</v>
      </c>
      <c r="BK199" s="138">
        <f>ROUND(I199*H199,2)</f>
        <v>0</v>
      </c>
      <c r="BL199" s="18" t="s">
        <v>154</v>
      </c>
      <c r="BM199" s="137" t="s">
        <v>1264</v>
      </c>
    </row>
    <row r="200" spans="2:65" s="1" customFormat="1">
      <c r="B200" s="33"/>
      <c r="D200" s="139" t="s">
        <v>161</v>
      </c>
      <c r="F200" s="140" t="s">
        <v>1211</v>
      </c>
      <c r="I200" s="141"/>
      <c r="L200" s="33"/>
      <c r="M200" s="142"/>
      <c r="T200" s="54"/>
      <c r="AT200" s="18" t="s">
        <v>161</v>
      </c>
      <c r="AU200" s="18" t="s">
        <v>87</v>
      </c>
    </row>
    <row r="201" spans="2:65" s="1" customFormat="1">
      <c r="B201" s="33"/>
      <c r="D201" s="174" t="s">
        <v>455</v>
      </c>
      <c r="F201" s="175" t="s">
        <v>1212</v>
      </c>
      <c r="I201" s="141"/>
      <c r="L201" s="33"/>
      <c r="M201" s="142"/>
      <c r="T201" s="54"/>
      <c r="AT201" s="18" t="s">
        <v>455</v>
      </c>
      <c r="AU201" s="18" t="s">
        <v>87</v>
      </c>
    </row>
    <row r="202" spans="2:65" s="1" customFormat="1" ht="29.25">
      <c r="B202" s="33"/>
      <c r="D202" s="139" t="s">
        <v>162</v>
      </c>
      <c r="F202" s="143" t="s">
        <v>1241</v>
      </c>
      <c r="I202" s="141"/>
      <c r="L202" s="33"/>
      <c r="M202" s="142"/>
      <c r="T202" s="54"/>
      <c r="AT202" s="18" t="s">
        <v>162</v>
      </c>
      <c r="AU202" s="18" t="s">
        <v>87</v>
      </c>
    </row>
    <row r="203" spans="2:65" s="11" customFormat="1">
      <c r="B203" s="144"/>
      <c r="D203" s="139" t="s">
        <v>193</v>
      </c>
      <c r="E203" s="145" t="s">
        <v>21</v>
      </c>
      <c r="F203" s="146" t="s">
        <v>611</v>
      </c>
      <c r="H203" s="147">
        <v>0.4</v>
      </c>
      <c r="I203" s="148"/>
      <c r="L203" s="144"/>
      <c r="M203" s="149"/>
      <c r="T203" s="150"/>
      <c r="AT203" s="145" t="s">
        <v>193</v>
      </c>
      <c r="AU203" s="145" t="s">
        <v>87</v>
      </c>
      <c r="AV203" s="11" t="s">
        <v>87</v>
      </c>
      <c r="AW203" s="11" t="s">
        <v>38</v>
      </c>
      <c r="AX203" s="11" t="s">
        <v>85</v>
      </c>
      <c r="AY203" s="145" t="s">
        <v>155</v>
      </c>
    </row>
    <row r="204" spans="2:65" s="1" customFormat="1">
      <c r="B204" s="33"/>
      <c r="D204" s="139" t="s">
        <v>445</v>
      </c>
      <c r="F204" s="171" t="s">
        <v>644</v>
      </c>
      <c r="L204" s="33"/>
      <c r="M204" s="142"/>
      <c r="T204" s="54"/>
      <c r="AU204" s="18" t="s">
        <v>87</v>
      </c>
    </row>
    <row r="205" spans="2:65" s="1" customFormat="1">
      <c r="B205" s="33"/>
      <c r="D205" s="139" t="s">
        <v>445</v>
      </c>
      <c r="F205" s="172" t="s">
        <v>777</v>
      </c>
      <c r="H205" s="173">
        <v>0</v>
      </c>
      <c r="L205" s="33"/>
      <c r="M205" s="142"/>
      <c r="T205" s="54"/>
      <c r="AU205" s="18" t="s">
        <v>87</v>
      </c>
    </row>
    <row r="206" spans="2:65" s="1" customFormat="1">
      <c r="B206" s="33"/>
      <c r="D206" s="139" t="s">
        <v>445</v>
      </c>
      <c r="F206" s="172" t="s">
        <v>1248</v>
      </c>
      <c r="H206" s="173">
        <v>0.4</v>
      </c>
      <c r="L206" s="33"/>
      <c r="M206" s="142"/>
      <c r="T206" s="54"/>
      <c r="AU206" s="18" t="s">
        <v>87</v>
      </c>
    </row>
    <row r="207" spans="2:65" s="1" customFormat="1">
      <c r="B207" s="33"/>
      <c r="D207" s="139" t="s">
        <v>445</v>
      </c>
      <c r="F207" s="172" t="s">
        <v>464</v>
      </c>
      <c r="H207" s="173">
        <v>0.4</v>
      </c>
      <c r="L207" s="33"/>
      <c r="M207" s="142"/>
      <c r="T207" s="54"/>
      <c r="AU207" s="18" t="s">
        <v>87</v>
      </c>
    </row>
    <row r="208" spans="2:65" s="1" customFormat="1" ht="16.5" customHeight="1">
      <c r="B208" s="33"/>
      <c r="C208" s="126" t="s">
        <v>236</v>
      </c>
      <c r="D208" s="126" t="s">
        <v>156</v>
      </c>
      <c r="E208" s="127" t="s">
        <v>1213</v>
      </c>
      <c r="F208" s="128" t="s">
        <v>1214</v>
      </c>
      <c r="G208" s="129" t="s">
        <v>415</v>
      </c>
      <c r="H208" s="130">
        <v>0.4</v>
      </c>
      <c r="I208" s="131"/>
      <c r="J208" s="132">
        <f>ROUND(I208*H208,2)</f>
        <v>0</v>
      </c>
      <c r="K208" s="128" t="s">
        <v>452</v>
      </c>
      <c r="L208" s="33"/>
      <c r="M208" s="133" t="s">
        <v>21</v>
      </c>
      <c r="N208" s="134" t="s">
        <v>48</v>
      </c>
      <c r="P208" s="135">
        <f>O208*H208</f>
        <v>0</v>
      </c>
      <c r="Q208" s="135">
        <v>4.1000000000000003E-3</v>
      </c>
      <c r="R208" s="135">
        <f>Q208*H208</f>
        <v>1.6400000000000002E-3</v>
      </c>
      <c r="S208" s="135">
        <v>0</v>
      </c>
      <c r="T208" s="136">
        <f>S208*H208</f>
        <v>0</v>
      </c>
      <c r="AR208" s="137" t="s">
        <v>154</v>
      </c>
      <c r="AT208" s="137" t="s">
        <v>156</v>
      </c>
      <c r="AU208" s="137" t="s">
        <v>87</v>
      </c>
      <c r="AY208" s="18" t="s">
        <v>155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8" t="s">
        <v>85</v>
      </c>
      <c r="BK208" s="138">
        <f>ROUND(I208*H208,2)</f>
        <v>0</v>
      </c>
      <c r="BL208" s="18" t="s">
        <v>154</v>
      </c>
      <c r="BM208" s="137" t="s">
        <v>1265</v>
      </c>
    </row>
    <row r="209" spans="2:65" s="1" customFormat="1">
      <c r="B209" s="33"/>
      <c r="D209" s="139" t="s">
        <v>161</v>
      </c>
      <c r="F209" s="140" t="s">
        <v>1216</v>
      </c>
      <c r="I209" s="141"/>
      <c r="L209" s="33"/>
      <c r="M209" s="142"/>
      <c r="T209" s="54"/>
      <c r="AT209" s="18" t="s">
        <v>161</v>
      </c>
      <c r="AU209" s="18" t="s">
        <v>87</v>
      </c>
    </row>
    <row r="210" spans="2:65" s="1" customFormat="1">
      <c r="B210" s="33"/>
      <c r="D210" s="174" t="s">
        <v>455</v>
      </c>
      <c r="F210" s="175" t="s">
        <v>1217</v>
      </c>
      <c r="I210" s="141"/>
      <c r="L210" s="33"/>
      <c r="M210" s="142"/>
      <c r="T210" s="54"/>
      <c r="AT210" s="18" t="s">
        <v>455</v>
      </c>
      <c r="AU210" s="18" t="s">
        <v>87</v>
      </c>
    </row>
    <row r="211" spans="2:65" s="1" customFormat="1" ht="29.25">
      <c r="B211" s="33"/>
      <c r="D211" s="139" t="s">
        <v>162</v>
      </c>
      <c r="F211" s="143" t="s">
        <v>1241</v>
      </c>
      <c r="I211" s="141"/>
      <c r="L211" s="33"/>
      <c r="M211" s="142"/>
      <c r="T211" s="54"/>
      <c r="AT211" s="18" t="s">
        <v>162</v>
      </c>
      <c r="AU211" s="18" t="s">
        <v>87</v>
      </c>
    </row>
    <row r="212" spans="2:65" s="11" customFormat="1">
      <c r="B212" s="144"/>
      <c r="D212" s="139" t="s">
        <v>193</v>
      </c>
      <c r="E212" s="145" t="s">
        <v>21</v>
      </c>
      <c r="F212" s="146" t="s">
        <v>611</v>
      </c>
      <c r="H212" s="147">
        <v>0.4</v>
      </c>
      <c r="I212" s="148"/>
      <c r="L212" s="144"/>
      <c r="M212" s="149"/>
      <c r="T212" s="150"/>
      <c r="AT212" s="145" t="s">
        <v>193</v>
      </c>
      <c r="AU212" s="145" t="s">
        <v>87</v>
      </c>
      <c r="AV212" s="11" t="s">
        <v>87</v>
      </c>
      <c r="AW212" s="11" t="s">
        <v>38</v>
      </c>
      <c r="AX212" s="11" t="s">
        <v>85</v>
      </c>
      <c r="AY212" s="145" t="s">
        <v>155</v>
      </c>
    </row>
    <row r="213" spans="2:65" s="1" customFormat="1">
      <c r="B213" s="33"/>
      <c r="D213" s="139" t="s">
        <v>445</v>
      </c>
      <c r="F213" s="171" t="s">
        <v>644</v>
      </c>
      <c r="L213" s="33"/>
      <c r="M213" s="142"/>
      <c r="T213" s="54"/>
      <c r="AU213" s="18" t="s">
        <v>87</v>
      </c>
    </row>
    <row r="214" spans="2:65" s="1" customFormat="1">
      <c r="B214" s="33"/>
      <c r="D214" s="139" t="s">
        <v>445</v>
      </c>
      <c r="F214" s="172" t="s">
        <v>777</v>
      </c>
      <c r="H214" s="173">
        <v>0</v>
      </c>
      <c r="L214" s="33"/>
      <c r="M214" s="142"/>
      <c r="T214" s="54"/>
      <c r="AU214" s="18" t="s">
        <v>87</v>
      </c>
    </row>
    <row r="215" spans="2:65" s="1" customFormat="1">
      <c r="B215" s="33"/>
      <c r="D215" s="139" t="s">
        <v>445</v>
      </c>
      <c r="F215" s="172" t="s">
        <v>1248</v>
      </c>
      <c r="H215" s="173">
        <v>0.4</v>
      </c>
      <c r="L215" s="33"/>
      <c r="M215" s="142"/>
      <c r="T215" s="54"/>
      <c r="AU215" s="18" t="s">
        <v>87</v>
      </c>
    </row>
    <row r="216" spans="2:65" s="1" customFormat="1">
      <c r="B216" s="33"/>
      <c r="D216" s="139" t="s">
        <v>445</v>
      </c>
      <c r="F216" s="172" t="s">
        <v>464</v>
      </c>
      <c r="H216" s="173">
        <v>0.4</v>
      </c>
      <c r="L216" s="33"/>
      <c r="M216" s="142"/>
      <c r="T216" s="54"/>
      <c r="AU216" s="18" t="s">
        <v>87</v>
      </c>
    </row>
    <row r="217" spans="2:65" s="1" customFormat="1" ht="16.5" customHeight="1">
      <c r="B217" s="33"/>
      <c r="C217" s="126" t="s">
        <v>243</v>
      </c>
      <c r="D217" s="126" t="s">
        <v>156</v>
      </c>
      <c r="E217" s="127" t="s">
        <v>1218</v>
      </c>
      <c r="F217" s="128" t="s">
        <v>1219</v>
      </c>
      <c r="G217" s="129" t="s">
        <v>415</v>
      </c>
      <c r="H217" s="130">
        <v>0.4</v>
      </c>
      <c r="I217" s="131"/>
      <c r="J217" s="132">
        <f>ROUND(I217*H217,2)</f>
        <v>0</v>
      </c>
      <c r="K217" s="128" t="s">
        <v>452</v>
      </c>
      <c r="L217" s="33"/>
      <c r="M217" s="133" t="s">
        <v>21</v>
      </c>
      <c r="N217" s="134" t="s">
        <v>48</v>
      </c>
      <c r="P217" s="135">
        <f>O217*H217</f>
        <v>0</v>
      </c>
      <c r="Q217" s="135">
        <v>0</v>
      </c>
      <c r="R217" s="135">
        <f>Q217*H217</f>
        <v>0</v>
      </c>
      <c r="S217" s="135">
        <v>0</v>
      </c>
      <c r="T217" s="136">
        <f>S217*H217</f>
        <v>0</v>
      </c>
      <c r="AR217" s="137" t="s">
        <v>154</v>
      </c>
      <c r="AT217" s="137" t="s">
        <v>156</v>
      </c>
      <c r="AU217" s="137" t="s">
        <v>87</v>
      </c>
      <c r="AY217" s="18" t="s">
        <v>155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8" t="s">
        <v>85</v>
      </c>
      <c r="BK217" s="138">
        <f>ROUND(I217*H217,2)</f>
        <v>0</v>
      </c>
      <c r="BL217" s="18" t="s">
        <v>154</v>
      </c>
      <c r="BM217" s="137" t="s">
        <v>1266</v>
      </c>
    </row>
    <row r="218" spans="2:65" s="1" customFormat="1">
      <c r="B218" s="33"/>
      <c r="D218" s="139" t="s">
        <v>161</v>
      </c>
      <c r="F218" s="140" t="s">
        <v>1221</v>
      </c>
      <c r="I218" s="141"/>
      <c r="L218" s="33"/>
      <c r="M218" s="142"/>
      <c r="T218" s="54"/>
      <c r="AT218" s="18" t="s">
        <v>161</v>
      </c>
      <c r="AU218" s="18" t="s">
        <v>87</v>
      </c>
    </row>
    <row r="219" spans="2:65" s="1" customFormat="1">
      <c r="B219" s="33"/>
      <c r="D219" s="174" t="s">
        <v>455</v>
      </c>
      <c r="F219" s="175" t="s">
        <v>1222</v>
      </c>
      <c r="I219" s="141"/>
      <c r="L219" s="33"/>
      <c r="M219" s="142"/>
      <c r="T219" s="54"/>
      <c r="AT219" s="18" t="s">
        <v>455</v>
      </c>
      <c r="AU219" s="18" t="s">
        <v>87</v>
      </c>
    </row>
    <row r="220" spans="2:65" s="1" customFormat="1" ht="29.25">
      <c r="B220" s="33"/>
      <c r="D220" s="139" t="s">
        <v>162</v>
      </c>
      <c r="F220" s="143" t="s">
        <v>1241</v>
      </c>
      <c r="I220" s="141"/>
      <c r="L220" s="33"/>
      <c r="M220" s="142"/>
      <c r="T220" s="54"/>
      <c r="AT220" s="18" t="s">
        <v>162</v>
      </c>
      <c r="AU220" s="18" t="s">
        <v>87</v>
      </c>
    </row>
    <row r="221" spans="2:65" s="11" customFormat="1">
      <c r="B221" s="144"/>
      <c r="D221" s="139" t="s">
        <v>193</v>
      </c>
      <c r="E221" s="145" t="s">
        <v>21</v>
      </c>
      <c r="F221" s="146" t="s">
        <v>611</v>
      </c>
      <c r="H221" s="147">
        <v>0.4</v>
      </c>
      <c r="I221" s="148"/>
      <c r="L221" s="144"/>
      <c r="M221" s="149"/>
      <c r="T221" s="150"/>
      <c r="AT221" s="145" t="s">
        <v>193</v>
      </c>
      <c r="AU221" s="145" t="s">
        <v>87</v>
      </c>
      <c r="AV221" s="11" t="s">
        <v>87</v>
      </c>
      <c r="AW221" s="11" t="s">
        <v>38</v>
      </c>
      <c r="AX221" s="11" t="s">
        <v>85</v>
      </c>
      <c r="AY221" s="145" t="s">
        <v>155</v>
      </c>
    </row>
    <row r="222" spans="2:65" s="1" customFormat="1">
      <c r="B222" s="33"/>
      <c r="D222" s="139" t="s">
        <v>445</v>
      </c>
      <c r="F222" s="171" t="s">
        <v>644</v>
      </c>
      <c r="L222" s="33"/>
      <c r="M222" s="142"/>
      <c r="T222" s="54"/>
      <c r="AU222" s="18" t="s">
        <v>87</v>
      </c>
    </row>
    <row r="223" spans="2:65" s="1" customFormat="1">
      <c r="B223" s="33"/>
      <c r="D223" s="139" t="s">
        <v>445</v>
      </c>
      <c r="F223" s="172" t="s">
        <v>777</v>
      </c>
      <c r="H223" s="173">
        <v>0</v>
      </c>
      <c r="L223" s="33"/>
      <c r="M223" s="142"/>
      <c r="T223" s="54"/>
      <c r="AU223" s="18" t="s">
        <v>87</v>
      </c>
    </row>
    <row r="224" spans="2:65" s="1" customFormat="1">
      <c r="B224" s="33"/>
      <c r="D224" s="139" t="s">
        <v>445</v>
      </c>
      <c r="F224" s="172" t="s">
        <v>1248</v>
      </c>
      <c r="H224" s="173">
        <v>0.4</v>
      </c>
      <c r="L224" s="33"/>
      <c r="M224" s="142"/>
      <c r="T224" s="54"/>
      <c r="AU224" s="18" t="s">
        <v>87</v>
      </c>
    </row>
    <row r="225" spans="2:65" s="1" customFormat="1">
      <c r="B225" s="33"/>
      <c r="D225" s="139" t="s">
        <v>445</v>
      </c>
      <c r="F225" s="172" t="s">
        <v>464</v>
      </c>
      <c r="H225" s="173">
        <v>0.4</v>
      </c>
      <c r="L225" s="33"/>
      <c r="M225" s="142"/>
      <c r="T225" s="54"/>
      <c r="AU225" s="18" t="s">
        <v>87</v>
      </c>
    </row>
    <row r="226" spans="2:65" s="10" customFormat="1" ht="22.9" customHeight="1">
      <c r="B226" s="116"/>
      <c r="D226" s="117" t="s">
        <v>76</v>
      </c>
      <c r="E226" s="169" t="s">
        <v>584</v>
      </c>
      <c r="F226" s="169" t="s">
        <v>585</v>
      </c>
      <c r="I226" s="119"/>
      <c r="J226" s="170">
        <f>BK226</f>
        <v>0</v>
      </c>
      <c r="L226" s="116"/>
      <c r="M226" s="121"/>
      <c r="P226" s="122">
        <f>SUM(P227:P235)</f>
        <v>0</v>
      </c>
      <c r="R226" s="122">
        <f>SUM(R227:R235)</f>
        <v>0</v>
      </c>
      <c r="T226" s="123">
        <f>SUM(T227:T235)</f>
        <v>0</v>
      </c>
      <c r="AR226" s="117" t="s">
        <v>85</v>
      </c>
      <c r="AT226" s="124" t="s">
        <v>76</v>
      </c>
      <c r="AU226" s="124" t="s">
        <v>85</v>
      </c>
      <c r="AY226" s="117" t="s">
        <v>155</v>
      </c>
      <c r="BK226" s="125">
        <f>SUM(BK227:BK235)</f>
        <v>0</v>
      </c>
    </row>
    <row r="227" spans="2:65" s="1" customFormat="1" ht="16.5" customHeight="1">
      <c r="B227" s="33"/>
      <c r="C227" s="126" t="s">
        <v>251</v>
      </c>
      <c r="D227" s="126" t="s">
        <v>156</v>
      </c>
      <c r="E227" s="127" t="s">
        <v>586</v>
      </c>
      <c r="F227" s="128" t="s">
        <v>587</v>
      </c>
      <c r="G227" s="129" t="s">
        <v>467</v>
      </c>
      <c r="H227" s="130">
        <v>8.9999999999999993E-3</v>
      </c>
      <c r="I227" s="131"/>
      <c r="J227" s="132">
        <f>ROUND(I227*H227,2)</f>
        <v>0</v>
      </c>
      <c r="K227" s="128" t="s">
        <v>21</v>
      </c>
      <c r="L227" s="33"/>
      <c r="M227" s="133" t="s">
        <v>21</v>
      </c>
      <c r="N227" s="134" t="s">
        <v>48</v>
      </c>
      <c r="P227" s="135">
        <f>O227*H227</f>
        <v>0</v>
      </c>
      <c r="Q227" s="135">
        <v>0</v>
      </c>
      <c r="R227" s="135">
        <f>Q227*H227</f>
        <v>0</v>
      </c>
      <c r="S227" s="135">
        <v>0</v>
      </c>
      <c r="T227" s="136">
        <f>S227*H227</f>
        <v>0</v>
      </c>
      <c r="AR227" s="137" t="s">
        <v>154</v>
      </c>
      <c r="AT227" s="137" t="s">
        <v>156</v>
      </c>
      <c r="AU227" s="137" t="s">
        <v>87</v>
      </c>
      <c r="AY227" s="18" t="s">
        <v>155</v>
      </c>
      <c r="BE227" s="138">
        <f>IF(N227="základní",J227,0)</f>
        <v>0</v>
      </c>
      <c r="BF227" s="138">
        <f>IF(N227="snížená",J227,0)</f>
        <v>0</v>
      </c>
      <c r="BG227" s="138">
        <f>IF(N227="zákl. přenesená",J227,0)</f>
        <v>0</v>
      </c>
      <c r="BH227" s="138">
        <f>IF(N227="sníž. přenesená",J227,0)</f>
        <v>0</v>
      </c>
      <c r="BI227" s="138">
        <f>IF(N227="nulová",J227,0)</f>
        <v>0</v>
      </c>
      <c r="BJ227" s="18" t="s">
        <v>85</v>
      </c>
      <c r="BK227" s="138">
        <f>ROUND(I227*H227,2)</f>
        <v>0</v>
      </c>
      <c r="BL227" s="18" t="s">
        <v>154</v>
      </c>
      <c r="BM227" s="137" t="s">
        <v>1267</v>
      </c>
    </row>
    <row r="228" spans="2:65" s="1" customFormat="1" ht="48.75">
      <c r="B228" s="33"/>
      <c r="D228" s="139" t="s">
        <v>161</v>
      </c>
      <c r="F228" s="140" t="s">
        <v>589</v>
      </c>
      <c r="I228" s="141"/>
      <c r="L228" s="33"/>
      <c r="M228" s="142"/>
      <c r="T228" s="54"/>
      <c r="AT228" s="18" t="s">
        <v>161</v>
      </c>
      <c r="AU228" s="18" t="s">
        <v>87</v>
      </c>
    </row>
    <row r="229" spans="2:65" s="1" customFormat="1" ht="29.25">
      <c r="B229" s="33"/>
      <c r="D229" s="139" t="s">
        <v>162</v>
      </c>
      <c r="F229" s="143" t="s">
        <v>1241</v>
      </c>
      <c r="I229" s="141"/>
      <c r="L229" s="33"/>
      <c r="M229" s="142"/>
      <c r="T229" s="54"/>
      <c r="AT229" s="18" t="s">
        <v>162</v>
      </c>
      <c r="AU229" s="18" t="s">
        <v>87</v>
      </c>
    </row>
    <row r="230" spans="2:65" s="13" customFormat="1">
      <c r="B230" s="176"/>
      <c r="D230" s="139" t="s">
        <v>193</v>
      </c>
      <c r="E230" s="177" t="s">
        <v>21</v>
      </c>
      <c r="F230" s="178" t="s">
        <v>590</v>
      </c>
      <c r="H230" s="177" t="s">
        <v>21</v>
      </c>
      <c r="I230" s="179"/>
      <c r="L230" s="176"/>
      <c r="M230" s="180"/>
      <c r="T230" s="181"/>
      <c r="AT230" s="177" t="s">
        <v>193</v>
      </c>
      <c r="AU230" s="177" t="s">
        <v>87</v>
      </c>
      <c r="AV230" s="13" t="s">
        <v>85</v>
      </c>
      <c r="AW230" s="13" t="s">
        <v>38</v>
      </c>
      <c r="AX230" s="13" t="s">
        <v>77</v>
      </c>
      <c r="AY230" s="177" t="s">
        <v>155</v>
      </c>
    </row>
    <row r="231" spans="2:65" s="11" customFormat="1">
      <c r="B231" s="144"/>
      <c r="D231" s="139" t="s">
        <v>193</v>
      </c>
      <c r="E231" s="145" t="s">
        <v>21</v>
      </c>
      <c r="F231" s="146" t="s">
        <v>1268</v>
      </c>
      <c r="H231" s="147">
        <v>8.9999999999999993E-3</v>
      </c>
      <c r="I231" s="148"/>
      <c r="L231" s="144"/>
      <c r="M231" s="149"/>
      <c r="T231" s="150"/>
      <c r="AT231" s="145" t="s">
        <v>193</v>
      </c>
      <c r="AU231" s="145" t="s">
        <v>87</v>
      </c>
      <c r="AV231" s="11" t="s">
        <v>87</v>
      </c>
      <c r="AW231" s="11" t="s">
        <v>38</v>
      </c>
      <c r="AX231" s="11" t="s">
        <v>85</v>
      </c>
      <c r="AY231" s="145" t="s">
        <v>155</v>
      </c>
    </row>
    <row r="232" spans="2:65" s="1" customFormat="1">
      <c r="B232" s="33"/>
      <c r="D232" s="139" t="s">
        <v>445</v>
      </c>
      <c r="F232" s="171" t="s">
        <v>644</v>
      </c>
      <c r="L232" s="33"/>
      <c r="M232" s="142"/>
      <c r="T232" s="54"/>
      <c r="AU232" s="18" t="s">
        <v>87</v>
      </c>
    </row>
    <row r="233" spans="2:65" s="1" customFormat="1">
      <c r="B233" s="33"/>
      <c r="D233" s="139" t="s">
        <v>445</v>
      </c>
      <c r="F233" s="172" t="s">
        <v>777</v>
      </c>
      <c r="H233" s="173">
        <v>0</v>
      </c>
      <c r="L233" s="33"/>
      <c r="M233" s="142"/>
      <c r="T233" s="54"/>
      <c r="AU233" s="18" t="s">
        <v>87</v>
      </c>
    </row>
    <row r="234" spans="2:65" s="1" customFormat="1">
      <c r="B234" s="33"/>
      <c r="D234" s="139" t="s">
        <v>445</v>
      </c>
      <c r="F234" s="172" t="s">
        <v>1248</v>
      </c>
      <c r="H234" s="173">
        <v>0.4</v>
      </c>
      <c r="L234" s="33"/>
      <c r="M234" s="142"/>
      <c r="T234" s="54"/>
      <c r="AU234" s="18" t="s">
        <v>87</v>
      </c>
    </row>
    <row r="235" spans="2:65" s="1" customFormat="1">
      <c r="B235" s="33"/>
      <c r="D235" s="139" t="s">
        <v>445</v>
      </c>
      <c r="F235" s="172" t="s">
        <v>464</v>
      </c>
      <c r="H235" s="173">
        <v>0.4</v>
      </c>
      <c r="L235" s="33"/>
      <c r="M235" s="142"/>
      <c r="T235" s="54"/>
      <c r="AU235" s="18" t="s">
        <v>87</v>
      </c>
    </row>
    <row r="236" spans="2:65" s="10" customFormat="1" ht="22.9" customHeight="1">
      <c r="B236" s="116"/>
      <c r="D236" s="117" t="s">
        <v>76</v>
      </c>
      <c r="E236" s="169" t="s">
        <v>597</v>
      </c>
      <c r="F236" s="169" t="s">
        <v>598</v>
      </c>
      <c r="I236" s="119"/>
      <c r="J236" s="170">
        <f>BK236</f>
        <v>0</v>
      </c>
      <c r="L236" s="116"/>
      <c r="M236" s="121"/>
      <c r="P236" s="122">
        <f>SUM(P237:P240)</f>
        <v>0</v>
      </c>
      <c r="R236" s="122">
        <f>SUM(R237:R240)</f>
        <v>0</v>
      </c>
      <c r="T236" s="123">
        <f>SUM(T237:T240)</f>
        <v>0</v>
      </c>
      <c r="AR236" s="117" t="s">
        <v>85</v>
      </c>
      <c r="AT236" s="124" t="s">
        <v>76</v>
      </c>
      <c r="AU236" s="124" t="s">
        <v>85</v>
      </c>
      <c r="AY236" s="117" t="s">
        <v>155</v>
      </c>
      <c r="BK236" s="125">
        <f>SUM(BK237:BK240)</f>
        <v>0</v>
      </c>
    </row>
    <row r="237" spans="2:65" s="1" customFormat="1" ht="16.5" customHeight="1">
      <c r="B237" s="33"/>
      <c r="C237" s="126" t="s">
        <v>258</v>
      </c>
      <c r="D237" s="126" t="s">
        <v>156</v>
      </c>
      <c r="E237" s="127" t="s">
        <v>1225</v>
      </c>
      <c r="F237" s="128" t="s">
        <v>1226</v>
      </c>
      <c r="G237" s="129" t="s">
        <v>467</v>
      </c>
      <c r="H237" s="130">
        <v>6.3E-2</v>
      </c>
      <c r="I237" s="131"/>
      <c r="J237" s="132">
        <f>ROUND(I237*H237,2)</f>
        <v>0</v>
      </c>
      <c r="K237" s="128" t="s">
        <v>452</v>
      </c>
      <c r="L237" s="33"/>
      <c r="M237" s="133" t="s">
        <v>21</v>
      </c>
      <c r="N237" s="134" t="s">
        <v>48</v>
      </c>
      <c r="P237" s="135">
        <f>O237*H237</f>
        <v>0</v>
      </c>
      <c r="Q237" s="135">
        <v>0</v>
      </c>
      <c r="R237" s="135">
        <f>Q237*H237</f>
        <v>0</v>
      </c>
      <c r="S237" s="135">
        <v>0</v>
      </c>
      <c r="T237" s="136">
        <f>S237*H237</f>
        <v>0</v>
      </c>
      <c r="AR237" s="137" t="s">
        <v>154</v>
      </c>
      <c r="AT237" s="137" t="s">
        <v>156</v>
      </c>
      <c r="AU237" s="137" t="s">
        <v>87</v>
      </c>
      <c r="AY237" s="18" t="s">
        <v>155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8" t="s">
        <v>85</v>
      </c>
      <c r="BK237" s="138">
        <f>ROUND(I237*H237,2)</f>
        <v>0</v>
      </c>
      <c r="BL237" s="18" t="s">
        <v>154</v>
      </c>
      <c r="BM237" s="137" t="s">
        <v>1269</v>
      </c>
    </row>
    <row r="238" spans="2:65" s="1" customFormat="1" ht="19.5">
      <c r="B238" s="33"/>
      <c r="D238" s="139" t="s">
        <v>161</v>
      </c>
      <c r="F238" s="140" t="s">
        <v>1228</v>
      </c>
      <c r="I238" s="141"/>
      <c r="L238" s="33"/>
      <c r="M238" s="142"/>
      <c r="T238" s="54"/>
      <c r="AT238" s="18" t="s">
        <v>161</v>
      </c>
      <c r="AU238" s="18" t="s">
        <v>87</v>
      </c>
    </row>
    <row r="239" spans="2:65" s="1" customFormat="1">
      <c r="B239" s="33"/>
      <c r="D239" s="174" t="s">
        <v>455</v>
      </c>
      <c r="F239" s="175" t="s">
        <v>1229</v>
      </c>
      <c r="I239" s="141"/>
      <c r="L239" s="33"/>
      <c r="M239" s="142"/>
      <c r="T239" s="54"/>
      <c r="AT239" s="18" t="s">
        <v>455</v>
      </c>
      <c r="AU239" s="18" t="s">
        <v>87</v>
      </c>
    </row>
    <row r="240" spans="2:65" s="1" customFormat="1" ht="48.75">
      <c r="B240" s="33"/>
      <c r="D240" s="139" t="s">
        <v>162</v>
      </c>
      <c r="F240" s="143" t="s">
        <v>678</v>
      </c>
      <c r="I240" s="141"/>
      <c r="L240" s="33"/>
      <c r="M240" s="161"/>
      <c r="N240" s="162"/>
      <c r="O240" s="162"/>
      <c r="P240" s="162"/>
      <c r="Q240" s="162"/>
      <c r="R240" s="162"/>
      <c r="S240" s="162"/>
      <c r="T240" s="163"/>
      <c r="AT240" s="18" t="s">
        <v>162</v>
      </c>
      <c r="AU240" s="18" t="s">
        <v>87</v>
      </c>
    </row>
    <row r="241" spans="2:12" s="1" customFormat="1" ht="6.95" customHeight="1">
      <c r="B241" s="42"/>
      <c r="C241" s="43"/>
      <c r="D241" s="43"/>
      <c r="E241" s="43"/>
      <c r="F241" s="43"/>
      <c r="G241" s="43"/>
      <c r="H241" s="43"/>
      <c r="I241" s="43"/>
      <c r="J241" s="43"/>
      <c r="K241" s="43"/>
      <c r="L241" s="33"/>
    </row>
  </sheetData>
  <sheetProtection algorithmName="SHA-512" hashValue="WdyC6eMtCCeoICzFD5Vy1y12D3MfUU+TwUjsuql/MJOQJwNW+z+ra8y3Ltka2NZExojBcX6PXCBb724hoXF6RQ==" saltValue="rXsCg2rzRgdFnEt3plDMeJ68+A+EJpXHkKCofu11+Tc10EZ8CX0uZ8GV1CCFPtPx+jqN9Gee2KQrXmNu+86slA==" spinCount="100000" sheet="1" objects="1" scenarios="1" formatColumns="0" formatRows="0" autoFilter="0"/>
  <autoFilter ref="C89:K240" xr:uid="{00000000-0009-0000-0000-000008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95" r:id="rId1" xr:uid="{00000000-0004-0000-0800-000000000000}"/>
    <hyperlink ref="F110" r:id="rId2" xr:uid="{00000000-0004-0000-0800-000001000000}"/>
    <hyperlink ref="F131" r:id="rId3" xr:uid="{00000000-0004-0000-0800-000002000000}"/>
    <hyperlink ref="F138" r:id="rId4" xr:uid="{00000000-0004-0000-0800-000003000000}"/>
    <hyperlink ref="F147" r:id="rId5" xr:uid="{00000000-0004-0000-0800-000004000000}"/>
    <hyperlink ref="F156" r:id="rId6" xr:uid="{00000000-0004-0000-0800-000005000000}"/>
    <hyperlink ref="F165" r:id="rId7" xr:uid="{00000000-0004-0000-0800-000006000000}"/>
    <hyperlink ref="F174" r:id="rId8" xr:uid="{00000000-0004-0000-0800-000007000000}"/>
    <hyperlink ref="F183" r:id="rId9" xr:uid="{00000000-0004-0000-0800-000008000000}"/>
    <hyperlink ref="F192" r:id="rId10" xr:uid="{00000000-0004-0000-0800-000009000000}"/>
    <hyperlink ref="F201" r:id="rId11" xr:uid="{00000000-0004-0000-0800-00000A000000}"/>
    <hyperlink ref="F210" r:id="rId12" xr:uid="{00000000-0004-0000-0800-00000B000000}"/>
    <hyperlink ref="F219" r:id="rId13" xr:uid="{00000000-0004-0000-0800-00000C000000}"/>
    <hyperlink ref="F239" r:id="rId14" xr:uid="{00000000-0004-0000-0800-00000D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5"/>
  <headerFooter>
    <oddFooter>&amp;CStrana &amp;P z &amp;N</oddFooter>
  </headerFooter>
  <drawing r:id="rId16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B2:BM20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122</v>
      </c>
      <c r="AZ2" s="164" t="s">
        <v>1270</v>
      </c>
      <c r="BA2" s="164" t="s">
        <v>1270</v>
      </c>
      <c r="BB2" s="164" t="s">
        <v>415</v>
      </c>
      <c r="BC2" s="164" t="s">
        <v>1271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s="1" customFormat="1" ht="12" customHeight="1">
      <c r="B8" s="33"/>
      <c r="D8" s="28" t="s">
        <v>127</v>
      </c>
      <c r="L8" s="33"/>
    </row>
    <row r="9" spans="2:56" s="1" customFormat="1" ht="16.5" customHeight="1">
      <c r="B9" s="33"/>
      <c r="E9" s="323" t="s">
        <v>1272</v>
      </c>
      <c r="F9" s="359"/>
      <c r="G9" s="359"/>
      <c r="H9" s="359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5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19. 3. 2024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62" t="str">
        <f>'Rekapitulace stavby'!E14</f>
        <v>Vyplň údaj</v>
      </c>
      <c r="F18" s="334"/>
      <c r="G18" s="334"/>
      <c r="H18" s="334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92"/>
      <c r="E27" s="339" t="s">
        <v>21</v>
      </c>
      <c r="F27" s="339"/>
      <c r="G27" s="339"/>
      <c r="H27" s="339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43</v>
      </c>
      <c r="J30" s="64">
        <f>ROUND(J84,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4">
        <f>ROUND((SUM(BE84:BE205)),  2)</f>
        <v>0</v>
      </c>
      <c r="I33" s="94">
        <v>0.21</v>
      </c>
      <c r="J33" s="84">
        <f>ROUND(((SUM(BE84:BE205))*I33),  2)</f>
        <v>0</v>
      </c>
      <c r="L33" s="33"/>
    </row>
    <row r="34" spans="2:12" s="1" customFormat="1" ht="14.45" customHeight="1">
      <c r="B34" s="33"/>
      <c r="E34" s="28" t="s">
        <v>49</v>
      </c>
      <c r="F34" s="84">
        <f>ROUND((SUM(BF84:BF205)),  2)</f>
        <v>0</v>
      </c>
      <c r="I34" s="94">
        <v>0.12</v>
      </c>
      <c r="J34" s="84">
        <f>ROUND(((SUM(BF84:BF205))*I34),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4">
        <f>ROUND((SUM(BG84:BG205)),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4">
        <f>ROUND((SUM(BH84:BH205)),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4">
        <f>ROUND((SUM(BI84:BI205)),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53</v>
      </c>
      <c r="E39" s="55"/>
      <c r="F39" s="55"/>
      <c r="G39" s="97" t="s">
        <v>54</v>
      </c>
      <c r="H39" s="98" t="s">
        <v>55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60" t="str">
        <f>E7</f>
        <v>VD Štvanice – oprava plavebních komor</v>
      </c>
      <c r="F48" s="361"/>
      <c r="G48" s="361"/>
      <c r="H48" s="361"/>
      <c r="L48" s="33"/>
    </row>
    <row r="49" spans="2:47" s="1" customFormat="1" ht="12" customHeight="1">
      <c r="B49" s="33"/>
      <c r="C49" s="28" t="s">
        <v>127</v>
      </c>
      <c r="L49" s="33"/>
    </row>
    <row r="50" spans="2:47" s="1" customFormat="1" ht="16.5" customHeight="1">
      <c r="B50" s="33"/>
      <c r="E50" s="323" t="str">
        <f>E9</f>
        <v>SO 06 - Lokální reprofilace obslužných plat</v>
      </c>
      <c r="F50" s="359"/>
      <c r="G50" s="359"/>
      <c r="H50" s="359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>Hlavní město Praha</v>
      </c>
      <c r="I52" s="28" t="s">
        <v>24</v>
      </c>
      <c r="J52" s="50" t="str">
        <f>IF(J12="","",J12)</f>
        <v>19. 3. 2024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a.s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130</v>
      </c>
      <c r="D57" s="95"/>
      <c r="E57" s="95"/>
      <c r="F57" s="95"/>
      <c r="G57" s="95"/>
      <c r="H57" s="95"/>
      <c r="I57" s="95"/>
      <c r="J57" s="102" t="s">
        <v>131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75</v>
      </c>
      <c r="J59" s="64">
        <f>J84</f>
        <v>0</v>
      </c>
      <c r="L59" s="33"/>
      <c r="AU59" s="18" t="s">
        <v>132</v>
      </c>
    </row>
    <row r="60" spans="2:47" s="8" customFormat="1" ht="24.95" customHeight="1">
      <c r="B60" s="104"/>
      <c r="D60" s="105" t="s">
        <v>430</v>
      </c>
      <c r="E60" s="106"/>
      <c r="F60" s="106"/>
      <c r="G60" s="106"/>
      <c r="H60" s="106"/>
      <c r="I60" s="106"/>
      <c r="J60" s="107">
        <f>J85</f>
        <v>0</v>
      </c>
      <c r="L60" s="104"/>
    </row>
    <row r="61" spans="2:47" s="12" customFormat="1" ht="19.899999999999999" customHeight="1">
      <c r="B61" s="165"/>
      <c r="D61" s="166" t="s">
        <v>431</v>
      </c>
      <c r="E61" s="167"/>
      <c r="F61" s="167"/>
      <c r="G61" s="167"/>
      <c r="H61" s="167"/>
      <c r="I61" s="167"/>
      <c r="J61" s="168">
        <f>J86</f>
        <v>0</v>
      </c>
      <c r="L61" s="165"/>
    </row>
    <row r="62" spans="2:47" s="12" customFormat="1" ht="19.899999999999999" customHeight="1">
      <c r="B62" s="165"/>
      <c r="D62" s="166" t="s">
        <v>434</v>
      </c>
      <c r="E62" s="167"/>
      <c r="F62" s="167"/>
      <c r="G62" s="167"/>
      <c r="H62" s="167"/>
      <c r="I62" s="167"/>
      <c r="J62" s="168">
        <f>J106</f>
        <v>0</v>
      </c>
      <c r="L62" s="165"/>
    </row>
    <row r="63" spans="2:47" s="12" customFormat="1" ht="19.899999999999999" customHeight="1">
      <c r="B63" s="165"/>
      <c r="D63" s="166" t="s">
        <v>435</v>
      </c>
      <c r="E63" s="167"/>
      <c r="F63" s="167"/>
      <c r="G63" s="167"/>
      <c r="H63" s="167"/>
      <c r="I63" s="167"/>
      <c r="J63" s="168">
        <f>J189</f>
        <v>0</v>
      </c>
      <c r="L63" s="165"/>
    </row>
    <row r="64" spans="2:47" s="12" customFormat="1" ht="19.899999999999999" customHeight="1">
      <c r="B64" s="165"/>
      <c r="D64" s="166" t="s">
        <v>436</v>
      </c>
      <c r="E64" s="167"/>
      <c r="F64" s="167"/>
      <c r="G64" s="167"/>
      <c r="H64" s="167"/>
      <c r="I64" s="167"/>
      <c r="J64" s="168">
        <f>J201</f>
        <v>0</v>
      </c>
      <c r="L64" s="165"/>
    </row>
    <row r="65" spans="2:12" s="1" customFormat="1" ht="21.75" customHeight="1">
      <c r="B65" s="33"/>
      <c r="L65" s="33"/>
    </row>
    <row r="66" spans="2:12" s="1" customFormat="1" ht="6.95" customHeight="1"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33"/>
    </row>
    <row r="70" spans="2:12" s="1" customFormat="1" ht="6.95" customHeight="1">
      <c r="B70" s="44"/>
      <c r="C70" s="45"/>
      <c r="D70" s="45"/>
      <c r="E70" s="45"/>
      <c r="F70" s="45"/>
      <c r="G70" s="45"/>
      <c r="H70" s="45"/>
      <c r="I70" s="45"/>
      <c r="J70" s="45"/>
      <c r="K70" s="45"/>
      <c r="L70" s="33"/>
    </row>
    <row r="71" spans="2:12" s="1" customFormat="1" ht="24.95" customHeight="1">
      <c r="B71" s="33"/>
      <c r="C71" s="22" t="s">
        <v>139</v>
      </c>
      <c r="L71" s="33"/>
    </row>
    <row r="72" spans="2:12" s="1" customFormat="1" ht="6.95" customHeight="1">
      <c r="B72" s="33"/>
      <c r="L72" s="33"/>
    </row>
    <row r="73" spans="2:12" s="1" customFormat="1" ht="12" customHeight="1">
      <c r="B73" s="33"/>
      <c r="C73" s="28" t="s">
        <v>16</v>
      </c>
      <c r="L73" s="33"/>
    </row>
    <row r="74" spans="2:12" s="1" customFormat="1" ht="16.5" customHeight="1">
      <c r="B74" s="33"/>
      <c r="E74" s="360" t="str">
        <f>E7</f>
        <v>VD Štvanice – oprava plavebních komor</v>
      </c>
      <c r="F74" s="361"/>
      <c r="G74" s="361"/>
      <c r="H74" s="361"/>
      <c r="L74" s="33"/>
    </row>
    <row r="75" spans="2:12" s="1" customFormat="1" ht="12" customHeight="1">
      <c r="B75" s="33"/>
      <c r="C75" s="28" t="s">
        <v>127</v>
      </c>
      <c r="L75" s="33"/>
    </row>
    <row r="76" spans="2:12" s="1" customFormat="1" ht="16.5" customHeight="1">
      <c r="B76" s="33"/>
      <c r="E76" s="323" t="str">
        <f>E9</f>
        <v>SO 06 - Lokální reprofilace obslužných plat</v>
      </c>
      <c r="F76" s="359"/>
      <c r="G76" s="359"/>
      <c r="H76" s="359"/>
      <c r="L76" s="33"/>
    </row>
    <row r="77" spans="2:12" s="1" customFormat="1" ht="6.95" customHeight="1">
      <c r="B77" s="33"/>
      <c r="L77" s="33"/>
    </row>
    <row r="78" spans="2:12" s="1" customFormat="1" ht="12" customHeight="1">
      <c r="B78" s="33"/>
      <c r="C78" s="28" t="s">
        <v>22</v>
      </c>
      <c r="F78" s="26" t="str">
        <f>F12</f>
        <v>Hlavní město Praha</v>
      </c>
      <c r="I78" s="28" t="s">
        <v>24</v>
      </c>
      <c r="J78" s="50" t="str">
        <f>IF(J12="","",J12)</f>
        <v>19. 3. 2024</v>
      </c>
      <c r="L78" s="33"/>
    </row>
    <row r="79" spans="2:12" s="1" customFormat="1" ht="6.95" customHeight="1">
      <c r="B79" s="33"/>
      <c r="L79" s="33"/>
    </row>
    <row r="80" spans="2:12" s="1" customFormat="1" ht="15.2" customHeight="1">
      <c r="B80" s="33"/>
      <c r="C80" s="28" t="s">
        <v>26</v>
      </c>
      <c r="F80" s="26" t="str">
        <f>E15</f>
        <v>Povodí Vltavy, státní podnik</v>
      </c>
      <c r="I80" s="28" t="s">
        <v>34</v>
      </c>
      <c r="J80" s="31" t="str">
        <f>E21</f>
        <v>AQUATIS a.s</v>
      </c>
      <c r="L80" s="33"/>
    </row>
    <row r="81" spans="2:65" s="1" customFormat="1" ht="15.2" customHeight="1">
      <c r="B81" s="33"/>
      <c r="C81" s="28" t="s">
        <v>32</v>
      </c>
      <c r="F81" s="26" t="str">
        <f>IF(E18="","",E18)</f>
        <v>Vyplň údaj</v>
      </c>
      <c r="I81" s="28" t="s">
        <v>39</v>
      </c>
      <c r="J81" s="31" t="str">
        <f>E24</f>
        <v>Bc. Aneta Patková</v>
      </c>
      <c r="L81" s="33"/>
    </row>
    <row r="82" spans="2:65" s="1" customFormat="1" ht="10.35" customHeight="1">
      <c r="B82" s="33"/>
      <c r="L82" s="33"/>
    </row>
    <row r="83" spans="2:65" s="9" customFormat="1" ht="29.25" customHeight="1">
      <c r="B83" s="108"/>
      <c r="C83" s="109" t="s">
        <v>140</v>
      </c>
      <c r="D83" s="110" t="s">
        <v>62</v>
      </c>
      <c r="E83" s="110" t="s">
        <v>58</v>
      </c>
      <c r="F83" s="110" t="s">
        <v>59</v>
      </c>
      <c r="G83" s="110" t="s">
        <v>141</v>
      </c>
      <c r="H83" s="110" t="s">
        <v>142</v>
      </c>
      <c r="I83" s="110" t="s">
        <v>143</v>
      </c>
      <c r="J83" s="110" t="s">
        <v>131</v>
      </c>
      <c r="K83" s="111" t="s">
        <v>144</v>
      </c>
      <c r="L83" s="108"/>
      <c r="M83" s="57" t="s">
        <v>21</v>
      </c>
      <c r="N83" s="58" t="s">
        <v>47</v>
      </c>
      <c r="O83" s="58" t="s">
        <v>145</v>
      </c>
      <c r="P83" s="58" t="s">
        <v>146</v>
      </c>
      <c r="Q83" s="58" t="s">
        <v>147</v>
      </c>
      <c r="R83" s="58" t="s">
        <v>148</v>
      </c>
      <c r="S83" s="58" t="s">
        <v>149</v>
      </c>
      <c r="T83" s="59" t="s">
        <v>150</v>
      </c>
    </row>
    <row r="84" spans="2:65" s="1" customFormat="1" ht="22.9" customHeight="1">
      <c r="B84" s="33"/>
      <c r="C84" s="62" t="s">
        <v>151</v>
      </c>
      <c r="J84" s="112">
        <f>BK84</f>
        <v>0</v>
      </c>
      <c r="L84" s="33"/>
      <c r="M84" s="60"/>
      <c r="N84" s="51"/>
      <c r="O84" s="51"/>
      <c r="P84" s="113">
        <f>P85</f>
        <v>0</v>
      </c>
      <c r="Q84" s="51"/>
      <c r="R84" s="113">
        <f>R85</f>
        <v>11.02862828</v>
      </c>
      <c r="S84" s="51"/>
      <c r="T84" s="114">
        <f>T85</f>
        <v>183.52574999999999</v>
      </c>
      <c r="AT84" s="18" t="s">
        <v>76</v>
      </c>
      <c r="AU84" s="18" t="s">
        <v>132</v>
      </c>
      <c r="BK84" s="115">
        <f>BK85</f>
        <v>0</v>
      </c>
    </row>
    <row r="85" spans="2:65" s="10" customFormat="1" ht="25.9" customHeight="1">
      <c r="B85" s="116"/>
      <c r="D85" s="117" t="s">
        <v>76</v>
      </c>
      <c r="E85" s="118" t="s">
        <v>437</v>
      </c>
      <c r="F85" s="118" t="s">
        <v>438</v>
      </c>
      <c r="I85" s="119"/>
      <c r="J85" s="120">
        <f>BK85</f>
        <v>0</v>
      </c>
      <c r="L85" s="116"/>
      <c r="M85" s="121"/>
      <c r="P85" s="122">
        <f>P86+P106+P189+P201</f>
        <v>0</v>
      </c>
      <c r="R85" s="122">
        <f>R86+R106+R189+R201</f>
        <v>11.02862828</v>
      </c>
      <c r="T85" s="123">
        <f>T86+T106+T189+T201</f>
        <v>183.52574999999999</v>
      </c>
      <c r="AR85" s="117" t="s">
        <v>85</v>
      </c>
      <c r="AT85" s="124" t="s">
        <v>76</v>
      </c>
      <c r="AU85" s="124" t="s">
        <v>77</v>
      </c>
      <c r="AY85" s="117" t="s">
        <v>155</v>
      </c>
      <c r="BK85" s="125">
        <f>BK86+BK106+BK189+BK201</f>
        <v>0</v>
      </c>
    </row>
    <row r="86" spans="2:65" s="10" customFormat="1" ht="22.9" customHeight="1">
      <c r="B86" s="116"/>
      <c r="D86" s="117" t="s">
        <v>76</v>
      </c>
      <c r="E86" s="169" t="s">
        <v>85</v>
      </c>
      <c r="F86" s="169" t="s">
        <v>439</v>
      </c>
      <c r="I86" s="119"/>
      <c r="J86" s="170">
        <f>BK86</f>
        <v>0</v>
      </c>
      <c r="L86" s="116"/>
      <c r="M86" s="121"/>
      <c r="P86" s="122">
        <f>SUM(P87:P105)</f>
        <v>0</v>
      </c>
      <c r="R86" s="122">
        <f>SUM(R87:R105)</f>
        <v>3.0210000000000001E-2</v>
      </c>
      <c r="T86" s="123">
        <f>SUM(T87:T105)</f>
        <v>183.52574999999999</v>
      </c>
      <c r="AR86" s="117" t="s">
        <v>85</v>
      </c>
      <c r="AT86" s="124" t="s">
        <v>76</v>
      </c>
      <c r="AU86" s="124" t="s">
        <v>85</v>
      </c>
      <c r="AY86" s="117" t="s">
        <v>155</v>
      </c>
      <c r="BK86" s="125">
        <f>SUM(BK87:BK105)</f>
        <v>0</v>
      </c>
    </row>
    <row r="87" spans="2:65" s="1" customFormat="1" ht="16.5" customHeight="1">
      <c r="B87" s="33"/>
      <c r="C87" s="126" t="s">
        <v>85</v>
      </c>
      <c r="D87" s="126" t="s">
        <v>156</v>
      </c>
      <c r="E87" s="127" t="s">
        <v>1273</v>
      </c>
      <c r="F87" s="128" t="s">
        <v>1274</v>
      </c>
      <c r="G87" s="129" t="s">
        <v>415</v>
      </c>
      <c r="H87" s="130">
        <v>755.25</v>
      </c>
      <c r="I87" s="131"/>
      <c r="J87" s="132">
        <f>ROUND(I87*H87,2)</f>
        <v>0</v>
      </c>
      <c r="K87" s="128" t="s">
        <v>452</v>
      </c>
      <c r="L87" s="33"/>
      <c r="M87" s="133" t="s">
        <v>21</v>
      </c>
      <c r="N87" s="134" t="s">
        <v>48</v>
      </c>
      <c r="P87" s="135">
        <f>O87*H87</f>
        <v>0</v>
      </c>
      <c r="Q87" s="135">
        <v>0</v>
      </c>
      <c r="R87" s="135">
        <f>Q87*H87</f>
        <v>0</v>
      </c>
      <c r="S87" s="135">
        <v>0.24299999999999999</v>
      </c>
      <c r="T87" s="136">
        <f>S87*H87</f>
        <v>183.52574999999999</v>
      </c>
      <c r="AR87" s="137" t="s">
        <v>154</v>
      </c>
      <c r="AT87" s="137" t="s">
        <v>156</v>
      </c>
      <c r="AU87" s="137" t="s">
        <v>87</v>
      </c>
      <c r="AY87" s="18" t="s">
        <v>155</v>
      </c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8" t="s">
        <v>85</v>
      </c>
      <c r="BK87" s="138">
        <f>ROUND(I87*H87,2)</f>
        <v>0</v>
      </c>
      <c r="BL87" s="18" t="s">
        <v>154</v>
      </c>
      <c r="BM87" s="137" t="s">
        <v>1275</v>
      </c>
    </row>
    <row r="88" spans="2:65" s="1" customFormat="1" ht="19.5">
      <c r="B88" s="33"/>
      <c r="D88" s="139" t="s">
        <v>161</v>
      </c>
      <c r="F88" s="140" t="s">
        <v>1276</v>
      </c>
      <c r="I88" s="141"/>
      <c r="L88" s="33"/>
      <c r="M88" s="142"/>
      <c r="T88" s="54"/>
      <c r="AT88" s="18" t="s">
        <v>161</v>
      </c>
      <c r="AU88" s="18" t="s">
        <v>87</v>
      </c>
    </row>
    <row r="89" spans="2:65" s="1" customFormat="1">
      <c r="B89" s="33"/>
      <c r="D89" s="174" t="s">
        <v>455</v>
      </c>
      <c r="F89" s="175" t="s">
        <v>1277</v>
      </c>
      <c r="I89" s="141"/>
      <c r="L89" s="33"/>
      <c r="M89" s="142"/>
      <c r="T89" s="54"/>
      <c r="AT89" s="18" t="s">
        <v>455</v>
      </c>
      <c r="AU89" s="18" t="s">
        <v>87</v>
      </c>
    </row>
    <row r="90" spans="2:65" s="1" customFormat="1" ht="29.25">
      <c r="B90" s="33"/>
      <c r="D90" s="139" t="s">
        <v>162</v>
      </c>
      <c r="F90" s="143" t="s">
        <v>1241</v>
      </c>
      <c r="I90" s="141"/>
      <c r="L90" s="33"/>
      <c r="M90" s="142"/>
      <c r="T90" s="54"/>
      <c r="AT90" s="18" t="s">
        <v>162</v>
      </c>
      <c r="AU90" s="18" t="s">
        <v>87</v>
      </c>
    </row>
    <row r="91" spans="2:65" s="13" customFormat="1">
      <c r="B91" s="176"/>
      <c r="D91" s="139" t="s">
        <v>193</v>
      </c>
      <c r="E91" s="177" t="s">
        <v>21</v>
      </c>
      <c r="F91" s="178" t="s">
        <v>1278</v>
      </c>
      <c r="H91" s="177" t="s">
        <v>21</v>
      </c>
      <c r="I91" s="179"/>
      <c r="L91" s="176"/>
      <c r="M91" s="180"/>
      <c r="T91" s="181"/>
      <c r="AT91" s="177" t="s">
        <v>193</v>
      </c>
      <c r="AU91" s="177" t="s">
        <v>87</v>
      </c>
      <c r="AV91" s="13" t="s">
        <v>85</v>
      </c>
      <c r="AW91" s="13" t="s">
        <v>38</v>
      </c>
      <c r="AX91" s="13" t="s">
        <v>77</v>
      </c>
      <c r="AY91" s="177" t="s">
        <v>155</v>
      </c>
    </row>
    <row r="92" spans="2:65" s="11" customFormat="1">
      <c r="B92" s="144"/>
      <c r="D92" s="139" t="s">
        <v>193</v>
      </c>
      <c r="E92" s="145" t="s">
        <v>21</v>
      </c>
      <c r="F92" s="146" t="s">
        <v>1279</v>
      </c>
      <c r="H92" s="147">
        <v>596.5</v>
      </c>
      <c r="I92" s="148"/>
      <c r="L92" s="144"/>
      <c r="M92" s="149"/>
      <c r="T92" s="150"/>
      <c r="AT92" s="145" t="s">
        <v>193</v>
      </c>
      <c r="AU92" s="145" t="s">
        <v>87</v>
      </c>
      <c r="AV92" s="11" t="s">
        <v>87</v>
      </c>
      <c r="AW92" s="11" t="s">
        <v>38</v>
      </c>
      <c r="AX92" s="11" t="s">
        <v>77</v>
      </c>
      <c r="AY92" s="145" t="s">
        <v>155</v>
      </c>
    </row>
    <row r="93" spans="2:65" s="11" customFormat="1">
      <c r="B93" s="144"/>
      <c r="D93" s="139" t="s">
        <v>193</v>
      </c>
      <c r="E93" s="145" t="s">
        <v>21</v>
      </c>
      <c r="F93" s="146" t="s">
        <v>1280</v>
      </c>
      <c r="H93" s="147">
        <v>120.5</v>
      </c>
      <c r="I93" s="148"/>
      <c r="L93" s="144"/>
      <c r="M93" s="149"/>
      <c r="T93" s="150"/>
      <c r="AT93" s="145" t="s">
        <v>193</v>
      </c>
      <c r="AU93" s="145" t="s">
        <v>87</v>
      </c>
      <c r="AV93" s="11" t="s">
        <v>87</v>
      </c>
      <c r="AW93" s="11" t="s">
        <v>38</v>
      </c>
      <c r="AX93" s="11" t="s">
        <v>77</v>
      </c>
      <c r="AY93" s="145" t="s">
        <v>155</v>
      </c>
    </row>
    <row r="94" spans="2:65" s="11" customFormat="1">
      <c r="B94" s="144"/>
      <c r="D94" s="139" t="s">
        <v>193</v>
      </c>
      <c r="E94" s="145" t="s">
        <v>21</v>
      </c>
      <c r="F94" s="146" t="s">
        <v>1281</v>
      </c>
      <c r="H94" s="147">
        <v>38.25</v>
      </c>
      <c r="I94" s="148"/>
      <c r="L94" s="144"/>
      <c r="M94" s="149"/>
      <c r="T94" s="150"/>
      <c r="AT94" s="145" t="s">
        <v>193</v>
      </c>
      <c r="AU94" s="145" t="s">
        <v>87</v>
      </c>
      <c r="AV94" s="11" t="s">
        <v>87</v>
      </c>
      <c r="AW94" s="11" t="s">
        <v>38</v>
      </c>
      <c r="AX94" s="11" t="s">
        <v>77</v>
      </c>
      <c r="AY94" s="145" t="s">
        <v>155</v>
      </c>
    </row>
    <row r="95" spans="2:65" s="14" customFormat="1">
      <c r="B95" s="182"/>
      <c r="D95" s="139" t="s">
        <v>193</v>
      </c>
      <c r="E95" s="183" t="s">
        <v>1270</v>
      </c>
      <c r="F95" s="184" t="s">
        <v>464</v>
      </c>
      <c r="H95" s="185">
        <v>755.25</v>
      </c>
      <c r="I95" s="186"/>
      <c r="L95" s="182"/>
      <c r="M95" s="187"/>
      <c r="T95" s="188"/>
      <c r="AT95" s="183" t="s">
        <v>193</v>
      </c>
      <c r="AU95" s="183" t="s">
        <v>87</v>
      </c>
      <c r="AV95" s="14" t="s">
        <v>154</v>
      </c>
      <c r="AW95" s="14" t="s">
        <v>38</v>
      </c>
      <c r="AX95" s="14" t="s">
        <v>85</v>
      </c>
      <c r="AY95" s="183" t="s">
        <v>155</v>
      </c>
    </row>
    <row r="96" spans="2:65" s="1" customFormat="1" ht="16.5" customHeight="1">
      <c r="B96" s="33"/>
      <c r="C96" s="126" t="s">
        <v>87</v>
      </c>
      <c r="D96" s="126" t="s">
        <v>156</v>
      </c>
      <c r="E96" s="127" t="s">
        <v>1282</v>
      </c>
      <c r="F96" s="128" t="s">
        <v>1283</v>
      </c>
      <c r="G96" s="129" t="s">
        <v>415</v>
      </c>
      <c r="H96" s="130">
        <v>755.25</v>
      </c>
      <c r="I96" s="131"/>
      <c r="J96" s="132">
        <f>ROUND(I96*H96,2)</f>
        <v>0</v>
      </c>
      <c r="K96" s="128" t="s">
        <v>21</v>
      </c>
      <c r="L96" s="33"/>
      <c r="M96" s="133" t="s">
        <v>21</v>
      </c>
      <c r="N96" s="134" t="s">
        <v>48</v>
      </c>
      <c r="P96" s="135">
        <f>O96*H96</f>
        <v>0</v>
      </c>
      <c r="Q96" s="135">
        <v>4.0000000000000003E-5</v>
      </c>
      <c r="R96" s="135">
        <f>Q96*H96</f>
        <v>3.0210000000000001E-2</v>
      </c>
      <c r="S96" s="135">
        <v>0</v>
      </c>
      <c r="T96" s="136">
        <f>S96*H96</f>
        <v>0</v>
      </c>
      <c r="AR96" s="137" t="s">
        <v>154</v>
      </c>
      <c r="AT96" s="137" t="s">
        <v>156</v>
      </c>
      <c r="AU96" s="137" t="s">
        <v>87</v>
      </c>
      <c r="AY96" s="18" t="s">
        <v>155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8" t="s">
        <v>85</v>
      </c>
      <c r="BK96" s="138">
        <f>ROUND(I96*H96,2)</f>
        <v>0</v>
      </c>
      <c r="BL96" s="18" t="s">
        <v>154</v>
      </c>
      <c r="BM96" s="137" t="s">
        <v>1284</v>
      </c>
    </row>
    <row r="97" spans="2:65" s="1" customFormat="1">
      <c r="B97" s="33"/>
      <c r="D97" s="139" t="s">
        <v>161</v>
      </c>
      <c r="F97" s="140" t="s">
        <v>1283</v>
      </c>
      <c r="I97" s="141"/>
      <c r="L97" s="33"/>
      <c r="M97" s="142"/>
      <c r="T97" s="54"/>
      <c r="AT97" s="18" t="s">
        <v>161</v>
      </c>
      <c r="AU97" s="18" t="s">
        <v>87</v>
      </c>
    </row>
    <row r="98" spans="2:65" s="1" customFormat="1" ht="29.25">
      <c r="B98" s="33"/>
      <c r="D98" s="139" t="s">
        <v>162</v>
      </c>
      <c r="F98" s="143" t="s">
        <v>1241</v>
      </c>
      <c r="I98" s="141"/>
      <c r="L98" s="33"/>
      <c r="M98" s="142"/>
      <c r="T98" s="54"/>
      <c r="AT98" s="18" t="s">
        <v>162</v>
      </c>
      <c r="AU98" s="18" t="s">
        <v>87</v>
      </c>
    </row>
    <row r="99" spans="2:65" s="11" customFormat="1">
      <c r="B99" s="144"/>
      <c r="D99" s="139" t="s">
        <v>193</v>
      </c>
      <c r="E99" s="145" t="s">
        <v>21</v>
      </c>
      <c r="F99" s="146" t="s">
        <v>1270</v>
      </c>
      <c r="H99" s="147">
        <v>755.25</v>
      </c>
      <c r="I99" s="148"/>
      <c r="L99" s="144"/>
      <c r="M99" s="149"/>
      <c r="T99" s="150"/>
      <c r="AT99" s="145" t="s">
        <v>193</v>
      </c>
      <c r="AU99" s="145" t="s">
        <v>87</v>
      </c>
      <c r="AV99" s="11" t="s">
        <v>87</v>
      </c>
      <c r="AW99" s="11" t="s">
        <v>38</v>
      </c>
      <c r="AX99" s="11" t="s">
        <v>85</v>
      </c>
      <c r="AY99" s="145" t="s">
        <v>155</v>
      </c>
    </row>
    <row r="100" spans="2:65" s="1" customFormat="1">
      <c r="B100" s="33"/>
      <c r="D100" s="139" t="s">
        <v>445</v>
      </c>
      <c r="F100" s="171" t="s">
        <v>1285</v>
      </c>
      <c r="L100" s="33"/>
      <c r="M100" s="142"/>
      <c r="T100" s="54"/>
      <c r="AU100" s="18" t="s">
        <v>87</v>
      </c>
    </row>
    <row r="101" spans="2:65" s="1" customFormat="1">
      <c r="B101" s="33"/>
      <c r="D101" s="139" t="s">
        <v>445</v>
      </c>
      <c r="F101" s="172" t="s">
        <v>1278</v>
      </c>
      <c r="H101" s="173">
        <v>0</v>
      </c>
      <c r="L101" s="33"/>
      <c r="M101" s="142"/>
      <c r="T101" s="54"/>
      <c r="AU101" s="18" t="s">
        <v>87</v>
      </c>
    </row>
    <row r="102" spans="2:65" s="1" customFormat="1">
      <c r="B102" s="33"/>
      <c r="D102" s="139" t="s">
        <v>445</v>
      </c>
      <c r="F102" s="172" t="s">
        <v>1279</v>
      </c>
      <c r="H102" s="173">
        <v>596.5</v>
      </c>
      <c r="L102" s="33"/>
      <c r="M102" s="142"/>
      <c r="T102" s="54"/>
      <c r="AU102" s="18" t="s">
        <v>87</v>
      </c>
    </row>
    <row r="103" spans="2:65" s="1" customFormat="1">
      <c r="B103" s="33"/>
      <c r="D103" s="139" t="s">
        <v>445</v>
      </c>
      <c r="F103" s="172" t="s">
        <v>1280</v>
      </c>
      <c r="H103" s="173">
        <v>120.5</v>
      </c>
      <c r="L103" s="33"/>
      <c r="M103" s="142"/>
      <c r="T103" s="54"/>
      <c r="AU103" s="18" t="s">
        <v>87</v>
      </c>
    </row>
    <row r="104" spans="2:65" s="1" customFormat="1">
      <c r="B104" s="33"/>
      <c r="D104" s="139" t="s">
        <v>445</v>
      </c>
      <c r="F104" s="172" t="s">
        <v>1281</v>
      </c>
      <c r="H104" s="173">
        <v>38.25</v>
      </c>
      <c r="L104" s="33"/>
      <c r="M104" s="142"/>
      <c r="T104" s="54"/>
      <c r="AU104" s="18" t="s">
        <v>87</v>
      </c>
    </row>
    <row r="105" spans="2:65" s="1" customFormat="1">
      <c r="B105" s="33"/>
      <c r="D105" s="139" t="s">
        <v>445</v>
      </c>
      <c r="F105" s="172" t="s">
        <v>464</v>
      </c>
      <c r="H105" s="173">
        <v>755.25</v>
      </c>
      <c r="L105" s="33"/>
      <c r="M105" s="142"/>
      <c r="T105" s="54"/>
      <c r="AU105" s="18" t="s">
        <v>87</v>
      </c>
    </row>
    <row r="106" spans="2:65" s="10" customFormat="1" ht="22.9" customHeight="1">
      <c r="B106" s="116"/>
      <c r="D106" s="117" t="s">
        <v>76</v>
      </c>
      <c r="E106" s="169" t="s">
        <v>201</v>
      </c>
      <c r="F106" s="169" t="s">
        <v>524</v>
      </c>
      <c r="I106" s="119"/>
      <c r="J106" s="170">
        <f>BK106</f>
        <v>0</v>
      </c>
      <c r="L106" s="116"/>
      <c r="M106" s="121"/>
      <c r="P106" s="122">
        <f>SUM(P107:P188)</f>
        <v>0</v>
      </c>
      <c r="R106" s="122">
        <f>SUM(R107:R188)</f>
        <v>10.998418279999999</v>
      </c>
      <c r="T106" s="123">
        <f>SUM(T107:T188)</f>
        <v>0</v>
      </c>
      <c r="AR106" s="117" t="s">
        <v>85</v>
      </c>
      <c r="AT106" s="124" t="s">
        <v>76</v>
      </c>
      <c r="AU106" s="124" t="s">
        <v>85</v>
      </c>
      <c r="AY106" s="117" t="s">
        <v>155</v>
      </c>
      <c r="BK106" s="125">
        <f>SUM(BK107:BK188)</f>
        <v>0</v>
      </c>
    </row>
    <row r="107" spans="2:65" s="1" customFormat="1" ht="16.5" customHeight="1">
      <c r="B107" s="33"/>
      <c r="C107" s="126" t="s">
        <v>168</v>
      </c>
      <c r="D107" s="126" t="s">
        <v>156</v>
      </c>
      <c r="E107" s="127" t="s">
        <v>1286</v>
      </c>
      <c r="F107" s="128" t="s">
        <v>1287</v>
      </c>
      <c r="G107" s="129" t="s">
        <v>422</v>
      </c>
      <c r="H107" s="130">
        <v>834.3</v>
      </c>
      <c r="I107" s="131"/>
      <c r="J107" s="132">
        <f>ROUND(I107*H107,2)</f>
        <v>0</v>
      </c>
      <c r="K107" s="128" t="s">
        <v>452</v>
      </c>
      <c r="L107" s="33"/>
      <c r="M107" s="133" t="s">
        <v>21</v>
      </c>
      <c r="N107" s="134" t="s">
        <v>48</v>
      </c>
      <c r="P107" s="135">
        <f>O107*H107</f>
        <v>0</v>
      </c>
      <c r="Q107" s="135">
        <v>8.0000000000000007E-5</v>
      </c>
      <c r="R107" s="135">
        <f>Q107*H107</f>
        <v>6.6743999999999998E-2</v>
      </c>
      <c r="S107" s="135">
        <v>0</v>
      </c>
      <c r="T107" s="136">
        <f>S107*H107</f>
        <v>0</v>
      </c>
      <c r="AR107" s="137" t="s">
        <v>154</v>
      </c>
      <c r="AT107" s="137" t="s">
        <v>156</v>
      </c>
      <c r="AU107" s="137" t="s">
        <v>87</v>
      </c>
      <c r="AY107" s="18" t="s">
        <v>155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8" t="s">
        <v>85</v>
      </c>
      <c r="BK107" s="138">
        <f>ROUND(I107*H107,2)</f>
        <v>0</v>
      </c>
      <c r="BL107" s="18" t="s">
        <v>154</v>
      </c>
      <c r="BM107" s="137" t="s">
        <v>1288</v>
      </c>
    </row>
    <row r="108" spans="2:65" s="1" customFormat="1">
      <c r="B108" s="33"/>
      <c r="D108" s="139" t="s">
        <v>161</v>
      </c>
      <c r="F108" s="140" t="s">
        <v>1289</v>
      </c>
      <c r="I108" s="141"/>
      <c r="L108" s="33"/>
      <c r="M108" s="142"/>
      <c r="T108" s="54"/>
      <c r="AT108" s="18" t="s">
        <v>161</v>
      </c>
      <c r="AU108" s="18" t="s">
        <v>87</v>
      </c>
    </row>
    <row r="109" spans="2:65" s="1" customFormat="1">
      <c r="B109" s="33"/>
      <c r="D109" s="174" t="s">
        <v>455</v>
      </c>
      <c r="F109" s="175" t="s">
        <v>1290</v>
      </c>
      <c r="I109" s="141"/>
      <c r="L109" s="33"/>
      <c r="M109" s="142"/>
      <c r="T109" s="54"/>
      <c r="AT109" s="18" t="s">
        <v>455</v>
      </c>
      <c r="AU109" s="18" t="s">
        <v>87</v>
      </c>
    </row>
    <row r="110" spans="2:65" s="1" customFormat="1" ht="29.25">
      <c r="B110" s="33"/>
      <c r="D110" s="139" t="s">
        <v>162</v>
      </c>
      <c r="F110" s="143" t="s">
        <v>1241</v>
      </c>
      <c r="I110" s="141"/>
      <c r="L110" s="33"/>
      <c r="M110" s="142"/>
      <c r="T110" s="54"/>
      <c r="AT110" s="18" t="s">
        <v>162</v>
      </c>
      <c r="AU110" s="18" t="s">
        <v>87</v>
      </c>
    </row>
    <row r="111" spans="2:65" s="13" customFormat="1">
      <c r="B111" s="176"/>
      <c r="D111" s="139" t="s">
        <v>193</v>
      </c>
      <c r="E111" s="177" t="s">
        <v>21</v>
      </c>
      <c r="F111" s="178" t="s">
        <v>457</v>
      </c>
      <c r="H111" s="177" t="s">
        <v>21</v>
      </c>
      <c r="I111" s="179"/>
      <c r="L111" s="176"/>
      <c r="M111" s="180"/>
      <c r="T111" s="181"/>
      <c r="AT111" s="177" t="s">
        <v>193</v>
      </c>
      <c r="AU111" s="177" t="s">
        <v>87</v>
      </c>
      <c r="AV111" s="13" t="s">
        <v>85</v>
      </c>
      <c r="AW111" s="13" t="s">
        <v>38</v>
      </c>
      <c r="AX111" s="13" t="s">
        <v>77</v>
      </c>
      <c r="AY111" s="177" t="s">
        <v>155</v>
      </c>
    </row>
    <row r="112" spans="2:65" s="13" customFormat="1">
      <c r="B112" s="176"/>
      <c r="D112" s="139" t="s">
        <v>193</v>
      </c>
      <c r="E112" s="177" t="s">
        <v>21</v>
      </c>
      <c r="F112" s="178" t="s">
        <v>1291</v>
      </c>
      <c r="H112" s="177" t="s">
        <v>21</v>
      </c>
      <c r="I112" s="179"/>
      <c r="L112" s="176"/>
      <c r="M112" s="180"/>
      <c r="T112" s="181"/>
      <c r="AT112" s="177" t="s">
        <v>193</v>
      </c>
      <c r="AU112" s="177" t="s">
        <v>87</v>
      </c>
      <c r="AV112" s="13" t="s">
        <v>85</v>
      </c>
      <c r="AW112" s="13" t="s">
        <v>38</v>
      </c>
      <c r="AX112" s="13" t="s">
        <v>77</v>
      </c>
      <c r="AY112" s="177" t="s">
        <v>155</v>
      </c>
    </row>
    <row r="113" spans="2:65" s="13" customFormat="1">
      <c r="B113" s="176"/>
      <c r="D113" s="139" t="s">
        <v>193</v>
      </c>
      <c r="E113" s="177" t="s">
        <v>21</v>
      </c>
      <c r="F113" s="178" t="s">
        <v>1292</v>
      </c>
      <c r="H113" s="177" t="s">
        <v>21</v>
      </c>
      <c r="I113" s="179"/>
      <c r="L113" s="176"/>
      <c r="M113" s="180"/>
      <c r="T113" s="181"/>
      <c r="AT113" s="177" t="s">
        <v>193</v>
      </c>
      <c r="AU113" s="177" t="s">
        <v>87</v>
      </c>
      <c r="AV113" s="13" t="s">
        <v>85</v>
      </c>
      <c r="AW113" s="13" t="s">
        <v>38</v>
      </c>
      <c r="AX113" s="13" t="s">
        <v>77</v>
      </c>
      <c r="AY113" s="177" t="s">
        <v>155</v>
      </c>
    </row>
    <row r="114" spans="2:65" s="11" customFormat="1" ht="22.5">
      <c r="B114" s="144"/>
      <c r="D114" s="139" t="s">
        <v>193</v>
      </c>
      <c r="E114" s="145" t="s">
        <v>21</v>
      </c>
      <c r="F114" s="146" t="s">
        <v>1293</v>
      </c>
      <c r="H114" s="147">
        <v>605.85</v>
      </c>
      <c r="I114" s="148"/>
      <c r="L114" s="144"/>
      <c r="M114" s="149"/>
      <c r="T114" s="150"/>
      <c r="AT114" s="145" t="s">
        <v>193</v>
      </c>
      <c r="AU114" s="145" t="s">
        <v>87</v>
      </c>
      <c r="AV114" s="11" t="s">
        <v>87</v>
      </c>
      <c r="AW114" s="11" t="s">
        <v>38</v>
      </c>
      <c r="AX114" s="11" t="s">
        <v>77</v>
      </c>
      <c r="AY114" s="145" t="s">
        <v>155</v>
      </c>
    </row>
    <row r="115" spans="2:65" s="11" customFormat="1">
      <c r="B115" s="144"/>
      <c r="D115" s="139" t="s">
        <v>193</v>
      </c>
      <c r="E115" s="145" t="s">
        <v>21</v>
      </c>
      <c r="F115" s="146" t="s">
        <v>1294</v>
      </c>
      <c r="H115" s="147">
        <v>58.85</v>
      </c>
      <c r="I115" s="148"/>
      <c r="L115" s="144"/>
      <c r="M115" s="149"/>
      <c r="T115" s="150"/>
      <c r="AT115" s="145" t="s">
        <v>193</v>
      </c>
      <c r="AU115" s="145" t="s">
        <v>87</v>
      </c>
      <c r="AV115" s="11" t="s">
        <v>87</v>
      </c>
      <c r="AW115" s="11" t="s">
        <v>38</v>
      </c>
      <c r="AX115" s="11" t="s">
        <v>77</v>
      </c>
      <c r="AY115" s="145" t="s">
        <v>155</v>
      </c>
    </row>
    <row r="116" spans="2:65" s="13" customFormat="1">
      <c r="B116" s="176"/>
      <c r="D116" s="139" t="s">
        <v>193</v>
      </c>
      <c r="E116" s="177" t="s">
        <v>21</v>
      </c>
      <c r="F116" s="178" t="s">
        <v>1295</v>
      </c>
      <c r="H116" s="177" t="s">
        <v>21</v>
      </c>
      <c r="I116" s="179"/>
      <c r="L116" s="176"/>
      <c r="M116" s="180"/>
      <c r="T116" s="181"/>
      <c r="AT116" s="177" t="s">
        <v>193</v>
      </c>
      <c r="AU116" s="177" t="s">
        <v>87</v>
      </c>
      <c r="AV116" s="13" t="s">
        <v>85</v>
      </c>
      <c r="AW116" s="13" t="s">
        <v>38</v>
      </c>
      <c r="AX116" s="13" t="s">
        <v>77</v>
      </c>
      <c r="AY116" s="177" t="s">
        <v>155</v>
      </c>
    </row>
    <row r="117" spans="2:65" s="11" customFormat="1">
      <c r="B117" s="144"/>
      <c r="D117" s="139" t="s">
        <v>193</v>
      </c>
      <c r="E117" s="145" t="s">
        <v>21</v>
      </c>
      <c r="F117" s="146" t="s">
        <v>1296</v>
      </c>
      <c r="H117" s="147">
        <v>137.9</v>
      </c>
      <c r="I117" s="148"/>
      <c r="L117" s="144"/>
      <c r="M117" s="149"/>
      <c r="T117" s="150"/>
      <c r="AT117" s="145" t="s">
        <v>193</v>
      </c>
      <c r="AU117" s="145" t="s">
        <v>87</v>
      </c>
      <c r="AV117" s="11" t="s">
        <v>87</v>
      </c>
      <c r="AW117" s="11" t="s">
        <v>38</v>
      </c>
      <c r="AX117" s="11" t="s">
        <v>77</v>
      </c>
      <c r="AY117" s="145" t="s">
        <v>155</v>
      </c>
    </row>
    <row r="118" spans="2:65" s="11" customFormat="1">
      <c r="B118" s="144"/>
      <c r="D118" s="139" t="s">
        <v>193</v>
      </c>
      <c r="E118" s="145" t="s">
        <v>21</v>
      </c>
      <c r="F118" s="146" t="s">
        <v>1297</v>
      </c>
      <c r="H118" s="147">
        <v>7.8</v>
      </c>
      <c r="I118" s="148"/>
      <c r="L118" s="144"/>
      <c r="M118" s="149"/>
      <c r="T118" s="150"/>
      <c r="AT118" s="145" t="s">
        <v>193</v>
      </c>
      <c r="AU118" s="145" t="s">
        <v>87</v>
      </c>
      <c r="AV118" s="11" t="s">
        <v>87</v>
      </c>
      <c r="AW118" s="11" t="s">
        <v>38</v>
      </c>
      <c r="AX118" s="11" t="s">
        <v>77</v>
      </c>
      <c r="AY118" s="145" t="s">
        <v>155</v>
      </c>
    </row>
    <row r="119" spans="2:65" s="13" customFormat="1">
      <c r="B119" s="176"/>
      <c r="D119" s="139" t="s">
        <v>193</v>
      </c>
      <c r="E119" s="177" t="s">
        <v>21</v>
      </c>
      <c r="F119" s="178" t="s">
        <v>1298</v>
      </c>
      <c r="H119" s="177" t="s">
        <v>21</v>
      </c>
      <c r="I119" s="179"/>
      <c r="L119" s="176"/>
      <c r="M119" s="180"/>
      <c r="T119" s="181"/>
      <c r="AT119" s="177" t="s">
        <v>193</v>
      </c>
      <c r="AU119" s="177" t="s">
        <v>87</v>
      </c>
      <c r="AV119" s="13" t="s">
        <v>85</v>
      </c>
      <c r="AW119" s="13" t="s">
        <v>38</v>
      </c>
      <c r="AX119" s="13" t="s">
        <v>77</v>
      </c>
      <c r="AY119" s="177" t="s">
        <v>155</v>
      </c>
    </row>
    <row r="120" spans="2:65" s="11" customFormat="1">
      <c r="B120" s="144"/>
      <c r="D120" s="139" t="s">
        <v>193</v>
      </c>
      <c r="E120" s="145" t="s">
        <v>21</v>
      </c>
      <c r="F120" s="146" t="s">
        <v>1299</v>
      </c>
      <c r="H120" s="147">
        <v>23</v>
      </c>
      <c r="I120" s="148"/>
      <c r="L120" s="144"/>
      <c r="M120" s="149"/>
      <c r="T120" s="150"/>
      <c r="AT120" s="145" t="s">
        <v>193</v>
      </c>
      <c r="AU120" s="145" t="s">
        <v>87</v>
      </c>
      <c r="AV120" s="11" t="s">
        <v>87</v>
      </c>
      <c r="AW120" s="11" t="s">
        <v>38</v>
      </c>
      <c r="AX120" s="11" t="s">
        <v>77</v>
      </c>
      <c r="AY120" s="145" t="s">
        <v>155</v>
      </c>
    </row>
    <row r="121" spans="2:65" s="11" customFormat="1">
      <c r="B121" s="144"/>
      <c r="D121" s="139" t="s">
        <v>193</v>
      </c>
      <c r="E121" s="145" t="s">
        <v>21</v>
      </c>
      <c r="F121" s="146" t="s">
        <v>1300</v>
      </c>
      <c r="H121" s="147">
        <v>0.9</v>
      </c>
      <c r="I121" s="148"/>
      <c r="L121" s="144"/>
      <c r="M121" s="149"/>
      <c r="T121" s="150"/>
      <c r="AT121" s="145" t="s">
        <v>193</v>
      </c>
      <c r="AU121" s="145" t="s">
        <v>87</v>
      </c>
      <c r="AV121" s="11" t="s">
        <v>87</v>
      </c>
      <c r="AW121" s="11" t="s">
        <v>38</v>
      </c>
      <c r="AX121" s="11" t="s">
        <v>77</v>
      </c>
      <c r="AY121" s="145" t="s">
        <v>155</v>
      </c>
    </row>
    <row r="122" spans="2:65" s="14" customFormat="1">
      <c r="B122" s="182"/>
      <c r="D122" s="139" t="s">
        <v>193</v>
      </c>
      <c r="E122" s="183" t="s">
        <v>21</v>
      </c>
      <c r="F122" s="184" t="s">
        <v>464</v>
      </c>
      <c r="H122" s="185">
        <v>834.3</v>
      </c>
      <c r="I122" s="186"/>
      <c r="L122" s="182"/>
      <c r="M122" s="187"/>
      <c r="T122" s="188"/>
      <c r="AT122" s="183" t="s">
        <v>193</v>
      </c>
      <c r="AU122" s="183" t="s">
        <v>87</v>
      </c>
      <c r="AV122" s="14" t="s">
        <v>154</v>
      </c>
      <c r="AW122" s="14" t="s">
        <v>38</v>
      </c>
      <c r="AX122" s="14" t="s">
        <v>85</v>
      </c>
      <c r="AY122" s="183" t="s">
        <v>155</v>
      </c>
    </row>
    <row r="123" spans="2:65" s="1" customFormat="1" ht="16.5" customHeight="1">
      <c r="B123" s="33"/>
      <c r="C123" s="126" t="s">
        <v>154</v>
      </c>
      <c r="D123" s="126" t="s">
        <v>156</v>
      </c>
      <c r="E123" s="127" t="s">
        <v>1301</v>
      </c>
      <c r="F123" s="128" t="s">
        <v>1302</v>
      </c>
      <c r="G123" s="129" t="s">
        <v>415</v>
      </c>
      <c r="H123" s="130">
        <v>755.25</v>
      </c>
      <c r="I123" s="131"/>
      <c r="J123" s="132">
        <f>ROUND(I123*H123,2)</f>
        <v>0</v>
      </c>
      <c r="K123" s="128" t="s">
        <v>21</v>
      </c>
      <c r="L123" s="33"/>
      <c r="M123" s="133" t="s">
        <v>21</v>
      </c>
      <c r="N123" s="134" t="s">
        <v>48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154</v>
      </c>
      <c r="AT123" s="137" t="s">
        <v>156</v>
      </c>
      <c r="AU123" s="137" t="s">
        <v>87</v>
      </c>
      <c r="AY123" s="18" t="s">
        <v>155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8" t="s">
        <v>85</v>
      </c>
      <c r="BK123" s="138">
        <f>ROUND(I123*H123,2)</f>
        <v>0</v>
      </c>
      <c r="BL123" s="18" t="s">
        <v>154</v>
      </c>
      <c r="BM123" s="137" t="s">
        <v>1303</v>
      </c>
    </row>
    <row r="124" spans="2:65" s="1" customFormat="1" ht="29.25">
      <c r="B124" s="33"/>
      <c r="D124" s="139" t="s">
        <v>161</v>
      </c>
      <c r="F124" s="140" t="s">
        <v>1304</v>
      </c>
      <c r="I124" s="141"/>
      <c r="L124" s="33"/>
      <c r="M124" s="142"/>
      <c r="T124" s="54"/>
      <c r="AT124" s="18" t="s">
        <v>161</v>
      </c>
      <c r="AU124" s="18" t="s">
        <v>87</v>
      </c>
    </row>
    <row r="125" spans="2:65" s="1" customFormat="1" ht="39">
      <c r="B125" s="33"/>
      <c r="D125" s="139" t="s">
        <v>162</v>
      </c>
      <c r="F125" s="143" t="s">
        <v>1305</v>
      </c>
      <c r="I125" s="141"/>
      <c r="L125" s="33"/>
      <c r="M125" s="142"/>
      <c r="T125" s="54"/>
      <c r="AT125" s="18" t="s">
        <v>162</v>
      </c>
      <c r="AU125" s="18" t="s">
        <v>87</v>
      </c>
    </row>
    <row r="126" spans="2:65" s="13" customFormat="1">
      <c r="B126" s="176"/>
      <c r="D126" s="139" t="s">
        <v>193</v>
      </c>
      <c r="E126" s="177" t="s">
        <v>21</v>
      </c>
      <c r="F126" s="178" t="s">
        <v>1306</v>
      </c>
      <c r="H126" s="177" t="s">
        <v>21</v>
      </c>
      <c r="I126" s="179"/>
      <c r="L126" s="176"/>
      <c r="M126" s="180"/>
      <c r="T126" s="181"/>
      <c r="AT126" s="177" t="s">
        <v>193</v>
      </c>
      <c r="AU126" s="177" t="s">
        <v>87</v>
      </c>
      <c r="AV126" s="13" t="s">
        <v>85</v>
      </c>
      <c r="AW126" s="13" t="s">
        <v>38</v>
      </c>
      <c r="AX126" s="13" t="s">
        <v>77</v>
      </c>
      <c r="AY126" s="177" t="s">
        <v>155</v>
      </c>
    </row>
    <row r="127" spans="2:65" s="11" customFormat="1">
      <c r="B127" s="144"/>
      <c r="D127" s="139" t="s">
        <v>193</v>
      </c>
      <c r="E127" s="145" t="s">
        <v>21</v>
      </c>
      <c r="F127" s="146" t="s">
        <v>1307</v>
      </c>
      <c r="H127" s="147">
        <v>755.25</v>
      </c>
      <c r="I127" s="148"/>
      <c r="L127" s="144"/>
      <c r="M127" s="149"/>
      <c r="T127" s="150"/>
      <c r="AT127" s="145" t="s">
        <v>193</v>
      </c>
      <c r="AU127" s="145" t="s">
        <v>87</v>
      </c>
      <c r="AV127" s="11" t="s">
        <v>87</v>
      </c>
      <c r="AW127" s="11" t="s">
        <v>38</v>
      </c>
      <c r="AX127" s="11" t="s">
        <v>85</v>
      </c>
      <c r="AY127" s="145" t="s">
        <v>155</v>
      </c>
    </row>
    <row r="128" spans="2:65" s="1" customFormat="1">
      <c r="B128" s="33"/>
      <c r="D128" s="139" t="s">
        <v>445</v>
      </c>
      <c r="F128" s="171" t="s">
        <v>1285</v>
      </c>
      <c r="L128" s="33"/>
      <c r="M128" s="142"/>
      <c r="T128" s="54"/>
      <c r="AU128" s="18" t="s">
        <v>87</v>
      </c>
    </row>
    <row r="129" spans="2:65" s="1" customFormat="1">
      <c r="B129" s="33"/>
      <c r="D129" s="139" t="s">
        <v>445</v>
      </c>
      <c r="F129" s="172" t="s">
        <v>1278</v>
      </c>
      <c r="H129" s="173">
        <v>0</v>
      </c>
      <c r="L129" s="33"/>
      <c r="M129" s="142"/>
      <c r="T129" s="54"/>
      <c r="AU129" s="18" t="s">
        <v>87</v>
      </c>
    </row>
    <row r="130" spans="2:65" s="1" customFormat="1">
      <c r="B130" s="33"/>
      <c r="D130" s="139" t="s">
        <v>445</v>
      </c>
      <c r="F130" s="172" t="s">
        <v>1279</v>
      </c>
      <c r="H130" s="173">
        <v>596.5</v>
      </c>
      <c r="L130" s="33"/>
      <c r="M130" s="142"/>
      <c r="T130" s="54"/>
      <c r="AU130" s="18" t="s">
        <v>87</v>
      </c>
    </row>
    <row r="131" spans="2:65" s="1" customFormat="1">
      <c r="B131" s="33"/>
      <c r="D131" s="139" t="s">
        <v>445</v>
      </c>
      <c r="F131" s="172" t="s">
        <v>1280</v>
      </c>
      <c r="H131" s="173">
        <v>120.5</v>
      </c>
      <c r="L131" s="33"/>
      <c r="M131" s="142"/>
      <c r="T131" s="54"/>
      <c r="AU131" s="18" t="s">
        <v>87</v>
      </c>
    </row>
    <row r="132" spans="2:65" s="1" customFormat="1">
      <c r="B132" s="33"/>
      <c r="D132" s="139" t="s">
        <v>445</v>
      </c>
      <c r="F132" s="172" t="s">
        <v>1281</v>
      </c>
      <c r="H132" s="173">
        <v>38.25</v>
      </c>
      <c r="L132" s="33"/>
      <c r="M132" s="142"/>
      <c r="T132" s="54"/>
      <c r="AU132" s="18" t="s">
        <v>87</v>
      </c>
    </row>
    <row r="133" spans="2:65" s="1" customFormat="1">
      <c r="B133" s="33"/>
      <c r="D133" s="139" t="s">
        <v>445</v>
      </c>
      <c r="F133" s="172" t="s">
        <v>464</v>
      </c>
      <c r="H133" s="173">
        <v>755.25</v>
      </c>
      <c r="L133" s="33"/>
      <c r="M133" s="142"/>
      <c r="T133" s="54"/>
      <c r="AU133" s="18" t="s">
        <v>87</v>
      </c>
    </row>
    <row r="134" spans="2:65" s="1" customFormat="1" ht="16.5" customHeight="1">
      <c r="B134" s="33"/>
      <c r="C134" s="126" t="s">
        <v>175</v>
      </c>
      <c r="D134" s="126" t="s">
        <v>156</v>
      </c>
      <c r="E134" s="127" t="s">
        <v>1308</v>
      </c>
      <c r="F134" s="128" t="s">
        <v>1309</v>
      </c>
      <c r="G134" s="129" t="s">
        <v>467</v>
      </c>
      <c r="H134" s="130">
        <v>7.2409999999999997</v>
      </c>
      <c r="I134" s="131"/>
      <c r="J134" s="132">
        <f>ROUND(I134*H134,2)</f>
        <v>0</v>
      </c>
      <c r="K134" s="128" t="s">
        <v>21</v>
      </c>
      <c r="L134" s="33"/>
      <c r="M134" s="133" t="s">
        <v>21</v>
      </c>
      <c r="N134" s="134" t="s">
        <v>48</v>
      </c>
      <c r="P134" s="135">
        <f>O134*H134</f>
        <v>0</v>
      </c>
      <c r="Q134" s="135">
        <v>1.01508</v>
      </c>
      <c r="R134" s="135">
        <f>Q134*H134</f>
        <v>7.3501942799999993</v>
      </c>
      <c r="S134" s="135">
        <v>0</v>
      </c>
      <c r="T134" s="136">
        <f>S134*H134</f>
        <v>0</v>
      </c>
      <c r="AR134" s="137" t="s">
        <v>154</v>
      </c>
      <c r="AT134" s="137" t="s">
        <v>156</v>
      </c>
      <c r="AU134" s="137" t="s">
        <v>87</v>
      </c>
      <c r="AY134" s="18" t="s">
        <v>155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8" t="s">
        <v>85</v>
      </c>
      <c r="BK134" s="138">
        <f>ROUND(I134*H134,2)</f>
        <v>0</v>
      </c>
      <c r="BL134" s="18" t="s">
        <v>154</v>
      </c>
      <c r="BM134" s="137" t="s">
        <v>1310</v>
      </c>
    </row>
    <row r="135" spans="2:65" s="1" customFormat="1">
      <c r="B135" s="33"/>
      <c r="D135" s="139" t="s">
        <v>161</v>
      </c>
      <c r="F135" s="140" t="s">
        <v>1311</v>
      </c>
      <c r="I135" s="141"/>
      <c r="L135" s="33"/>
      <c r="M135" s="142"/>
      <c r="T135" s="54"/>
      <c r="AT135" s="18" t="s">
        <v>161</v>
      </c>
      <c r="AU135" s="18" t="s">
        <v>87</v>
      </c>
    </row>
    <row r="136" spans="2:65" s="1" customFormat="1" ht="19.5">
      <c r="B136" s="33"/>
      <c r="D136" s="139" t="s">
        <v>162</v>
      </c>
      <c r="F136" s="143" t="s">
        <v>1312</v>
      </c>
      <c r="I136" s="141"/>
      <c r="L136" s="33"/>
      <c r="M136" s="142"/>
      <c r="T136" s="54"/>
      <c r="AT136" s="18" t="s">
        <v>162</v>
      </c>
      <c r="AU136" s="18" t="s">
        <v>87</v>
      </c>
    </row>
    <row r="137" spans="2:65" s="11" customFormat="1">
      <c r="B137" s="144"/>
      <c r="D137" s="139" t="s">
        <v>193</v>
      </c>
      <c r="E137" s="145" t="s">
        <v>21</v>
      </c>
      <c r="F137" s="146" t="s">
        <v>1313</v>
      </c>
      <c r="H137" s="147">
        <v>7.2409999999999997</v>
      </c>
      <c r="I137" s="148"/>
      <c r="L137" s="144"/>
      <c r="M137" s="149"/>
      <c r="T137" s="150"/>
      <c r="AT137" s="145" t="s">
        <v>193</v>
      </c>
      <c r="AU137" s="145" t="s">
        <v>87</v>
      </c>
      <c r="AV137" s="11" t="s">
        <v>87</v>
      </c>
      <c r="AW137" s="11" t="s">
        <v>38</v>
      </c>
      <c r="AX137" s="11" t="s">
        <v>85</v>
      </c>
      <c r="AY137" s="145" t="s">
        <v>155</v>
      </c>
    </row>
    <row r="138" spans="2:65" s="1" customFormat="1">
      <c r="B138" s="33"/>
      <c r="D138" s="139" t="s">
        <v>445</v>
      </c>
      <c r="F138" s="171" t="s">
        <v>1285</v>
      </c>
      <c r="L138" s="33"/>
      <c r="M138" s="142"/>
      <c r="T138" s="54"/>
      <c r="AU138" s="18" t="s">
        <v>87</v>
      </c>
    </row>
    <row r="139" spans="2:65" s="1" customFormat="1">
      <c r="B139" s="33"/>
      <c r="D139" s="139" t="s">
        <v>445</v>
      </c>
      <c r="F139" s="172" t="s">
        <v>1278</v>
      </c>
      <c r="H139" s="173">
        <v>0</v>
      </c>
      <c r="L139" s="33"/>
      <c r="M139" s="142"/>
      <c r="T139" s="54"/>
      <c r="AU139" s="18" t="s">
        <v>87</v>
      </c>
    </row>
    <row r="140" spans="2:65" s="1" customFormat="1">
      <c r="B140" s="33"/>
      <c r="D140" s="139" t="s">
        <v>445</v>
      </c>
      <c r="F140" s="172" t="s">
        <v>1279</v>
      </c>
      <c r="H140" s="173">
        <v>596.5</v>
      </c>
      <c r="L140" s="33"/>
      <c r="M140" s="142"/>
      <c r="T140" s="54"/>
      <c r="AU140" s="18" t="s">
        <v>87</v>
      </c>
    </row>
    <row r="141" spans="2:65" s="1" customFormat="1">
      <c r="B141" s="33"/>
      <c r="D141" s="139" t="s">
        <v>445</v>
      </c>
      <c r="F141" s="172" t="s">
        <v>1280</v>
      </c>
      <c r="H141" s="173">
        <v>120.5</v>
      </c>
      <c r="L141" s="33"/>
      <c r="M141" s="142"/>
      <c r="T141" s="54"/>
      <c r="AU141" s="18" t="s">
        <v>87</v>
      </c>
    </row>
    <row r="142" spans="2:65" s="1" customFormat="1">
      <c r="B142" s="33"/>
      <c r="D142" s="139" t="s">
        <v>445</v>
      </c>
      <c r="F142" s="172" t="s">
        <v>1281</v>
      </c>
      <c r="H142" s="173">
        <v>38.25</v>
      </c>
      <c r="L142" s="33"/>
      <c r="M142" s="142"/>
      <c r="T142" s="54"/>
      <c r="AU142" s="18" t="s">
        <v>87</v>
      </c>
    </row>
    <row r="143" spans="2:65" s="1" customFormat="1">
      <c r="B143" s="33"/>
      <c r="D143" s="139" t="s">
        <v>445</v>
      </c>
      <c r="F143" s="172" t="s">
        <v>464</v>
      </c>
      <c r="H143" s="173">
        <v>755.25</v>
      </c>
      <c r="L143" s="33"/>
      <c r="M143" s="142"/>
      <c r="T143" s="54"/>
      <c r="AU143" s="18" t="s">
        <v>87</v>
      </c>
    </row>
    <row r="144" spans="2:65" s="1" customFormat="1" ht="16.5" customHeight="1">
      <c r="B144" s="33"/>
      <c r="C144" s="126" t="s">
        <v>179</v>
      </c>
      <c r="D144" s="126" t="s">
        <v>156</v>
      </c>
      <c r="E144" s="127" t="s">
        <v>1314</v>
      </c>
      <c r="F144" s="128" t="s">
        <v>1315</v>
      </c>
      <c r="G144" s="129" t="s">
        <v>415</v>
      </c>
      <c r="H144" s="130">
        <v>755.25</v>
      </c>
      <c r="I144" s="131"/>
      <c r="J144" s="132">
        <f>ROUND(I144*H144,2)</f>
        <v>0</v>
      </c>
      <c r="K144" s="128" t="s">
        <v>452</v>
      </c>
      <c r="L144" s="33"/>
      <c r="M144" s="133" t="s">
        <v>21</v>
      </c>
      <c r="N144" s="134" t="s">
        <v>48</v>
      </c>
      <c r="P144" s="135">
        <f>O144*H144</f>
        <v>0</v>
      </c>
      <c r="Q144" s="135">
        <v>2.0999999999999999E-3</v>
      </c>
      <c r="R144" s="135">
        <f>Q144*H144</f>
        <v>1.5860249999999998</v>
      </c>
      <c r="S144" s="135">
        <v>0</v>
      </c>
      <c r="T144" s="136">
        <f>S144*H144</f>
        <v>0</v>
      </c>
      <c r="AR144" s="137" t="s">
        <v>154</v>
      </c>
      <c r="AT144" s="137" t="s">
        <v>156</v>
      </c>
      <c r="AU144" s="137" t="s">
        <v>87</v>
      </c>
      <c r="AY144" s="18" t="s">
        <v>155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8" t="s">
        <v>85</v>
      </c>
      <c r="BK144" s="138">
        <f>ROUND(I144*H144,2)</f>
        <v>0</v>
      </c>
      <c r="BL144" s="18" t="s">
        <v>154</v>
      </c>
      <c r="BM144" s="137" t="s">
        <v>1316</v>
      </c>
    </row>
    <row r="145" spans="2:65" s="1" customFormat="1">
      <c r="B145" s="33"/>
      <c r="D145" s="139" t="s">
        <v>161</v>
      </c>
      <c r="F145" s="140" t="s">
        <v>1317</v>
      </c>
      <c r="I145" s="141"/>
      <c r="L145" s="33"/>
      <c r="M145" s="142"/>
      <c r="T145" s="54"/>
      <c r="AT145" s="18" t="s">
        <v>161</v>
      </c>
      <c r="AU145" s="18" t="s">
        <v>87</v>
      </c>
    </row>
    <row r="146" spans="2:65" s="1" customFormat="1">
      <c r="B146" s="33"/>
      <c r="D146" s="174" t="s">
        <v>455</v>
      </c>
      <c r="F146" s="175" t="s">
        <v>1318</v>
      </c>
      <c r="I146" s="141"/>
      <c r="L146" s="33"/>
      <c r="M146" s="142"/>
      <c r="T146" s="54"/>
      <c r="AT146" s="18" t="s">
        <v>455</v>
      </c>
      <c r="AU146" s="18" t="s">
        <v>87</v>
      </c>
    </row>
    <row r="147" spans="2:65" s="1" customFormat="1" ht="29.25">
      <c r="B147" s="33"/>
      <c r="D147" s="139" t="s">
        <v>162</v>
      </c>
      <c r="F147" s="143" t="s">
        <v>1241</v>
      </c>
      <c r="I147" s="141"/>
      <c r="L147" s="33"/>
      <c r="M147" s="142"/>
      <c r="T147" s="54"/>
      <c r="AT147" s="18" t="s">
        <v>162</v>
      </c>
      <c r="AU147" s="18" t="s">
        <v>87</v>
      </c>
    </row>
    <row r="148" spans="2:65" s="11" customFormat="1">
      <c r="B148" s="144"/>
      <c r="D148" s="139" t="s">
        <v>193</v>
      </c>
      <c r="E148" s="145" t="s">
        <v>21</v>
      </c>
      <c r="F148" s="146" t="s">
        <v>1270</v>
      </c>
      <c r="H148" s="147">
        <v>755.25</v>
      </c>
      <c r="I148" s="148"/>
      <c r="L148" s="144"/>
      <c r="M148" s="149"/>
      <c r="T148" s="150"/>
      <c r="AT148" s="145" t="s">
        <v>193</v>
      </c>
      <c r="AU148" s="145" t="s">
        <v>87</v>
      </c>
      <c r="AV148" s="11" t="s">
        <v>87</v>
      </c>
      <c r="AW148" s="11" t="s">
        <v>38</v>
      </c>
      <c r="AX148" s="11" t="s">
        <v>85</v>
      </c>
      <c r="AY148" s="145" t="s">
        <v>155</v>
      </c>
    </row>
    <row r="149" spans="2:65" s="1" customFormat="1">
      <c r="B149" s="33"/>
      <c r="D149" s="139" t="s">
        <v>445</v>
      </c>
      <c r="F149" s="171" t="s">
        <v>1285</v>
      </c>
      <c r="L149" s="33"/>
      <c r="M149" s="142"/>
      <c r="T149" s="54"/>
      <c r="AU149" s="18" t="s">
        <v>87</v>
      </c>
    </row>
    <row r="150" spans="2:65" s="1" customFormat="1">
      <c r="B150" s="33"/>
      <c r="D150" s="139" t="s">
        <v>445</v>
      </c>
      <c r="F150" s="172" t="s">
        <v>1278</v>
      </c>
      <c r="H150" s="173">
        <v>0</v>
      </c>
      <c r="L150" s="33"/>
      <c r="M150" s="142"/>
      <c r="T150" s="54"/>
      <c r="AU150" s="18" t="s">
        <v>87</v>
      </c>
    </row>
    <row r="151" spans="2:65" s="1" customFormat="1">
      <c r="B151" s="33"/>
      <c r="D151" s="139" t="s">
        <v>445</v>
      </c>
      <c r="F151" s="172" t="s">
        <v>1279</v>
      </c>
      <c r="H151" s="173">
        <v>596.5</v>
      </c>
      <c r="L151" s="33"/>
      <c r="M151" s="142"/>
      <c r="T151" s="54"/>
      <c r="AU151" s="18" t="s">
        <v>87</v>
      </c>
    </row>
    <row r="152" spans="2:65" s="1" customFormat="1">
      <c r="B152" s="33"/>
      <c r="D152" s="139" t="s">
        <v>445</v>
      </c>
      <c r="F152" s="172" t="s">
        <v>1280</v>
      </c>
      <c r="H152" s="173">
        <v>120.5</v>
      </c>
      <c r="L152" s="33"/>
      <c r="M152" s="142"/>
      <c r="T152" s="54"/>
      <c r="AU152" s="18" t="s">
        <v>87</v>
      </c>
    </row>
    <row r="153" spans="2:65" s="1" customFormat="1">
      <c r="B153" s="33"/>
      <c r="D153" s="139" t="s">
        <v>445</v>
      </c>
      <c r="F153" s="172" t="s">
        <v>1281</v>
      </c>
      <c r="H153" s="173">
        <v>38.25</v>
      </c>
      <c r="L153" s="33"/>
      <c r="M153" s="142"/>
      <c r="T153" s="54"/>
      <c r="AU153" s="18" t="s">
        <v>87</v>
      </c>
    </row>
    <row r="154" spans="2:65" s="1" customFormat="1">
      <c r="B154" s="33"/>
      <c r="D154" s="139" t="s">
        <v>445</v>
      </c>
      <c r="F154" s="172" t="s">
        <v>464</v>
      </c>
      <c r="H154" s="173">
        <v>755.25</v>
      </c>
      <c r="L154" s="33"/>
      <c r="M154" s="142"/>
      <c r="T154" s="54"/>
      <c r="AU154" s="18" t="s">
        <v>87</v>
      </c>
    </row>
    <row r="155" spans="2:65" s="1" customFormat="1" ht="16.5" customHeight="1">
      <c r="B155" s="33"/>
      <c r="C155" s="126" t="s">
        <v>187</v>
      </c>
      <c r="D155" s="126" t="s">
        <v>156</v>
      </c>
      <c r="E155" s="127" t="s">
        <v>1319</v>
      </c>
      <c r="F155" s="128" t="s">
        <v>1320</v>
      </c>
      <c r="G155" s="129" t="s">
        <v>415</v>
      </c>
      <c r="H155" s="130">
        <v>755.25</v>
      </c>
      <c r="I155" s="131"/>
      <c r="J155" s="132">
        <f>ROUND(I155*H155,2)</f>
        <v>0</v>
      </c>
      <c r="K155" s="128" t="s">
        <v>21</v>
      </c>
      <c r="L155" s="33"/>
      <c r="M155" s="133" t="s">
        <v>21</v>
      </c>
      <c r="N155" s="134" t="s">
        <v>48</v>
      </c>
      <c r="P155" s="135">
        <f>O155*H155</f>
        <v>0</v>
      </c>
      <c r="Q155" s="135">
        <v>1.09E-3</v>
      </c>
      <c r="R155" s="135">
        <f>Q155*H155</f>
        <v>0.82322250000000008</v>
      </c>
      <c r="S155" s="135">
        <v>0</v>
      </c>
      <c r="T155" s="136">
        <f>S155*H155</f>
        <v>0</v>
      </c>
      <c r="AR155" s="137" t="s">
        <v>154</v>
      </c>
      <c r="AT155" s="137" t="s">
        <v>156</v>
      </c>
      <c r="AU155" s="137" t="s">
        <v>87</v>
      </c>
      <c r="AY155" s="18" t="s">
        <v>155</v>
      </c>
      <c r="BE155" s="138">
        <f>IF(N155="základní",J155,0)</f>
        <v>0</v>
      </c>
      <c r="BF155" s="138">
        <f>IF(N155="snížená",J155,0)</f>
        <v>0</v>
      </c>
      <c r="BG155" s="138">
        <f>IF(N155="zákl. přenesená",J155,0)</f>
        <v>0</v>
      </c>
      <c r="BH155" s="138">
        <f>IF(N155="sníž. přenesená",J155,0)</f>
        <v>0</v>
      </c>
      <c r="BI155" s="138">
        <f>IF(N155="nulová",J155,0)</f>
        <v>0</v>
      </c>
      <c r="BJ155" s="18" t="s">
        <v>85</v>
      </c>
      <c r="BK155" s="138">
        <f>ROUND(I155*H155,2)</f>
        <v>0</v>
      </c>
      <c r="BL155" s="18" t="s">
        <v>154</v>
      </c>
      <c r="BM155" s="137" t="s">
        <v>1321</v>
      </c>
    </row>
    <row r="156" spans="2:65" s="1" customFormat="1">
      <c r="B156" s="33"/>
      <c r="D156" s="139" t="s">
        <v>161</v>
      </c>
      <c r="F156" s="140" t="s">
        <v>1320</v>
      </c>
      <c r="I156" s="141"/>
      <c r="L156" s="33"/>
      <c r="M156" s="142"/>
      <c r="T156" s="54"/>
      <c r="AT156" s="18" t="s">
        <v>161</v>
      </c>
      <c r="AU156" s="18" t="s">
        <v>87</v>
      </c>
    </row>
    <row r="157" spans="2:65" s="1" customFormat="1" ht="29.25">
      <c r="B157" s="33"/>
      <c r="D157" s="139" t="s">
        <v>162</v>
      </c>
      <c r="F157" s="143" t="s">
        <v>1241</v>
      </c>
      <c r="I157" s="141"/>
      <c r="L157" s="33"/>
      <c r="M157" s="142"/>
      <c r="T157" s="54"/>
      <c r="AT157" s="18" t="s">
        <v>162</v>
      </c>
      <c r="AU157" s="18" t="s">
        <v>87</v>
      </c>
    </row>
    <row r="158" spans="2:65" s="11" customFormat="1">
      <c r="B158" s="144"/>
      <c r="D158" s="139" t="s">
        <v>193</v>
      </c>
      <c r="E158" s="145" t="s">
        <v>21</v>
      </c>
      <c r="F158" s="146" t="s">
        <v>1270</v>
      </c>
      <c r="H158" s="147">
        <v>755.25</v>
      </c>
      <c r="I158" s="148"/>
      <c r="L158" s="144"/>
      <c r="M158" s="149"/>
      <c r="T158" s="150"/>
      <c r="AT158" s="145" t="s">
        <v>193</v>
      </c>
      <c r="AU158" s="145" t="s">
        <v>87</v>
      </c>
      <c r="AV158" s="11" t="s">
        <v>87</v>
      </c>
      <c r="AW158" s="11" t="s">
        <v>38</v>
      </c>
      <c r="AX158" s="11" t="s">
        <v>85</v>
      </c>
      <c r="AY158" s="145" t="s">
        <v>155</v>
      </c>
    </row>
    <row r="159" spans="2:65" s="1" customFormat="1">
      <c r="B159" s="33"/>
      <c r="D159" s="139" t="s">
        <v>445</v>
      </c>
      <c r="F159" s="171" t="s">
        <v>1285</v>
      </c>
      <c r="L159" s="33"/>
      <c r="M159" s="142"/>
      <c r="T159" s="54"/>
      <c r="AU159" s="18" t="s">
        <v>87</v>
      </c>
    </row>
    <row r="160" spans="2:65" s="1" customFormat="1">
      <c r="B160" s="33"/>
      <c r="D160" s="139" t="s">
        <v>445</v>
      </c>
      <c r="F160" s="172" t="s">
        <v>1278</v>
      </c>
      <c r="H160" s="173">
        <v>0</v>
      </c>
      <c r="L160" s="33"/>
      <c r="M160" s="142"/>
      <c r="T160" s="54"/>
      <c r="AU160" s="18" t="s">
        <v>87</v>
      </c>
    </row>
    <row r="161" spans="2:65" s="1" customFormat="1">
      <c r="B161" s="33"/>
      <c r="D161" s="139" t="s">
        <v>445</v>
      </c>
      <c r="F161" s="172" t="s">
        <v>1279</v>
      </c>
      <c r="H161" s="173">
        <v>596.5</v>
      </c>
      <c r="L161" s="33"/>
      <c r="M161" s="142"/>
      <c r="T161" s="54"/>
      <c r="AU161" s="18" t="s">
        <v>87</v>
      </c>
    </row>
    <row r="162" spans="2:65" s="1" customFormat="1">
      <c r="B162" s="33"/>
      <c r="D162" s="139" t="s">
        <v>445</v>
      </c>
      <c r="F162" s="172" t="s">
        <v>1280</v>
      </c>
      <c r="H162" s="173">
        <v>120.5</v>
      </c>
      <c r="L162" s="33"/>
      <c r="M162" s="142"/>
      <c r="T162" s="54"/>
      <c r="AU162" s="18" t="s">
        <v>87</v>
      </c>
    </row>
    <row r="163" spans="2:65" s="1" customFormat="1">
      <c r="B163" s="33"/>
      <c r="D163" s="139" t="s">
        <v>445</v>
      </c>
      <c r="F163" s="172" t="s">
        <v>1281</v>
      </c>
      <c r="H163" s="173">
        <v>38.25</v>
      </c>
      <c r="L163" s="33"/>
      <c r="M163" s="142"/>
      <c r="T163" s="54"/>
      <c r="AU163" s="18" t="s">
        <v>87</v>
      </c>
    </row>
    <row r="164" spans="2:65" s="1" customFormat="1">
      <c r="B164" s="33"/>
      <c r="D164" s="139" t="s">
        <v>445</v>
      </c>
      <c r="F164" s="172" t="s">
        <v>464</v>
      </c>
      <c r="H164" s="173">
        <v>755.25</v>
      </c>
      <c r="L164" s="33"/>
      <c r="M164" s="142"/>
      <c r="T164" s="54"/>
      <c r="AU164" s="18" t="s">
        <v>87</v>
      </c>
    </row>
    <row r="165" spans="2:65" s="1" customFormat="1" ht="16.5" customHeight="1">
      <c r="B165" s="33"/>
      <c r="C165" s="126" t="s">
        <v>195</v>
      </c>
      <c r="D165" s="126" t="s">
        <v>156</v>
      </c>
      <c r="E165" s="127" t="s">
        <v>1322</v>
      </c>
      <c r="F165" s="128" t="s">
        <v>1323</v>
      </c>
      <c r="G165" s="129" t="s">
        <v>422</v>
      </c>
      <c r="H165" s="130">
        <v>755.25</v>
      </c>
      <c r="I165" s="131"/>
      <c r="J165" s="132">
        <f>ROUND(I165*H165,2)</f>
        <v>0</v>
      </c>
      <c r="K165" s="128" t="s">
        <v>452</v>
      </c>
      <c r="L165" s="33"/>
      <c r="M165" s="133" t="s">
        <v>21</v>
      </c>
      <c r="N165" s="134" t="s">
        <v>48</v>
      </c>
      <c r="P165" s="135">
        <f>O165*H165</f>
        <v>0</v>
      </c>
      <c r="Q165" s="135">
        <v>3.3E-4</v>
      </c>
      <c r="R165" s="135">
        <f>Q165*H165</f>
        <v>0.2492325</v>
      </c>
      <c r="S165" s="135">
        <v>0</v>
      </c>
      <c r="T165" s="136">
        <f>S165*H165</f>
        <v>0</v>
      </c>
      <c r="AR165" s="137" t="s">
        <v>154</v>
      </c>
      <c r="AT165" s="137" t="s">
        <v>156</v>
      </c>
      <c r="AU165" s="137" t="s">
        <v>87</v>
      </c>
      <c r="AY165" s="18" t="s">
        <v>155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8" t="s">
        <v>85</v>
      </c>
      <c r="BK165" s="138">
        <f>ROUND(I165*H165,2)</f>
        <v>0</v>
      </c>
      <c r="BL165" s="18" t="s">
        <v>154</v>
      </c>
      <c r="BM165" s="137" t="s">
        <v>1324</v>
      </c>
    </row>
    <row r="166" spans="2:65" s="1" customFormat="1">
      <c r="B166" s="33"/>
      <c r="D166" s="139" t="s">
        <v>161</v>
      </c>
      <c r="F166" s="140" t="s">
        <v>1325</v>
      </c>
      <c r="I166" s="141"/>
      <c r="L166" s="33"/>
      <c r="M166" s="142"/>
      <c r="T166" s="54"/>
      <c r="AT166" s="18" t="s">
        <v>161</v>
      </c>
      <c r="AU166" s="18" t="s">
        <v>87</v>
      </c>
    </row>
    <row r="167" spans="2:65" s="1" customFormat="1">
      <c r="B167" s="33"/>
      <c r="D167" s="174" t="s">
        <v>455</v>
      </c>
      <c r="F167" s="175" t="s">
        <v>1326</v>
      </c>
      <c r="I167" s="141"/>
      <c r="L167" s="33"/>
      <c r="M167" s="142"/>
      <c r="T167" s="54"/>
      <c r="AT167" s="18" t="s">
        <v>455</v>
      </c>
      <c r="AU167" s="18" t="s">
        <v>87</v>
      </c>
    </row>
    <row r="168" spans="2:65" s="1" customFormat="1" ht="29.25">
      <c r="B168" s="33"/>
      <c r="D168" s="139" t="s">
        <v>162</v>
      </c>
      <c r="F168" s="143" t="s">
        <v>1241</v>
      </c>
      <c r="I168" s="141"/>
      <c r="L168" s="33"/>
      <c r="M168" s="142"/>
      <c r="T168" s="54"/>
      <c r="AT168" s="18" t="s">
        <v>162</v>
      </c>
      <c r="AU168" s="18" t="s">
        <v>87</v>
      </c>
    </row>
    <row r="169" spans="2:65" s="13" customFormat="1">
      <c r="B169" s="176"/>
      <c r="D169" s="139" t="s">
        <v>193</v>
      </c>
      <c r="E169" s="177" t="s">
        <v>21</v>
      </c>
      <c r="F169" s="178" t="s">
        <v>1327</v>
      </c>
      <c r="H169" s="177" t="s">
        <v>21</v>
      </c>
      <c r="I169" s="179"/>
      <c r="L169" s="176"/>
      <c r="M169" s="180"/>
      <c r="T169" s="181"/>
      <c r="AT169" s="177" t="s">
        <v>193</v>
      </c>
      <c r="AU169" s="177" t="s">
        <v>87</v>
      </c>
      <c r="AV169" s="13" t="s">
        <v>85</v>
      </c>
      <c r="AW169" s="13" t="s">
        <v>38</v>
      </c>
      <c r="AX169" s="13" t="s">
        <v>77</v>
      </c>
      <c r="AY169" s="177" t="s">
        <v>155</v>
      </c>
    </row>
    <row r="170" spans="2:65" s="11" customFormat="1">
      <c r="B170" s="144"/>
      <c r="D170" s="139" t="s">
        <v>193</v>
      </c>
      <c r="E170" s="145" t="s">
        <v>21</v>
      </c>
      <c r="F170" s="146" t="s">
        <v>1328</v>
      </c>
      <c r="H170" s="147">
        <v>755.25</v>
      </c>
      <c r="I170" s="148"/>
      <c r="L170" s="144"/>
      <c r="M170" s="149"/>
      <c r="T170" s="150"/>
      <c r="AT170" s="145" t="s">
        <v>193</v>
      </c>
      <c r="AU170" s="145" t="s">
        <v>87</v>
      </c>
      <c r="AV170" s="11" t="s">
        <v>87</v>
      </c>
      <c r="AW170" s="11" t="s">
        <v>38</v>
      </c>
      <c r="AX170" s="11" t="s">
        <v>85</v>
      </c>
      <c r="AY170" s="145" t="s">
        <v>155</v>
      </c>
    </row>
    <row r="171" spans="2:65" s="1" customFormat="1">
      <c r="B171" s="33"/>
      <c r="D171" s="139" t="s">
        <v>445</v>
      </c>
      <c r="F171" s="171" t="s">
        <v>1285</v>
      </c>
      <c r="L171" s="33"/>
      <c r="M171" s="142"/>
      <c r="T171" s="54"/>
      <c r="AU171" s="18" t="s">
        <v>87</v>
      </c>
    </row>
    <row r="172" spans="2:65" s="1" customFormat="1">
      <c r="B172" s="33"/>
      <c r="D172" s="139" t="s">
        <v>445</v>
      </c>
      <c r="F172" s="172" t="s">
        <v>1278</v>
      </c>
      <c r="H172" s="173">
        <v>0</v>
      </c>
      <c r="L172" s="33"/>
      <c r="M172" s="142"/>
      <c r="T172" s="54"/>
      <c r="AU172" s="18" t="s">
        <v>87</v>
      </c>
    </row>
    <row r="173" spans="2:65" s="1" customFormat="1">
      <c r="B173" s="33"/>
      <c r="D173" s="139" t="s">
        <v>445</v>
      </c>
      <c r="F173" s="172" t="s">
        <v>1279</v>
      </c>
      <c r="H173" s="173">
        <v>596.5</v>
      </c>
      <c r="L173" s="33"/>
      <c r="M173" s="142"/>
      <c r="T173" s="54"/>
      <c r="AU173" s="18" t="s">
        <v>87</v>
      </c>
    </row>
    <row r="174" spans="2:65" s="1" customFormat="1">
      <c r="B174" s="33"/>
      <c r="D174" s="139" t="s">
        <v>445</v>
      </c>
      <c r="F174" s="172" t="s">
        <v>1280</v>
      </c>
      <c r="H174" s="173">
        <v>120.5</v>
      </c>
      <c r="L174" s="33"/>
      <c r="M174" s="142"/>
      <c r="T174" s="54"/>
      <c r="AU174" s="18" t="s">
        <v>87</v>
      </c>
    </row>
    <row r="175" spans="2:65" s="1" customFormat="1">
      <c r="B175" s="33"/>
      <c r="D175" s="139" t="s">
        <v>445</v>
      </c>
      <c r="F175" s="172" t="s">
        <v>1281</v>
      </c>
      <c r="H175" s="173">
        <v>38.25</v>
      </c>
      <c r="L175" s="33"/>
      <c r="M175" s="142"/>
      <c r="T175" s="54"/>
      <c r="AU175" s="18" t="s">
        <v>87</v>
      </c>
    </row>
    <row r="176" spans="2:65" s="1" customFormat="1">
      <c r="B176" s="33"/>
      <c r="D176" s="139" t="s">
        <v>445</v>
      </c>
      <c r="F176" s="172" t="s">
        <v>464</v>
      </c>
      <c r="H176" s="173">
        <v>755.25</v>
      </c>
      <c r="L176" s="33"/>
      <c r="M176" s="142"/>
      <c r="T176" s="54"/>
      <c r="AU176" s="18" t="s">
        <v>87</v>
      </c>
    </row>
    <row r="177" spans="2:65" s="1" customFormat="1" ht="16.5" customHeight="1">
      <c r="B177" s="33"/>
      <c r="C177" s="151" t="s">
        <v>201</v>
      </c>
      <c r="D177" s="151" t="s">
        <v>244</v>
      </c>
      <c r="E177" s="152" t="s">
        <v>1329</v>
      </c>
      <c r="F177" s="153" t="s">
        <v>1330</v>
      </c>
      <c r="G177" s="154" t="s">
        <v>467</v>
      </c>
      <c r="H177" s="155">
        <v>0.92300000000000004</v>
      </c>
      <c r="I177" s="156"/>
      <c r="J177" s="157">
        <f>ROUND(I177*H177,2)</f>
        <v>0</v>
      </c>
      <c r="K177" s="153" t="s">
        <v>452</v>
      </c>
      <c r="L177" s="158"/>
      <c r="M177" s="159" t="s">
        <v>21</v>
      </c>
      <c r="N177" s="160" t="s">
        <v>48</v>
      </c>
      <c r="P177" s="135">
        <f>O177*H177</f>
        <v>0</v>
      </c>
      <c r="Q177" s="135">
        <v>1</v>
      </c>
      <c r="R177" s="135">
        <f>Q177*H177</f>
        <v>0.92300000000000004</v>
      </c>
      <c r="S177" s="135">
        <v>0</v>
      </c>
      <c r="T177" s="136">
        <f>S177*H177</f>
        <v>0</v>
      </c>
      <c r="AR177" s="137" t="s">
        <v>195</v>
      </c>
      <c r="AT177" s="137" t="s">
        <v>244</v>
      </c>
      <c r="AU177" s="137" t="s">
        <v>87</v>
      </c>
      <c r="AY177" s="18" t="s">
        <v>155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8" t="s">
        <v>85</v>
      </c>
      <c r="BK177" s="138">
        <f>ROUND(I177*H177,2)</f>
        <v>0</v>
      </c>
      <c r="BL177" s="18" t="s">
        <v>154</v>
      </c>
      <c r="BM177" s="137" t="s">
        <v>1331</v>
      </c>
    </row>
    <row r="178" spans="2:65" s="1" customFormat="1">
      <c r="B178" s="33"/>
      <c r="D178" s="139" t="s">
        <v>161</v>
      </c>
      <c r="F178" s="140" t="s">
        <v>1330</v>
      </c>
      <c r="I178" s="141"/>
      <c r="L178" s="33"/>
      <c r="M178" s="142"/>
      <c r="T178" s="54"/>
      <c r="AT178" s="18" t="s">
        <v>161</v>
      </c>
      <c r="AU178" s="18" t="s">
        <v>87</v>
      </c>
    </row>
    <row r="179" spans="2:65" s="1" customFormat="1" ht="29.25">
      <c r="B179" s="33"/>
      <c r="D179" s="139" t="s">
        <v>162</v>
      </c>
      <c r="F179" s="143" t="s">
        <v>1241</v>
      </c>
      <c r="I179" s="141"/>
      <c r="L179" s="33"/>
      <c r="M179" s="142"/>
      <c r="T179" s="54"/>
      <c r="AT179" s="18" t="s">
        <v>162</v>
      </c>
      <c r="AU179" s="18" t="s">
        <v>87</v>
      </c>
    </row>
    <row r="180" spans="2:65" s="13" customFormat="1">
      <c r="B180" s="176"/>
      <c r="D180" s="139" t="s">
        <v>193</v>
      </c>
      <c r="E180" s="177" t="s">
        <v>21</v>
      </c>
      <c r="F180" s="178" t="s">
        <v>1327</v>
      </c>
      <c r="H180" s="177" t="s">
        <v>21</v>
      </c>
      <c r="I180" s="179"/>
      <c r="L180" s="176"/>
      <c r="M180" s="180"/>
      <c r="T180" s="181"/>
      <c r="AT180" s="177" t="s">
        <v>193</v>
      </c>
      <c r="AU180" s="177" t="s">
        <v>87</v>
      </c>
      <c r="AV180" s="13" t="s">
        <v>85</v>
      </c>
      <c r="AW180" s="13" t="s">
        <v>38</v>
      </c>
      <c r="AX180" s="13" t="s">
        <v>77</v>
      </c>
      <c r="AY180" s="177" t="s">
        <v>155</v>
      </c>
    </row>
    <row r="181" spans="2:65" s="11" customFormat="1">
      <c r="B181" s="144"/>
      <c r="D181" s="139" t="s">
        <v>193</v>
      </c>
      <c r="E181" s="145" t="s">
        <v>21</v>
      </c>
      <c r="F181" s="146" t="s">
        <v>1332</v>
      </c>
      <c r="H181" s="147">
        <v>0.83899999999999997</v>
      </c>
      <c r="I181" s="148"/>
      <c r="L181" s="144"/>
      <c r="M181" s="149"/>
      <c r="T181" s="150"/>
      <c r="AT181" s="145" t="s">
        <v>193</v>
      </c>
      <c r="AU181" s="145" t="s">
        <v>87</v>
      </c>
      <c r="AV181" s="11" t="s">
        <v>87</v>
      </c>
      <c r="AW181" s="11" t="s">
        <v>38</v>
      </c>
      <c r="AX181" s="11" t="s">
        <v>85</v>
      </c>
      <c r="AY181" s="145" t="s">
        <v>155</v>
      </c>
    </row>
    <row r="182" spans="2:65" s="1" customFormat="1">
      <c r="B182" s="33"/>
      <c r="D182" s="139" t="s">
        <v>445</v>
      </c>
      <c r="F182" s="171" t="s">
        <v>1285</v>
      </c>
      <c r="L182" s="33"/>
      <c r="M182" s="142"/>
      <c r="T182" s="54"/>
      <c r="AU182" s="18" t="s">
        <v>87</v>
      </c>
    </row>
    <row r="183" spans="2:65" s="1" customFormat="1">
      <c r="B183" s="33"/>
      <c r="D183" s="139" t="s">
        <v>445</v>
      </c>
      <c r="F183" s="172" t="s">
        <v>1278</v>
      </c>
      <c r="H183" s="173">
        <v>0</v>
      </c>
      <c r="L183" s="33"/>
      <c r="M183" s="142"/>
      <c r="T183" s="54"/>
      <c r="AU183" s="18" t="s">
        <v>87</v>
      </c>
    </row>
    <row r="184" spans="2:65" s="1" customFormat="1">
      <c r="B184" s="33"/>
      <c r="D184" s="139" t="s">
        <v>445</v>
      </c>
      <c r="F184" s="172" t="s">
        <v>1279</v>
      </c>
      <c r="H184" s="173">
        <v>596.5</v>
      </c>
      <c r="L184" s="33"/>
      <c r="M184" s="142"/>
      <c r="T184" s="54"/>
      <c r="AU184" s="18" t="s">
        <v>87</v>
      </c>
    </row>
    <row r="185" spans="2:65" s="1" customFormat="1">
      <c r="B185" s="33"/>
      <c r="D185" s="139" t="s">
        <v>445</v>
      </c>
      <c r="F185" s="172" t="s">
        <v>1280</v>
      </c>
      <c r="H185" s="173">
        <v>120.5</v>
      </c>
      <c r="L185" s="33"/>
      <c r="M185" s="142"/>
      <c r="T185" s="54"/>
      <c r="AU185" s="18" t="s">
        <v>87</v>
      </c>
    </row>
    <row r="186" spans="2:65" s="1" customFormat="1">
      <c r="B186" s="33"/>
      <c r="D186" s="139" t="s">
        <v>445</v>
      </c>
      <c r="F186" s="172" t="s">
        <v>1281</v>
      </c>
      <c r="H186" s="173">
        <v>38.25</v>
      </c>
      <c r="L186" s="33"/>
      <c r="M186" s="142"/>
      <c r="T186" s="54"/>
      <c r="AU186" s="18" t="s">
        <v>87</v>
      </c>
    </row>
    <row r="187" spans="2:65" s="1" customFormat="1">
      <c r="B187" s="33"/>
      <c r="D187" s="139" t="s">
        <v>445</v>
      </c>
      <c r="F187" s="172" t="s">
        <v>464</v>
      </c>
      <c r="H187" s="173">
        <v>755.25</v>
      </c>
      <c r="L187" s="33"/>
      <c r="M187" s="142"/>
      <c r="T187" s="54"/>
      <c r="AU187" s="18" t="s">
        <v>87</v>
      </c>
    </row>
    <row r="188" spans="2:65" s="11" customFormat="1">
      <c r="B188" s="144"/>
      <c r="D188" s="139" t="s">
        <v>193</v>
      </c>
      <c r="F188" s="146" t="s">
        <v>1333</v>
      </c>
      <c r="H188" s="147">
        <v>0.92300000000000004</v>
      </c>
      <c r="I188" s="148"/>
      <c r="L188" s="144"/>
      <c r="M188" s="149"/>
      <c r="T188" s="150"/>
      <c r="AT188" s="145" t="s">
        <v>193</v>
      </c>
      <c r="AU188" s="145" t="s">
        <v>87</v>
      </c>
      <c r="AV188" s="11" t="s">
        <v>87</v>
      </c>
      <c r="AW188" s="11" t="s">
        <v>4</v>
      </c>
      <c r="AX188" s="11" t="s">
        <v>85</v>
      </c>
      <c r="AY188" s="145" t="s">
        <v>155</v>
      </c>
    </row>
    <row r="189" spans="2:65" s="10" customFormat="1" ht="22.9" customHeight="1">
      <c r="B189" s="116"/>
      <c r="D189" s="117" t="s">
        <v>76</v>
      </c>
      <c r="E189" s="169" t="s">
        <v>584</v>
      </c>
      <c r="F189" s="169" t="s">
        <v>585</v>
      </c>
      <c r="I189" s="119"/>
      <c r="J189" s="170">
        <f>BK189</f>
        <v>0</v>
      </c>
      <c r="L189" s="116"/>
      <c r="M189" s="121"/>
      <c r="P189" s="122">
        <f>SUM(P190:P200)</f>
        <v>0</v>
      </c>
      <c r="R189" s="122">
        <f>SUM(R190:R200)</f>
        <v>0</v>
      </c>
      <c r="T189" s="123">
        <f>SUM(T190:T200)</f>
        <v>0</v>
      </c>
      <c r="AR189" s="117" t="s">
        <v>85</v>
      </c>
      <c r="AT189" s="124" t="s">
        <v>76</v>
      </c>
      <c r="AU189" s="124" t="s">
        <v>85</v>
      </c>
      <c r="AY189" s="117" t="s">
        <v>155</v>
      </c>
      <c r="BK189" s="125">
        <f>SUM(BK190:BK200)</f>
        <v>0</v>
      </c>
    </row>
    <row r="190" spans="2:65" s="1" customFormat="1" ht="16.5" customHeight="1">
      <c r="B190" s="33"/>
      <c r="C190" s="126" t="s">
        <v>207</v>
      </c>
      <c r="D190" s="126" t="s">
        <v>156</v>
      </c>
      <c r="E190" s="127" t="s">
        <v>586</v>
      </c>
      <c r="F190" s="128" t="s">
        <v>587</v>
      </c>
      <c r="G190" s="129" t="s">
        <v>467</v>
      </c>
      <c r="H190" s="130">
        <v>183.52600000000001</v>
      </c>
      <c r="I190" s="131"/>
      <c r="J190" s="132">
        <f>ROUND(I190*H190,2)</f>
        <v>0</v>
      </c>
      <c r="K190" s="128" t="s">
        <v>21</v>
      </c>
      <c r="L190" s="33"/>
      <c r="M190" s="133" t="s">
        <v>21</v>
      </c>
      <c r="N190" s="134" t="s">
        <v>48</v>
      </c>
      <c r="P190" s="135">
        <f>O190*H190</f>
        <v>0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154</v>
      </c>
      <c r="AT190" s="137" t="s">
        <v>156</v>
      </c>
      <c r="AU190" s="137" t="s">
        <v>87</v>
      </c>
      <c r="AY190" s="18" t="s">
        <v>155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8" t="s">
        <v>85</v>
      </c>
      <c r="BK190" s="138">
        <f>ROUND(I190*H190,2)</f>
        <v>0</v>
      </c>
      <c r="BL190" s="18" t="s">
        <v>154</v>
      </c>
      <c r="BM190" s="137" t="s">
        <v>1334</v>
      </c>
    </row>
    <row r="191" spans="2:65" s="1" customFormat="1" ht="48.75">
      <c r="B191" s="33"/>
      <c r="D191" s="139" t="s">
        <v>161</v>
      </c>
      <c r="F191" s="140" t="s">
        <v>589</v>
      </c>
      <c r="I191" s="141"/>
      <c r="L191" s="33"/>
      <c r="M191" s="142"/>
      <c r="T191" s="54"/>
      <c r="AT191" s="18" t="s">
        <v>161</v>
      </c>
      <c r="AU191" s="18" t="s">
        <v>87</v>
      </c>
    </row>
    <row r="192" spans="2:65" s="1" customFormat="1" ht="29.25">
      <c r="B192" s="33"/>
      <c r="D192" s="139" t="s">
        <v>162</v>
      </c>
      <c r="F192" s="143" t="s">
        <v>1241</v>
      </c>
      <c r="I192" s="141"/>
      <c r="L192" s="33"/>
      <c r="M192" s="142"/>
      <c r="T192" s="54"/>
      <c r="AT192" s="18" t="s">
        <v>162</v>
      </c>
      <c r="AU192" s="18" t="s">
        <v>87</v>
      </c>
    </row>
    <row r="193" spans="2:65" s="13" customFormat="1">
      <c r="B193" s="176"/>
      <c r="D193" s="139" t="s">
        <v>193</v>
      </c>
      <c r="E193" s="177" t="s">
        <v>21</v>
      </c>
      <c r="F193" s="178" t="s">
        <v>590</v>
      </c>
      <c r="H193" s="177" t="s">
        <v>21</v>
      </c>
      <c r="I193" s="179"/>
      <c r="L193" s="176"/>
      <c r="M193" s="180"/>
      <c r="T193" s="181"/>
      <c r="AT193" s="177" t="s">
        <v>193</v>
      </c>
      <c r="AU193" s="177" t="s">
        <v>87</v>
      </c>
      <c r="AV193" s="13" t="s">
        <v>85</v>
      </c>
      <c r="AW193" s="13" t="s">
        <v>38</v>
      </c>
      <c r="AX193" s="13" t="s">
        <v>77</v>
      </c>
      <c r="AY193" s="177" t="s">
        <v>155</v>
      </c>
    </row>
    <row r="194" spans="2:65" s="11" customFormat="1">
      <c r="B194" s="144"/>
      <c r="D194" s="139" t="s">
        <v>193</v>
      </c>
      <c r="E194" s="145" t="s">
        <v>21</v>
      </c>
      <c r="F194" s="146" t="s">
        <v>1335</v>
      </c>
      <c r="H194" s="147">
        <v>183.52600000000001</v>
      </c>
      <c r="I194" s="148"/>
      <c r="L194" s="144"/>
      <c r="M194" s="149"/>
      <c r="T194" s="150"/>
      <c r="AT194" s="145" t="s">
        <v>193</v>
      </c>
      <c r="AU194" s="145" t="s">
        <v>87</v>
      </c>
      <c r="AV194" s="11" t="s">
        <v>87</v>
      </c>
      <c r="AW194" s="11" t="s">
        <v>38</v>
      </c>
      <c r="AX194" s="11" t="s">
        <v>85</v>
      </c>
      <c r="AY194" s="145" t="s">
        <v>155</v>
      </c>
    </row>
    <row r="195" spans="2:65" s="1" customFormat="1">
      <c r="B195" s="33"/>
      <c r="D195" s="139" t="s">
        <v>445</v>
      </c>
      <c r="F195" s="171" t="s">
        <v>1285</v>
      </c>
      <c r="L195" s="33"/>
      <c r="M195" s="142"/>
      <c r="T195" s="54"/>
      <c r="AU195" s="18" t="s">
        <v>87</v>
      </c>
    </row>
    <row r="196" spans="2:65" s="1" customFormat="1">
      <c r="B196" s="33"/>
      <c r="D196" s="139" t="s">
        <v>445</v>
      </c>
      <c r="F196" s="172" t="s">
        <v>1278</v>
      </c>
      <c r="H196" s="173">
        <v>0</v>
      </c>
      <c r="L196" s="33"/>
      <c r="M196" s="142"/>
      <c r="T196" s="54"/>
      <c r="AU196" s="18" t="s">
        <v>87</v>
      </c>
    </row>
    <row r="197" spans="2:65" s="1" customFormat="1">
      <c r="B197" s="33"/>
      <c r="D197" s="139" t="s">
        <v>445</v>
      </c>
      <c r="F197" s="172" t="s">
        <v>1279</v>
      </c>
      <c r="H197" s="173">
        <v>596.5</v>
      </c>
      <c r="L197" s="33"/>
      <c r="M197" s="142"/>
      <c r="T197" s="54"/>
      <c r="AU197" s="18" t="s">
        <v>87</v>
      </c>
    </row>
    <row r="198" spans="2:65" s="1" customFormat="1">
      <c r="B198" s="33"/>
      <c r="D198" s="139" t="s">
        <v>445</v>
      </c>
      <c r="F198" s="172" t="s">
        <v>1280</v>
      </c>
      <c r="H198" s="173">
        <v>120.5</v>
      </c>
      <c r="L198" s="33"/>
      <c r="M198" s="142"/>
      <c r="T198" s="54"/>
      <c r="AU198" s="18" t="s">
        <v>87</v>
      </c>
    </row>
    <row r="199" spans="2:65" s="1" customFormat="1">
      <c r="B199" s="33"/>
      <c r="D199" s="139" t="s">
        <v>445</v>
      </c>
      <c r="F199" s="172" t="s">
        <v>1281</v>
      </c>
      <c r="H199" s="173">
        <v>38.25</v>
      </c>
      <c r="L199" s="33"/>
      <c r="M199" s="142"/>
      <c r="T199" s="54"/>
      <c r="AU199" s="18" t="s">
        <v>87</v>
      </c>
    </row>
    <row r="200" spans="2:65" s="1" customFormat="1">
      <c r="B200" s="33"/>
      <c r="D200" s="139" t="s">
        <v>445</v>
      </c>
      <c r="F200" s="172" t="s">
        <v>464</v>
      </c>
      <c r="H200" s="173">
        <v>755.25</v>
      </c>
      <c r="L200" s="33"/>
      <c r="M200" s="142"/>
      <c r="T200" s="54"/>
      <c r="AU200" s="18" t="s">
        <v>87</v>
      </c>
    </row>
    <row r="201" spans="2:65" s="10" customFormat="1" ht="22.9" customHeight="1">
      <c r="B201" s="116"/>
      <c r="D201" s="117" t="s">
        <v>76</v>
      </c>
      <c r="E201" s="169" t="s">
        <v>597</v>
      </c>
      <c r="F201" s="169" t="s">
        <v>598</v>
      </c>
      <c r="I201" s="119"/>
      <c r="J201" s="170">
        <f>BK201</f>
        <v>0</v>
      </c>
      <c r="L201" s="116"/>
      <c r="M201" s="121"/>
      <c r="P201" s="122">
        <f>SUM(P202:P205)</f>
        <v>0</v>
      </c>
      <c r="R201" s="122">
        <f>SUM(R202:R205)</f>
        <v>0</v>
      </c>
      <c r="T201" s="123">
        <f>SUM(T202:T205)</f>
        <v>0</v>
      </c>
      <c r="AR201" s="117" t="s">
        <v>85</v>
      </c>
      <c r="AT201" s="124" t="s">
        <v>76</v>
      </c>
      <c r="AU201" s="124" t="s">
        <v>85</v>
      </c>
      <c r="AY201" s="117" t="s">
        <v>155</v>
      </c>
      <c r="BK201" s="125">
        <f>SUM(BK202:BK205)</f>
        <v>0</v>
      </c>
    </row>
    <row r="202" spans="2:65" s="1" customFormat="1" ht="16.5" customHeight="1">
      <c r="B202" s="33"/>
      <c r="C202" s="126" t="s">
        <v>213</v>
      </c>
      <c r="D202" s="126" t="s">
        <v>156</v>
      </c>
      <c r="E202" s="127" t="s">
        <v>599</v>
      </c>
      <c r="F202" s="128" t="s">
        <v>600</v>
      </c>
      <c r="G202" s="129" t="s">
        <v>467</v>
      </c>
      <c r="H202" s="130">
        <v>11.029</v>
      </c>
      <c r="I202" s="131"/>
      <c r="J202" s="132">
        <f>ROUND(I202*H202,2)</f>
        <v>0</v>
      </c>
      <c r="K202" s="128" t="s">
        <v>452</v>
      </c>
      <c r="L202" s="33"/>
      <c r="M202" s="133" t="s">
        <v>21</v>
      </c>
      <c r="N202" s="134" t="s">
        <v>48</v>
      </c>
      <c r="P202" s="135">
        <f>O202*H202</f>
        <v>0</v>
      </c>
      <c r="Q202" s="135">
        <v>0</v>
      </c>
      <c r="R202" s="135">
        <f>Q202*H202</f>
        <v>0</v>
      </c>
      <c r="S202" s="135">
        <v>0</v>
      </c>
      <c r="T202" s="136">
        <f>S202*H202</f>
        <v>0</v>
      </c>
      <c r="AR202" s="137" t="s">
        <v>154</v>
      </c>
      <c r="AT202" s="137" t="s">
        <v>156</v>
      </c>
      <c r="AU202" s="137" t="s">
        <v>87</v>
      </c>
      <c r="AY202" s="18" t="s">
        <v>155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8" t="s">
        <v>85</v>
      </c>
      <c r="BK202" s="138">
        <f>ROUND(I202*H202,2)</f>
        <v>0</v>
      </c>
      <c r="BL202" s="18" t="s">
        <v>154</v>
      </c>
      <c r="BM202" s="137" t="s">
        <v>1336</v>
      </c>
    </row>
    <row r="203" spans="2:65" s="1" customFormat="1">
      <c r="B203" s="33"/>
      <c r="D203" s="139" t="s">
        <v>161</v>
      </c>
      <c r="F203" s="140" t="s">
        <v>602</v>
      </c>
      <c r="I203" s="141"/>
      <c r="L203" s="33"/>
      <c r="M203" s="142"/>
      <c r="T203" s="54"/>
      <c r="AT203" s="18" t="s">
        <v>161</v>
      </c>
      <c r="AU203" s="18" t="s">
        <v>87</v>
      </c>
    </row>
    <row r="204" spans="2:65" s="1" customFormat="1">
      <c r="B204" s="33"/>
      <c r="D204" s="174" t="s">
        <v>455</v>
      </c>
      <c r="F204" s="175" t="s">
        <v>603</v>
      </c>
      <c r="I204" s="141"/>
      <c r="L204" s="33"/>
      <c r="M204" s="142"/>
      <c r="T204" s="54"/>
      <c r="AT204" s="18" t="s">
        <v>455</v>
      </c>
      <c r="AU204" s="18" t="s">
        <v>87</v>
      </c>
    </row>
    <row r="205" spans="2:65" s="1" customFormat="1" ht="48.75">
      <c r="B205" s="33"/>
      <c r="D205" s="139" t="s">
        <v>162</v>
      </c>
      <c r="F205" s="143" t="s">
        <v>678</v>
      </c>
      <c r="I205" s="141"/>
      <c r="L205" s="33"/>
      <c r="M205" s="161"/>
      <c r="N205" s="162"/>
      <c r="O205" s="162"/>
      <c r="P205" s="162"/>
      <c r="Q205" s="162"/>
      <c r="R205" s="162"/>
      <c r="S205" s="162"/>
      <c r="T205" s="163"/>
      <c r="AT205" s="18" t="s">
        <v>162</v>
      </c>
      <c r="AU205" s="18" t="s">
        <v>87</v>
      </c>
    </row>
    <row r="206" spans="2:65" s="1" customFormat="1" ht="6.95" customHeight="1">
      <c r="B206" s="42"/>
      <c r="C206" s="43"/>
      <c r="D206" s="43"/>
      <c r="E206" s="43"/>
      <c r="F206" s="43"/>
      <c r="G206" s="43"/>
      <c r="H206" s="43"/>
      <c r="I206" s="43"/>
      <c r="J206" s="43"/>
      <c r="K206" s="43"/>
      <c r="L206" s="33"/>
    </row>
  </sheetData>
  <sheetProtection algorithmName="SHA-512" hashValue="RUrpXNpP58o+7e5tfHy1Qd2nsDozhE30Hv7q7yxIOii80pARnZruS5NHxWukPCre0GEfUO45t3tBKNGRDj7Z0Q==" saltValue="pcHI7ZEk/QZ9QcLa5JuIZautLdGRHxpfzANI3hnCCaPqo6O0FUbH7+maG35o6ZmLOSAIhSHxF8e4Vy8HDl/vCA==" spinCount="100000" sheet="1" objects="1" scenarios="1" formatColumns="0" formatRows="0" autoFilter="0"/>
  <autoFilter ref="C83:K205" xr:uid="{00000000-0009-0000-0000-000009000000}"/>
  <mergeCells count="9">
    <mergeCell ref="E50:H50"/>
    <mergeCell ref="E74:H74"/>
    <mergeCell ref="E76:H76"/>
    <mergeCell ref="L2:V2"/>
    <mergeCell ref="E7:H7"/>
    <mergeCell ref="E9:H9"/>
    <mergeCell ref="E18:H18"/>
    <mergeCell ref="E27:H27"/>
    <mergeCell ref="E48:H48"/>
  </mergeCells>
  <hyperlinks>
    <hyperlink ref="F89" r:id="rId1" xr:uid="{00000000-0004-0000-0900-000000000000}"/>
    <hyperlink ref="F109" r:id="rId2" xr:uid="{00000000-0004-0000-0900-000001000000}"/>
    <hyperlink ref="F146" r:id="rId3" xr:uid="{00000000-0004-0000-0900-000002000000}"/>
    <hyperlink ref="F167" r:id="rId4" xr:uid="{00000000-0004-0000-0900-000003000000}"/>
    <hyperlink ref="F204" r:id="rId5" xr:uid="{00000000-0004-0000-0900-000004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B2:BM140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125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126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46" s="1" customFormat="1" ht="12" customHeight="1">
      <c r="B8" s="33"/>
      <c r="D8" s="28" t="s">
        <v>127</v>
      </c>
      <c r="L8" s="33"/>
    </row>
    <row r="9" spans="2:46" s="1" customFormat="1" ht="16.5" customHeight="1">
      <c r="B9" s="33"/>
      <c r="E9" s="323" t="s">
        <v>1337</v>
      </c>
      <c r="F9" s="359"/>
      <c r="G9" s="359"/>
      <c r="H9" s="35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19. 3. 2024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62" t="str">
        <f>'Rekapitulace stavby'!E14</f>
        <v>Vyplň údaj</v>
      </c>
      <c r="F18" s="334"/>
      <c r="G18" s="334"/>
      <c r="H18" s="334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92"/>
      <c r="E27" s="339" t="s">
        <v>21</v>
      </c>
      <c r="F27" s="339"/>
      <c r="G27" s="339"/>
      <c r="H27" s="339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43</v>
      </c>
      <c r="J30" s="64">
        <f>ROUND(J83,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4">
        <f>ROUND((SUM(BE83:BE139)),  2)</f>
        <v>0</v>
      </c>
      <c r="I33" s="94">
        <v>0.21</v>
      </c>
      <c r="J33" s="84">
        <f>ROUND(((SUM(BE83:BE139))*I33),  2)</f>
        <v>0</v>
      </c>
      <c r="L33" s="33"/>
    </row>
    <row r="34" spans="2:12" s="1" customFormat="1" ht="14.45" customHeight="1">
      <c r="B34" s="33"/>
      <c r="E34" s="28" t="s">
        <v>49</v>
      </c>
      <c r="F34" s="84">
        <f>ROUND((SUM(BF83:BF139)),  2)</f>
        <v>0</v>
      </c>
      <c r="I34" s="94">
        <v>0.12</v>
      </c>
      <c r="J34" s="84">
        <f>ROUND(((SUM(BF83:BF139))*I34),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4">
        <f>ROUND((SUM(BG83:BG139)),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4">
        <f>ROUND((SUM(BH83:BH139)),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4">
        <f>ROUND((SUM(BI83:BI139)),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53</v>
      </c>
      <c r="E39" s="55"/>
      <c r="F39" s="55"/>
      <c r="G39" s="97" t="s">
        <v>54</v>
      </c>
      <c r="H39" s="98" t="s">
        <v>55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60" t="str">
        <f>E7</f>
        <v>VD Štvanice – oprava plavebních komor</v>
      </c>
      <c r="F48" s="361"/>
      <c r="G48" s="361"/>
      <c r="H48" s="361"/>
      <c r="L48" s="33"/>
    </row>
    <row r="49" spans="2:47" s="1" customFormat="1" ht="12" customHeight="1">
      <c r="B49" s="33"/>
      <c r="C49" s="28" t="s">
        <v>127</v>
      </c>
      <c r="L49" s="33"/>
    </row>
    <row r="50" spans="2:47" s="1" customFormat="1" ht="16.5" customHeight="1">
      <c r="B50" s="33"/>
      <c r="E50" s="323" t="str">
        <f>E9</f>
        <v>VON - Vedlejší a ostatní náklady</v>
      </c>
      <c r="F50" s="359"/>
      <c r="G50" s="359"/>
      <c r="H50" s="359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>Hlavní město Praha</v>
      </c>
      <c r="I52" s="28" t="s">
        <v>24</v>
      </c>
      <c r="J52" s="50" t="str">
        <f>IF(J12="","",J12)</f>
        <v>19. 3. 2024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a.s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130</v>
      </c>
      <c r="D57" s="95"/>
      <c r="E57" s="95"/>
      <c r="F57" s="95"/>
      <c r="G57" s="95"/>
      <c r="H57" s="95"/>
      <c r="I57" s="95"/>
      <c r="J57" s="102" t="s">
        <v>131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75</v>
      </c>
      <c r="J59" s="64">
        <f>J83</f>
        <v>0</v>
      </c>
      <c r="L59" s="33"/>
      <c r="AU59" s="18" t="s">
        <v>132</v>
      </c>
    </row>
    <row r="60" spans="2:47" s="8" customFormat="1" ht="24.95" customHeight="1">
      <c r="B60" s="104"/>
      <c r="D60" s="105" t="s">
        <v>1338</v>
      </c>
      <c r="E60" s="106"/>
      <c r="F60" s="106"/>
      <c r="G60" s="106"/>
      <c r="H60" s="106"/>
      <c r="I60" s="106"/>
      <c r="J60" s="107">
        <f>J84</f>
        <v>0</v>
      </c>
      <c r="L60" s="104"/>
    </row>
    <row r="61" spans="2:47" s="12" customFormat="1" ht="19.899999999999999" customHeight="1">
      <c r="B61" s="165"/>
      <c r="D61" s="166" t="s">
        <v>1339</v>
      </c>
      <c r="E61" s="167"/>
      <c r="F61" s="167"/>
      <c r="G61" s="167"/>
      <c r="H61" s="167"/>
      <c r="I61" s="167"/>
      <c r="J61" s="168">
        <f>J85</f>
        <v>0</v>
      </c>
      <c r="L61" s="165"/>
    </row>
    <row r="62" spans="2:47" s="12" customFormat="1" ht="19.899999999999999" customHeight="1">
      <c r="B62" s="165"/>
      <c r="D62" s="166" t="s">
        <v>1340</v>
      </c>
      <c r="E62" s="167"/>
      <c r="F62" s="167"/>
      <c r="G62" s="167"/>
      <c r="H62" s="167"/>
      <c r="I62" s="167"/>
      <c r="J62" s="168">
        <f>J96</f>
        <v>0</v>
      </c>
      <c r="L62" s="165"/>
    </row>
    <row r="63" spans="2:47" s="12" customFormat="1" ht="19.899999999999999" customHeight="1">
      <c r="B63" s="165"/>
      <c r="D63" s="166" t="s">
        <v>1341</v>
      </c>
      <c r="E63" s="167"/>
      <c r="F63" s="167"/>
      <c r="G63" s="167"/>
      <c r="H63" s="167"/>
      <c r="I63" s="167"/>
      <c r="J63" s="168">
        <f>J99</f>
        <v>0</v>
      </c>
      <c r="L63" s="165"/>
    </row>
    <row r="64" spans="2:47" s="1" customFormat="1" ht="21.75" customHeight="1">
      <c r="B64" s="33"/>
      <c r="L64" s="33"/>
    </row>
    <row r="65" spans="2:12" s="1" customFormat="1" ht="6.95" customHeight="1">
      <c r="B65" s="42"/>
      <c r="C65" s="43"/>
      <c r="D65" s="43"/>
      <c r="E65" s="43"/>
      <c r="F65" s="43"/>
      <c r="G65" s="43"/>
      <c r="H65" s="43"/>
      <c r="I65" s="43"/>
      <c r="J65" s="43"/>
      <c r="K65" s="43"/>
      <c r="L65" s="33"/>
    </row>
    <row r="69" spans="2:12" s="1" customFormat="1" ht="6.95" customHeight="1">
      <c r="B69" s="44"/>
      <c r="C69" s="45"/>
      <c r="D69" s="45"/>
      <c r="E69" s="45"/>
      <c r="F69" s="45"/>
      <c r="G69" s="45"/>
      <c r="H69" s="45"/>
      <c r="I69" s="45"/>
      <c r="J69" s="45"/>
      <c r="K69" s="45"/>
      <c r="L69" s="33"/>
    </row>
    <row r="70" spans="2:12" s="1" customFormat="1" ht="24.95" customHeight="1">
      <c r="B70" s="33"/>
      <c r="C70" s="22" t="s">
        <v>139</v>
      </c>
      <c r="L70" s="33"/>
    </row>
    <row r="71" spans="2:12" s="1" customFormat="1" ht="6.95" customHeight="1">
      <c r="B71" s="33"/>
      <c r="L71" s="33"/>
    </row>
    <row r="72" spans="2:12" s="1" customFormat="1" ht="12" customHeight="1">
      <c r="B72" s="33"/>
      <c r="C72" s="28" t="s">
        <v>16</v>
      </c>
      <c r="L72" s="33"/>
    </row>
    <row r="73" spans="2:12" s="1" customFormat="1" ht="16.5" customHeight="1">
      <c r="B73" s="33"/>
      <c r="E73" s="360" t="str">
        <f>E7</f>
        <v>VD Štvanice – oprava plavebních komor</v>
      </c>
      <c r="F73" s="361"/>
      <c r="G73" s="361"/>
      <c r="H73" s="361"/>
      <c r="L73" s="33"/>
    </row>
    <row r="74" spans="2:12" s="1" customFormat="1" ht="12" customHeight="1">
      <c r="B74" s="33"/>
      <c r="C74" s="28" t="s">
        <v>127</v>
      </c>
      <c r="L74" s="33"/>
    </row>
    <row r="75" spans="2:12" s="1" customFormat="1" ht="16.5" customHeight="1">
      <c r="B75" s="33"/>
      <c r="E75" s="323" t="str">
        <f>E9</f>
        <v>VON - Vedlejší a ostatní náklady</v>
      </c>
      <c r="F75" s="359"/>
      <c r="G75" s="359"/>
      <c r="H75" s="359"/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22</v>
      </c>
      <c r="F77" s="26" t="str">
        <f>F12</f>
        <v>Hlavní město Praha</v>
      </c>
      <c r="I77" s="28" t="s">
        <v>24</v>
      </c>
      <c r="J77" s="50" t="str">
        <f>IF(J12="","",J12)</f>
        <v>19. 3. 2024</v>
      </c>
      <c r="L77" s="33"/>
    </row>
    <row r="78" spans="2:12" s="1" customFormat="1" ht="6.95" customHeight="1">
      <c r="B78" s="33"/>
      <c r="L78" s="33"/>
    </row>
    <row r="79" spans="2:12" s="1" customFormat="1" ht="15.2" customHeight="1">
      <c r="B79" s="33"/>
      <c r="C79" s="28" t="s">
        <v>26</v>
      </c>
      <c r="F79" s="26" t="str">
        <f>E15</f>
        <v>Povodí Vltavy, státní podnik</v>
      </c>
      <c r="I79" s="28" t="s">
        <v>34</v>
      </c>
      <c r="J79" s="31" t="str">
        <f>E21</f>
        <v>AQUATIS a.s</v>
      </c>
      <c r="L79" s="33"/>
    </row>
    <row r="80" spans="2:12" s="1" customFormat="1" ht="15.2" customHeight="1">
      <c r="B80" s="33"/>
      <c r="C80" s="28" t="s">
        <v>32</v>
      </c>
      <c r="F80" s="26" t="str">
        <f>IF(E18="","",E18)</f>
        <v>Vyplň údaj</v>
      </c>
      <c r="I80" s="28" t="s">
        <v>39</v>
      </c>
      <c r="J80" s="31" t="str">
        <f>E24</f>
        <v>Bc. Aneta Patková</v>
      </c>
      <c r="L80" s="33"/>
    </row>
    <row r="81" spans="2:65" s="1" customFormat="1" ht="10.35" customHeight="1">
      <c r="B81" s="33"/>
      <c r="L81" s="33"/>
    </row>
    <row r="82" spans="2:65" s="9" customFormat="1" ht="29.25" customHeight="1">
      <c r="B82" s="108"/>
      <c r="C82" s="109" t="s">
        <v>140</v>
      </c>
      <c r="D82" s="110" t="s">
        <v>62</v>
      </c>
      <c r="E82" s="110" t="s">
        <v>58</v>
      </c>
      <c r="F82" s="110" t="s">
        <v>59</v>
      </c>
      <c r="G82" s="110" t="s">
        <v>141</v>
      </c>
      <c r="H82" s="110" t="s">
        <v>142</v>
      </c>
      <c r="I82" s="110" t="s">
        <v>143</v>
      </c>
      <c r="J82" s="110" t="s">
        <v>131</v>
      </c>
      <c r="K82" s="111" t="s">
        <v>144</v>
      </c>
      <c r="L82" s="108"/>
      <c r="M82" s="57" t="s">
        <v>21</v>
      </c>
      <c r="N82" s="58" t="s">
        <v>47</v>
      </c>
      <c r="O82" s="58" t="s">
        <v>145</v>
      </c>
      <c r="P82" s="58" t="s">
        <v>146</v>
      </c>
      <c r="Q82" s="58" t="s">
        <v>147</v>
      </c>
      <c r="R82" s="58" t="s">
        <v>148</v>
      </c>
      <c r="S82" s="58" t="s">
        <v>149</v>
      </c>
      <c r="T82" s="59" t="s">
        <v>150</v>
      </c>
    </row>
    <row r="83" spans="2:65" s="1" customFormat="1" ht="22.9" customHeight="1">
      <c r="B83" s="33"/>
      <c r="C83" s="62" t="s">
        <v>151</v>
      </c>
      <c r="J83" s="112">
        <f>BK83</f>
        <v>0</v>
      </c>
      <c r="L83" s="33"/>
      <c r="M83" s="60"/>
      <c r="N83" s="51"/>
      <c r="O83" s="51"/>
      <c r="P83" s="113">
        <f>P84</f>
        <v>0</v>
      </c>
      <c r="Q83" s="51"/>
      <c r="R83" s="113">
        <f>R84</f>
        <v>0</v>
      </c>
      <c r="S83" s="51"/>
      <c r="T83" s="114">
        <f>T84</f>
        <v>0</v>
      </c>
      <c r="AT83" s="18" t="s">
        <v>76</v>
      </c>
      <c r="AU83" s="18" t="s">
        <v>132</v>
      </c>
      <c r="BK83" s="115">
        <f>BK84</f>
        <v>0</v>
      </c>
    </row>
    <row r="84" spans="2:65" s="10" customFormat="1" ht="25.9" customHeight="1">
      <c r="B84" s="116"/>
      <c r="D84" s="117" t="s">
        <v>76</v>
      </c>
      <c r="E84" s="118" t="s">
        <v>1342</v>
      </c>
      <c r="F84" s="118" t="s">
        <v>1343</v>
      </c>
      <c r="I84" s="119"/>
      <c r="J84" s="120">
        <f>BK84</f>
        <v>0</v>
      </c>
      <c r="L84" s="116"/>
      <c r="M84" s="121"/>
      <c r="P84" s="122">
        <f>P85+P96+P99</f>
        <v>0</v>
      </c>
      <c r="R84" s="122">
        <f>R85+R96+R99</f>
        <v>0</v>
      </c>
      <c r="T84" s="123">
        <f>T85+T96+T99</f>
        <v>0</v>
      </c>
      <c r="AR84" s="117" t="s">
        <v>175</v>
      </c>
      <c r="AT84" s="124" t="s">
        <v>76</v>
      </c>
      <c r="AU84" s="124" t="s">
        <v>77</v>
      </c>
      <c r="AY84" s="117" t="s">
        <v>155</v>
      </c>
      <c r="BK84" s="125">
        <f>BK85+BK96+BK99</f>
        <v>0</v>
      </c>
    </row>
    <row r="85" spans="2:65" s="10" customFormat="1" ht="22.9" customHeight="1">
      <c r="B85" s="116"/>
      <c r="D85" s="117" t="s">
        <v>76</v>
      </c>
      <c r="E85" s="169" t="s">
        <v>1344</v>
      </c>
      <c r="F85" s="169" t="s">
        <v>1345</v>
      </c>
      <c r="I85" s="119"/>
      <c r="J85" s="170">
        <f>BK85</f>
        <v>0</v>
      </c>
      <c r="L85" s="116"/>
      <c r="M85" s="121"/>
      <c r="P85" s="122">
        <f>SUM(P86:P95)</f>
        <v>0</v>
      </c>
      <c r="R85" s="122">
        <f>SUM(R86:R95)</f>
        <v>0</v>
      </c>
      <c r="T85" s="123">
        <f>SUM(T86:T95)</f>
        <v>0</v>
      </c>
      <c r="AR85" s="117" t="s">
        <v>175</v>
      </c>
      <c r="AT85" s="124" t="s">
        <v>76</v>
      </c>
      <c r="AU85" s="124" t="s">
        <v>85</v>
      </c>
      <c r="AY85" s="117" t="s">
        <v>155</v>
      </c>
      <c r="BK85" s="125">
        <f>SUM(BK86:BK95)</f>
        <v>0</v>
      </c>
    </row>
    <row r="86" spans="2:65" s="1" customFormat="1" ht="16.5" customHeight="1">
      <c r="B86" s="33"/>
      <c r="C86" s="126" t="s">
        <v>85</v>
      </c>
      <c r="D86" s="126" t="s">
        <v>156</v>
      </c>
      <c r="E86" s="127" t="s">
        <v>1346</v>
      </c>
      <c r="F86" s="128" t="s">
        <v>1347</v>
      </c>
      <c r="G86" s="129" t="s">
        <v>374</v>
      </c>
      <c r="H86" s="130">
        <v>1</v>
      </c>
      <c r="I86" s="131"/>
      <c r="J86" s="132">
        <f>ROUND(I86*H86,2)</f>
        <v>0</v>
      </c>
      <c r="K86" s="128" t="s">
        <v>21</v>
      </c>
      <c r="L86" s="33"/>
      <c r="M86" s="133" t="s">
        <v>21</v>
      </c>
      <c r="N86" s="134" t="s">
        <v>48</v>
      </c>
      <c r="P86" s="135">
        <f>O86*H86</f>
        <v>0</v>
      </c>
      <c r="Q86" s="135">
        <v>0</v>
      </c>
      <c r="R86" s="135">
        <f>Q86*H86</f>
        <v>0</v>
      </c>
      <c r="S86" s="135">
        <v>0</v>
      </c>
      <c r="T86" s="136">
        <f>S86*H86</f>
        <v>0</v>
      </c>
      <c r="AR86" s="137" t="s">
        <v>1348</v>
      </c>
      <c r="AT86" s="137" t="s">
        <v>156</v>
      </c>
      <c r="AU86" s="137" t="s">
        <v>87</v>
      </c>
      <c r="AY86" s="18" t="s">
        <v>155</v>
      </c>
      <c r="BE86" s="138">
        <f>IF(N86="základní",J86,0)</f>
        <v>0</v>
      </c>
      <c r="BF86" s="138">
        <f>IF(N86="snížená",J86,0)</f>
        <v>0</v>
      </c>
      <c r="BG86" s="138">
        <f>IF(N86="zákl. přenesená",J86,0)</f>
        <v>0</v>
      </c>
      <c r="BH86" s="138">
        <f>IF(N86="sníž. přenesená",J86,0)</f>
        <v>0</v>
      </c>
      <c r="BI86" s="138">
        <f>IF(N86="nulová",J86,0)</f>
        <v>0</v>
      </c>
      <c r="BJ86" s="18" t="s">
        <v>85</v>
      </c>
      <c r="BK86" s="138">
        <f>ROUND(I86*H86,2)</f>
        <v>0</v>
      </c>
      <c r="BL86" s="18" t="s">
        <v>1348</v>
      </c>
      <c r="BM86" s="137" t="s">
        <v>1349</v>
      </c>
    </row>
    <row r="87" spans="2:65" s="1" customFormat="1">
      <c r="B87" s="33"/>
      <c r="D87" s="139" t="s">
        <v>161</v>
      </c>
      <c r="F87" s="140" t="s">
        <v>1350</v>
      </c>
      <c r="I87" s="141"/>
      <c r="L87" s="33"/>
      <c r="M87" s="142"/>
      <c r="T87" s="54"/>
      <c r="AT87" s="18" t="s">
        <v>161</v>
      </c>
      <c r="AU87" s="18" t="s">
        <v>87</v>
      </c>
    </row>
    <row r="88" spans="2:65" s="1" customFormat="1" ht="16.5" customHeight="1">
      <c r="B88" s="33"/>
      <c r="C88" s="126" t="s">
        <v>87</v>
      </c>
      <c r="D88" s="126" t="s">
        <v>156</v>
      </c>
      <c r="E88" s="127" t="s">
        <v>1351</v>
      </c>
      <c r="F88" s="128" t="s">
        <v>1352</v>
      </c>
      <c r="G88" s="129" t="s">
        <v>374</v>
      </c>
      <c r="H88" s="130">
        <v>1</v>
      </c>
      <c r="I88" s="131"/>
      <c r="J88" s="132">
        <f>ROUND(I88*H88,2)</f>
        <v>0</v>
      </c>
      <c r="K88" s="128" t="s">
        <v>21</v>
      </c>
      <c r="L88" s="33"/>
      <c r="M88" s="133" t="s">
        <v>21</v>
      </c>
      <c r="N88" s="134" t="s">
        <v>48</v>
      </c>
      <c r="P88" s="135">
        <f>O88*H88</f>
        <v>0</v>
      </c>
      <c r="Q88" s="135">
        <v>0</v>
      </c>
      <c r="R88" s="135">
        <f>Q88*H88</f>
        <v>0</v>
      </c>
      <c r="S88" s="135">
        <v>0</v>
      </c>
      <c r="T88" s="136">
        <f>S88*H88</f>
        <v>0</v>
      </c>
      <c r="AR88" s="137" t="s">
        <v>1348</v>
      </c>
      <c r="AT88" s="137" t="s">
        <v>156</v>
      </c>
      <c r="AU88" s="137" t="s">
        <v>87</v>
      </c>
      <c r="AY88" s="18" t="s">
        <v>155</v>
      </c>
      <c r="BE88" s="138">
        <f>IF(N88="základní",J88,0)</f>
        <v>0</v>
      </c>
      <c r="BF88" s="138">
        <f>IF(N88="snížená",J88,0)</f>
        <v>0</v>
      </c>
      <c r="BG88" s="138">
        <f>IF(N88="zákl. přenesená",J88,0)</f>
        <v>0</v>
      </c>
      <c r="BH88" s="138">
        <f>IF(N88="sníž. přenesená",J88,0)</f>
        <v>0</v>
      </c>
      <c r="BI88" s="138">
        <f>IF(N88="nulová",J88,0)</f>
        <v>0</v>
      </c>
      <c r="BJ88" s="18" t="s">
        <v>85</v>
      </c>
      <c r="BK88" s="138">
        <f>ROUND(I88*H88,2)</f>
        <v>0</v>
      </c>
      <c r="BL88" s="18" t="s">
        <v>1348</v>
      </c>
      <c r="BM88" s="137" t="s">
        <v>1353</v>
      </c>
    </row>
    <row r="89" spans="2:65" s="1" customFormat="1" ht="19.5">
      <c r="B89" s="33"/>
      <c r="D89" s="139" t="s">
        <v>161</v>
      </c>
      <c r="F89" s="140" t="s">
        <v>1354</v>
      </c>
      <c r="I89" s="141"/>
      <c r="L89" s="33"/>
      <c r="M89" s="142"/>
      <c r="T89" s="54"/>
      <c r="AT89" s="18" t="s">
        <v>161</v>
      </c>
      <c r="AU89" s="18" t="s">
        <v>87</v>
      </c>
    </row>
    <row r="90" spans="2:65" s="1" customFormat="1" ht="16.5" customHeight="1">
      <c r="B90" s="33"/>
      <c r="C90" s="126" t="s">
        <v>168</v>
      </c>
      <c r="D90" s="126" t="s">
        <v>156</v>
      </c>
      <c r="E90" s="127" t="s">
        <v>1355</v>
      </c>
      <c r="F90" s="128" t="s">
        <v>1356</v>
      </c>
      <c r="G90" s="129" t="s">
        <v>374</v>
      </c>
      <c r="H90" s="130">
        <v>1</v>
      </c>
      <c r="I90" s="131"/>
      <c r="J90" s="132">
        <f>ROUND(I90*H90,2)</f>
        <v>0</v>
      </c>
      <c r="K90" s="128" t="s">
        <v>21</v>
      </c>
      <c r="L90" s="33"/>
      <c r="M90" s="133" t="s">
        <v>21</v>
      </c>
      <c r="N90" s="134" t="s">
        <v>48</v>
      </c>
      <c r="P90" s="135">
        <f>O90*H90</f>
        <v>0</v>
      </c>
      <c r="Q90" s="135">
        <v>0</v>
      </c>
      <c r="R90" s="135">
        <f>Q90*H90</f>
        <v>0</v>
      </c>
      <c r="S90" s="135">
        <v>0</v>
      </c>
      <c r="T90" s="136">
        <f>S90*H90</f>
        <v>0</v>
      </c>
      <c r="AR90" s="137" t="s">
        <v>1348</v>
      </c>
      <c r="AT90" s="137" t="s">
        <v>156</v>
      </c>
      <c r="AU90" s="137" t="s">
        <v>87</v>
      </c>
      <c r="AY90" s="18" t="s">
        <v>155</v>
      </c>
      <c r="BE90" s="138">
        <f>IF(N90="základní",J90,0)</f>
        <v>0</v>
      </c>
      <c r="BF90" s="138">
        <f>IF(N90="snížená",J90,0)</f>
        <v>0</v>
      </c>
      <c r="BG90" s="138">
        <f>IF(N90="zákl. přenesená",J90,0)</f>
        <v>0</v>
      </c>
      <c r="BH90" s="138">
        <f>IF(N90="sníž. přenesená",J90,0)</f>
        <v>0</v>
      </c>
      <c r="BI90" s="138">
        <f>IF(N90="nulová",J90,0)</f>
        <v>0</v>
      </c>
      <c r="BJ90" s="18" t="s">
        <v>85</v>
      </c>
      <c r="BK90" s="138">
        <f>ROUND(I90*H90,2)</f>
        <v>0</v>
      </c>
      <c r="BL90" s="18" t="s">
        <v>1348</v>
      </c>
      <c r="BM90" s="137" t="s">
        <v>1357</v>
      </c>
    </row>
    <row r="91" spans="2:65" s="1" customFormat="1">
      <c r="B91" s="33"/>
      <c r="D91" s="139" t="s">
        <v>161</v>
      </c>
      <c r="F91" s="140" t="s">
        <v>1356</v>
      </c>
      <c r="I91" s="141"/>
      <c r="L91" s="33"/>
      <c r="M91" s="142"/>
      <c r="T91" s="54"/>
      <c r="AT91" s="18" t="s">
        <v>161</v>
      </c>
      <c r="AU91" s="18" t="s">
        <v>87</v>
      </c>
    </row>
    <row r="92" spans="2:65" s="1" customFormat="1" ht="16.5" customHeight="1">
      <c r="B92" s="33"/>
      <c r="C92" s="126" t="s">
        <v>154</v>
      </c>
      <c r="D92" s="126" t="s">
        <v>156</v>
      </c>
      <c r="E92" s="127" t="s">
        <v>1358</v>
      </c>
      <c r="F92" s="128" t="s">
        <v>1359</v>
      </c>
      <c r="G92" s="129" t="s">
        <v>374</v>
      </c>
      <c r="H92" s="130">
        <v>1</v>
      </c>
      <c r="I92" s="131"/>
      <c r="J92" s="132">
        <f>ROUND(I92*H92,2)</f>
        <v>0</v>
      </c>
      <c r="K92" s="128" t="s">
        <v>21</v>
      </c>
      <c r="L92" s="33"/>
      <c r="M92" s="133" t="s">
        <v>21</v>
      </c>
      <c r="N92" s="134" t="s">
        <v>48</v>
      </c>
      <c r="P92" s="135">
        <f>O92*H92</f>
        <v>0</v>
      </c>
      <c r="Q92" s="135">
        <v>0</v>
      </c>
      <c r="R92" s="135">
        <f>Q92*H92</f>
        <v>0</v>
      </c>
      <c r="S92" s="135">
        <v>0</v>
      </c>
      <c r="T92" s="136">
        <f>S92*H92</f>
        <v>0</v>
      </c>
      <c r="AR92" s="137" t="s">
        <v>1348</v>
      </c>
      <c r="AT92" s="137" t="s">
        <v>156</v>
      </c>
      <c r="AU92" s="137" t="s">
        <v>87</v>
      </c>
      <c r="AY92" s="18" t="s">
        <v>155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8" t="s">
        <v>85</v>
      </c>
      <c r="BK92" s="138">
        <f>ROUND(I92*H92,2)</f>
        <v>0</v>
      </c>
      <c r="BL92" s="18" t="s">
        <v>1348</v>
      </c>
      <c r="BM92" s="137" t="s">
        <v>1360</v>
      </c>
    </row>
    <row r="93" spans="2:65" s="1" customFormat="1">
      <c r="B93" s="33"/>
      <c r="D93" s="139" t="s">
        <v>161</v>
      </c>
      <c r="F93" s="140" t="s">
        <v>1361</v>
      </c>
      <c r="I93" s="141"/>
      <c r="L93" s="33"/>
      <c r="M93" s="142"/>
      <c r="T93" s="54"/>
      <c r="AT93" s="18" t="s">
        <v>161</v>
      </c>
      <c r="AU93" s="18" t="s">
        <v>87</v>
      </c>
    </row>
    <row r="94" spans="2:65" s="1" customFormat="1" ht="16.5" customHeight="1">
      <c r="B94" s="33"/>
      <c r="C94" s="126" t="s">
        <v>175</v>
      </c>
      <c r="D94" s="126" t="s">
        <v>156</v>
      </c>
      <c r="E94" s="127" t="s">
        <v>1362</v>
      </c>
      <c r="F94" s="128" t="s">
        <v>1363</v>
      </c>
      <c r="G94" s="129" t="s">
        <v>374</v>
      </c>
      <c r="H94" s="130">
        <v>1</v>
      </c>
      <c r="I94" s="131"/>
      <c r="J94" s="132">
        <f>ROUND(I94*H94,2)</f>
        <v>0</v>
      </c>
      <c r="K94" s="128" t="s">
        <v>21</v>
      </c>
      <c r="L94" s="33"/>
      <c r="M94" s="133" t="s">
        <v>21</v>
      </c>
      <c r="N94" s="134" t="s">
        <v>48</v>
      </c>
      <c r="P94" s="135">
        <f>O94*H94</f>
        <v>0</v>
      </c>
      <c r="Q94" s="135">
        <v>0</v>
      </c>
      <c r="R94" s="135">
        <f>Q94*H94</f>
        <v>0</v>
      </c>
      <c r="S94" s="135">
        <v>0</v>
      </c>
      <c r="T94" s="136">
        <f>S94*H94</f>
        <v>0</v>
      </c>
      <c r="AR94" s="137" t="s">
        <v>1348</v>
      </c>
      <c r="AT94" s="137" t="s">
        <v>156</v>
      </c>
      <c r="AU94" s="137" t="s">
        <v>87</v>
      </c>
      <c r="AY94" s="18" t="s">
        <v>155</v>
      </c>
      <c r="BE94" s="138">
        <f>IF(N94="základní",J94,0)</f>
        <v>0</v>
      </c>
      <c r="BF94" s="138">
        <f>IF(N94="snížená",J94,0)</f>
        <v>0</v>
      </c>
      <c r="BG94" s="138">
        <f>IF(N94="zákl. přenesená",J94,0)</f>
        <v>0</v>
      </c>
      <c r="BH94" s="138">
        <f>IF(N94="sníž. přenesená",J94,0)</f>
        <v>0</v>
      </c>
      <c r="BI94" s="138">
        <f>IF(N94="nulová",J94,0)</f>
        <v>0</v>
      </c>
      <c r="BJ94" s="18" t="s">
        <v>85</v>
      </c>
      <c r="BK94" s="138">
        <f>ROUND(I94*H94,2)</f>
        <v>0</v>
      </c>
      <c r="BL94" s="18" t="s">
        <v>1348</v>
      </c>
      <c r="BM94" s="137" t="s">
        <v>1364</v>
      </c>
    </row>
    <row r="95" spans="2:65" s="1" customFormat="1">
      <c r="B95" s="33"/>
      <c r="D95" s="139" t="s">
        <v>161</v>
      </c>
      <c r="F95" s="140" t="s">
        <v>1363</v>
      </c>
      <c r="I95" s="141"/>
      <c r="L95" s="33"/>
      <c r="M95" s="142"/>
      <c r="T95" s="54"/>
      <c r="AT95" s="18" t="s">
        <v>161</v>
      </c>
      <c r="AU95" s="18" t="s">
        <v>87</v>
      </c>
    </row>
    <row r="96" spans="2:65" s="10" customFormat="1" ht="22.9" customHeight="1">
      <c r="B96" s="116"/>
      <c r="D96" s="117" t="s">
        <v>76</v>
      </c>
      <c r="E96" s="169" t="s">
        <v>1365</v>
      </c>
      <c r="F96" s="169" t="s">
        <v>1366</v>
      </c>
      <c r="I96" s="119"/>
      <c r="J96" s="170">
        <f>BK96</f>
        <v>0</v>
      </c>
      <c r="L96" s="116"/>
      <c r="M96" s="121"/>
      <c r="P96" s="122">
        <f>SUM(P97:P98)</f>
        <v>0</v>
      </c>
      <c r="R96" s="122">
        <f>SUM(R97:R98)</f>
        <v>0</v>
      </c>
      <c r="T96" s="123">
        <f>SUM(T97:T98)</f>
        <v>0</v>
      </c>
      <c r="AR96" s="117" t="s">
        <v>175</v>
      </c>
      <c r="AT96" s="124" t="s">
        <v>76</v>
      </c>
      <c r="AU96" s="124" t="s">
        <v>85</v>
      </c>
      <c r="AY96" s="117" t="s">
        <v>155</v>
      </c>
      <c r="BK96" s="125">
        <f>SUM(BK97:BK98)</f>
        <v>0</v>
      </c>
    </row>
    <row r="97" spans="2:65" s="1" customFormat="1" ht="16.5" customHeight="1">
      <c r="B97" s="33"/>
      <c r="C97" s="126" t="s">
        <v>179</v>
      </c>
      <c r="D97" s="126" t="s">
        <v>156</v>
      </c>
      <c r="E97" s="127" t="s">
        <v>1367</v>
      </c>
      <c r="F97" s="128" t="s">
        <v>1368</v>
      </c>
      <c r="G97" s="129" t="s">
        <v>374</v>
      </c>
      <c r="H97" s="130">
        <v>1</v>
      </c>
      <c r="I97" s="131"/>
      <c r="J97" s="132">
        <f>ROUND(I97*H97,2)</f>
        <v>0</v>
      </c>
      <c r="K97" s="128" t="s">
        <v>21</v>
      </c>
      <c r="L97" s="33"/>
      <c r="M97" s="133" t="s">
        <v>21</v>
      </c>
      <c r="N97" s="134" t="s">
        <v>48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6">
        <f>S97*H97</f>
        <v>0</v>
      </c>
      <c r="AR97" s="137" t="s">
        <v>1348</v>
      </c>
      <c r="AT97" s="137" t="s">
        <v>156</v>
      </c>
      <c r="AU97" s="137" t="s">
        <v>87</v>
      </c>
      <c r="AY97" s="18" t="s">
        <v>155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8" t="s">
        <v>85</v>
      </c>
      <c r="BK97" s="138">
        <f>ROUND(I97*H97,2)</f>
        <v>0</v>
      </c>
      <c r="BL97" s="18" t="s">
        <v>1348</v>
      </c>
      <c r="BM97" s="137" t="s">
        <v>1369</v>
      </c>
    </row>
    <row r="98" spans="2:65" s="1" customFormat="1">
      <c r="B98" s="33"/>
      <c r="D98" s="139" t="s">
        <v>161</v>
      </c>
      <c r="F98" s="140" t="s">
        <v>1370</v>
      </c>
      <c r="I98" s="141"/>
      <c r="L98" s="33"/>
      <c r="M98" s="142"/>
      <c r="T98" s="54"/>
      <c r="AT98" s="18" t="s">
        <v>161</v>
      </c>
      <c r="AU98" s="18" t="s">
        <v>87</v>
      </c>
    </row>
    <row r="99" spans="2:65" s="10" customFormat="1" ht="22.9" customHeight="1">
      <c r="B99" s="116"/>
      <c r="D99" s="117" t="s">
        <v>76</v>
      </c>
      <c r="E99" s="169" t="s">
        <v>1371</v>
      </c>
      <c r="F99" s="169" t="s">
        <v>1372</v>
      </c>
      <c r="I99" s="119"/>
      <c r="J99" s="170">
        <f>BK99</f>
        <v>0</v>
      </c>
      <c r="L99" s="116"/>
      <c r="M99" s="121"/>
      <c r="P99" s="122">
        <f>SUM(P100:P139)</f>
        <v>0</v>
      </c>
      <c r="R99" s="122">
        <f>SUM(R100:R139)</f>
        <v>0</v>
      </c>
      <c r="T99" s="123">
        <f>SUM(T100:T139)</f>
        <v>0</v>
      </c>
      <c r="AR99" s="117" t="s">
        <v>154</v>
      </c>
      <c r="AT99" s="124" t="s">
        <v>76</v>
      </c>
      <c r="AU99" s="124" t="s">
        <v>85</v>
      </c>
      <c r="AY99" s="117" t="s">
        <v>155</v>
      </c>
      <c r="BK99" s="125">
        <f>SUM(BK100:BK139)</f>
        <v>0</v>
      </c>
    </row>
    <row r="100" spans="2:65" s="1" customFormat="1" ht="16.5" customHeight="1">
      <c r="B100" s="33"/>
      <c r="C100" s="126" t="s">
        <v>187</v>
      </c>
      <c r="D100" s="126" t="s">
        <v>156</v>
      </c>
      <c r="E100" s="127" t="s">
        <v>1373</v>
      </c>
      <c r="F100" s="128" t="s">
        <v>1374</v>
      </c>
      <c r="G100" s="129" t="s">
        <v>374</v>
      </c>
      <c r="H100" s="130">
        <v>1</v>
      </c>
      <c r="I100" s="131"/>
      <c r="J100" s="132">
        <f>ROUND(I100*H100,2)</f>
        <v>0</v>
      </c>
      <c r="K100" s="128" t="s">
        <v>21</v>
      </c>
      <c r="L100" s="33"/>
      <c r="M100" s="133" t="s">
        <v>21</v>
      </c>
      <c r="N100" s="134" t="s">
        <v>48</v>
      </c>
      <c r="P100" s="135">
        <f>O100*H100</f>
        <v>0</v>
      </c>
      <c r="Q100" s="135">
        <v>0</v>
      </c>
      <c r="R100" s="135">
        <f>Q100*H100</f>
        <v>0</v>
      </c>
      <c r="S100" s="135">
        <v>0</v>
      </c>
      <c r="T100" s="136">
        <f>S100*H100</f>
        <v>0</v>
      </c>
      <c r="AR100" s="137" t="s">
        <v>1348</v>
      </c>
      <c r="AT100" s="137" t="s">
        <v>156</v>
      </c>
      <c r="AU100" s="137" t="s">
        <v>87</v>
      </c>
      <c r="AY100" s="18" t="s">
        <v>155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8" t="s">
        <v>85</v>
      </c>
      <c r="BK100" s="138">
        <f>ROUND(I100*H100,2)</f>
        <v>0</v>
      </c>
      <c r="BL100" s="18" t="s">
        <v>1348</v>
      </c>
      <c r="BM100" s="137" t="s">
        <v>1375</v>
      </c>
    </row>
    <row r="101" spans="2:65" s="1" customFormat="1">
      <c r="B101" s="33"/>
      <c r="D101" s="139" t="s">
        <v>161</v>
      </c>
      <c r="F101" s="140" t="s">
        <v>1374</v>
      </c>
      <c r="I101" s="141"/>
      <c r="L101" s="33"/>
      <c r="M101" s="142"/>
      <c r="T101" s="54"/>
      <c r="AT101" s="18" t="s">
        <v>161</v>
      </c>
      <c r="AU101" s="18" t="s">
        <v>87</v>
      </c>
    </row>
    <row r="102" spans="2:65" s="1" customFormat="1" ht="16.5" customHeight="1">
      <c r="B102" s="33"/>
      <c r="C102" s="126" t="s">
        <v>195</v>
      </c>
      <c r="D102" s="126" t="s">
        <v>156</v>
      </c>
      <c r="E102" s="127" t="s">
        <v>1376</v>
      </c>
      <c r="F102" s="128" t="s">
        <v>1377</v>
      </c>
      <c r="G102" s="129" t="s">
        <v>374</v>
      </c>
      <c r="H102" s="130">
        <v>1</v>
      </c>
      <c r="I102" s="131"/>
      <c r="J102" s="132">
        <f>ROUND(I102*H102,2)</f>
        <v>0</v>
      </c>
      <c r="K102" s="128" t="s">
        <v>21</v>
      </c>
      <c r="L102" s="33"/>
      <c r="M102" s="133" t="s">
        <v>21</v>
      </c>
      <c r="N102" s="134" t="s">
        <v>48</v>
      </c>
      <c r="P102" s="135">
        <f>O102*H102</f>
        <v>0</v>
      </c>
      <c r="Q102" s="135">
        <v>0</v>
      </c>
      <c r="R102" s="135">
        <f>Q102*H102</f>
        <v>0</v>
      </c>
      <c r="S102" s="135">
        <v>0</v>
      </c>
      <c r="T102" s="136">
        <f>S102*H102</f>
        <v>0</v>
      </c>
      <c r="AR102" s="137" t="s">
        <v>1348</v>
      </c>
      <c r="AT102" s="137" t="s">
        <v>156</v>
      </c>
      <c r="AU102" s="137" t="s">
        <v>87</v>
      </c>
      <c r="AY102" s="18" t="s">
        <v>155</v>
      </c>
      <c r="BE102" s="138">
        <f>IF(N102="základní",J102,0)</f>
        <v>0</v>
      </c>
      <c r="BF102" s="138">
        <f>IF(N102="snížená",J102,0)</f>
        <v>0</v>
      </c>
      <c r="BG102" s="138">
        <f>IF(N102="zákl. přenesená",J102,0)</f>
        <v>0</v>
      </c>
      <c r="BH102" s="138">
        <f>IF(N102="sníž. přenesená",J102,0)</f>
        <v>0</v>
      </c>
      <c r="BI102" s="138">
        <f>IF(N102="nulová",J102,0)</f>
        <v>0</v>
      </c>
      <c r="BJ102" s="18" t="s">
        <v>85</v>
      </c>
      <c r="BK102" s="138">
        <f>ROUND(I102*H102,2)</f>
        <v>0</v>
      </c>
      <c r="BL102" s="18" t="s">
        <v>1348</v>
      </c>
      <c r="BM102" s="137" t="s">
        <v>1378</v>
      </c>
    </row>
    <row r="103" spans="2:65" s="1" customFormat="1">
      <c r="B103" s="33"/>
      <c r="D103" s="139" t="s">
        <v>161</v>
      </c>
      <c r="F103" s="140" t="s">
        <v>1377</v>
      </c>
      <c r="I103" s="141"/>
      <c r="L103" s="33"/>
      <c r="M103" s="142"/>
      <c r="T103" s="54"/>
      <c r="AT103" s="18" t="s">
        <v>161</v>
      </c>
      <c r="AU103" s="18" t="s">
        <v>87</v>
      </c>
    </row>
    <row r="104" spans="2:65" s="1" customFormat="1" ht="16.5" customHeight="1">
      <c r="B104" s="33"/>
      <c r="C104" s="126" t="s">
        <v>201</v>
      </c>
      <c r="D104" s="126" t="s">
        <v>156</v>
      </c>
      <c r="E104" s="127" t="s">
        <v>1379</v>
      </c>
      <c r="F104" s="128" t="s">
        <v>1380</v>
      </c>
      <c r="G104" s="129" t="s">
        <v>374</v>
      </c>
      <c r="H104" s="130">
        <v>1</v>
      </c>
      <c r="I104" s="131"/>
      <c r="J104" s="132">
        <f>ROUND(I104*H104,2)</f>
        <v>0</v>
      </c>
      <c r="K104" s="128" t="s">
        <v>21</v>
      </c>
      <c r="L104" s="33"/>
      <c r="M104" s="133" t="s">
        <v>21</v>
      </c>
      <c r="N104" s="134" t="s">
        <v>48</v>
      </c>
      <c r="P104" s="135">
        <f>O104*H104</f>
        <v>0</v>
      </c>
      <c r="Q104" s="135">
        <v>0</v>
      </c>
      <c r="R104" s="135">
        <f>Q104*H104</f>
        <v>0</v>
      </c>
      <c r="S104" s="135">
        <v>0</v>
      </c>
      <c r="T104" s="136">
        <f>S104*H104</f>
        <v>0</v>
      </c>
      <c r="AR104" s="137" t="s">
        <v>1348</v>
      </c>
      <c r="AT104" s="137" t="s">
        <v>156</v>
      </c>
      <c r="AU104" s="137" t="s">
        <v>87</v>
      </c>
      <c r="AY104" s="18" t="s">
        <v>155</v>
      </c>
      <c r="BE104" s="138">
        <f>IF(N104="základní",J104,0)</f>
        <v>0</v>
      </c>
      <c r="BF104" s="138">
        <f>IF(N104="snížená",J104,0)</f>
        <v>0</v>
      </c>
      <c r="BG104" s="138">
        <f>IF(N104="zákl. přenesená",J104,0)</f>
        <v>0</v>
      </c>
      <c r="BH104" s="138">
        <f>IF(N104="sníž. přenesená",J104,0)</f>
        <v>0</v>
      </c>
      <c r="BI104" s="138">
        <f>IF(N104="nulová",J104,0)</f>
        <v>0</v>
      </c>
      <c r="BJ104" s="18" t="s">
        <v>85</v>
      </c>
      <c r="BK104" s="138">
        <f>ROUND(I104*H104,2)</f>
        <v>0</v>
      </c>
      <c r="BL104" s="18" t="s">
        <v>1348</v>
      </c>
      <c r="BM104" s="137" t="s">
        <v>1381</v>
      </c>
    </row>
    <row r="105" spans="2:65" s="1" customFormat="1">
      <c r="B105" s="33"/>
      <c r="D105" s="139" t="s">
        <v>161</v>
      </c>
      <c r="F105" s="140" t="s">
        <v>1380</v>
      </c>
      <c r="I105" s="141"/>
      <c r="L105" s="33"/>
      <c r="M105" s="142"/>
      <c r="T105" s="54"/>
      <c r="AT105" s="18" t="s">
        <v>161</v>
      </c>
      <c r="AU105" s="18" t="s">
        <v>87</v>
      </c>
    </row>
    <row r="106" spans="2:65" s="1" customFormat="1" ht="16.5" customHeight="1">
      <c r="B106" s="33"/>
      <c r="C106" s="126" t="s">
        <v>207</v>
      </c>
      <c r="D106" s="126" t="s">
        <v>156</v>
      </c>
      <c r="E106" s="127" t="s">
        <v>1382</v>
      </c>
      <c r="F106" s="128" t="s">
        <v>1383</v>
      </c>
      <c r="G106" s="129" t="s">
        <v>374</v>
      </c>
      <c r="H106" s="130">
        <v>1</v>
      </c>
      <c r="I106" s="131"/>
      <c r="J106" s="132">
        <f>ROUND(I106*H106,2)</f>
        <v>0</v>
      </c>
      <c r="K106" s="128" t="s">
        <v>21</v>
      </c>
      <c r="L106" s="33"/>
      <c r="M106" s="133" t="s">
        <v>21</v>
      </c>
      <c r="N106" s="134" t="s">
        <v>48</v>
      </c>
      <c r="P106" s="135">
        <f>O106*H106</f>
        <v>0</v>
      </c>
      <c r="Q106" s="135">
        <v>0</v>
      </c>
      <c r="R106" s="135">
        <f>Q106*H106</f>
        <v>0</v>
      </c>
      <c r="S106" s="135">
        <v>0</v>
      </c>
      <c r="T106" s="136">
        <f>S106*H106</f>
        <v>0</v>
      </c>
      <c r="AR106" s="137" t="s">
        <v>1348</v>
      </c>
      <c r="AT106" s="137" t="s">
        <v>156</v>
      </c>
      <c r="AU106" s="137" t="s">
        <v>87</v>
      </c>
      <c r="AY106" s="18" t="s">
        <v>155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8" t="s">
        <v>85</v>
      </c>
      <c r="BK106" s="138">
        <f>ROUND(I106*H106,2)</f>
        <v>0</v>
      </c>
      <c r="BL106" s="18" t="s">
        <v>1348</v>
      </c>
      <c r="BM106" s="137" t="s">
        <v>1384</v>
      </c>
    </row>
    <row r="107" spans="2:65" s="1" customFormat="1" ht="19.5">
      <c r="B107" s="33"/>
      <c r="D107" s="139" t="s">
        <v>161</v>
      </c>
      <c r="F107" s="140" t="s">
        <v>1385</v>
      </c>
      <c r="I107" s="141"/>
      <c r="L107" s="33"/>
      <c r="M107" s="142"/>
      <c r="T107" s="54"/>
      <c r="AT107" s="18" t="s">
        <v>161</v>
      </c>
      <c r="AU107" s="18" t="s">
        <v>87</v>
      </c>
    </row>
    <row r="108" spans="2:65" s="1" customFormat="1" ht="16.5" customHeight="1">
      <c r="B108" s="33"/>
      <c r="C108" s="126" t="s">
        <v>213</v>
      </c>
      <c r="D108" s="126" t="s">
        <v>156</v>
      </c>
      <c r="E108" s="127" t="s">
        <v>1386</v>
      </c>
      <c r="F108" s="128" t="s">
        <v>1387</v>
      </c>
      <c r="G108" s="129" t="s">
        <v>374</v>
      </c>
      <c r="H108" s="130">
        <v>1</v>
      </c>
      <c r="I108" s="131"/>
      <c r="J108" s="132">
        <f>ROUND(I108*H108,2)</f>
        <v>0</v>
      </c>
      <c r="K108" s="128" t="s">
        <v>21</v>
      </c>
      <c r="L108" s="33"/>
      <c r="M108" s="133" t="s">
        <v>21</v>
      </c>
      <c r="N108" s="134" t="s">
        <v>48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1348</v>
      </c>
      <c r="AT108" s="137" t="s">
        <v>156</v>
      </c>
      <c r="AU108" s="137" t="s">
        <v>87</v>
      </c>
      <c r="AY108" s="18" t="s">
        <v>155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8" t="s">
        <v>85</v>
      </c>
      <c r="BK108" s="138">
        <f>ROUND(I108*H108,2)</f>
        <v>0</v>
      </c>
      <c r="BL108" s="18" t="s">
        <v>1348</v>
      </c>
      <c r="BM108" s="137" t="s">
        <v>1388</v>
      </c>
    </row>
    <row r="109" spans="2:65" s="1" customFormat="1">
      <c r="B109" s="33"/>
      <c r="D109" s="139" t="s">
        <v>161</v>
      </c>
      <c r="F109" s="140" t="s">
        <v>1387</v>
      </c>
      <c r="I109" s="141"/>
      <c r="L109" s="33"/>
      <c r="M109" s="142"/>
      <c r="T109" s="54"/>
      <c r="AT109" s="18" t="s">
        <v>161</v>
      </c>
      <c r="AU109" s="18" t="s">
        <v>87</v>
      </c>
    </row>
    <row r="110" spans="2:65" s="1" customFormat="1" ht="16.5" customHeight="1">
      <c r="B110" s="33"/>
      <c r="C110" s="126" t="s">
        <v>8</v>
      </c>
      <c r="D110" s="126" t="s">
        <v>156</v>
      </c>
      <c r="E110" s="127" t="s">
        <v>1389</v>
      </c>
      <c r="F110" s="128" t="s">
        <v>1390</v>
      </c>
      <c r="G110" s="129" t="s">
        <v>374</v>
      </c>
      <c r="H110" s="130">
        <v>1</v>
      </c>
      <c r="I110" s="131"/>
      <c r="J110" s="132">
        <f>ROUND(I110*H110,2)</f>
        <v>0</v>
      </c>
      <c r="K110" s="128" t="s">
        <v>21</v>
      </c>
      <c r="L110" s="33"/>
      <c r="M110" s="133" t="s">
        <v>21</v>
      </c>
      <c r="N110" s="134" t="s">
        <v>48</v>
      </c>
      <c r="P110" s="135">
        <f>O110*H110</f>
        <v>0</v>
      </c>
      <c r="Q110" s="135">
        <v>0</v>
      </c>
      <c r="R110" s="135">
        <f>Q110*H110</f>
        <v>0</v>
      </c>
      <c r="S110" s="135">
        <v>0</v>
      </c>
      <c r="T110" s="136">
        <f>S110*H110</f>
        <v>0</v>
      </c>
      <c r="AR110" s="137" t="s">
        <v>1348</v>
      </c>
      <c r="AT110" s="137" t="s">
        <v>156</v>
      </c>
      <c r="AU110" s="137" t="s">
        <v>87</v>
      </c>
      <c r="AY110" s="18" t="s">
        <v>155</v>
      </c>
      <c r="BE110" s="138">
        <f>IF(N110="základní",J110,0)</f>
        <v>0</v>
      </c>
      <c r="BF110" s="138">
        <f>IF(N110="snížená",J110,0)</f>
        <v>0</v>
      </c>
      <c r="BG110" s="138">
        <f>IF(N110="zákl. přenesená",J110,0)</f>
        <v>0</v>
      </c>
      <c r="BH110" s="138">
        <f>IF(N110="sníž. přenesená",J110,0)</f>
        <v>0</v>
      </c>
      <c r="BI110" s="138">
        <f>IF(N110="nulová",J110,0)</f>
        <v>0</v>
      </c>
      <c r="BJ110" s="18" t="s">
        <v>85</v>
      </c>
      <c r="BK110" s="138">
        <f>ROUND(I110*H110,2)</f>
        <v>0</v>
      </c>
      <c r="BL110" s="18" t="s">
        <v>1348</v>
      </c>
      <c r="BM110" s="137" t="s">
        <v>1391</v>
      </c>
    </row>
    <row r="111" spans="2:65" s="1" customFormat="1">
      <c r="B111" s="33"/>
      <c r="D111" s="139" t="s">
        <v>161</v>
      </c>
      <c r="F111" s="140" t="s">
        <v>1390</v>
      </c>
      <c r="I111" s="141"/>
      <c r="L111" s="33"/>
      <c r="M111" s="142"/>
      <c r="T111" s="54"/>
      <c r="AT111" s="18" t="s">
        <v>161</v>
      </c>
      <c r="AU111" s="18" t="s">
        <v>87</v>
      </c>
    </row>
    <row r="112" spans="2:65" s="1" customFormat="1" ht="16.5" customHeight="1">
      <c r="B112" s="33"/>
      <c r="C112" s="126" t="s">
        <v>224</v>
      </c>
      <c r="D112" s="126" t="s">
        <v>156</v>
      </c>
      <c r="E112" s="127" t="s">
        <v>1392</v>
      </c>
      <c r="F112" s="128" t="s">
        <v>1393</v>
      </c>
      <c r="G112" s="129" t="s">
        <v>374</v>
      </c>
      <c r="H112" s="130">
        <v>1</v>
      </c>
      <c r="I112" s="131"/>
      <c r="J112" s="132">
        <f>ROUND(I112*H112,2)</f>
        <v>0</v>
      </c>
      <c r="K112" s="128" t="s">
        <v>21</v>
      </c>
      <c r="L112" s="33"/>
      <c r="M112" s="133" t="s">
        <v>21</v>
      </c>
      <c r="N112" s="134" t="s">
        <v>48</v>
      </c>
      <c r="P112" s="135">
        <f>O112*H112</f>
        <v>0</v>
      </c>
      <c r="Q112" s="135">
        <v>0</v>
      </c>
      <c r="R112" s="135">
        <f>Q112*H112</f>
        <v>0</v>
      </c>
      <c r="S112" s="135">
        <v>0</v>
      </c>
      <c r="T112" s="136">
        <f>S112*H112</f>
        <v>0</v>
      </c>
      <c r="AR112" s="137" t="s">
        <v>1348</v>
      </c>
      <c r="AT112" s="137" t="s">
        <v>156</v>
      </c>
      <c r="AU112" s="137" t="s">
        <v>87</v>
      </c>
      <c r="AY112" s="18" t="s">
        <v>155</v>
      </c>
      <c r="BE112" s="138">
        <f>IF(N112="základní",J112,0)</f>
        <v>0</v>
      </c>
      <c r="BF112" s="138">
        <f>IF(N112="snížená",J112,0)</f>
        <v>0</v>
      </c>
      <c r="BG112" s="138">
        <f>IF(N112="zákl. přenesená",J112,0)</f>
        <v>0</v>
      </c>
      <c r="BH112" s="138">
        <f>IF(N112="sníž. přenesená",J112,0)</f>
        <v>0</v>
      </c>
      <c r="BI112" s="138">
        <f>IF(N112="nulová",J112,0)</f>
        <v>0</v>
      </c>
      <c r="BJ112" s="18" t="s">
        <v>85</v>
      </c>
      <c r="BK112" s="138">
        <f>ROUND(I112*H112,2)</f>
        <v>0</v>
      </c>
      <c r="BL112" s="18" t="s">
        <v>1348</v>
      </c>
      <c r="BM112" s="137" t="s">
        <v>1394</v>
      </c>
    </row>
    <row r="113" spans="2:65" s="1" customFormat="1" ht="19.5">
      <c r="B113" s="33"/>
      <c r="D113" s="139" t="s">
        <v>161</v>
      </c>
      <c r="F113" s="140" t="s">
        <v>1395</v>
      </c>
      <c r="I113" s="141"/>
      <c r="L113" s="33"/>
      <c r="M113" s="142"/>
      <c r="T113" s="54"/>
      <c r="AT113" s="18" t="s">
        <v>161</v>
      </c>
      <c r="AU113" s="18" t="s">
        <v>87</v>
      </c>
    </row>
    <row r="114" spans="2:65" s="1" customFormat="1" ht="16.5" customHeight="1">
      <c r="B114" s="33"/>
      <c r="C114" s="126" t="s">
        <v>230</v>
      </c>
      <c r="D114" s="126" t="s">
        <v>156</v>
      </c>
      <c r="E114" s="127" t="s">
        <v>1396</v>
      </c>
      <c r="F114" s="128" t="s">
        <v>1397</v>
      </c>
      <c r="G114" s="129" t="s">
        <v>374</v>
      </c>
      <c r="H114" s="130">
        <v>1</v>
      </c>
      <c r="I114" s="131"/>
      <c r="J114" s="132">
        <f>ROUND(I114*H114,2)</f>
        <v>0</v>
      </c>
      <c r="K114" s="128" t="s">
        <v>21</v>
      </c>
      <c r="L114" s="33"/>
      <c r="M114" s="133" t="s">
        <v>21</v>
      </c>
      <c r="N114" s="134" t="s">
        <v>48</v>
      </c>
      <c r="P114" s="135">
        <f>O114*H114</f>
        <v>0</v>
      </c>
      <c r="Q114" s="135">
        <v>0</v>
      </c>
      <c r="R114" s="135">
        <f>Q114*H114</f>
        <v>0</v>
      </c>
      <c r="S114" s="135">
        <v>0</v>
      </c>
      <c r="T114" s="136">
        <f>S114*H114</f>
        <v>0</v>
      </c>
      <c r="AR114" s="137" t="s">
        <v>1348</v>
      </c>
      <c r="AT114" s="137" t="s">
        <v>156</v>
      </c>
      <c r="AU114" s="137" t="s">
        <v>87</v>
      </c>
      <c r="AY114" s="18" t="s">
        <v>155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8" t="s">
        <v>85</v>
      </c>
      <c r="BK114" s="138">
        <f>ROUND(I114*H114,2)</f>
        <v>0</v>
      </c>
      <c r="BL114" s="18" t="s">
        <v>1348</v>
      </c>
      <c r="BM114" s="137" t="s">
        <v>1398</v>
      </c>
    </row>
    <row r="115" spans="2:65" s="1" customFormat="1">
      <c r="B115" s="33"/>
      <c r="D115" s="139" t="s">
        <v>161</v>
      </c>
      <c r="F115" s="140" t="s">
        <v>1397</v>
      </c>
      <c r="I115" s="141"/>
      <c r="L115" s="33"/>
      <c r="M115" s="142"/>
      <c r="T115" s="54"/>
      <c r="AT115" s="18" t="s">
        <v>161</v>
      </c>
      <c r="AU115" s="18" t="s">
        <v>87</v>
      </c>
    </row>
    <row r="116" spans="2:65" s="1" customFormat="1" ht="16.5" customHeight="1">
      <c r="B116" s="33"/>
      <c r="C116" s="126" t="s">
        <v>236</v>
      </c>
      <c r="D116" s="126" t="s">
        <v>156</v>
      </c>
      <c r="E116" s="127" t="s">
        <v>1399</v>
      </c>
      <c r="F116" s="128" t="s">
        <v>1400</v>
      </c>
      <c r="G116" s="129" t="s">
        <v>374</v>
      </c>
      <c r="H116" s="130">
        <v>1</v>
      </c>
      <c r="I116" s="131"/>
      <c r="J116" s="132">
        <f>ROUND(I116*H116,2)</f>
        <v>0</v>
      </c>
      <c r="K116" s="128" t="s">
        <v>21</v>
      </c>
      <c r="L116" s="33"/>
      <c r="M116" s="133" t="s">
        <v>21</v>
      </c>
      <c r="N116" s="134" t="s">
        <v>48</v>
      </c>
      <c r="P116" s="135">
        <f>O116*H116</f>
        <v>0</v>
      </c>
      <c r="Q116" s="135">
        <v>0</v>
      </c>
      <c r="R116" s="135">
        <f>Q116*H116</f>
        <v>0</v>
      </c>
      <c r="S116" s="135">
        <v>0</v>
      </c>
      <c r="T116" s="136">
        <f>S116*H116</f>
        <v>0</v>
      </c>
      <c r="AR116" s="137" t="s">
        <v>1348</v>
      </c>
      <c r="AT116" s="137" t="s">
        <v>156</v>
      </c>
      <c r="AU116" s="137" t="s">
        <v>87</v>
      </c>
      <c r="AY116" s="18" t="s">
        <v>155</v>
      </c>
      <c r="BE116" s="138">
        <f>IF(N116="základní",J116,0)</f>
        <v>0</v>
      </c>
      <c r="BF116" s="138">
        <f>IF(N116="snížená",J116,0)</f>
        <v>0</v>
      </c>
      <c r="BG116" s="138">
        <f>IF(N116="zákl. přenesená",J116,0)</f>
        <v>0</v>
      </c>
      <c r="BH116" s="138">
        <f>IF(N116="sníž. přenesená",J116,0)</f>
        <v>0</v>
      </c>
      <c r="BI116" s="138">
        <f>IF(N116="nulová",J116,0)</f>
        <v>0</v>
      </c>
      <c r="BJ116" s="18" t="s">
        <v>85</v>
      </c>
      <c r="BK116" s="138">
        <f>ROUND(I116*H116,2)</f>
        <v>0</v>
      </c>
      <c r="BL116" s="18" t="s">
        <v>1348</v>
      </c>
      <c r="BM116" s="137" t="s">
        <v>1401</v>
      </c>
    </row>
    <row r="117" spans="2:65" s="1" customFormat="1">
      <c r="B117" s="33"/>
      <c r="D117" s="139" t="s">
        <v>161</v>
      </c>
      <c r="F117" s="140" t="s">
        <v>1400</v>
      </c>
      <c r="I117" s="141"/>
      <c r="L117" s="33"/>
      <c r="M117" s="142"/>
      <c r="T117" s="54"/>
      <c r="AT117" s="18" t="s">
        <v>161</v>
      </c>
      <c r="AU117" s="18" t="s">
        <v>87</v>
      </c>
    </row>
    <row r="118" spans="2:65" s="1" customFormat="1" ht="16.5" customHeight="1">
      <c r="B118" s="33"/>
      <c r="C118" s="126" t="s">
        <v>243</v>
      </c>
      <c r="D118" s="126" t="s">
        <v>156</v>
      </c>
      <c r="E118" s="127" t="s">
        <v>1402</v>
      </c>
      <c r="F118" s="128" t="s">
        <v>1403</v>
      </c>
      <c r="G118" s="129" t="s">
        <v>374</v>
      </c>
      <c r="H118" s="130">
        <v>1</v>
      </c>
      <c r="I118" s="131"/>
      <c r="J118" s="132">
        <f>ROUND(I118*H118,2)</f>
        <v>0</v>
      </c>
      <c r="K118" s="128" t="s">
        <v>21</v>
      </c>
      <c r="L118" s="33"/>
      <c r="M118" s="133" t="s">
        <v>21</v>
      </c>
      <c r="N118" s="134" t="s">
        <v>48</v>
      </c>
      <c r="P118" s="135">
        <f>O118*H118</f>
        <v>0</v>
      </c>
      <c r="Q118" s="135">
        <v>0</v>
      </c>
      <c r="R118" s="135">
        <f>Q118*H118</f>
        <v>0</v>
      </c>
      <c r="S118" s="135">
        <v>0</v>
      </c>
      <c r="T118" s="136">
        <f>S118*H118</f>
        <v>0</v>
      </c>
      <c r="AR118" s="137" t="s">
        <v>1348</v>
      </c>
      <c r="AT118" s="137" t="s">
        <v>156</v>
      </c>
      <c r="AU118" s="137" t="s">
        <v>87</v>
      </c>
      <c r="AY118" s="18" t="s">
        <v>155</v>
      </c>
      <c r="BE118" s="138">
        <f>IF(N118="základní",J118,0)</f>
        <v>0</v>
      </c>
      <c r="BF118" s="138">
        <f>IF(N118="snížená",J118,0)</f>
        <v>0</v>
      </c>
      <c r="BG118" s="138">
        <f>IF(N118="zákl. přenesená",J118,0)</f>
        <v>0</v>
      </c>
      <c r="BH118" s="138">
        <f>IF(N118="sníž. přenesená",J118,0)</f>
        <v>0</v>
      </c>
      <c r="BI118" s="138">
        <f>IF(N118="nulová",J118,0)</f>
        <v>0</v>
      </c>
      <c r="BJ118" s="18" t="s">
        <v>85</v>
      </c>
      <c r="BK118" s="138">
        <f>ROUND(I118*H118,2)</f>
        <v>0</v>
      </c>
      <c r="BL118" s="18" t="s">
        <v>1348</v>
      </c>
      <c r="BM118" s="137" t="s">
        <v>1404</v>
      </c>
    </row>
    <row r="119" spans="2:65" s="1" customFormat="1" ht="19.5">
      <c r="B119" s="33"/>
      <c r="D119" s="139" t="s">
        <v>161</v>
      </c>
      <c r="F119" s="140" t="s">
        <v>1405</v>
      </c>
      <c r="I119" s="141"/>
      <c r="L119" s="33"/>
      <c r="M119" s="142"/>
      <c r="T119" s="54"/>
      <c r="AT119" s="18" t="s">
        <v>161</v>
      </c>
      <c r="AU119" s="18" t="s">
        <v>87</v>
      </c>
    </row>
    <row r="120" spans="2:65" s="1" customFormat="1" ht="16.5" customHeight="1">
      <c r="B120" s="33"/>
      <c r="C120" s="126" t="s">
        <v>251</v>
      </c>
      <c r="D120" s="126" t="s">
        <v>156</v>
      </c>
      <c r="E120" s="127" t="s">
        <v>1406</v>
      </c>
      <c r="F120" s="128" t="s">
        <v>1407</v>
      </c>
      <c r="G120" s="129" t="s">
        <v>374</v>
      </c>
      <c r="H120" s="130">
        <v>1</v>
      </c>
      <c r="I120" s="131"/>
      <c r="J120" s="132">
        <f>ROUND(I120*H120,2)</f>
        <v>0</v>
      </c>
      <c r="K120" s="128" t="s">
        <v>21</v>
      </c>
      <c r="L120" s="33"/>
      <c r="M120" s="133" t="s">
        <v>21</v>
      </c>
      <c r="N120" s="134" t="s">
        <v>48</v>
      </c>
      <c r="P120" s="135">
        <f>O120*H120</f>
        <v>0</v>
      </c>
      <c r="Q120" s="135">
        <v>0</v>
      </c>
      <c r="R120" s="135">
        <f>Q120*H120</f>
        <v>0</v>
      </c>
      <c r="S120" s="135">
        <v>0</v>
      </c>
      <c r="T120" s="136">
        <f>S120*H120</f>
        <v>0</v>
      </c>
      <c r="AR120" s="137" t="s">
        <v>1348</v>
      </c>
      <c r="AT120" s="137" t="s">
        <v>156</v>
      </c>
      <c r="AU120" s="137" t="s">
        <v>87</v>
      </c>
      <c r="AY120" s="18" t="s">
        <v>155</v>
      </c>
      <c r="BE120" s="138">
        <f>IF(N120="základní",J120,0)</f>
        <v>0</v>
      </c>
      <c r="BF120" s="138">
        <f>IF(N120="snížená",J120,0)</f>
        <v>0</v>
      </c>
      <c r="BG120" s="138">
        <f>IF(N120="zákl. přenesená",J120,0)</f>
        <v>0</v>
      </c>
      <c r="BH120" s="138">
        <f>IF(N120="sníž. přenesená",J120,0)</f>
        <v>0</v>
      </c>
      <c r="BI120" s="138">
        <f>IF(N120="nulová",J120,0)</f>
        <v>0</v>
      </c>
      <c r="BJ120" s="18" t="s">
        <v>85</v>
      </c>
      <c r="BK120" s="138">
        <f>ROUND(I120*H120,2)</f>
        <v>0</v>
      </c>
      <c r="BL120" s="18" t="s">
        <v>1348</v>
      </c>
      <c r="BM120" s="137" t="s">
        <v>1408</v>
      </c>
    </row>
    <row r="121" spans="2:65" s="1" customFormat="1" ht="19.5">
      <c r="B121" s="33"/>
      <c r="D121" s="139" t="s">
        <v>161</v>
      </c>
      <c r="F121" s="140" t="s">
        <v>1409</v>
      </c>
      <c r="I121" s="141"/>
      <c r="L121" s="33"/>
      <c r="M121" s="142"/>
      <c r="T121" s="54"/>
      <c r="AT121" s="18" t="s">
        <v>161</v>
      </c>
      <c r="AU121" s="18" t="s">
        <v>87</v>
      </c>
    </row>
    <row r="122" spans="2:65" s="1" customFormat="1" ht="16.5" customHeight="1">
      <c r="B122" s="33"/>
      <c r="C122" s="126" t="s">
        <v>258</v>
      </c>
      <c r="D122" s="126" t="s">
        <v>156</v>
      </c>
      <c r="E122" s="127" t="s">
        <v>1410</v>
      </c>
      <c r="F122" s="128" t="s">
        <v>1411</v>
      </c>
      <c r="G122" s="129" t="s">
        <v>374</v>
      </c>
      <c r="H122" s="130">
        <v>1</v>
      </c>
      <c r="I122" s="131"/>
      <c r="J122" s="132">
        <f>ROUND(I122*H122,2)</f>
        <v>0</v>
      </c>
      <c r="K122" s="128" t="s">
        <v>21</v>
      </c>
      <c r="L122" s="33"/>
      <c r="M122" s="133" t="s">
        <v>21</v>
      </c>
      <c r="N122" s="134" t="s">
        <v>48</v>
      </c>
      <c r="P122" s="135">
        <f>O122*H122</f>
        <v>0</v>
      </c>
      <c r="Q122" s="135">
        <v>0</v>
      </c>
      <c r="R122" s="135">
        <f>Q122*H122</f>
        <v>0</v>
      </c>
      <c r="S122" s="135">
        <v>0</v>
      </c>
      <c r="T122" s="136">
        <f>S122*H122</f>
        <v>0</v>
      </c>
      <c r="AR122" s="137" t="s">
        <v>1348</v>
      </c>
      <c r="AT122" s="137" t="s">
        <v>156</v>
      </c>
      <c r="AU122" s="137" t="s">
        <v>87</v>
      </c>
      <c r="AY122" s="18" t="s">
        <v>155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8" t="s">
        <v>85</v>
      </c>
      <c r="BK122" s="138">
        <f>ROUND(I122*H122,2)</f>
        <v>0</v>
      </c>
      <c r="BL122" s="18" t="s">
        <v>1348</v>
      </c>
      <c r="BM122" s="137" t="s">
        <v>1412</v>
      </c>
    </row>
    <row r="123" spans="2:65" s="1" customFormat="1" ht="29.25">
      <c r="B123" s="33"/>
      <c r="D123" s="139" t="s">
        <v>161</v>
      </c>
      <c r="F123" s="140" t="s">
        <v>1413</v>
      </c>
      <c r="I123" s="141"/>
      <c r="L123" s="33"/>
      <c r="M123" s="142"/>
      <c r="T123" s="54"/>
      <c r="AT123" s="18" t="s">
        <v>161</v>
      </c>
      <c r="AU123" s="18" t="s">
        <v>87</v>
      </c>
    </row>
    <row r="124" spans="2:65" s="1" customFormat="1" ht="16.5" customHeight="1">
      <c r="B124" s="33"/>
      <c r="C124" s="126" t="s">
        <v>264</v>
      </c>
      <c r="D124" s="126" t="s">
        <v>156</v>
      </c>
      <c r="E124" s="127" t="s">
        <v>1414</v>
      </c>
      <c r="F124" s="128" t="s">
        <v>1415</v>
      </c>
      <c r="G124" s="129" t="s">
        <v>374</v>
      </c>
      <c r="H124" s="130">
        <v>1</v>
      </c>
      <c r="I124" s="131"/>
      <c r="J124" s="132">
        <f>ROUND(I124*H124,2)</f>
        <v>0</v>
      </c>
      <c r="K124" s="128" t="s">
        <v>21</v>
      </c>
      <c r="L124" s="33"/>
      <c r="M124" s="133" t="s">
        <v>21</v>
      </c>
      <c r="N124" s="134" t="s">
        <v>48</v>
      </c>
      <c r="P124" s="135">
        <f>O124*H124</f>
        <v>0</v>
      </c>
      <c r="Q124" s="135">
        <v>0</v>
      </c>
      <c r="R124" s="135">
        <f>Q124*H124</f>
        <v>0</v>
      </c>
      <c r="S124" s="135">
        <v>0</v>
      </c>
      <c r="T124" s="136">
        <f>S124*H124</f>
        <v>0</v>
      </c>
      <c r="AR124" s="137" t="s">
        <v>1348</v>
      </c>
      <c r="AT124" s="137" t="s">
        <v>156</v>
      </c>
      <c r="AU124" s="137" t="s">
        <v>87</v>
      </c>
      <c r="AY124" s="18" t="s">
        <v>155</v>
      </c>
      <c r="BE124" s="138">
        <f>IF(N124="základní",J124,0)</f>
        <v>0</v>
      </c>
      <c r="BF124" s="138">
        <f>IF(N124="snížená",J124,0)</f>
        <v>0</v>
      </c>
      <c r="BG124" s="138">
        <f>IF(N124="zákl. přenesená",J124,0)</f>
        <v>0</v>
      </c>
      <c r="BH124" s="138">
        <f>IF(N124="sníž. přenesená",J124,0)</f>
        <v>0</v>
      </c>
      <c r="BI124" s="138">
        <f>IF(N124="nulová",J124,0)</f>
        <v>0</v>
      </c>
      <c r="BJ124" s="18" t="s">
        <v>85</v>
      </c>
      <c r="BK124" s="138">
        <f>ROUND(I124*H124,2)</f>
        <v>0</v>
      </c>
      <c r="BL124" s="18" t="s">
        <v>1348</v>
      </c>
      <c r="BM124" s="137" t="s">
        <v>1416</v>
      </c>
    </row>
    <row r="125" spans="2:65" s="1" customFormat="1" ht="29.25">
      <c r="B125" s="33"/>
      <c r="D125" s="139" t="s">
        <v>161</v>
      </c>
      <c r="F125" s="140" t="s">
        <v>1417</v>
      </c>
      <c r="I125" s="141"/>
      <c r="L125" s="33"/>
      <c r="M125" s="142"/>
      <c r="T125" s="54"/>
      <c r="AT125" s="18" t="s">
        <v>161</v>
      </c>
      <c r="AU125" s="18" t="s">
        <v>87</v>
      </c>
    </row>
    <row r="126" spans="2:65" s="1" customFormat="1" ht="21.75" customHeight="1">
      <c r="B126" s="33"/>
      <c r="C126" s="126" t="s">
        <v>269</v>
      </c>
      <c r="D126" s="126" t="s">
        <v>156</v>
      </c>
      <c r="E126" s="127" t="s">
        <v>1418</v>
      </c>
      <c r="F126" s="128" t="s">
        <v>1419</v>
      </c>
      <c r="G126" s="129" t="s">
        <v>374</v>
      </c>
      <c r="H126" s="130">
        <v>1</v>
      </c>
      <c r="I126" s="131"/>
      <c r="J126" s="132">
        <f>ROUND(I126*H126,2)</f>
        <v>0</v>
      </c>
      <c r="K126" s="128" t="s">
        <v>21</v>
      </c>
      <c r="L126" s="33"/>
      <c r="M126" s="133" t="s">
        <v>21</v>
      </c>
      <c r="N126" s="134" t="s">
        <v>48</v>
      </c>
      <c r="P126" s="135">
        <f>O126*H126</f>
        <v>0</v>
      </c>
      <c r="Q126" s="135">
        <v>0</v>
      </c>
      <c r="R126" s="135">
        <f>Q126*H126</f>
        <v>0</v>
      </c>
      <c r="S126" s="135">
        <v>0</v>
      </c>
      <c r="T126" s="136">
        <f>S126*H126</f>
        <v>0</v>
      </c>
      <c r="AR126" s="137" t="s">
        <v>1348</v>
      </c>
      <c r="AT126" s="137" t="s">
        <v>156</v>
      </c>
      <c r="AU126" s="137" t="s">
        <v>87</v>
      </c>
      <c r="AY126" s="18" t="s">
        <v>155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8" t="s">
        <v>85</v>
      </c>
      <c r="BK126" s="138">
        <f>ROUND(I126*H126,2)</f>
        <v>0</v>
      </c>
      <c r="BL126" s="18" t="s">
        <v>1348</v>
      </c>
      <c r="BM126" s="137" t="s">
        <v>1420</v>
      </c>
    </row>
    <row r="127" spans="2:65" s="1" customFormat="1">
      <c r="B127" s="33"/>
      <c r="D127" s="139" t="s">
        <v>161</v>
      </c>
      <c r="F127" s="140" t="s">
        <v>1421</v>
      </c>
      <c r="I127" s="141"/>
      <c r="L127" s="33"/>
      <c r="M127" s="142"/>
      <c r="T127" s="54"/>
      <c r="AT127" s="18" t="s">
        <v>161</v>
      </c>
      <c r="AU127" s="18" t="s">
        <v>87</v>
      </c>
    </row>
    <row r="128" spans="2:65" s="1" customFormat="1" ht="16.5" customHeight="1">
      <c r="B128" s="33"/>
      <c r="C128" s="126" t="s">
        <v>7</v>
      </c>
      <c r="D128" s="126" t="s">
        <v>156</v>
      </c>
      <c r="E128" s="127" t="s">
        <v>1422</v>
      </c>
      <c r="F128" s="128" t="s">
        <v>1423</v>
      </c>
      <c r="G128" s="129" t="s">
        <v>374</v>
      </c>
      <c r="H128" s="130">
        <v>1</v>
      </c>
      <c r="I128" s="131"/>
      <c r="J128" s="132">
        <f>ROUND(I128*H128,2)</f>
        <v>0</v>
      </c>
      <c r="K128" s="128" t="s">
        <v>21</v>
      </c>
      <c r="L128" s="33"/>
      <c r="M128" s="133" t="s">
        <v>21</v>
      </c>
      <c r="N128" s="134" t="s">
        <v>48</v>
      </c>
      <c r="P128" s="135">
        <f>O128*H128</f>
        <v>0</v>
      </c>
      <c r="Q128" s="135">
        <v>0</v>
      </c>
      <c r="R128" s="135">
        <f>Q128*H128</f>
        <v>0</v>
      </c>
      <c r="S128" s="135">
        <v>0</v>
      </c>
      <c r="T128" s="136">
        <f>S128*H128</f>
        <v>0</v>
      </c>
      <c r="AR128" s="137" t="s">
        <v>154</v>
      </c>
      <c r="AT128" s="137" t="s">
        <v>156</v>
      </c>
      <c r="AU128" s="137" t="s">
        <v>87</v>
      </c>
      <c r="AY128" s="18" t="s">
        <v>155</v>
      </c>
      <c r="BE128" s="138">
        <f>IF(N128="základní",J128,0)</f>
        <v>0</v>
      </c>
      <c r="BF128" s="138">
        <f>IF(N128="snížená",J128,0)</f>
        <v>0</v>
      </c>
      <c r="BG128" s="138">
        <f>IF(N128="zákl. přenesená",J128,0)</f>
        <v>0</v>
      </c>
      <c r="BH128" s="138">
        <f>IF(N128="sníž. přenesená",J128,0)</f>
        <v>0</v>
      </c>
      <c r="BI128" s="138">
        <f>IF(N128="nulová",J128,0)</f>
        <v>0</v>
      </c>
      <c r="BJ128" s="18" t="s">
        <v>85</v>
      </c>
      <c r="BK128" s="138">
        <f>ROUND(I128*H128,2)</f>
        <v>0</v>
      </c>
      <c r="BL128" s="18" t="s">
        <v>154</v>
      </c>
      <c r="BM128" s="137" t="s">
        <v>1424</v>
      </c>
    </row>
    <row r="129" spans="2:65" s="1" customFormat="1">
      <c r="B129" s="33"/>
      <c r="D129" s="139" t="s">
        <v>161</v>
      </c>
      <c r="F129" s="140" t="s">
        <v>1425</v>
      </c>
      <c r="I129" s="141"/>
      <c r="L129" s="33"/>
      <c r="M129" s="142"/>
      <c r="T129" s="54"/>
      <c r="AT129" s="18" t="s">
        <v>161</v>
      </c>
      <c r="AU129" s="18" t="s">
        <v>87</v>
      </c>
    </row>
    <row r="130" spans="2:65" s="1" customFormat="1" ht="16.5" customHeight="1">
      <c r="B130" s="33"/>
      <c r="C130" s="126" t="s">
        <v>278</v>
      </c>
      <c r="D130" s="126" t="s">
        <v>156</v>
      </c>
      <c r="E130" s="127" t="s">
        <v>1426</v>
      </c>
      <c r="F130" s="128" t="s">
        <v>1427</v>
      </c>
      <c r="G130" s="129" t="s">
        <v>374</v>
      </c>
      <c r="H130" s="130">
        <v>1</v>
      </c>
      <c r="I130" s="131"/>
      <c r="J130" s="132">
        <f>ROUND(I130*H130,2)</f>
        <v>0</v>
      </c>
      <c r="K130" s="128" t="s">
        <v>21</v>
      </c>
      <c r="L130" s="33"/>
      <c r="M130" s="133" t="s">
        <v>21</v>
      </c>
      <c r="N130" s="134" t="s">
        <v>48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154</v>
      </c>
      <c r="AT130" s="137" t="s">
        <v>156</v>
      </c>
      <c r="AU130" s="137" t="s">
        <v>87</v>
      </c>
      <c r="AY130" s="18" t="s">
        <v>155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8" t="s">
        <v>85</v>
      </c>
      <c r="BK130" s="138">
        <f>ROUND(I130*H130,2)</f>
        <v>0</v>
      </c>
      <c r="BL130" s="18" t="s">
        <v>154</v>
      </c>
      <c r="BM130" s="137" t="s">
        <v>1428</v>
      </c>
    </row>
    <row r="131" spans="2:65" s="1" customFormat="1" ht="29.25">
      <c r="B131" s="33"/>
      <c r="D131" s="139" t="s">
        <v>161</v>
      </c>
      <c r="F131" s="140" t="s">
        <v>1429</v>
      </c>
      <c r="I131" s="141"/>
      <c r="L131" s="33"/>
      <c r="M131" s="142"/>
      <c r="T131" s="54"/>
      <c r="AT131" s="18" t="s">
        <v>161</v>
      </c>
      <c r="AU131" s="18" t="s">
        <v>87</v>
      </c>
    </row>
    <row r="132" spans="2:65" s="1" customFormat="1" ht="16.5" customHeight="1">
      <c r="B132" s="33"/>
      <c r="C132" s="126" t="s">
        <v>284</v>
      </c>
      <c r="D132" s="126" t="s">
        <v>156</v>
      </c>
      <c r="E132" s="127" t="s">
        <v>1430</v>
      </c>
      <c r="F132" s="128" t="s">
        <v>1431</v>
      </c>
      <c r="G132" s="129" t="s">
        <v>374</v>
      </c>
      <c r="H132" s="130">
        <v>1</v>
      </c>
      <c r="I132" s="131"/>
      <c r="J132" s="132">
        <f>ROUND(I132*H132,2)</f>
        <v>0</v>
      </c>
      <c r="K132" s="128" t="s">
        <v>21</v>
      </c>
      <c r="L132" s="33"/>
      <c r="M132" s="133" t="s">
        <v>21</v>
      </c>
      <c r="N132" s="134" t="s">
        <v>48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154</v>
      </c>
      <c r="AT132" s="137" t="s">
        <v>156</v>
      </c>
      <c r="AU132" s="137" t="s">
        <v>87</v>
      </c>
      <c r="AY132" s="18" t="s">
        <v>155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8" t="s">
        <v>85</v>
      </c>
      <c r="BK132" s="138">
        <f>ROUND(I132*H132,2)</f>
        <v>0</v>
      </c>
      <c r="BL132" s="18" t="s">
        <v>154</v>
      </c>
      <c r="BM132" s="137" t="s">
        <v>1432</v>
      </c>
    </row>
    <row r="133" spans="2:65" s="1" customFormat="1" ht="19.5">
      <c r="B133" s="33"/>
      <c r="D133" s="139" t="s">
        <v>161</v>
      </c>
      <c r="F133" s="140" t="s">
        <v>1433</v>
      </c>
      <c r="I133" s="141"/>
      <c r="L133" s="33"/>
      <c r="M133" s="142"/>
      <c r="T133" s="54"/>
      <c r="AT133" s="18" t="s">
        <v>161</v>
      </c>
      <c r="AU133" s="18" t="s">
        <v>87</v>
      </c>
    </row>
    <row r="134" spans="2:65" s="1" customFormat="1" ht="16.5" customHeight="1">
      <c r="B134" s="33"/>
      <c r="C134" s="126" t="s">
        <v>288</v>
      </c>
      <c r="D134" s="126" t="s">
        <v>156</v>
      </c>
      <c r="E134" s="127" t="s">
        <v>1434</v>
      </c>
      <c r="F134" s="128" t="s">
        <v>1435</v>
      </c>
      <c r="G134" s="129" t="s">
        <v>374</v>
      </c>
      <c r="H134" s="130">
        <v>1</v>
      </c>
      <c r="I134" s="131"/>
      <c r="J134" s="132">
        <f>ROUND(I134*H134,2)</f>
        <v>0</v>
      </c>
      <c r="K134" s="128" t="s">
        <v>21</v>
      </c>
      <c r="L134" s="33"/>
      <c r="M134" s="133" t="s">
        <v>21</v>
      </c>
      <c r="N134" s="134" t="s">
        <v>48</v>
      </c>
      <c r="P134" s="135">
        <f>O134*H134</f>
        <v>0</v>
      </c>
      <c r="Q134" s="135">
        <v>0</v>
      </c>
      <c r="R134" s="135">
        <f>Q134*H134</f>
        <v>0</v>
      </c>
      <c r="S134" s="135">
        <v>0</v>
      </c>
      <c r="T134" s="136">
        <f>S134*H134</f>
        <v>0</v>
      </c>
      <c r="AR134" s="137" t="s">
        <v>154</v>
      </c>
      <c r="AT134" s="137" t="s">
        <v>156</v>
      </c>
      <c r="AU134" s="137" t="s">
        <v>87</v>
      </c>
      <c r="AY134" s="18" t="s">
        <v>155</v>
      </c>
      <c r="BE134" s="138">
        <f>IF(N134="základní",J134,0)</f>
        <v>0</v>
      </c>
      <c r="BF134" s="138">
        <f>IF(N134="snížená",J134,0)</f>
        <v>0</v>
      </c>
      <c r="BG134" s="138">
        <f>IF(N134="zákl. přenesená",J134,0)</f>
        <v>0</v>
      </c>
      <c r="BH134" s="138">
        <f>IF(N134="sníž. přenesená",J134,0)</f>
        <v>0</v>
      </c>
      <c r="BI134" s="138">
        <f>IF(N134="nulová",J134,0)</f>
        <v>0</v>
      </c>
      <c r="BJ134" s="18" t="s">
        <v>85</v>
      </c>
      <c r="BK134" s="138">
        <f>ROUND(I134*H134,2)</f>
        <v>0</v>
      </c>
      <c r="BL134" s="18" t="s">
        <v>154</v>
      </c>
      <c r="BM134" s="137" t="s">
        <v>1436</v>
      </c>
    </row>
    <row r="135" spans="2:65" s="1" customFormat="1">
      <c r="B135" s="33"/>
      <c r="D135" s="139" t="s">
        <v>161</v>
      </c>
      <c r="F135" s="140" t="s">
        <v>1437</v>
      </c>
      <c r="I135" s="141"/>
      <c r="L135" s="33"/>
      <c r="M135" s="142"/>
      <c r="T135" s="54"/>
      <c r="AT135" s="18" t="s">
        <v>161</v>
      </c>
      <c r="AU135" s="18" t="s">
        <v>87</v>
      </c>
    </row>
    <row r="136" spans="2:65" s="1" customFormat="1" ht="16.5" customHeight="1">
      <c r="B136" s="33"/>
      <c r="C136" s="126" t="s">
        <v>293</v>
      </c>
      <c r="D136" s="126" t="s">
        <v>156</v>
      </c>
      <c r="E136" s="127" t="s">
        <v>1438</v>
      </c>
      <c r="F136" s="128" t="s">
        <v>1439</v>
      </c>
      <c r="G136" s="129" t="s">
        <v>374</v>
      </c>
      <c r="H136" s="130">
        <v>1</v>
      </c>
      <c r="I136" s="131"/>
      <c r="J136" s="132">
        <f>ROUND(I136*H136,2)</f>
        <v>0</v>
      </c>
      <c r="K136" s="128" t="s">
        <v>21</v>
      </c>
      <c r="L136" s="33"/>
      <c r="M136" s="133" t="s">
        <v>21</v>
      </c>
      <c r="N136" s="134" t="s">
        <v>48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154</v>
      </c>
      <c r="AT136" s="137" t="s">
        <v>156</v>
      </c>
      <c r="AU136" s="137" t="s">
        <v>87</v>
      </c>
      <c r="AY136" s="18" t="s">
        <v>155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8" t="s">
        <v>85</v>
      </c>
      <c r="BK136" s="138">
        <f>ROUND(I136*H136,2)</f>
        <v>0</v>
      </c>
      <c r="BL136" s="18" t="s">
        <v>154</v>
      </c>
      <c r="BM136" s="137" t="s">
        <v>1440</v>
      </c>
    </row>
    <row r="137" spans="2:65" s="1" customFormat="1" ht="19.5">
      <c r="B137" s="33"/>
      <c r="D137" s="139" t="s">
        <v>161</v>
      </c>
      <c r="F137" s="140" t="s">
        <v>1441</v>
      </c>
      <c r="I137" s="141"/>
      <c r="L137" s="33"/>
      <c r="M137" s="142"/>
      <c r="T137" s="54"/>
      <c r="AT137" s="18" t="s">
        <v>161</v>
      </c>
      <c r="AU137" s="18" t="s">
        <v>87</v>
      </c>
    </row>
    <row r="138" spans="2:65" s="1" customFormat="1" ht="16.5" customHeight="1">
      <c r="B138" s="33"/>
      <c r="C138" s="126" t="s">
        <v>298</v>
      </c>
      <c r="D138" s="126" t="s">
        <v>156</v>
      </c>
      <c r="E138" s="127" t="s">
        <v>1442</v>
      </c>
      <c r="F138" s="128" t="s">
        <v>1443</v>
      </c>
      <c r="G138" s="129" t="s">
        <v>374</v>
      </c>
      <c r="H138" s="130">
        <v>1</v>
      </c>
      <c r="I138" s="131"/>
      <c r="J138" s="132">
        <f>ROUND(I138*H138,2)</f>
        <v>0</v>
      </c>
      <c r="K138" s="128" t="s">
        <v>21</v>
      </c>
      <c r="L138" s="33"/>
      <c r="M138" s="133" t="s">
        <v>21</v>
      </c>
      <c r="N138" s="134" t="s">
        <v>48</v>
      </c>
      <c r="P138" s="135">
        <f>O138*H138</f>
        <v>0</v>
      </c>
      <c r="Q138" s="135">
        <v>0</v>
      </c>
      <c r="R138" s="135">
        <f>Q138*H138</f>
        <v>0</v>
      </c>
      <c r="S138" s="135">
        <v>0</v>
      </c>
      <c r="T138" s="136">
        <f>S138*H138</f>
        <v>0</v>
      </c>
      <c r="AR138" s="137" t="s">
        <v>154</v>
      </c>
      <c r="AT138" s="137" t="s">
        <v>156</v>
      </c>
      <c r="AU138" s="137" t="s">
        <v>87</v>
      </c>
      <c r="AY138" s="18" t="s">
        <v>155</v>
      </c>
      <c r="BE138" s="138">
        <f>IF(N138="základní",J138,0)</f>
        <v>0</v>
      </c>
      <c r="BF138" s="138">
        <f>IF(N138="snížená",J138,0)</f>
        <v>0</v>
      </c>
      <c r="BG138" s="138">
        <f>IF(N138="zákl. přenesená",J138,0)</f>
        <v>0</v>
      </c>
      <c r="BH138" s="138">
        <f>IF(N138="sníž. přenesená",J138,0)</f>
        <v>0</v>
      </c>
      <c r="BI138" s="138">
        <f>IF(N138="nulová",J138,0)</f>
        <v>0</v>
      </c>
      <c r="BJ138" s="18" t="s">
        <v>85</v>
      </c>
      <c r="BK138" s="138">
        <f>ROUND(I138*H138,2)</f>
        <v>0</v>
      </c>
      <c r="BL138" s="18" t="s">
        <v>154</v>
      </c>
      <c r="BM138" s="137" t="s">
        <v>1444</v>
      </c>
    </row>
    <row r="139" spans="2:65" s="1" customFormat="1" ht="19.5">
      <c r="B139" s="33"/>
      <c r="D139" s="139" t="s">
        <v>161</v>
      </c>
      <c r="F139" s="140" t="s">
        <v>1445</v>
      </c>
      <c r="I139" s="141"/>
      <c r="L139" s="33"/>
      <c r="M139" s="161"/>
      <c r="N139" s="162"/>
      <c r="O139" s="162"/>
      <c r="P139" s="162"/>
      <c r="Q139" s="162"/>
      <c r="R139" s="162"/>
      <c r="S139" s="162"/>
      <c r="T139" s="163"/>
      <c r="AT139" s="18" t="s">
        <v>161</v>
      </c>
      <c r="AU139" s="18" t="s">
        <v>87</v>
      </c>
    </row>
    <row r="140" spans="2:65" s="1" customFormat="1" ht="6.95" customHeight="1">
      <c r="B140" s="42"/>
      <c r="C140" s="43"/>
      <c r="D140" s="43"/>
      <c r="E140" s="43"/>
      <c r="F140" s="43"/>
      <c r="G140" s="43"/>
      <c r="H140" s="43"/>
      <c r="I140" s="43"/>
      <c r="J140" s="43"/>
      <c r="K140" s="43"/>
      <c r="L140" s="33"/>
    </row>
  </sheetData>
  <sheetProtection algorithmName="SHA-512" hashValue="U2cQV1itB7XoketmmhOEWiL50jPnVJCySk3mCZetZA1v8zPWQgwRJJwErO8v0SlA2lXRrJmH7I4eaKjicf4Nmg==" saltValue="Q6Pysw5lNpxW37fbFKk3g8Sg2nIauYt6hLLzxS+hOxXOq7ItE0kPz0kKn43ehJYTwU6DRuxkpE1mjsahTODs2w==" spinCount="100000" sheet="1" objects="1" scenarios="1" formatColumns="0" formatRows="0" autoFilter="0"/>
  <autoFilter ref="C82:K139" xr:uid="{00000000-0009-0000-0000-00000A000000}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B1:H648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25" customWidth="1"/>
    <col min="4" max="4" width="130.83203125" customWidth="1"/>
    <col min="5" max="5" width="13.33203125" customWidth="1"/>
    <col min="6" max="6" width="20" customWidth="1"/>
    <col min="7" max="7" width="1.6640625" customWidth="1"/>
    <col min="8" max="8" width="8.33203125" customWidth="1"/>
  </cols>
  <sheetData>
    <row r="1" spans="2:8" ht="11.25" customHeight="1"/>
    <row r="2" spans="2:8" ht="36.950000000000003" customHeight="1"/>
    <row r="3" spans="2:8" ht="6.95" customHeight="1">
      <c r="B3" s="19"/>
      <c r="C3" s="20"/>
      <c r="D3" s="20"/>
      <c r="E3" s="20"/>
      <c r="F3" s="20"/>
      <c r="G3" s="20"/>
      <c r="H3" s="21"/>
    </row>
    <row r="4" spans="2:8" ht="24.95" customHeight="1">
      <c r="B4" s="21"/>
      <c r="C4" s="22" t="s">
        <v>1446</v>
      </c>
      <c r="H4" s="21"/>
    </row>
    <row r="5" spans="2:8" ht="12" customHeight="1">
      <c r="B5" s="21"/>
      <c r="C5" s="25" t="s">
        <v>13</v>
      </c>
      <c r="D5" s="339" t="s">
        <v>14</v>
      </c>
      <c r="E5" s="335"/>
      <c r="F5" s="335"/>
      <c r="H5" s="21"/>
    </row>
    <row r="6" spans="2:8" ht="36.950000000000003" customHeight="1">
      <c r="B6" s="21"/>
      <c r="C6" s="27" t="s">
        <v>16</v>
      </c>
      <c r="D6" s="336" t="s">
        <v>17</v>
      </c>
      <c r="E6" s="335"/>
      <c r="F6" s="335"/>
      <c r="H6" s="21"/>
    </row>
    <row r="7" spans="2:8" ht="16.5" customHeight="1">
      <c r="B7" s="21"/>
      <c r="C7" s="28" t="s">
        <v>24</v>
      </c>
      <c r="D7" s="50" t="str">
        <f>'Rekapitulace stavby'!AN8</f>
        <v>19. 3. 2024</v>
      </c>
      <c r="H7" s="21"/>
    </row>
    <row r="8" spans="2:8" s="1" customFormat="1" ht="10.9" customHeight="1">
      <c r="B8" s="33"/>
      <c r="H8" s="33"/>
    </row>
    <row r="9" spans="2:8" s="9" customFormat="1" ht="29.25" customHeight="1">
      <c r="B9" s="108"/>
      <c r="C9" s="109" t="s">
        <v>58</v>
      </c>
      <c r="D9" s="110" t="s">
        <v>59</v>
      </c>
      <c r="E9" s="110" t="s">
        <v>141</v>
      </c>
      <c r="F9" s="111" t="s">
        <v>1447</v>
      </c>
      <c r="H9" s="108"/>
    </row>
    <row r="10" spans="2:8" s="1" customFormat="1" ht="26.45" customHeight="1">
      <c r="B10" s="33"/>
      <c r="C10" s="196" t="s">
        <v>82</v>
      </c>
      <c r="D10" s="196" t="s">
        <v>83</v>
      </c>
      <c r="H10" s="33"/>
    </row>
    <row r="11" spans="2:8" s="1" customFormat="1" ht="16.899999999999999" customHeight="1">
      <c r="B11" s="33"/>
      <c r="C11" s="197" t="s">
        <v>211</v>
      </c>
      <c r="D11" s="198" t="s">
        <v>211</v>
      </c>
      <c r="E11" s="199" t="s">
        <v>21</v>
      </c>
      <c r="F11" s="200">
        <v>44</v>
      </c>
      <c r="H11" s="33"/>
    </row>
    <row r="12" spans="2:8" s="1" customFormat="1" ht="16.899999999999999" customHeight="1">
      <c r="B12" s="33"/>
      <c r="C12" s="201" t="s">
        <v>211</v>
      </c>
      <c r="D12" s="201" t="s">
        <v>212</v>
      </c>
      <c r="E12" s="18" t="s">
        <v>21</v>
      </c>
      <c r="F12" s="202">
        <v>44</v>
      </c>
      <c r="H12" s="33"/>
    </row>
    <row r="13" spans="2:8" s="1" customFormat="1" ht="16.899999999999999" customHeight="1">
      <c r="B13" s="33"/>
      <c r="C13" s="197" t="s">
        <v>218</v>
      </c>
      <c r="D13" s="198" t="s">
        <v>218</v>
      </c>
      <c r="E13" s="199" t="s">
        <v>21</v>
      </c>
      <c r="F13" s="200">
        <v>4</v>
      </c>
      <c r="H13" s="33"/>
    </row>
    <row r="14" spans="2:8" s="1" customFormat="1" ht="16.899999999999999" customHeight="1">
      <c r="B14" s="33"/>
      <c r="C14" s="201" t="s">
        <v>218</v>
      </c>
      <c r="D14" s="201" t="s">
        <v>200</v>
      </c>
      <c r="E14" s="18" t="s">
        <v>21</v>
      </c>
      <c r="F14" s="202">
        <v>4</v>
      </c>
      <c r="H14" s="33"/>
    </row>
    <row r="15" spans="2:8" s="1" customFormat="1" ht="16.899999999999999" customHeight="1">
      <c r="B15" s="33"/>
      <c r="C15" s="197" t="s">
        <v>223</v>
      </c>
      <c r="D15" s="198" t="s">
        <v>223</v>
      </c>
      <c r="E15" s="199" t="s">
        <v>21</v>
      </c>
      <c r="F15" s="200">
        <v>4</v>
      </c>
      <c r="H15" s="33"/>
    </row>
    <row r="16" spans="2:8" s="1" customFormat="1" ht="16.899999999999999" customHeight="1">
      <c r="B16" s="33"/>
      <c r="C16" s="201" t="s">
        <v>223</v>
      </c>
      <c r="D16" s="201" t="s">
        <v>200</v>
      </c>
      <c r="E16" s="18" t="s">
        <v>21</v>
      </c>
      <c r="F16" s="202">
        <v>4</v>
      </c>
      <c r="H16" s="33"/>
    </row>
    <row r="17" spans="2:8" s="1" customFormat="1" ht="16.899999999999999" customHeight="1">
      <c r="B17" s="33"/>
      <c r="C17" s="197" t="s">
        <v>229</v>
      </c>
      <c r="D17" s="198" t="s">
        <v>229</v>
      </c>
      <c r="E17" s="199" t="s">
        <v>21</v>
      </c>
      <c r="F17" s="200">
        <v>4</v>
      </c>
      <c r="H17" s="33"/>
    </row>
    <row r="18" spans="2:8" s="1" customFormat="1" ht="16.899999999999999" customHeight="1">
      <c r="B18" s="33"/>
      <c r="C18" s="201" t="s">
        <v>229</v>
      </c>
      <c r="D18" s="201" t="s">
        <v>200</v>
      </c>
      <c r="E18" s="18" t="s">
        <v>21</v>
      </c>
      <c r="F18" s="202">
        <v>4</v>
      </c>
      <c r="H18" s="33"/>
    </row>
    <row r="19" spans="2:8" s="1" customFormat="1" ht="16.899999999999999" customHeight="1">
      <c r="B19" s="33"/>
      <c r="C19" s="197" t="s">
        <v>235</v>
      </c>
      <c r="D19" s="198" t="s">
        <v>235</v>
      </c>
      <c r="E19" s="199" t="s">
        <v>21</v>
      </c>
      <c r="F19" s="200">
        <v>4</v>
      </c>
      <c r="H19" s="33"/>
    </row>
    <row r="20" spans="2:8" s="1" customFormat="1" ht="16.899999999999999" customHeight="1">
      <c r="B20" s="33"/>
      <c r="C20" s="201" t="s">
        <v>235</v>
      </c>
      <c r="D20" s="201" t="s">
        <v>200</v>
      </c>
      <c r="E20" s="18" t="s">
        <v>21</v>
      </c>
      <c r="F20" s="202">
        <v>4</v>
      </c>
      <c r="H20" s="33"/>
    </row>
    <row r="21" spans="2:8" s="1" customFormat="1" ht="16.899999999999999" customHeight="1">
      <c r="B21" s="33"/>
      <c r="C21" s="197" t="s">
        <v>241</v>
      </c>
      <c r="D21" s="198" t="s">
        <v>241</v>
      </c>
      <c r="E21" s="199" t="s">
        <v>21</v>
      </c>
      <c r="F21" s="200">
        <v>32</v>
      </c>
      <c r="H21" s="33"/>
    </row>
    <row r="22" spans="2:8" s="1" customFormat="1" ht="16.899999999999999" customHeight="1">
      <c r="B22" s="33"/>
      <c r="C22" s="201" t="s">
        <v>241</v>
      </c>
      <c r="D22" s="201" t="s">
        <v>242</v>
      </c>
      <c r="E22" s="18" t="s">
        <v>21</v>
      </c>
      <c r="F22" s="202">
        <v>32</v>
      </c>
      <c r="H22" s="33"/>
    </row>
    <row r="23" spans="2:8" s="1" customFormat="1" ht="16.899999999999999" customHeight="1">
      <c r="B23" s="33"/>
      <c r="C23" s="197" t="s">
        <v>249</v>
      </c>
      <c r="D23" s="198" t="s">
        <v>249</v>
      </c>
      <c r="E23" s="199" t="s">
        <v>21</v>
      </c>
      <c r="F23" s="200">
        <v>1400</v>
      </c>
      <c r="H23" s="33"/>
    </row>
    <row r="24" spans="2:8" s="1" customFormat="1" ht="16.899999999999999" customHeight="1">
      <c r="B24" s="33"/>
      <c r="C24" s="201" t="s">
        <v>249</v>
      </c>
      <c r="D24" s="201" t="s">
        <v>250</v>
      </c>
      <c r="E24" s="18" t="s">
        <v>21</v>
      </c>
      <c r="F24" s="202">
        <v>1400</v>
      </c>
      <c r="H24" s="33"/>
    </row>
    <row r="25" spans="2:8" s="1" customFormat="1" ht="16.899999999999999" customHeight="1">
      <c r="B25" s="33"/>
      <c r="C25" s="197" t="s">
        <v>255</v>
      </c>
      <c r="D25" s="198" t="s">
        <v>255</v>
      </c>
      <c r="E25" s="199" t="s">
        <v>21</v>
      </c>
      <c r="F25" s="200">
        <v>4</v>
      </c>
      <c r="H25" s="33"/>
    </row>
    <row r="26" spans="2:8" s="1" customFormat="1" ht="16.899999999999999" customHeight="1">
      <c r="B26" s="33"/>
      <c r="C26" s="201" t="s">
        <v>255</v>
      </c>
      <c r="D26" s="201" t="s">
        <v>200</v>
      </c>
      <c r="E26" s="18" t="s">
        <v>21</v>
      </c>
      <c r="F26" s="202">
        <v>4</v>
      </c>
      <c r="H26" s="33"/>
    </row>
    <row r="27" spans="2:8" s="1" customFormat="1" ht="16.899999999999999" customHeight="1">
      <c r="B27" s="33"/>
      <c r="C27" s="197" t="s">
        <v>262</v>
      </c>
      <c r="D27" s="198" t="s">
        <v>262</v>
      </c>
      <c r="E27" s="199" t="s">
        <v>21</v>
      </c>
      <c r="F27" s="200">
        <v>8700</v>
      </c>
      <c r="H27" s="33"/>
    </row>
    <row r="28" spans="2:8" s="1" customFormat="1" ht="16.899999999999999" customHeight="1">
      <c r="B28" s="33"/>
      <c r="C28" s="201" t="s">
        <v>262</v>
      </c>
      <c r="D28" s="201" t="s">
        <v>263</v>
      </c>
      <c r="E28" s="18" t="s">
        <v>21</v>
      </c>
      <c r="F28" s="202">
        <v>8700</v>
      </c>
      <c r="H28" s="33"/>
    </row>
    <row r="29" spans="2:8" s="1" customFormat="1" ht="16.899999999999999" customHeight="1">
      <c r="B29" s="33"/>
      <c r="C29" s="197" t="s">
        <v>267</v>
      </c>
      <c r="D29" s="198" t="s">
        <v>267</v>
      </c>
      <c r="E29" s="199" t="s">
        <v>21</v>
      </c>
      <c r="F29" s="200">
        <v>6</v>
      </c>
      <c r="H29" s="33"/>
    </row>
    <row r="30" spans="2:8" s="1" customFormat="1" ht="16.899999999999999" customHeight="1">
      <c r="B30" s="33"/>
      <c r="C30" s="201" t="s">
        <v>267</v>
      </c>
      <c r="D30" s="201" t="s">
        <v>268</v>
      </c>
      <c r="E30" s="18" t="s">
        <v>21</v>
      </c>
      <c r="F30" s="202">
        <v>6</v>
      </c>
      <c r="H30" s="33"/>
    </row>
    <row r="31" spans="2:8" s="1" customFormat="1" ht="16.899999999999999" customHeight="1">
      <c r="B31" s="33"/>
      <c r="C31" s="197" t="s">
        <v>272</v>
      </c>
      <c r="D31" s="198" t="s">
        <v>272</v>
      </c>
      <c r="E31" s="199" t="s">
        <v>21</v>
      </c>
      <c r="F31" s="200">
        <v>8275.7999999999993</v>
      </c>
      <c r="H31" s="33"/>
    </row>
    <row r="32" spans="2:8" s="1" customFormat="1" ht="16.899999999999999" customHeight="1">
      <c r="B32" s="33"/>
      <c r="C32" s="201" t="s">
        <v>272</v>
      </c>
      <c r="D32" s="201" t="s">
        <v>273</v>
      </c>
      <c r="E32" s="18" t="s">
        <v>21</v>
      </c>
      <c r="F32" s="202">
        <v>8275.7999999999993</v>
      </c>
      <c r="H32" s="33"/>
    </row>
    <row r="33" spans="2:8" s="1" customFormat="1" ht="16.899999999999999" customHeight="1">
      <c r="B33" s="33"/>
      <c r="C33" s="197" t="s">
        <v>276</v>
      </c>
      <c r="D33" s="198" t="s">
        <v>276</v>
      </c>
      <c r="E33" s="199" t="s">
        <v>21</v>
      </c>
      <c r="F33" s="200">
        <v>72</v>
      </c>
      <c r="H33" s="33"/>
    </row>
    <row r="34" spans="2:8" s="1" customFormat="1" ht="16.899999999999999" customHeight="1">
      <c r="B34" s="33"/>
      <c r="C34" s="201" t="s">
        <v>276</v>
      </c>
      <c r="D34" s="201" t="s">
        <v>277</v>
      </c>
      <c r="E34" s="18" t="s">
        <v>21</v>
      </c>
      <c r="F34" s="202">
        <v>72</v>
      </c>
      <c r="H34" s="33"/>
    </row>
    <row r="35" spans="2:8" s="1" customFormat="1" ht="16.899999999999999" customHeight="1">
      <c r="B35" s="33"/>
      <c r="C35" s="197" t="s">
        <v>282</v>
      </c>
      <c r="D35" s="198" t="s">
        <v>282</v>
      </c>
      <c r="E35" s="199" t="s">
        <v>21</v>
      </c>
      <c r="F35" s="200">
        <v>274.8</v>
      </c>
      <c r="H35" s="33"/>
    </row>
    <row r="36" spans="2:8" s="1" customFormat="1" ht="16.899999999999999" customHeight="1">
      <c r="B36" s="33"/>
      <c r="C36" s="201" t="s">
        <v>282</v>
      </c>
      <c r="D36" s="201" t="s">
        <v>283</v>
      </c>
      <c r="E36" s="18" t="s">
        <v>21</v>
      </c>
      <c r="F36" s="202">
        <v>274.8</v>
      </c>
      <c r="H36" s="33"/>
    </row>
    <row r="37" spans="2:8" s="1" customFormat="1" ht="16.899999999999999" customHeight="1">
      <c r="B37" s="33"/>
      <c r="C37" s="197" t="s">
        <v>287</v>
      </c>
      <c r="D37" s="198" t="s">
        <v>287</v>
      </c>
      <c r="E37" s="199" t="s">
        <v>21</v>
      </c>
      <c r="F37" s="200">
        <v>6</v>
      </c>
      <c r="H37" s="33"/>
    </row>
    <row r="38" spans="2:8" s="1" customFormat="1" ht="16.899999999999999" customHeight="1">
      <c r="B38" s="33"/>
      <c r="C38" s="201" t="s">
        <v>287</v>
      </c>
      <c r="D38" s="201" t="s">
        <v>268</v>
      </c>
      <c r="E38" s="18" t="s">
        <v>21</v>
      </c>
      <c r="F38" s="202">
        <v>6</v>
      </c>
      <c r="H38" s="33"/>
    </row>
    <row r="39" spans="2:8" s="1" customFormat="1" ht="16.899999999999999" customHeight="1">
      <c r="B39" s="33"/>
      <c r="C39" s="197" t="s">
        <v>292</v>
      </c>
      <c r="D39" s="198" t="s">
        <v>292</v>
      </c>
      <c r="E39" s="199" t="s">
        <v>21</v>
      </c>
      <c r="F39" s="200">
        <v>6</v>
      </c>
      <c r="H39" s="33"/>
    </row>
    <row r="40" spans="2:8" s="1" customFormat="1" ht="16.899999999999999" customHeight="1">
      <c r="B40" s="33"/>
      <c r="C40" s="201" t="s">
        <v>292</v>
      </c>
      <c r="D40" s="201" t="s">
        <v>268</v>
      </c>
      <c r="E40" s="18" t="s">
        <v>21</v>
      </c>
      <c r="F40" s="202">
        <v>6</v>
      </c>
      <c r="H40" s="33"/>
    </row>
    <row r="41" spans="2:8" s="1" customFormat="1" ht="16.899999999999999" customHeight="1">
      <c r="B41" s="33"/>
      <c r="C41" s="197" t="s">
        <v>297</v>
      </c>
      <c r="D41" s="198" t="s">
        <v>297</v>
      </c>
      <c r="E41" s="199" t="s">
        <v>21</v>
      </c>
      <c r="F41" s="200">
        <v>6</v>
      </c>
      <c r="H41" s="33"/>
    </row>
    <row r="42" spans="2:8" s="1" customFormat="1" ht="16.899999999999999" customHeight="1">
      <c r="B42" s="33"/>
      <c r="C42" s="201" t="s">
        <v>297</v>
      </c>
      <c r="D42" s="201" t="s">
        <v>268</v>
      </c>
      <c r="E42" s="18" t="s">
        <v>21</v>
      </c>
      <c r="F42" s="202">
        <v>6</v>
      </c>
      <c r="H42" s="33"/>
    </row>
    <row r="43" spans="2:8" s="1" customFormat="1" ht="16.899999999999999" customHeight="1">
      <c r="B43" s="33"/>
      <c r="C43" s="197" t="s">
        <v>301</v>
      </c>
      <c r="D43" s="198" t="s">
        <v>301</v>
      </c>
      <c r="E43" s="199" t="s">
        <v>21</v>
      </c>
      <c r="F43" s="200">
        <v>48</v>
      </c>
      <c r="H43" s="33"/>
    </row>
    <row r="44" spans="2:8" s="1" customFormat="1" ht="16.899999999999999" customHeight="1">
      <c r="B44" s="33"/>
      <c r="C44" s="201" t="s">
        <v>301</v>
      </c>
      <c r="D44" s="201" t="s">
        <v>302</v>
      </c>
      <c r="E44" s="18" t="s">
        <v>21</v>
      </c>
      <c r="F44" s="202">
        <v>48</v>
      </c>
      <c r="H44" s="33"/>
    </row>
    <row r="45" spans="2:8" s="1" customFormat="1" ht="16.899999999999999" customHeight="1">
      <c r="B45" s="33"/>
      <c r="C45" s="197" t="s">
        <v>306</v>
      </c>
      <c r="D45" s="198" t="s">
        <v>306</v>
      </c>
      <c r="E45" s="199" t="s">
        <v>21</v>
      </c>
      <c r="F45" s="200">
        <v>2100</v>
      </c>
      <c r="H45" s="33"/>
    </row>
    <row r="46" spans="2:8" s="1" customFormat="1" ht="16.899999999999999" customHeight="1">
      <c r="B46" s="33"/>
      <c r="C46" s="201" t="s">
        <v>306</v>
      </c>
      <c r="D46" s="201" t="s">
        <v>307</v>
      </c>
      <c r="E46" s="18" t="s">
        <v>21</v>
      </c>
      <c r="F46" s="202">
        <v>2100</v>
      </c>
      <c r="H46" s="33"/>
    </row>
    <row r="47" spans="2:8" s="1" customFormat="1" ht="16.899999999999999" customHeight="1">
      <c r="B47" s="33"/>
      <c r="C47" s="197" t="s">
        <v>311</v>
      </c>
      <c r="D47" s="198" t="s">
        <v>311</v>
      </c>
      <c r="E47" s="199" t="s">
        <v>21</v>
      </c>
      <c r="F47" s="200">
        <v>6</v>
      </c>
      <c r="H47" s="33"/>
    </row>
    <row r="48" spans="2:8" s="1" customFormat="1" ht="16.899999999999999" customHeight="1">
      <c r="B48" s="33"/>
      <c r="C48" s="201" t="s">
        <v>311</v>
      </c>
      <c r="D48" s="201" t="s">
        <v>268</v>
      </c>
      <c r="E48" s="18" t="s">
        <v>21</v>
      </c>
      <c r="F48" s="202">
        <v>6</v>
      </c>
      <c r="H48" s="33"/>
    </row>
    <row r="49" spans="2:8" s="1" customFormat="1" ht="16.899999999999999" customHeight="1">
      <c r="B49" s="33"/>
      <c r="C49" s="197" t="s">
        <v>321</v>
      </c>
      <c r="D49" s="198" t="s">
        <v>321</v>
      </c>
      <c r="E49" s="199" t="s">
        <v>21</v>
      </c>
      <c r="F49" s="200">
        <v>80</v>
      </c>
      <c r="H49" s="33"/>
    </row>
    <row r="50" spans="2:8" s="1" customFormat="1" ht="16.899999999999999" customHeight="1">
      <c r="B50" s="33"/>
      <c r="C50" s="201" t="s">
        <v>321</v>
      </c>
      <c r="D50" s="201" t="s">
        <v>322</v>
      </c>
      <c r="E50" s="18" t="s">
        <v>21</v>
      </c>
      <c r="F50" s="202">
        <v>80</v>
      </c>
      <c r="H50" s="33"/>
    </row>
    <row r="51" spans="2:8" s="1" customFormat="1" ht="16.899999999999999" customHeight="1">
      <c r="B51" s="33"/>
      <c r="C51" s="197" t="s">
        <v>328</v>
      </c>
      <c r="D51" s="198" t="s">
        <v>328</v>
      </c>
      <c r="E51" s="199" t="s">
        <v>21</v>
      </c>
      <c r="F51" s="200">
        <v>80</v>
      </c>
      <c r="H51" s="33"/>
    </row>
    <row r="52" spans="2:8" s="1" customFormat="1" ht="16.899999999999999" customHeight="1">
      <c r="B52" s="33"/>
      <c r="C52" s="201" t="s">
        <v>328</v>
      </c>
      <c r="D52" s="201" t="s">
        <v>322</v>
      </c>
      <c r="E52" s="18" t="s">
        <v>21</v>
      </c>
      <c r="F52" s="202">
        <v>80</v>
      </c>
      <c r="H52" s="33"/>
    </row>
    <row r="53" spans="2:8" s="1" customFormat="1" ht="16.899999999999999" customHeight="1">
      <c r="B53" s="33"/>
      <c r="C53" s="197" t="s">
        <v>335</v>
      </c>
      <c r="D53" s="198" t="s">
        <v>335</v>
      </c>
      <c r="E53" s="199" t="s">
        <v>21</v>
      </c>
      <c r="F53" s="200">
        <v>80</v>
      </c>
      <c r="H53" s="33"/>
    </row>
    <row r="54" spans="2:8" s="1" customFormat="1" ht="16.899999999999999" customHeight="1">
      <c r="B54" s="33"/>
      <c r="C54" s="201" t="s">
        <v>335</v>
      </c>
      <c r="D54" s="201" t="s">
        <v>322</v>
      </c>
      <c r="E54" s="18" t="s">
        <v>21</v>
      </c>
      <c r="F54" s="202">
        <v>80</v>
      </c>
      <c r="H54" s="33"/>
    </row>
    <row r="55" spans="2:8" s="1" customFormat="1" ht="16.899999999999999" customHeight="1">
      <c r="B55" s="33"/>
      <c r="C55" s="197" t="s">
        <v>342</v>
      </c>
      <c r="D55" s="198" t="s">
        <v>342</v>
      </c>
      <c r="E55" s="199" t="s">
        <v>21</v>
      </c>
      <c r="F55" s="200">
        <v>80</v>
      </c>
      <c r="H55" s="33"/>
    </row>
    <row r="56" spans="2:8" s="1" customFormat="1" ht="16.899999999999999" customHeight="1">
      <c r="B56" s="33"/>
      <c r="C56" s="201" t="s">
        <v>342</v>
      </c>
      <c r="D56" s="201" t="s">
        <v>322</v>
      </c>
      <c r="E56" s="18" t="s">
        <v>21</v>
      </c>
      <c r="F56" s="202">
        <v>80</v>
      </c>
      <c r="H56" s="33"/>
    </row>
    <row r="57" spans="2:8" s="1" customFormat="1" ht="16.899999999999999" customHeight="1">
      <c r="B57" s="33"/>
      <c r="C57" s="197" t="s">
        <v>348</v>
      </c>
      <c r="D57" s="198" t="s">
        <v>348</v>
      </c>
      <c r="E57" s="199" t="s">
        <v>21</v>
      </c>
      <c r="F57" s="200">
        <v>1400</v>
      </c>
      <c r="H57" s="33"/>
    </row>
    <row r="58" spans="2:8" s="1" customFormat="1" ht="16.899999999999999" customHeight="1">
      <c r="B58" s="33"/>
      <c r="C58" s="201" t="s">
        <v>348</v>
      </c>
      <c r="D58" s="201" t="s">
        <v>349</v>
      </c>
      <c r="E58" s="18" t="s">
        <v>21</v>
      </c>
      <c r="F58" s="202">
        <v>1400</v>
      </c>
      <c r="H58" s="33"/>
    </row>
    <row r="59" spans="2:8" s="1" customFormat="1" ht="16.899999999999999" customHeight="1">
      <c r="B59" s="33"/>
      <c r="C59" s="197" t="s">
        <v>205</v>
      </c>
      <c r="D59" s="198" t="s">
        <v>205</v>
      </c>
      <c r="E59" s="199" t="s">
        <v>21</v>
      </c>
      <c r="F59" s="200">
        <v>4173.2</v>
      </c>
      <c r="H59" s="33"/>
    </row>
    <row r="60" spans="2:8" s="1" customFormat="1" ht="16.899999999999999" customHeight="1">
      <c r="B60" s="33"/>
      <c r="C60" s="201" t="s">
        <v>205</v>
      </c>
      <c r="D60" s="201" t="s">
        <v>206</v>
      </c>
      <c r="E60" s="18" t="s">
        <v>21</v>
      </c>
      <c r="F60" s="202">
        <v>4173.2</v>
      </c>
      <c r="H60" s="33"/>
    </row>
    <row r="61" spans="2:8" s="1" customFormat="1" ht="16.899999999999999" customHeight="1">
      <c r="B61" s="33"/>
      <c r="C61" s="197" t="s">
        <v>1448</v>
      </c>
      <c r="D61" s="198" t="s">
        <v>1448</v>
      </c>
      <c r="E61" s="199" t="s">
        <v>21</v>
      </c>
      <c r="F61" s="200">
        <v>44</v>
      </c>
      <c r="H61" s="33"/>
    </row>
    <row r="62" spans="2:8" s="1" customFormat="1" ht="16.899999999999999" customHeight="1">
      <c r="B62" s="33"/>
      <c r="C62" s="197" t="s">
        <v>1449</v>
      </c>
      <c r="D62" s="198" t="s">
        <v>1449</v>
      </c>
      <c r="E62" s="199" t="s">
        <v>21</v>
      </c>
      <c r="F62" s="200">
        <v>4</v>
      </c>
      <c r="H62" s="33"/>
    </row>
    <row r="63" spans="2:8" s="1" customFormat="1" ht="16.899999999999999" customHeight="1">
      <c r="B63" s="33"/>
      <c r="C63" s="197" t="s">
        <v>1450</v>
      </c>
      <c r="D63" s="198" t="s">
        <v>1450</v>
      </c>
      <c r="E63" s="199" t="s">
        <v>21</v>
      </c>
      <c r="F63" s="200">
        <v>4</v>
      </c>
      <c r="H63" s="33"/>
    </row>
    <row r="64" spans="2:8" s="1" customFormat="1" ht="16.899999999999999" customHeight="1">
      <c r="B64" s="33"/>
      <c r="C64" s="197" t="s">
        <v>1451</v>
      </c>
      <c r="D64" s="198" t="s">
        <v>1451</v>
      </c>
      <c r="E64" s="199" t="s">
        <v>21</v>
      </c>
      <c r="F64" s="200">
        <v>4</v>
      </c>
      <c r="H64" s="33"/>
    </row>
    <row r="65" spans="2:8" s="1" customFormat="1" ht="16.899999999999999" customHeight="1">
      <c r="B65" s="33"/>
      <c r="C65" s="197" t="s">
        <v>1452</v>
      </c>
      <c r="D65" s="198" t="s">
        <v>1452</v>
      </c>
      <c r="E65" s="199" t="s">
        <v>21</v>
      </c>
      <c r="F65" s="200">
        <v>4</v>
      </c>
      <c r="H65" s="33"/>
    </row>
    <row r="66" spans="2:8" s="1" customFormat="1" ht="16.899999999999999" customHeight="1">
      <c r="B66" s="33"/>
      <c r="C66" s="197" t="s">
        <v>1453</v>
      </c>
      <c r="D66" s="198" t="s">
        <v>1453</v>
      </c>
      <c r="E66" s="199" t="s">
        <v>21</v>
      </c>
      <c r="F66" s="200">
        <v>32</v>
      </c>
      <c r="H66" s="33"/>
    </row>
    <row r="67" spans="2:8" s="1" customFormat="1" ht="16.899999999999999" customHeight="1">
      <c r="B67" s="33"/>
      <c r="C67" s="197" t="s">
        <v>1454</v>
      </c>
      <c r="D67" s="198" t="s">
        <v>1454</v>
      </c>
      <c r="E67" s="199" t="s">
        <v>21</v>
      </c>
      <c r="F67" s="200">
        <v>1400</v>
      </c>
      <c r="H67" s="33"/>
    </row>
    <row r="68" spans="2:8" s="1" customFormat="1" ht="16.899999999999999" customHeight="1">
      <c r="B68" s="33"/>
      <c r="C68" s="197" t="s">
        <v>1455</v>
      </c>
      <c r="D68" s="198" t="s">
        <v>1455</v>
      </c>
      <c r="E68" s="199" t="s">
        <v>21</v>
      </c>
      <c r="F68" s="200">
        <v>4</v>
      </c>
      <c r="H68" s="33"/>
    </row>
    <row r="69" spans="2:8" s="1" customFormat="1" ht="16.899999999999999" customHeight="1">
      <c r="B69" s="33"/>
      <c r="C69" s="197" t="s">
        <v>1456</v>
      </c>
      <c r="D69" s="198" t="s">
        <v>1456</v>
      </c>
      <c r="E69" s="199" t="s">
        <v>21</v>
      </c>
      <c r="F69" s="200">
        <v>8700</v>
      </c>
      <c r="H69" s="33"/>
    </row>
    <row r="70" spans="2:8" s="1" customFormat="1" ht="16.899999999999999" customHeight="1">
      <c r="B70" s="33"/>
      <c r="C70" s="197" t="s">
        <v>1457</v>
      </c>
      <c r="D70" s="198" t="s">
        <v>1457</v>
      </c>
      <c r="E70" s="199" t="s">
        <v>21</v>
      </c>
      <c r="F70" s="200">
        <v>6</v>
      </c>
      <c r="H70" s="33"/>
    </row>
    <row r="71" spans="2:8" s="1" customFormat="1" ht="16.899999999999999" customHeight="1">
      <c r="B71" s="33"/>
      <c r="C71" s="197" t="s">
        <v>1458</v>
      </c>
      <c r="D71" s="198" t="s">
        <v>1458</v>
      </c>
      <c r="E71" s="199" t="s">
        <v>21</v>
      </c>
      <c r="F71" s="200">
        <v>8275.7999999999993</v>
      </c>
      <c r="H71" s="33"/>
    </row>
    <row r="72" spans="2:8" s="1" customFormat="1" ht="16.899999999999999" customHeight="1">
      <c r="B72" s="33"/>
      <c r="C72" s="197" t="s">
        <v>1459</v>
      </c>
      <c r="D72" s="198" t="s">
        <v>1459</v>
      </c>
      <c r="E72" s="199" t="s">
        <v>21</v>
      </c>
      <c r="F72" s="200">
        <v>72</v>
      </c>
      <c r="H72" s="33"/>
    </row>
    <row r="73" spans="2:8" s="1" customFormat="1" ht="16.899999999999999" customHeight="1">
      <c r="B73" s="33"/>
      <c r="C73" s="197" t="s">
        <v>1460</v>
      </c>
      <c r="D73" s="198" t="s">
        <v>1460</v>
      </c>
      <c r="E73" s="199" t="s">
        <v>21</v>
      </c>
      <c r="F73" s="200">
        <v>274.8</v>
      </c>
      <c r="H73" s="33"/>
    </row>
    <row r="74" spans="2:8" s="1" customFormat="1" ht="16.899999999999999" customHeight="1">
      <c r="B74" s="33"/>
      <c r="C74" s="197" t="s">
        <v>1461</v>
      </c>
      <c r="D74" s="198" t="s">
        <v>1461</v>
      </c>
      <c r="E74" s="199" t="s">
        <v>21</v>
      </c>
      <c r="F74" s="200">
        <v>6</v>
      </c>
      <c r="H74" s="33"/>
    </row>
    <row r="75" spans="2:8" s="1" customFormat="1" ht="16.899999999999999" customHeight="1">
      <c r="B75" s="33"/>
      <c r="C75" s="197" t="s">
        <v>1462</v>
      </c>
      <c r="D75" s="198" t="s">
        <v>1462</v>
      </c>
      <c r="E75" s="199" t="s">
        <v>21</v>
      </c>
      <c r="F75" s="200">
        <v>6</v>
      </c>
      <c r="H75" s="33"/>
    </row>
    <row r="76" spans="2:8" s="1" customFormat="1" ht="16.899999999999999" customHeight="1">
      <c r="B76" s="33"/>
      <c r="C76" s="197" t="s">
        <v>1463</v>
      </c>
      <c r="D76" s="198" t="s">
        <v>1463</v>
      </c>
      <c r="E76" s="199" t="s">
        <v>21</v>
      </c>
      <c r="F76" s="200">
        <v>6</v>
      </c>
      <c r="H76" s="33"/>
    </row>
    <row r="77" spans="2:8" s="1" customFormat="1" ht="16.899999999999999" customHeight="1">
      <c r="B77" s="33"/>
      <c r="C77" s="197" t="s">
        <v>1464</v>
      </c>
      <c r="D77" s="198" t="s">
        <v>1464</v>
      </c>
      <c r="E77" s="199" t="s">
        <v>21</v>
      </c>
      <c r="F77" s="200">
        <v>48</v>
      </c>
      <c r="H77" s="33"/>
    </row>
    <row r="78" spans="2:8" s="1" customFormat="1" ht="16.899999999999999" customHeight="1">
      <c r="B78" s="33"/>
      <c r="C78" s="197" t="s">
        <v>1465</v>
      </c>
      <c r="D78" s="198" t="s">
        <v>1465</v>
      </c>
      <c r="E78" s="199" t="s">
        <v>21</v>
      </c>
      <c r="F78" s="200">
        <v>2100</v>
      </c>
      <c r="H78" s="33"/>
    </row>
    <row r="79" spans="2:8" s="1" customFormat="1" ht="16.899999999999999" customHeight="1">
      <c r="B79" s="33"/>
      <c r="C79" s="197" t="s">
        <v>1466</v>
      </c>
      <c r="D79" s="198" t="s">
        <v>1466</v>
      </c>
      <c r="E79" s="199" t="s">
        <v>21</v>
      </c>
      <c r="F79" s="200">
        <v>6</v>
      </c>
      <c r="H79" s="33"/>
    </row>
    <row r="80" spans="2:8" s="1" customFormat="1" ht="16.899999999999999" customHeight="1">
      <c r="B80" s="33"/>
      <c r="C80" s="197" t="s">
        <v>1467</v>
      </c>
      <c r="D80" s="198" t="s">
        <v>1467</v>
      </c>
      <c r="E80" s="199" t="s">
        <v>21</v>
      </c>
      <c r="F80" s="200">
        <v>150</v>
      </c>
      <c r="H80" s="33"/>
    </row>
    <row r="81" spans="2:8" s="1" customFormat="1" ht="16.899999999999999" customHeight="1">
      <c r="B81" s="33"/>
      <c r="C81" s="197" t="s">
        <v>1468</v>
      </c>
      <c r="D81" s="198" t="s">
        <v>1468</v>
      </c>
      <c r="E81" s="199" t="s">
        <v>21</v>
      </c>
      <c r="F81" s="200">
        <v>150</v>
      </c>
      <c r="H81" s="33"/>
    </row>
    <row r="82" spans="2:8" s="1" customFormat="1" ht="16.899999999999999" customHeight="1">
      <c r="B82" s="33"/>
      <c r="C82" s="197" t="s">
        <v>1469</v>
      </c>
      <c r="D82" s="198" t="s">
        <v>1469</v>
      </c>
      <c r="E82" s="199" t="s">
        <v>21</v>
      </c>
      <c r="F82" s="200">
        <v>150</v>
      </c>
      <c r="H82" s="33"/>
    </row>
    <row r="83" spans="2:8" s="1" customFormat="1" ht="16.899999999999999" customHeight="1">
      <c r="B83" s="33"/>
      <c r="C83" s="197" t="s">
        <v>1470</v>
      </c>
      <c r="D83" s="198" t="s">
        <v>1470</v>
      </c>
      <c r="E83" s="199" t="s">
        <v>21</v>
      </c>
      <c r="F83" s="200">
        <v>150</v>
      </c>
      <c r="H83" s="33"/>
    </row>
    <row r="84" spans="2:8" s="1" customFormat="1" ht="16.899999999999999" customHeight="1">
      <c r="B84" s="33"/>
      <c r="C84" s="197" t="s">
        <v>1471</v>
      </c>
      <c r="D84" s="198" t="s">
        <v>1471</v>
      </c>
      <c r="E84" s="199" t="s">
        <v>21</v>
      </c>
      <c r="F84" s="200">
        <v>2100</v>
      </c>
      <c r="H84" s="33"/>
    </row>
    <row r="85" spans="2:8" s="1" customFormat="1" ht="16.899999999999999" customHeight="1">
      <c r="B85" s="33"/>
      <c r="C85" s="197" t="s">
        <v>1472</v>
      </c>
      <c r="D85" s="198" t="s">
        <v>1472</v>
      </c>
      <c r="E85" s="199" t="s">
        <v>21</v>
      </c>
      <c r="F85" s="200">
        <v>4600</v>
      </c>
      <c r="H85" s="33"/>
    </row>
    <row r="86" spans="2:8" s="1" customFormat="1" ht="16.899999999999999" customHeight="1">
      <c r="B86" s="33"/>
      <c r="C86" s="197" t="s">
        <v>1473</v>
      </c>
      <c r="D86" s="198" t="s">
        <v>1473</v>
      </c>
      <c r="E86" s="199" t="s">
        <v>21</v>
      </c>
      <c r="F86" s="200">
        <v>4</v>
      </c>
      <c r="H86" s="33"/>
    </row>
    <row r="87" spans="2:8" s="1" customFormat="1" ht="16.899999999999999" customHeight="1">
      <c r="B87" s="33"/>
      <c r="C87" s="197" t="s">
        <v>1474</v>
      </c>
      <c r="D87" s="198" t="s">
        <v>1474</v>
      </c>
      <c r="E87" s="199" t="s">
        <v>21</v>
      </c>
      <c r="F87" s="200">
        <v>4173.2</v>
      </c>
      <c r="H87" s="33"/>
    </row>
    <row r="88" spans="2:8" s="1" customFormat="1" ht="16.899999999999999" customHeight="1">
      <c r="B88" s="33"/>
      <c r="C88" s="197" t="s">
        <v>1475</v>
      </c>
      <c r="D88" s="198" t="s">
        <v>1475</v>
      </c>
      <c r="E88" s="199" t="s">
        <v>21</v>
      </c>
      <c r="F88" s="200">
        <v>230</v>
      </c>
      <c r="H88" s="33"/>
    </row>
    <row r="89" spans="2:8" s="1" customFormat="1" ht="16.899999999999999" customHeight="1">
      <c r="B89" s="33"/>
      <c r="C89" s="197" t="s">
        <v>1476</v>
      </c>
      <c r="D89" s="198" t="s">
        <v>1476</v>
      </c>
      <c r="E89" s="199" t="s">
        <v>21</v>
      </c>
      <c r="F89" s="200">
        <v>230</v>
      </c>
      <c r="H89" s="33"/>
    </row>
    <row r="90" spans="2:8" s="1" customFormat="1" ht="16.899999999999999" customHeight="1">
      <c r="B90" s="33"/>
      <c r="C90" s="197" t="s">
        <v>1477</v>
      </c>
      <c r="D90" s="198" t="s">
        <v>1477</v>
      </c>
      <c r="E90" s="199" t="s">
        <v>21</v>
      </c>
      <c r="F90" s="200">
        <v>230</v>
      </c>
      <c r="H90" s="33"/>
    </row>
    <row r="91" spans="2:8" s="1" customFormat="1" ht="16.899999999999999" customHeight="1">
      <c r="B91" s="33"/>
      <c r="C91" s="197" t="s">
        <v>1478</v>
      </c>
      <c r="D91" s="198" t="s">
        <v>1478</v>
      </c>
      <c r="E91" s="199" t="s">
        <v>21</v>
      </c>
      <c r="F91" s="200">
        <v>230</v>
      </c>
      <c r="H91" s="33"/>
    </row>
    <row r="92" spans="2:8" s="1" customFormat="1" ht="16.899999999999999" customHeight="1">
      <c r="B92" s="33"/>
      <c r="C92" s="197" t="s">
        <v>1479</v>
      </c>
      <c r="D92" s="198" t="s">
        <v>1479</v>
      </c>
      <c r="E92" s="199" t="s">
        <v>21</v>
      </c>
      <c r="F92" s="200">
        <v>3500</v>
      </c>
      <c r="H92" s="33"/>
    </row>
    <row r="93" spans="2:8" s="1" customFormat="1" ht="26.45" customHeight="1">
      <c r="B93" s="33"/>
      <c r="C93" s="196" t="s">
        <v>88</v>
      </c>
      <c r="D93" s="196" t="s">
        <v>89</v>
      </c>
      <c r="H93" s="33"/>
    </row>
    <row r="94" spans="2:8" s="1" customFormat="1" ht="16.899999999999999" customHeight="1">
      <c r="B94" s="33"/>
      <c r="C94" s="197" t="s">
        <v>413</v>
      </c>
      <c r="D94" s="198" t="s">
        <v>414</v>
      </c>
      <c r="E94" s="199" t="s">
        <v>415</v>
      </c>
      <c r="F94" s="200">
        <v>99.688000000000002</v>
      </c>
      <c r="H94" s="33"/>
    </row>
    <row r="95" spans="2:8" s="1" customFormat="1" ht="16.899999999999999" customHeight="1">
      <c r="B95" s="33"/>
      <c r="C95" s="201" t="s">
        <v>21</v>
      </c>
      <c r="D95" s="201" t="s">
        <v>489</v>
      </c>
      <c r="E95" s="18" t="s">
        <v>21</v>
      </c>
      <c r="F95" s="202">
        <v>0</v>
      </c>
      <c r="H95" s="33"/>
    </row>
    <row r="96" spans="2:8" s="1" customFormat="1" ht="16.899999999999999" customHeight="1">
      <c r="B96" s="33"/>
      <c r="C96" s="201" t="s">
        <v>21</v>
      </c>
      <c r="D96" s="201" t="s">
        <v>500</v>
      </c>
      <c r="E96" s="18" t="s">
        <v>21</v>
      </c>
      <c r="F96" s="202">
        <v>0</v>
      </c>
      <c r="H96" s="33"/>
    </row>
    <row r="97" spans="2:8" s="1" customFormat="1" ht="16.899999999999999" customHeight="1">
      <c r="B97" s="33"/>
      <c r="C97" s="201" t="s">
        <v>21</v>
      </c>
      <c r="D97" s="201" t="s">
        <v>501</v>
      </c>
      <c r="E97" s="18" t="s">
        <v>21</v>
      </c>
      <c r="F97" s="202">
        <v>34.200000000000003</v>
      </c>
      <c r="H97" s="33"/>
    </row>
    <row r="98" spans="2:8" s="1" customFormat="1" ht="16.899999999999999" customHeight="1">
      <c r="B98" s="33"/>
      <c r="C98" s="201" t="s">
        <v>21</v>
      </c>
      <c r="D98" s="201" t="s">
        <v>502</v>
      </c>
      <c r="E98" s="18" t="s">
        <v>21</v>
      </c>
      <c r="F98" s="202">
        <v>19.04</v>
      </c>
      <c r="H98" s="33"/>
    </row>
    <row r="99" spans="2:8" s="1" customFormat="1" ht="16.899999999999999" customHeight="1">
      <c r="B99" s="33"/>
      <c r="C99" s="201" t="s">
        <v>21</v>
      </c>
      <c r="D99" s="201" t="s">
        <v>503</v>
      </c>
      <c r="E99" s="18" t="s">
        <v>21</v>
      </c>
      <c r="F99" s="202">
        <v>40.4</v>
      </c>
      <c r="H99" s="33"/>
    </row>
    <row r="100" spans="2:8" s="1" customFormat="1" ht="16.899999999999999" customHeight="1">
      <c r="B100" s="33"/>
      <c r="C100" s="201" t="s">
        <v>21</v>
      </c>
      <c r="D100" s="201" t="s">
        <v>504</v>
      </c>
      <c r="E100" s="18" t="s">
        <v>21</v>
      </c>
      <c r="F100" s="202">
        <v>0</v>
      </c>
      <c r="H100" s="33"/>
    </row>
    <row r="101" spans="2:8" s="1" customFormat="1" ht="16.899999999999999" customHeight="1">
      <c r="B101" s="33"/>
      <c r="C101" s="201" t="s">
        <v>21</v>
      </c>
      <c r="D101" s="201" t="s">
        <v>505</v>
      </c>
      <c r="E101" s="18" t="s">
        <v>21</v>
      </c>
      <c r="F101" s="202">
        <v>6.048</v>
      </c>
      <c r="H101" s="33"/>
    </row>
    <row r="102" spans="2:8" s="1" customFormat="1" ht="16.899999999999999" customHeight="1">
      <c r="B102" s="33"/>
      <c r="C102" s="201" t="s">
        <v>413</v>
      </c>
      <c r="D102" s="201" t="s">
        <v>464</v>
      </c>
      <c r="E102" s="18" t="s">
        <v>21</v>
      </c>
      <c r="F102" s="202">
        <v>99.688000000000002</v>
      </c>
      <c r="H102" s="33"/>
    </row>
    <row r="103" spans="2:8" s="1" customFormat="1" ht="16.899999999999999" customHeight="1">
      <c r="B103" s="33"/>
      <c r="C103" s="203" t="s">
        <v>1480</v>
      </c>
      <c r="H103" s="33"/>
    </row>
    <row r="104" spans="2:8" s="1" customFormat="1" ht="16.899999999999999" customHeight="1">
      <c r="B104" s="33"/>
      <c r="C104" s="201" t="s">
        <v>495</v>
      </c>
      <c r="D104" s="201" t="s">
        <v>496</v>
      </c>
      <c r="E104" s="18" t="s">
        <v>415</v>
      </c>
      <c r="F104" s="202">
        <v>99.688000000000002</v>
      </c>
      <c r="H104" s="33"/>
    </row>
    <row r="105" spans="2:8" s="1" customFormat="1" ht="16.899999999999999" customHeight="1">
      <c r="B105" s="33"/>
      <c r="C105" s="201" t="s">
        <v>506</v>
      </c>
      <c r="D105" s="201" t="s">
        <v>507</v>
      </c>
      <c r="E105" s="18" t="s">
        <v>415</v>
      </c>
      <c r="F105" s="202">
        <v>99.688000000000002</v>
      </c>
      <c r="H105" s="33"/>
    </row>
    <row r="106" spans="2:8" s="1" customFormat="1" ht="16.899999999999999" customHeight="1">
      <c r="B106" s="33"/>
      <c r="C106" s="197" t="s">
        <v>1481</v>
      </c>
      <c r="D106" s="198" t="s">
        <v>1482</v>
      </c>
      <c r="E106" s="199" t="s">
        <v>21</v>
      </c>
      <c r="F106" s="200">
        <v>0</v>
      </c>
      <c r="H106" s="33"/>
    </row>
    <row r="107" spans="2:8" s="1" customFormat="1" ht="16.899999999999999" customHeight="1">
      <c r="B107" s="33"/>
      <c r="C107" s="197" t="s">
        <v>417</v>
      </c>
      <c r="D107" s="198" t="s">
        <v>418</v>
      </c>
      <c r="E107" s="199" t="s">
        <v>419</v>
      </c>
      <c r="F107" s="200">
        <v>412.72</v>
      </c>
      <c r="H107" s="33"/>
    </row>
    <row r="108" spans="2:8" s="1" customFormat="1" ht="16.899999999999999" customHeight="1">
      <c r="B108" s="33"/>
      <c r="C108" s="201" t="s">
        <v>21</v>
      </c>
      <c r="D108" s="201" t="s">
        <v>447</v>
      </c>
      <c r="E108" s="18" t="s">
        <v>21</v>
      </c>
      <c r="F108" s="202">
        <v>0</v>
      </c>
      <c r="H108" s="33"/>
    </row>
    <row r="109" spans="2:8" s="1" customFormat="1" ht="16.899999999999999" customHeight="1">
      <c r="B109" s="33"/>
      <c r="C109" s="201" t="s">
        <v>417</v>
      </c>
      <c r="D109" s="201" t="s">
        <v>448</v>
      </c>
      <c r="E109" s="18" t="s">
        <v>21</v>
      </c>
      <c r="F109" s="202">
        <v>412.72</v>
      </c>
      <c r="H109" s="33"/>
    </row>
    <row r="110" spans="2:8" s="1" customFormat="1" ht="16.899999999999999" customHeight="1">
      <c r="B110" s="33"/>
      <c r="C110" s="203" t="s">
        <v>1480</v>
      </c>
      <c r="H110" s="33"/>
    </row>
    <row r="111" spans="2:8" s="1" customFormat="1" ht="16.899999999999999" customHeight="1">
      <c r="B111" s="33"/>
      <c r="C111" s="201" t="s">
        <v>525</v>
      </c>
      <c r="D111" s="201" t="s">
        <v>526</v>
      </c>
      <c r="E111" s="18" t="s">
        <v>419</v>
      </c>
      <c r="F111" s="202">
        <v>412.72</v>
      </c>
      <c r="H111" s="33"/>
    </row>
    <row r="112" spans="2:8" s="1" customFormat="1" ht="16.899999999999999" customHeight="1">
      <c r="B112" s="33"/>
      <c r="C112" s="201" t="s">
        <v>440</v>
      </c>
      <c r="D112" s="201" t="s">
        <v>441</v>
      </c>
      <c r="E112" s="18" t="s">
        <v>419</v>
      </c>
      <c r="F112" s="202">
        <v>412.72</v>
      </c>
      <c r="H112" s="33"/>
    </row>
    <row r="113" spans="2:8" s="1" customFormat="1" ht="16.899999999999999" customHeight="1">
      <c r="B113" s="33"/>
      <c r="C113" s="197" t="s">
        <v>1483</v>
      </c>
      <c r="D113" s="198" t="s">
        <v>1484</v>
      </c>
      <c r="E113" s="199" t="s">
        <v>419</v>
      </c>
      <c r="F113" s="200">
        <v>8.3699999999999992</v>
      </c>
      <c r="H113" s="33"/>
    </row>
    <row r="114" spans="2:8" s="1" customFormat="1" ht="16.899999999999999" customHeight="1">
      <c r="B114" s="33"/>
      <c r="C114" s="197" t="s">
        <v>421</v>
      </c>
      <c r="D114" s="198" t="s">
        <v>421</v>
      </c>
      <c r="E114" s="199" t="s">
        <v>422</v>
      </c>
      <c r="F114" s="200">
        <v>90.1</v>
      </c>
      <c r="H114" s="33"/>
    </row>
    <row r="115" spans="2:8" s="1" customFormat="1" ht="16.899999999999999" customHeight="1">
      <c r="B115" s="33"/>
      <c r="C115" s="201" t="s">
        <v>21</v>
      </c>
      <c r="D115" s="201" t="s">
        <v>457</v>
      </c>
      <c r="E115" s="18" t="s">
        <v>21</v>
      </c>
      <c r="F115" s="202">
        <v>0</v>
      </c>
      <c r="H115" s="33"/>
    </row>
    <row r="116" spans="2:8" s="1" customFormat="1" ht="16.899999999999999" customHeight="1">
      <c r="B116" s="33"/>
      <c r="C116" s="201" t="s">
        <v>21</v>
      </c>
      <c r="D116" s="201" t="s">
        <v>522</v>
      </c>
      <c r="E116" s="18" t="s">
        <v>21</v>
      </c>
      <c r="F116" s="202">
        <v>0</v>
      </c>
      <c r="H116" s="33"/>
    </row>
    <row r="117" spans="2:8" s="1" customFormat="1" ht="16.899999999999999" customHeight="1">
      <c r="B117" s="33"/>
      <c r="C117" s="201" t="s">
        <v>421</v>
      </c>
      <c r="D117" s="201" t="s">
        <v>568</v>
      </c>
      <c r="E117" s="18" t="s">
        <v>21</v>
      </c>
      <c r="F117" s="202">
        <v>90.1</v>
      </c>
      <c r="H117" s="33"/>
    </row>
    <row r="118" spans="2:8" s="1" customFormat="1" ht="16.899999999999999" customHeight="1">
      <c r="B118" s="33"/>
      <c r="C118" s="203" t="s">
        <v>1480</v>
      </c>
      <c r="H118" s="33"/>
    </row>
    <row r="119" spans="2:8" s="1" customFormat="1" ht="16.899999999999999" customHeight="1">
      <c r="B119" s="33"/>
      <c r="C119" s="201" t="s">
        <v>563</v>
      </c>
      <c r="D119" s="201" t="s">
        <v>564</v>
      </c>
      <c r="E119" s="18" t="s">
        <v>422</v>
      </c>
      <c r="F119" s="202">
        <v>90.1</v>
      </c>
      <c r="H119" s="33"/>
    </row>
    <row r="120" spans="2:8" s="1" customFormat="1" ht="16.899999999999999" customHeight="1">
      <c r="B120" s="33"/>
      <c r="C120" s="201" t="s">
        <v>586</v>
      </c>
      <c r="D120" s="201" t="s">
        <v>587</v>
      </c>
      <c r="E120" s="18" t="s">
        <v>467</v>
      </c>
      <c r="F120" s="202">
        <v>1030.742</v>
      </c>
      <c r="H120" s="33"/>
    </row>
    <row r="121" spans="2:8" s="1" customFormat="1" ht="16.899999999999999" customHeight="1">
      <c r="B121" s="33"/>
      <c r="C121" s="197" t="s">
        <v>424</v>
      </c>
      <c r="D121" s="198" t="s">
        <v>424</v>
      </c>
      <c r="E121" s="199" t="s">
        <v>422</v>
      </c>
      <c r="F121" s="200">
        <v>2631.75</v>
      </c>
      <c r="H121" s="33"/>
    </row>
    <row r="122" spans="2:8" s="1" customFormat="1" ht="16.899999999999999" customHeight="1">
      <c r="B122" s="33"/>
      <c r="C122" s="201" t="s">
        <v>21</v>
      </c>
      <c r="D122" s="201" t="s">
        <v>457</v>
      </c>
      <c r="E122" s="18" t="s">
        <v>21</v>
      </c>
      <c r="F122" s="202">
        <v>0</v>
      </c>
      <c r="H122" s="33"/>
    </row>
    <row r="123" spans="2:8" s="1" customFormat="1" ht="16.899999999999999" customHeight="1">
      <c r="B123" s="33"/>
      <c r="C123" s="201" t="s">
        <v>21</v>
      </c>
      <c r="D123" s="201" t="s">
        <v>557</v>
      </c>
      <c r="E123" s="18" t="s">
        <v>21</v>
      </c>
      <c r="F123" s="202">
        <v>0</v>
      </c>
      <c r="H123" s="33"/>
    </row>
    <row r="124" spans="2:8" s="1" customFormat="1" ht="16.899999999999999" customHeight="1">
      <c r="B124" s="33"/>
      <c r="C124" s="201" t="s">
        <v>21</v>
      </c>
      <c r="D124" s="201" t="s">
        <v>558</v>
      </c>
      <c r="E124" s="18" t="s">
        <v>21</v>
      </c>
      <c r="F124" s="202">
        <v>435.6</v>
      </c>
      <c r="H124" s="33"/>
    </row>
    <row r="125" spans="2:8" s="1" customFormat="1" ht="16.899999999999999" customHeight="1">
      <c r="B125" s="33"/>
      <c r="C125" s="201" t="s">
        <v>21</v>
      </c>
      <c r="D125" s="201" t="s">
        <v>559</v>
      </c>
      <c r="E125" s="18" t="s">
        <v>21</v>
      </c>
      <c r="F125" s="202">
        <v>435.6</v>
      </c>
      <c r="H125" s="33"/>
    </row>
    <row r="126" spans="2:8" s="1" customFormat="1" ht="16.899999999999999" customHeight="1">
      <c r="B126" s="33"/>
      <c r="C126" s="201" t="s">
        <v>21</v>
      </c>
      <c r="D126" s="201" t="s">
        <v>560</v>
      </c>
      <c r="E126" s="18" t="s">
        <v>21</v>
      </c>
      <c r="F126" s="202">
        <v>435.6</v>
      </c>
      <c r="H126" s="33"/>
    </row>
    <row r="127" spans="2:8" s="1" customFormat="1" ht="16.899999999999999" customHeight="1">
      <c r="B127" s="33"/>
      <c r="C127" s="201" t="s">
        <v>21</v>
      </c>
      <c r="D127" s="201" t="s">
        <v>561</v>
      </c>
      <c r="E127" s="18" t="s">
        <v>21</v>
      </c>
      <c r="F127" s="202">
        <v>435.6</v>
      </c>
      <c r="H127" s="33"/>
    </row>
    <row r="128" spans="2:8" s="1" customFormat="1" ht="16.899999999999999" customHeight="1">
      <c r="B128" s="33"/>
      <c r="C128" s="201" t="s">
        <v>21</v>
      </c>
      <c r="D128" s="201" t="s">
        <v>562</v>
      </c>
      <c r="E128" s="18" t="s">
        <v>21</v>
      </c>
      <c r="F128" s="202">
        <v>889.35</v>
      </c>
      <c r="H128" s="33"/>
    </row>
    <row r="129" spans="2:8" s="1" customFormat="1" ht="16.899999999999999" customHeight="1">
      <c r="B129" s="33"/>
      <c r="C129" s="201" t="s">
        <v>424</v>
      </c>
      <c r="D129" s="201" t="s">
        <v>464</v>
      </c>
      <c r="E129" s="18" t="s">
        <v>21</v>
      </c>
      <c r="F129" s="202">
        <v>2631.75</v>
      </c>
      <c r="H129" s="33"/>
    </row>
    <row r="130" spans="2:8" s="1" customFormat="1" ht="16.899999999999999" customHeight="1">
      <c r="B130" s="33"/>
      <c r="C130" s="203" t="s">
        <v>1480</v>
      </c>
      <c r="H130" s="33"/>
    </row>
    <row r="131" spans="2:8" s="1" customFormat="1" ht="16.899999999999999" customHeight="1">
      <c r="B131" s="33"/>
      <c r="C131" s="201" t="s">
        <v>552</v>
      </c>
      <c r="D131" s="201" t="s">
        <v>553</v>
      </c>
      <c r="E131" s="18" t="s">
        <v>422</v>
      </c>
      <c r="F131" s="202">
        <v>2631.75</v>
      </c>
      <c r="H131" s="33"/>
    </row>
    <row r="132" spans="2:8" s="1" customFormat="1" ht="16.899999999999999" customHeight="1">
      <c r="B132" s="33"/>
      <c r="C132" s="201" t="s">
        <v>586</v>
      </c>
      <c r="D132" s="201" t="s">
        <v>587</v>
      </c>
      <c r="E132" s="18" t="s">
        <v>467</v>
      </c>
      <c r="F132" s="202">
        <v>1030.742</v>
      </c>
      <c r="H132" s="33"/>
    </row>
    <row r="133" spans="2:8" s="1" customFormat="1" ht="16.899999999999999" customHeight="1">
      <c r="B133" s="33"/>
      <c r="C133" s="197" t="s">
        <v>1485</v>
      </c>
      <c r="D133" s="198" t="s">
        <v>1486</v>
      </c>
      <c r="E133" s="199" t="s">
        <v>422</v>
      </c>
      <c r="F133" s="200">
        <v>1.7</v>
      </c>
      <c r="H133" s="33"/>
    </row>
    <row r="134" spans="2:8" s="1" customFormat="1" ht="16.899999999999999" customHeight="1">
      <c r="B134" s="33"/>
      <c r="C134" s="197" t="s">
        <v>426</v>
      </c>
      <c r="D134" s="198" t="s">
        <v>427</v>
      </c>
      <c r="E134" s="199" t="s">
        <v>419</v>
      </c>
      <c r="F134" s="200">
        <v>415.166</v>
      </c>
      <c r="H134" s="33"/>
    </row>
    <row r="135" spans="2:8" s="1" customFormat="1" ht="16.899999999999999" customHeight="1">
      <c r="B135" s="33"/>
      <c r="C135" s="201" t="s">
        <v>21</v>
      </c>
      <c r="D135" s="201" t="s">
        <v>489</v>
      </c>
      <c r="E135" s="18" t="s">
        <v>21</v>
      </c>
      <c r="F135" s="202">
        <v>0</v>
      </c>
      <c r="H135" s="33"/>
    </row>
    <row r="136" spans="2:8" s="1" customFormat="1" ht="16.899999999999999" customHeight="1">
      <c r="B136" s="33"/>
      <c r="C136" s="201" t="s">
        <v>21</v>
      </c>
      <c r="D136" s="201" t="s">
        <v>490</v>
      </c>
      <c r="E136" s="18" t="s">
        <v>21</v>
      </c>
      <c r="F136" s="202">
        <v>0</v>
      </c>
      <c r="H136" s="33"/>
    </row>
    <row r="137" spans="2:8" s="1" customFormat="1" ht="16.899999999999999" customHeight="1">
      <c r="B137" s="33"/>
      <c r="C137" s="201" t="s">
        <v>21</v>
      </c>
      <c r="D137" s="201" t="s">
        <v>534</v>
      </c>
      <c r="E137" s="18" t="s">
        <v>21</v>
      </c>
      <c r="F137" s="202">
        <v>0</v>
      </c>
      <c r="H137" s="33"/>
    </row>
    <row r="138" spans="2:8" s="1" customFormat="1" ht="16.899999999999999" customHeight="1">
      <c r="B138" s="33"/>
      <c r="C138" s="201" t="s">
        <v>21</v>
      </c>
      <c r="D138" s="201" t="s">
        <v>535</v>
      </c>
      <c r="E138" s="18" t="s">
        <v>21</v>
      </c>
      <c r="F138" s="202">
        <v>35.1</v>
      </c>
      <c r="H138" s="33"/>
    </row>
    <row r="139" spans="2:8" s="1" customFormat="1" ht="16.899999999999999" customHeight="1">
      <c r="B139" s="33"/>
      <c r="C139" s="201" t="s">
        <v>21</v>
      </c>
      <c r="D139" s="201" t="s">
        <v>536</v>
      </c>
      <c r="E139" s="18" t="s">
        <v>21</v>
      </c>
      <c r="F139" s="202">
        <v>17.672999999999998</v>
      </c>
      <c r="H139" s="33"/>
    </row>
    <row r="140" spans="2:8" s="1" customFormat="1" ht="16.899999999999999" customHeight="1">
      <c r="B140" s="33"/>
      <c r="C140" s="201" t="s">
        <v>21</v>
      </c>
      <c r="D140" s="201" t="s">
        <v>537</v>
      </c>
      <c r="E140" s="18" t="s">
        <v>21</v>
      </c>
      <c r="F140" s="202">
        <v>-9.5760000000000005</v>
      </c>
      <c r="H140" s="33"/>
    </row>
    <row r="141" spans="2:8" s="1" customFormat="1" ht="16.899999999999999" customHeight="1">
      <c r="B141" s="33"/>
      <c r="C141" s="201" t="s">
        <v>21</v>
      </c>
      <c r="D141" s="201" t="s">
        <v>538</v>
      </c>
      <c r="E141" s="18" t="s">
        <v>21</v>
      </c>
      <c r="F141" s="202">
        <v>80.597999999999999</v>
      </c>
      <c r="H141" s="33"/>
    </row>
    <row r="142" spans="2:8" s="1" customFormat="1" ht="16.899999999999999" customHeight="1">
      <c r="B142" s="33"/>
      <c r="C142" s="201" t="s">
        <v>21</v>
      </c>
      <c r="D142" s="201" t="s">
        <v>539</v>
      </c>
      <c r="E142" s="18" t="s">
        <v>21</v>
      </c>
      <c r="F142" s="202">
        <v>17.655000000000001</v>
      </c>
      <c r="H142" s="33"/>
    </row>
    <row r="143" spans="2:8" s="1" customFormat="1" ht="16.899999999999999" customHeight="1">
      <c r="B143" s="33"/>
      <c r="C143" s="201" t="s">
        <v>21</v>
      </c>
      <c r="D143" s="201" t="s">
        <v>540</v>
      </c>
      <c r="E143" s="18" t="s">
        <v>21</v>
      </c>
      <c r="F143" s="202">
        <v>22.89</v>
      </c>
      <c r="H143" s="33"/>
    </row>
    <row r="144" spans="2:8" s="1" customFormat="1" ht="16.899999999999999" customHeight="1">
      <c r="B144" s="33"/>
      <c r="C144" s="201" t="s">
        <v>21</v>
      </c>
      <c r="D144" s="201" t="s">
        <v>541</v>
      </c>
      <c r="E144" s="18" t="s">
        <v>21</v>
      </c>
      <c r="F144" s="202">
        <v>15.15</v>
      </c>
      <c r="H144" s="33"/>
    </row>
    <row r="145" spans="2:8" s="1" customFormat="1" ht="16.899999999999999" customHeight="1">
      <c r="B145" s="33"/>
      <c r="C145" s="201" t="s">
        <v>21</v>
      </c>
      <c r="D145" s="201" t="s">
        <v>542</v>
      </c>
      <c r="E145" s="18" t="s">
        <v>21</v>
      </c>
      <c r="F145" s="202">
        <v>-19.122</v>
      </c>
      <c r="H145" s="33"/>
    </row>
    <row r="146" spans="2:8" s="1" customFormat="1" ht="16.899999999999999" customHeight="1">
      <c r="B146" s="33"/>
      <c r="C146" s="201" t="s">
        <v>21</v>
      </c>
      <c r="D146" s="201" t="s">
        <v>544</v>
      </c>
      <c r="E146" s="18" t="s">
        <v>21</v>
      </c>
      <c r="F146" s="202">
        <v>0</v>
      </c>
      <c r="H146" s="33"/>
    </row>
    <row r="147" spans="2:8" s="1" customFormat="1" ht="16.899999999999999" customHeight="1">
      <c r="B147" s="33"/>
      <c r="C147" s="201" t="s">
        <v>21</v>
      </c>
      <c r="D147" s="201" t="s">
        <v>538</v>
      </c>
      <c r="E147" s="18" t="s">
        <v>21</v>
      </c>
      <c r="F147" s="202">
        <v>80.597999999999999</v>
      </c>
      <c r="H147" s="33"/>
    </row>
    <row r="148" spans="2:8" s="1" customFormat="1" ht="16.899999999999999" customHeight="1">
      <c r="B148" s="33"/>
      <c r="C148" s="201" t="s">
        <v>21</v>
      </c>
      <c r="D148" s="201" t="s">
        <v>545</v>
      </c>
      <c r="E148" s="18" t="s">
        <v>21</v>
      </c>
      <c r="F148" s="202">
        <v>1.4750000000000001</v>
      </c>
      <c r="H148" s="33"/>
    </row>
    <row r="149" spans="2:8" s="1" customFormat="1" ht="16.899999999999999" customHeight="1">
      <c r="B149" s="33"/>
      <c r="C149" s="201" t="s">
        <v>21</v>
      </c>
      <c r="D149" s="201" t="s">
        <v>546</v>
      </c>
      <c r="E149" s="18" t="s">
        <v>21</v>
      </c>
      <c r="F149" s="202">
        <v>99.275000000000006</v>
      </c>
      <c r="H149" s="33"/>
    </row>
    <row r="150" spans="2:8" s="1" customFormat="1" ht="16.899999999999999" customHeight="1">
      <c r="B150" s="33"/>
      <c r="C150" s="201" t="s">
        <v>21</v>
      </c>
      <c r="D150" s="201" t="s">
        <v>547</v>
      </c>
      <c r="E150" s="18" t="s">
        <v>21</v>
      </c>
      <c r="F150" s="202">
        <v>9.35</v>
      </c>
      <c r="H150" s="33"/>
    </row>
    <row r="151" spans="2:8" s="1" customFormat="1" ht="16.899999999999999" customHeight="1">
      <c r="B151" s="33"/>
      <c r="C151" s="201" t="s">
        <v>21</v>
      </c>
      <c r="D151" s="201" t="s">
        <v>548</v>
      </c>
      <c r="E151" s="18" t="s">
        <v>21</v>
      </c>
      <c r="F151" s="202">
        <v>15.666</v>
      </c>
      <c r="H151" s="33"/>
    </row>
    <row r="152" spans="2:8" s="1" customFormat="1" ht="16.899999999999999" customHeight="1">
      <c r="B152" s="33"/>
      <c r="C152" s="201" t="s">
        <v>21</v>
      </c>
      <c r="D152" s="201" t="s">
        <v>549</v>
      </c>
      <c r="E152" s="18" t="s">
        <v>21</v>
      </c>
      <c r="F152" s="202">
        <v>23.417999999999999</v>
      </c>
      <c r="H152" s="33"/>
    </row>
    <row r="153" spans="2:8" s="1" customFormat="1" ht="16.899999999999999" customHeight="1">
      <c r="B153" s="33"/>
      <c r="C153" s="201" t="s">
        <v>21</v>
      </c>
      <c r="D153" s="201" t="s">
        <v>550</v>
      </c>
      <c r="E153" s="18" t="s">
        <v>21</v>
      </c>
      <c r="F153" s="202">
        <v>21.036000000000001</v>
      </c>
      <c r="H153" s="33"/>
    </row>
    <row r="154" spans="2:8" s="1" customFormat="1" ht="16.899999999999999" customHeight="1">
      <c r="B154" s="33"/>
      <c r="C154" s="201" t="s">
        <v>21</v>
      </c>
      <c r="D154" s="201" t="s">
        <v>551</v>
      </c>
      <c r="E154" s="18" t="s">
        <v>21</v>
      </c>
      <c r="F154" s="202">
        <v>3.98</v>
      </c>
      <c r="H154" s="33"/>
    </row>
    <row r="155" spans="2:8" s="1" customFormat="1" ht="16.899999999999999" customHeight="1">
      <c r="B155" s="33"/>
      <c r="C155" s="201" t="s">
        <v>426</v>
      </c>
      <c r="D155" s="201" t="s">
        <v>464</v>
      </c>
      <c r="E155" s="18" t="s">
        <v>21</v>
      </c>
      <c r="F155" s="202">
        <v>415.166</v>
      </c>
      <c r="H155" s="33"/>
    </row>
    <row r="156" spans="2:8" s="1" customFormat="1" ht="16.899999999999999" customHeight="1">
      <c r="B156" s="33"/>
      <c r="C156" s="203" t="s">
        <v>1480</v>
      </c>
      <c r="H156" s="33"/>
    </row>
    <row r="157" spans="2:8" s="1" customFormat="1" ht="16.899999999999999" customHeight="1">
      <c r="B157" s="33"/>
      <c r="C157" s="201" t="s">
        <v>530</v>
      </c>
      <c r="D157" s="201" t="s">
        <v>531</v>
      </c>
      <c r="E157" s="18" t="s">
        <v>419</v>
      </c>
      <c r="F157" s="202">
        <v>415.166</v>
      </c>
      <c r="H157" s="33"/>
    </row>
    <row r="158" spans="2:8" s="1" customFormat="1" ht="16.899999999999999" customHeight="1">
      <c r="B158" s="33"/>
      <c r="C158" s="201" t="s">
        <v>586</v>
      </c>
      <c r="D158" s="201" t="s">
        <v>587</v>
      </c>
      <c r="E158" s="18" t="s">
        <v>467</v>
      </c>
      <c r="F158" s="202">
        <v>1030.742</v>
      </c>
      <c r="H158" s="33"/>
    </row>
    <row r="159" spans="2:8" s="1" customFormat="1" ht="16.899999999999999" customHeight="1">
      <c r="B159" s="33"/>
      <c r="C159" s="197" t="s">
        <v>476</v>
      </c>
      <c r="D159" s="198" t="s">
        <v>476</v>
      </c>
      <c r="E159" s="199" t="s">
        <v>609</v>
      </c>
      <c r="F159" s="200">
        <v>8349</v>
      </c>
      <c r="H159" s="33"/>
    </row>
    <row r="160" spans="2:8" s="1" customFormat="1" ht="16.899999999999999" customHeight="1">
      <c r="B160" s="33"/>
      <c r="C160" s="201" t="s">
        <v>21</v>
      </c>
      <c r="D160" s="201" t="s">
        <v>469</v>
      </c>
      <c r="E160" s="18" t="s">
        <v>21</v>
      </c>
      <c r="F160" s="202">
        <v>0</v>
      </c>
      <c r="H160" s="33"/>
    </row>
    <row r="161" spans="2:8" s="1" customFormat="1" ht="16.899999999999999" customHeight="1">
      <c r="B161" s="33"/>
      <c r="C161" s="201" t="s">
        <v>21</v>
      </c>
      <c r="D161" s="201" t="s">
        <v>471</v>
      </c>
      <c r="E161" s="18" t="s">
        <v>21</v>
      </c>
      <c r="F161" s="202">
        <v>1452</v>
      </c>
      <c r="H161" s="33"/>
    </row>
    <row r="162" spans="2:8" s="1" customFormat="1" ht="16.899999999999999" customHeight="1">
      <c r="B162" s="33"/>
      <c r="C162" s="201" t="s">
        <v>21</v>
      </c>
      <c r="D162" s="201" t="s">
        <v>472</v>
      </c>
      <c r="E162" s="18" t="s">
        <v>21</v>
      </c>
      <c r="F162" s="202">
        <v>1452</v>
      </c>
      <c r="H162" s="33"/>
    </row>
    <row r="163" spans="2:8" s="1" customFormat="1" ht="16.899999999999999" customHeight="1">
      <c r="B163" s="33"/>
      <c r="C163" s="201" t="s">
        <v>21</v>
      </c>
      <c r="D163" s="201" t="s">
        <v>473</v>
      </c>
      <c r="E163" s="18" t="s">
        <v>21</v>
      </c>
      <c r="F163" s="202">
        <v>1452</v>
      </c>
      <c r="H163" s="33"/>
    </row>
    <row r="164" spans="2:8" s="1" customFormat="1" ht="16.899999999999999" customHeight="1">
      <c r="B164" s="33"/>
      <c r="C164" s="201" t="s">
        <v>21</v>
      </c>
      <c r="D164" s="201" t="s">
        <v>474</v>
      </c>
      <c r="E164" s="18" t="s">
        <v>21</v>
      </c>
      <c r="F164" s="202">
        <v>1452</v>
      </c>
      <c r="H164" s="33"/>
    </row>
    <row r="165" spans="2:8" s="1" customFormat="1" ht="16.899999999999999" customHeight="1">
      <c r="B165" s="33"/>
      <c r="C165" s="201" t="s">
        <v>21</v>
      </c>
      <c r="D165" s="201" t="s">
        <v>475</v>
      </c>
      <c r="E165" s="18" t="s">
        <v>21</v>
      </c>
      <c r="F165" s="202">
        <v>2541</v>
      </c>
      <c r="H165" s="33"/>
    </row>
    <row r="166" spans="2:8" s="1" customFormat="1" ht="16.899999999999999" customHeight="1">
      <c r="B166" s="33"/>
      <c r="C166" s="201" t="s">
        <v>476</v>
      </c>
      <c r="D166" s="201" t="s">
        <v>464</v>
      </c>
      <c r="E166" s="18" t="s">
        <v>21</v>
      </c>
      <c r="F166" s="202">
        <v>8349</v>
      </c>
      <c r="H166" s="33"/>
    </row>
    <row r="167" spans="2:8" s="1" customFormat="1" ht="26.45" customHeight="1">
      <c r="B167" s="33"/>
      <c r="C167" s="196" t="s">
        <v>1487</v>
      </c>
      <c r="D167" s="196" t="s">
        <v>96</v>
      </c>
      <c r="H167" s="33"/>
    </row>
    <row r="168" spans="2:8" s="1" customFormat="1" ht="16.899999999999999" customHeight="1">
      <c r="B168" s="33"/>
      <c r="C168" s="197" t="s">
        <v>605</v>
      </c>
      <c r="D168" s="198" t="s">
        <v>606</v>
      </c>
      <c r="E168" s="199" t="s">
        <v>415</v>
      </c>
      <c r="F168" s="200">
        <v>1141.4000000000001</v>
      </c>
      <c r="H168" s="33"/>
    </row>
    <row r="169" spans="2:8" s="1" customFormat="1" ht="16.899999999999999" customHeight="1">
      <c r="B169" s="33"/>
      <c r="C169" s="201" t="s">
        <v>21</v>
      </c>
      <c r="D169" s="201" t="s">
        <v>652</v>
      </c>
      <c r="E169" s="18" t="s">
        <v>21</v>
      </c>
      <c r="F169" s="202">
        <v>0</v>
      </c>
      <c r="H169" s="33"/>
    </row>
    <row r="170" spans="2:8" s="1" customFormat="1" ht="16.899999999999999" customHeight="1">
      <c r="B170" s="33"/>
      <c r="C170" s="201" t="s">
        <v>21</v>
      </c>
      <c r="D170" s="201" t="s">
        <v>653</v>
      </c>
      <c r="E170" s="18" t="s">
        <v>21</v>
      </c>
      <c r="F170" s="202">
        <v>1141.4000000000001</v>
      </c>
      <c r="H170" s="33"/>
    </row>
    <row r="171" spans="2:8" s="1" customFormat="1" ht="16.899999999999999" customHeight="1">
      <c r="B171" s="33"/>
      <c r="C171" s="201" t="s">
        <v>605</v>
      </c>
      <c r="D171" s="201" t="s">
        <v>464</v>
      </c>
      <c r="E171" s="18" t="s">
        <v>21</v>
      </c>
      <c r="F171" s="202">
        <v>1141.4000000000001</v>
      </c>
      <c r="H171" s="33"/>
    </row>
    <row r="172" spans="2:8" s="1" customFormat="1" ht="16.899999999999999" customHeight="1">
      <c r="B172" s="33"/>
      <c r="C172" s="203" t="s">
        <v>1480</v>
      </c>
      <c r="H172" s="33"/>
    </row>
    <row r="173" spans="2:8" s="1" customFormat="1" ht="16.899999999999999" customHeight="1">
      <c r="B173" s="33"/>
      <c r="C173" s="201" t="s">
        <v>647</v>
      </c>
      <c r="D173" s="201" t="s">
        <v>648</v>
      </c>
      <c r="E173" s="18" t="s">
        <v>415</v>
      </c>
      <c r="F173" s="202">
        <v>1141.4000000000001</v>
      </c>
      <c r="H173" s="33"/>
    </row>
    <row r="174" spans="2:8" s="1" customFormat="1" ht="16.899999999999999" customHeight="1">
      <c r="B174" s="33"/>
      <c r="C174" s="201" t="s">
        <v>654</v>
      </c>
      <c r="D174" s="201" t="s">
        <v>655</v>
      </c>
      <c r="E174" s="18" t="s">
        <v>415</v>
      </c>
      <c r="F174" s="202">
        <v>68484</v>
      </c>
      <c r="H174" s="33"/>
    </row>
    <row r="175" spans="2:8" s="1" customFormat="1" ht="16.899999999999999" customHeight="1">
      <c r="B175" s="33"/>
      <c r="C175" s="201" t="s">
        <v>661</v>
      </c>
      <c r="D175" s="201" t="s">
        <v>662</v>
      </c>
      <c r="E175" s="18" t="s">
        <v>415</v>
      </c>
      <c r="F175" s="202">
        <v>1141.4000000000001</v>
      </c>
      <c r="H175" s="33"/>
    </row>
    <row r="176" spans="2:8" s="1" customFormat="1" ht="16.899999999999999" customHeight="1">
      <c r="B176" s="33"/>
      <c r="C176" s="197" t="s">
        <v>608</v>
      </c>
      <c r="D176" s="198" t="s">
        <v>608</v>
      </c>
      <c r="E176" s="199" t="s">
        <v>609</v>
      </c>
      <c r="F176" s="200">
        <v>1440</v>
      </c>
      <c r="H176" s="33"/>
    </row>
    <row r="177" spans="2:8" s="1" customFormat="1" ht="16.899999999999999" customHeight="1">
      <c r="B177" s="33"/>
      <c r="C177" s="201" t="s">
        <v>21</v>
      </c>
      <c r="D177" s="201" t="s">
        <v>624</v>
      </c>
      <c r="E177" s="18" t="s">
        <v>21</v>
      </c>
      <c r="F177" s="202">
        <v>0</v>
      </c>
      <c r="H177" s="33"/>
    </row>
    <row r="178" spans="2:8" s="1" customFormat="1" ht="16.899999999999999" customHeight="1">
      <c r="B178" s="33"/>
      <c r="C178" s="201" t="s">
        <v>608</v>
      </c>
      <c r="D178" s="201" t="s">
        <v>625</v>
      </c>
      <c r="E178" s="18" t="s">
        <v>21</v>
      </c>
      <c r="F178" s="202">
        <v>1440</v>
      </c>
      <c r="H178" s="33"/>
    </row>
    <row r="179" spans="2:8" s="1" customFormat="1" ht="16.899999999999999" customHeight="1">
      <c r="B179" s="33"/>
      <c r="C179" s="203" t="s">
        <v>1480</v>
      </c>
      <c r="H179" s="33"/>
    </row>
    <row r="180" spans="2:8" s="1" customFormat="1" ht="16.899999999999999" customHeight="1">
      <c r="B180" s="33"/>
      <c r="C180" s="201" t="s">
        <v>641</v>
      </c>
      <c r="D180" s="201" t="s">
        <v>642</v>
      </c>
      <c r="E180" s="18" t="s">
        <v>609</v>
      </c>
      <c r="F180" s="202">
        <v>1440</v>
      </c>
      <c r="H180" s="33"/>
    </row>
    <row r="181" spans="2:8" s="1" customFormat="1" ht="16.899999999999999" customHeight="1">
      <c r="B181" s="33"/>
      <c r="C181" s="201" t="s">
        <v>616</v>
      </c>
      <c r="D181" s="201" t="s">
        <v>617</v>
      </c>
      <c r="E181" s="18" t="s">
        <v>422</v>
      </c>
      <c r="F181" s="202">
        <v>576</v>
      </c>
      <c r="H181" s="33"/>
    </row>
    <row r="182" spans="2:8" s="1" customFormat="1" ht="16.899999999999999" customHeight="1">
      <c r="B182" s="33"/>
      <c r="C182" s="201" t="s">
        <v>626</v>
      </c>
      <c r="D182" s="201" t="s">
        <v>627</v>
      </c>
      <c r="E182" s="18" t="s">
        <v>609</v>
      </c>
      <c r="F182" s="202">
        <v>1440</v>
      </c>
      <c r="H182" s="33"/>
    </row>
    <row r="183" spans="2:8" s="1" customFormat="1" ht="16.899999999999999" customHeight="1">
      <c r="B183" s="33"/>
      <c r="C183" s="201" t="s">
        <v>629</v>
      </c>
      <c r="D183" s="201" t="s">
        <v>630</v>
      </c>
      <c r="E183" s="18" t="s">
        <v>631</v>
      </c>
      <c r="F183" s="202">
        <v>460.8</v>
      </c>
      <c r="H183" s="33"/>
    </row>
    <row r="184" spans="2:8" s="1" customFormat="1" ht="16.899999999999999" customHeight="1">
      <c r="B184" s="33"/>
      <c r="C184" s="201" t="s">
        <v>636</v>
      </c>
      <c r="D184" s="201" t="s">
        <v>637</v>
      </c>
      <c r="E184" s="18" t="s">
        <v>638</v>
      </c>
      <c r="F184" s="202">
        <v>576</v>
      </c>
      <c r="H184" s="33"/>
    </row>
    <row r="185" spans="2:8" s="1" customFormat="1" ht="16.899999999999999" customHeight="1">
      <c r="B185" s="33"/>
      <c r="C185" s="197" t="s">
        <v>611</v>
      </c>
      <c r="D185" s="198" t="s">
        <v>611</v>
      </c>
      <c r="E185" s="199" t="s">
        <v>415</v>
      </c>
      <c r="F185" s="200">
        <v>180</v>
      </c>
      <c r="H185" s="33"/>
    </row>
    <row r="186" spans="2:8" s="1" customFormat="1" ht="16.899999999999999" customHeight="1">
      <c r="B186" s="33"/>
      <c r="C186" s="201" t="s">
        <v>21</v>
      </c>
      <c r="D186" s="201" t="s">
        <v>645</v>
      </c>
      <c r="E186" s="18" t="s">
        <v>21</v>
      </c>
      <c r="F186" s="202">
        <v>0</v>
      </c>
      <c r="H186" s="33"/>
    </row>
    <row r="187" spans="2:8" s="1" customFormat="1" ht="16.899999999999999" customHeight="1">
      <c r="B187" s="33"/>
      <c r="C187" s="201" t="s">
        <v>21</v>
      </c>
      <c r="D187" s="201" t="s">
        <v>646</v>
      </c>
      <c r="E187" s="18" t="s">
        <v>21</v>
      </c>
      <c r="F187" s="202">
        <v>180</v>
      </c>
      <c r="H187" s="33"/>
    </row>
    <row r="188" spans="2:8" s="1" customFormat="1" ht="16.899999999999999" customHeight="1">
      <c r="B188" s="33"/>
      <c r="C188" s="201" t="s">
        <v>611</v>
      </c>
      <c r="D188" s="201" t="s">
        <v>464</v>
      </c>
      <c r="E188" s="18" t="s">
        <v>21</v>
      </c>
      <c r="F188" s="202">
        <v>180</v>
      </c>
      <c r="H188" s="33"/>
    </row>
    <row r="189" spans="2:8" s="1" customFormat="1" ht="16.899999999999999" customHeight="1">
      <c r="B189" s="33"/>
      <c r="C189" s="203" t="s">
        <v>1480</v>
      </c>
      <c r="H189" s="33"/>
    </row>
    <row r="190" spans="2:8" s="1" customFormat="1" ht="16.899999999999999" customHeight="1">
      <c r="B190" s="33"/>
      <c r="C190" s="201" t="s">
        <v>667</v>
      </c>
      <c r="D190" s="201" t="s">
        <v>668</v>
      </c>
      <c r="E190" s="18" t="s">
        <v>415</v>
      </c>
      <c r="F190" s="202">
        <v>180</v>
      </c>
      <c r="H190" s="33"/>
    </row>
    <row r="191" spans="2:8" s="1" customFormat="1" ht="16.899999999999999" customHeight="1">
      <c r="B191" s="33"/>
      <c r="C191" s="201" t="s">
        <v>641</v>
      </c>
      <c r="D191" s="201" t="s">
        <v>642</v>
      </c>
      <c r="E191" s="18" t="s">
        <v>609</v>
      </c>
      <c r="F191" s="202">
        <v>1440</v>
      </c>
      <c r="H191" s="33"/>
    </row>
    <row r="192" spans="2:8" s="1" customFormat="1" ht="16.899999999999999" customHeight="1">
      <c r="B192" s="33"/>
      <c r="C192" s="201" t="s">
        <v>577</v>
      </c>
      <c r="D192" s="201" t="s">
        <v>578</v>
      </c>
      <c r="E192" s="18" t="s">
        <v>415</v>
      </c>
      <c r="F192" s="202">
        <v>180</v>
      </c>
      <c r="H192" s="33"/>
    </row>
    <row r="193" spans="2:8" s="1" customFormat="1" ht="16.899999999999999" customHeight="1">
      <c r="B193" s="33"/>
      <c r="C193" s="201" t="s">
        <v>672</v>
      </c>
      <c r="D193" s="201" t="s">
        <v>673</v>
      </c>
      <c r="E193" s="18" t="s">
        <v>415</v>
      </c>
      <c r="F193" s="202">
        <v>180</v>
      </c>
      <c r="H193" s="33"/>
    </row>
    <row r="194" spans="2:8" s="1" customFormat="1" ht="26.45" customHeight="1">
      <c r="B194" s="33"/>
      <c r="C194" s="196" t="s">
        <v>1488</v>
      </c>
      <c r="D194" s="196" t="s">
        <v>100</v>
      </c>
      <c r="H194" s="33"/>
    </row>
    <row r="195" spans="2:8" s="1" customFormat="1" ht="16.899999999999999" customHeight="1">
      <c r="B195" s="33"/>
      <c r="C195" s="197" t="s">
        <v>417</v>
      </c>
      <c r="D195" s="198" t="s">
        <v>418</v>
      </c>
      <c r="E195" s="199" t="s">
        <v>419</v>
      </c>
      <c r="F195" s="200">
        <v>271.7</v>
      </c>
      <c r="H195" s="33"/>
    </row>
    <row r="196" spans="2:8" s="1" customFormat="1" ht="16.899999999999999" customHeight="1">
      <c r="B196" s="33"/>
      <c r="C196" s="201" t="s">
        <v>21</v>
      </c>
      <c r="D196" s="201" t="s">
        <v>447</v>
      </c>
      <c r="E196" s="18" t="s">
        <v>21</v>
      </c>
      <c r="F196" s="202">
        <v>0</v>
      </c>
      <c r="H196" s="33"/>
    </row>
    <row r="197" spans="2:8" s="1" customFormat="1" ht="16.899999999999999" customHeight="1">
      <c r="B197" s="33"/>
      <c r="C197" s="201" t="s">
        <v>417</v>
      </c>
      <c r="D197" s="201" t="s">
        <v>685</v>
      </c>
      <c r="E197" s="18" t="s">
        <v>21</v>
      </c>
      <c r="F197" s="202">
        <v>271.7</v>
      </c>
      <c r="H197" s="33"/>
    </row>
    <row r="198" spans="2:8" s="1" customFormat="1" ht="16.899999999999999" customHeight="1">
      <c r="B198" s="33"/>
      <c r="C198" s="203" t="s">
        <v>1480</v>
      </c>
      <c r="H198" s="33"/>
    </row>
    <row r="199" spans="2:8" s="1" customFormat="1" ht="16.899999999999999" customHeight="1">
      <c r="B199" s="33"/>
      <c r="C199" s="201" t="s">
        <v>525</v>
      </c>
      <c r="D199" s="201" t="s">
        <v>526</v>
      </c>
      <c r="E199" s="18" t="s">
        <v>419</v>
      </c>
      <c r="F199" s="202">
        <v>271.7</v>
      </c>
      <c r="H199" s="33"/>
    </row>
    <row r="200" spans="2:8" s="1" customFormat="1" ht="16.899999999999999" customHeight="1">
      <c r="B200" s="33"/>
      <c r="C200" s="201" t="s">
        <v>440</v>
      </c>
      <c r="D200" s="201" t="s">
        <v>441</v>
      </c>
      <c r="E200" s="18" t="s">
        <v>419</v>
      </c>
      <c r="F200" s="202">
        <v>271.7</v>
      </c>
      <c r="H200" s="33"/>
    </row>
    <row r="201" spans="2:8" s="1" customFormat="1" ht="16.899999999999999" customHeight="1">
      <c r="B201" s="33"/>
      <c r="C201" s="197" t="s">
        <v>605</v>
      </c>
      <c r="D201" s="198" t="s">
        <v>606</v>
      </c>
      <c r="E201" s="199" t="s">
        <v>415</v>
      </c>
      <c r="F201" s="200">
        <v>1226.4000000000001</v>
      </c>
      <c r="H201" s="33"/>
    </row>
    <row r="202" spans="2:8" s="1" customFormat="1" ht="16.899999999999999" customHeight="1">
      <c r="B202" s="33"/>
      <c r="C202" s="201" t="s">
        <v>21</v>
      </c>
      <c r="D202" s="201" t="s">
        <v>652</v>
      </c>
      <c r="E202" s="18" t="s">
        <v>21</v>
      </c>
      <c r="F202" s="202">
        <v>0</v>
      </c>
      <c r="H202" s="33"/>
    </row>
    <row r="203" spans="2:8" s="1" customFormat="1" ht="16.899999999999999" customHeight="1">
      <c r="B203" s="33"/>
      <c r="C203" s="201" t="s">
        <v>21</v>
      </c>
      <c r="D203" s="201" t="s">
        <v>695</v>
      </c>
      <c r="E203" s="18" t="s">
        <v>21</v>
      </c>
      <c r="F203" s="202">
        <v>1226.4000000000001</v>
      </c>
      <c r="H203" s="33"/>
    </row>
    <row r="204" spans="2:8" s="1" customFormat="1" ht="16.899999999999999" customHeight="1">
      <c r="B204" s="33"/>
      <c r="C204" s="201" t="s">
        <v>605</v>
      </c>
      <c r="D204" s="201" t="s">
        <v>464</v>
      </c>
      <c r="E204" s="18" t="s">
        <v>21</v>
      </c>
      <c r="F204" s="202">
        <v>1226.4000000000001</v>
      </c>
      <c r="H204" s="33"/>
    </row>
    <row r="205" spans="2:8" s="1" customFormat="1" ht="16.899999999999999" customHeight="1">
      <c r="B205" s="33"/>
      <c r="C205" s="203" t="s">
        <v>1480</v>
      </c>
      <c r="H205" s="33"/>
    </row>
    <row r="206" spans="2:8" s="1" customFormat="1" ht="16.899999999999999" customHeight="1">
      <c r="B206" s="33"/>
      <c r="C206" s="201" t="s">
        <v>647</v>
      </c>
      <c r="D206" s="201" t="s">
        <v>648</v>
      </c>
      <c r="E206" s="18" t="s">
        <v>415</v>
      </c>
      <c r="F206" s="202">
        <v>1226.4000000000001</v>
      </c>
      <c r="H206" s="33"/>
    </row>
    <row r="207" spans="2:8" s="1" customFormat="1" ht="16.899999999999999" customHeight="1">
      <c r="B207" s="33"/>
      <c r="C207" s="201" t="s">
        <v>654</v>
      </c>
      <c r="D207" s="201" t="s">
        <v>655</v>
      </c>
      <c r="E207" s="18" t="s">
        <v>415</v>
      </c>
      <c r="F207" s="202">
        <v>73584</v>
      </c>
      <c r="H207" s="33"/>
    </row>
    <row r="208" spans="2:8" s="1" customFormat="1" ht="16.899999999999999" customHeight="1">
      <c r="B208" s="33"/>
      <c r="C208" s="201" t="s">
        <v>661</v>
      </c>
      <c r="D208" s="201" t="s">
        <v>662</v>
      </c>
      <c r="E208" s="18" t="s">
        <v>415</v>
      </c>
      <c r="F208" s="202">
        <v>1226.4000000000001</v>
      </c>
      <c r="H208" s="33"/>
    </row>
    <row r="209" spans="2:8" s="1" customFormat="1" ht="16.899999999999999" customHeight="1">
      <c r="B209" s="33"/>
      <c r="C209" s="197" t="s">
        <v>608</v>
      </c>
      <c r="D209" s="198" t="s">
        <v>608</v>
      </c>
      <c r="E209" s="199" t="s">
        <v>609</v>
      </c>
      <c r="F209" s="200">
        <v>1459.2</v>
      </c>
      <c r="H209" s="33"/>
    </row>
    <row r="210" spans="2:8" s="1" customFormat="1" ht="16.899999999999999" customHeight="1">
      <c r="B210" s="33"/>
      <c r="C210" s="201" t="s">
        <v>21</v>
      </c>
      <c r="D210" s="201" t="s">
        <v>624</v>
      </c>
      <c r="E210" s="18" t="s">
        <v>21</v>
      </c>
      <c r="F210" s="202">
        <v>0</v>
      </c>
      <c r="H210" s="33"/>
    </row>
    <row r="211" spans="2:8" s="1" customFormat="1" ht="16.899999999999999" customHeight="1">
      <c r="B211" s="33"/>
      <c r="C211" s="201" t="s">
        <v>608</v>
      </c>
      <c r="D211" s="201" t="s">
        <v>625</v>
      </c>
      <c r="E211" s="18" t="s">
        <v>21</v>
      </c>
      <c r="F211" s="202">
        <v>1459.2</v>
      </c>
      <c r="H211" s="33"/>
    </row>
    <row r="212" spans="2:8" s="1" customFormat="1" ht="16.899999999999999" customHeight="1">
      <c r="B212" s="33"/>
      <c r="C212" s="203" t="s">
        <v>1480</v>
      </c>
      <c r="H212" s="33"/>
    </row>
    <row r="213" spans="2:8" s="1" customFormat="1" ht="16.899999999999999" customHeight="1">
      <c r="B213" s="33"/>
      <c r="C213" s="201" t="s">
        <v>641</v>
      </c>
      <c r="D213" s="201" t="s">
        <v>642</v>
      </c>
      <c r="E213" s="18" t="s">
        <v>609</v>
      </c>
      <c r="F213" s="202">
        <v>1459.2</v>
      </c>
      <c r="H213" s="33"/>
    </row>
    <row r="214" spans="2:8" s="1" customFormat="1" ht="16.899999999999999" customHeight="1">
      <c r="B214" s="33"/>
      <c r="C214" s="201" t="s">
        <v>616</v>
      </c>
      <c r="D214" s="201" t="s">
        <v>617</v>
      </c>
      <c r="E214" s="18" t="s">
        <v>422</v>
      </c>
      <c r="F214" s="202">
        <v>583.67999999999995</v>
      </c>
      <c r="H214" s="33"/>
    </row>
    <row r="215" spans="2:8" s="1" customFormat="1" ht="16.899999999999999" customHeight="1">
      <c r="B215" s="33"/>
      <c r="C215" s="201" t="s">
        <v>626</v>
      </c>
      <c r="D215" s="201" t="s">
        <v>627</v>
      </c>
      <c r="E215" s="18" t="s">
        <v>609</v>
      </c>
      <c r="F215" s="202">
        <v>1459.2</v>
      </c>
      <c r="H215" s="33"/>
    </row>
    <row r="216" spans="2:8" s="1" customFormat="1" ht="16.899999999999999" customHeight="1">
      <c r="B216" s="33"/>
      <c r="C216" s="201" t="s">
        <v>629</v>
      </c>
      <c r="D216" s="201" t="s">
        <v>630</v>
      </c>
      <c r="E216" s="18" t="s">
        <v>631</v>
      </c>
      <c r="F216" s="202">
        <v>466.94400000000002</v>
      </c>
      <c r="H216" s="33"/>
    </row>
    <row r="217" spans="2:8" s="1" customFormat="1" ht="16.899999999999999" customHeight="1">
      <c r="B217" s="33"/>
      <c r="C217" s="201" t="s">
        <v>636</v>
      </c>
      <c r="D217" s="201" t="s">
        <v>637</v>
      </c>
      <c r="E217" s="18" t="s">
        <v>638</v>
      </c>
      <c r="F217" s="202">
        <v>583.67999999999995</v>
      </c>
      <c r="H217" s="33"/>
    </row>
    <row r="218" spans="2:8" s="1" customFormat="1" ht="16.899999999999999" customHeight="1">
      <c r="B218" s="33"/>
      <c r="C218" s="197" t="s">
        <v>611</v>
      </c>
      <c r="D218" s="198" t="s">
        <v>611</v>
      </c>
      <c r="E218" s="199" t="s">
        <v>415</v>
      </c>
      <c r="F218" s="200">
        <v>182.4</v>
      </c>
      <c r="H218" s="33"/>
    </row>
    <row r="219" spans="2:8" s="1" customFormat="1" ht="16.899999999999999" customHeight="1">
      <c r="B219" s="33"/>
      <c r="C219" s="201" t="s">
        <v>21</v>
      </c>
      <c r="D219" s="201" t="s">
        <v>645</v>
      </c>
      <c r="E219" s="18" t="s">
        <v>21</v>
      </c>
      <c r="F219" s="202">
        <v>0</v>
      </c>
      <c r="H219" s="33"/>
    </row>
    <row r="220" spans="2:8" s="1" customFormat="1" ht="16.899999999999999" customHeight="1">
      <c r="B220" s="33"/>
      <c r="C220" s="201" t="s">
        <v>21</v>
      </c>
      <c r="D220" s="201" t="s">
        <v>691</v>
      </c>
      <c r="E220" s="18" t="s">
        <v>21</v>
      </c>
      <c r="F220" s="202">
        <v>120</v>
      </c>
      <c r="H220" s="33"/>
    </row>
    <row r="221" spans="2:8" s="1" customFormat="1" ht="16.899999999999999" customHeight="1">
      <c r="B221" s="33"/>
      <c r="C221" s="201" t="s">
        <v>21</v>
      </c>
      <c r="D221" s="201" t="s">
        <v>692</v>
      </c>
      <c r="E221" s="18" t="s">
        <v>21</v>
      </c>
      <c r="F221" s="202">
        <v>62.4</v>
      </c>
      <c r="H221" s="33"/>
    </row>
    <row r="222" spans="2:8" s="1" customFormat="1" ht="16.899999999999999" customHeight="1">
      <c r="B222" s="33"/>
      <c r="C222" s="201" t="s">
        <v>611</v>
      </c>
      <c r="D222" s="201" t="s">
        <v>464</v>
      </c>
      <c r="E222" s="18" t="s">
        <v>21</v>
      </c>
      <c r="F222" s="202">
        <v>182.4</v>
      </c>
      <c r="H222" s="33"/>
    </row>
    <row r="223" spans="2:8" s="1" customFormat="1" ht="16.899999999999999" customHeight="1">
      <c r="B223" s="33"/>
      <c r="C223" s="203" t="s">
        <v>1480</v>
      </c>
      <c r="H223" s="33"/>
    </row>
    <row r="224" spans="2:8" s="1" customFormat="1" ht="16.899999999999999" customHeight="1">
      <c r="B224" s="33"/>
      <c r="C224" s="201" t="s">
        <v>667</v>
      </c>
      <c r="D224" s="201" t="s">
        <v>668</v>
      </c>
      <c r="E224" s="18" t="s">
        <v>415</v>
      </c>
      <c r="F224" s="202">
        <v>182.4</v>
      </c>
      <c r="H224" s="33"/>
    </row>
    <row r="225" spans="2:8" s="1" customFormat="1" ht="16.899999999999999" customHeight="1">
      <c r="B225" s="33"/>
      <c r="C225" s="201" t="s">
        <v>641</v>
      </c>
      <c r="D225" s="201" t="s">
        <v>642</v>
      </c>
      <c r="E225" s="18" t="s">
        <v>609</v>
      </c>
      <c r="F225" s="202">
        <v>1459.2</v>
      </c>
      <c r="H225" s="33"/>
    </row>
    <row r="226" spans="2:8" s="1" customFormat="1" ht="16.899999999999999" customHeight="1">
      <c r="B226" s="33"/>
      <c r="C226" s="201" t="s">
        <v>577</v>
      </c>
      <c r="D226" s="201" t="s">
        <v>578</v>
      </c>
      <c r="E226" s="18" t="s">
        <v>415</v>
      </c>
      <c r="F226" s="202">
        <v>182.4</v>
      </c>
      <c r="H226" s="33"/>
    </row>
    <row r="227" spans="2:8" s="1" customFormat="1" ht="16.899999999999999" customHeight="1">
      <c r="B227" s="33"/>
      <c r="C227" s="201" t="s">
        <v>672</v>
      </c>
      <c r="D227" s="201" t="s">
        <v>673</v>
      </c>
      <c r="E227" s="18" t="s">
        <v>415</v>
      </c>
      <c r="F227" s="202">
        <v>182.4</v>
      </c>
      <c r="H227" s="33"/>
    </row>
    <row r="228" spans="2:8" s="1" customFormat="1" ht="26.45" customHeight="1">
      <c r="B228" s="33"/>
      <c r="C228" s="196" t="s">
        <v>1489</v>
      </c>
      <c r="D228" s="196" t="s">
        <v>106</v>
      </c>
      <c r="H228" s="33"/>
    </row>
    <row r="229" spans="2:8" s="1" customFormat="1" ht="16.899999999999999" customHeight="1">
      <c r="B229" s="33"/>
      <c r="C229" s="197" t="s">
        <v>702</v>
      </c>
      <c r="D229" s="198" t="s">
        <v>703</v>
      </c>
      <c r="E229" s="199" t="s">
        <v>415</v>
      </c>
      <c r="F229" s="200">
        <v>44.16</v>
      </c>
      <c r="H229" s="33"/>
    </row>
    <row r="230" spans="2:8" s="1" customFormat="1" ht="16.899999999999999" customHeight="1">
      <c r="B230" s="33"/>
      <c r="C230" s="201" t="s">
        <v>21</v>
      </c>
      <c r="D230" s="201" t="s">
        <v>774</v>
      </c>
      <c r="E230" s="18" t="s">
        <v>21</v>
      </c>
      <c r="F230" s="202">
        <v>0</v>
      </c>
      <c r="H230" s="33"/>
    </row>
    <row r="231" spans="2:8" s="1" customFormat="1" ht="16.899999999999999" customHeight="1">
      <c r="B231" s="33"/>
      <c r="C231" s="201" t="s">
        <v>21</v>
      </c>
      <c r="D231" s="201" t="s">
        <v>781</v>
      </c>
      <c r="E231" s="18" t="s">
        <v>21</v>
      </c>
      <c r="F231" s="202">
        <v>44.16</v>
      </c>
      <c r="H231" s="33"/>
    </row>
    <row r="232" spans="2:8" s="1" customFormat="1" ht="16.899999999999999" customHeight="1">
      <c r="B232" s="33"/>
      <c r="C232" s="201" t="s">
        <v>702</v>
      </c>
      <c r="D232" s="201" t="s">
        <v>464</v>
      </c>
      <c r="E232" s="18" t="s">
        <v>21</v>
      </c>
      <c r="F232" s="202">
        <v>44.16</v>
      </c>
      <c r="H232" s="33"/>
    </row>
    <row r="233" spans="2:8" s="1" customFormat="1" ht="16.899999999999999" customHeight="1">
      <c r="B233" s="33"/>
      <c r="C233" s="203" t="s">
        <v>1480</v>
      </c>
      <c r="H233" s="33"/>
    </row>
    <row r="234" spans="2:8" s="1" customFormat="1" ht="16.899999999999999" customHeight="1">
      <c r="B234" s="33"/>
      <c r="C234" s="201" t="s">
        <v>495</v>
      </c>
      <c r="D234" s="201" t="s">
        <v>496</v>
      </c>
      <c r="E234" s="18" t="s">
        <v>415</v>
      </c>
      <c r="F234" s="202">
        <v>44.16</v>
      </c>
      <c r="H234" s="33"/>
    </row>
    <row r="235" spans="2:8" s="1" customFormat="1" ht="16.899999999999999" customHeight="1">
      <c r="B235" s="33"/>
      <c r="C235" s="201" t="s">
        <v>506</v>
      </c>
      <c r="D235" s="201" t="s">
        <v>507</v>
      </c>
      <c r="E235" s="18" t="s">
        <v>415</v>
      </c>
      <c r="F235" s="202">
        <v>44.16</v>
      </c>
      <c r="H235" s="33"/>
    </row>
    <row r="236" spans="2:8" s="1" customFormat="1" ht="16.899999999999999" customHeight="1">
      <c r="B236" s="33"/>
      <c r="C236" s="197" t="s">
        <v>1481</v>
      </c>
      <c r="D236" s="198" t="s">
        <v>1482</v>
      </c>
      <c r="E236" s="199" t="s">
        <v>21</v>
      </c>
      <c r="F236" s="200">
        <v>0</v>
      </c>
      <c r="H236" s="33"/>
    </row>
    <row r="237" spans="2:8" s="1" customFormat="1" ht="16.899999999999999" customHeight="1">
      <c r="B237" s="33"/>
      <c r="C237" s="197" t="s">
        <v>705</v>
      </c>
      <c r="D237" s="198" t="s">
        <v>706</v>
      </c>
      <c r="E237" s="199" t="s">
        <v>638</v>
      </c>
      <c r="F237" s="200">
        <v>7884.72</v>
      </c>
      <c r="H237" s="33"/>
    </row>
    <row r="238" spans="2:8" s="1" customFormat="1" ht="16.899999999999999" customHeight="1">
      <c r="B238" s="33"/>
      <c r="C238" s="201" t="s">
        <v>21</v>
      </c>
      <c r="D238" s="201" t="s">
        <v>852</v>
      </c>
      <c r="E238" s="18" t="s">
        <v>21</v>
      </c>
      <c r="F238" s="202">
        <v>0</v>
      </c>
      <c r="H238" s="33"/>
    </row>
    <row r="239" spans="2:8" s="1" customFormat="1" ht="16.899999999999999" customHeight="1">
      <c r="B239" s="33"/>
      <c r="C239" s="201" t="s">
        <v>21</v>
      </c>
      <c r="D239" s="201" t="s">
        <v>853</v>
      </c>
      <c r="E239" s="18" t="s">
        <v>21</v>
      </c>
      <c r="F239" s="202">
        <v>2239.1999999999998</v>
      </c>
      <c r="H239" s="33"/>
    </row>
    <row r="240" spans="2:8" s="1" customFormat="1" ht="16.899999999999999" customHeight="1">
      <c r="B240" s="33"/>
      <c r="C240" s="201" t="s">
        <v>21</v>
      </c>
      <c r="D240" s="201" t="s">
        <v>854</v>
      </c>
      <c r="E240" s="18" t="s">
        <v>21</v>
      </c>
      <c r="F240" s="202">
        <v>0</v>
      </c>
      <c r="H240" s="33"/>
    </row>
    <row r="241" spans="2:8" s="1" customFormat="1" ht="16.899999999999999" customHeight="1">
      <c r="B241" s="33"/>
      <c r="C241" s="201" t="s">
        <v>21</v>
      </c>
      <c r="D241" s="201" t="s">
        <v>855</v>
      </c>
      <c r="E241" s="18" t="s">
        <v>21</v>
      </c>
      <c r="F241" s="202">
        <v>630</v>
      </c>
      <c r="H241" s="33"/>
    </row>
    <row r="242" spans="2:8" s="1" customFormat="1" ht="16.899999999999999" customHeight="1">
      <c r="B242" s="33"/>
      <c r="C242" s="201" t="s">
        <v>21</v>
      </c>
      <c r="D242" s="201" t="s">
        <v>856</v>
      </c>
      <c r="E242" s="18" t="s">
        <v>21</v>
      </c>
      <c r="F242" s="202">
        <v>184</v>
      </c>
      <c r="H242" s="33"/>
    </row>
    <row r="243" spans="2:8" s="1" customFormat="1" ht="16.899999999999999" customHeight="1">
      <c r="B243" s="33"/>
      <c r="C243" s="201" t="s">
        <v>21</v>
      </c>
      <c r="D243" s="201" t="s">
        <v>857</v>
      </c>
      <c r="E243" s="18" t="s">
        <v>21</v>
      </c>
      <c r="F243" s="202">
        <v>72</v>
      </c>
      <c r="H243" s="33"/>
    </row>
    <row r="244" spans="2:8" s="1" customFormat="1" ht="16.899999999999999" customHeight="1">
      <c r="B244" s="33"/>
      <c r="C244" s="201" t="s">
        <v>21</v>
      </c>
      <c r="D244" s="201" t="s">
        <v>858</v>
      </c>
      <c r="E244" s="18" t="s">
        <v>21</v>
      </c>
      <c r="F244" s="202">
        <v>74</v>
      </c>
      <c r="H244" s="33"/>
    </row>
    <row r="245" spans="2:8" s="1" customFormat="1" ht="16.899999999999999" customHeight="1">
      <c r="B245" s="33"/>
      <c r="C245" s="201" t="s">
        <v>21</v>
      </c>
      <c r="D245" s="201" t="s">
        <v>859</v>
      </c>
      <c r="E245" s="18" t="s">
        <v>21</v>
      </c>
      <c r="F245" s="202">
        <v>36</v>
      </c>
      <c r="H245" s="33"/>
    </row>
    <row r="246" spans="2:8" s="1" customFormat="1" ht="16.899999999999999" customHeight="1">
      <c r="B246" s="33"/>
      <c r="C246" s="201" t="s">
        <v>21</v>
      </c>
      <c r="D246" s="201" t="s">
        <v>860</v>
      </c>
      <c r="E246" s="18" t="s">
        <v>21</v>
      </c>
      <c r="F246" s="202">
        <v>136</v>
      </c>
      <c r="H246" s="33"/>
    </row>
    <row r="247" spans="2:8" s="1" customFormat="1" ht="16.899999999999999" customHeight="1">
      <c r="B247" s="33"/>
      <c r="C247" s="201" t="s">
        <v>21</v>
      </c>
      <c r="D247" s="201" t="s">
        <v>861</v>
      </c>
      <c r="E247" s="18" t="s">
        <v>21</v>
      </c>
      <c r="F247" s="202">
        <v>0</v>
      </c>
      <c r="H247" s="33"/>
    </row>
    <row r="248" spans="2:8" s="1" customFormat="1" ht="16.899999999999999" customHeight="1">
      <c r="B248" s="33"/>
      <c r="C248" s="201" t="s">
        <v>21</v>
      </c>
      <c r="D248" s="201" t="s">
        <v>708</v>
      </c>
      <c r="E248" s="18" t="s">
        <v>21</v>
      </c>
      <c r="F248" s="202">
        <v>1151.32</v>
      </c>
      <c r="H248" s="33"/>
    </row>
    <row r="249" spans="2:8" s="1" customFormat="1" ht="16.899999999999999" customHeight="1">
      <c r="B249" s="33"/>
      <c r="C249" s="201" t="s">
        <v>21</v>
      </c>
      <c r="D249" s="201" t="s">
        <v>711</v>
      </c>
      <c r="E249" s="18" t="s">
        <v>21</v>
      </c>
      <c r="F249" s="202">
        <v>701.75</v>
      </c>
      <c r="H249" s="33"/>
    </row>
    <row r="250" spans="2:8" s="1" customFormat="1" ht="16.899999999999999" customHeight="1">
      <c r="B250" s="33"/>
      <c r="C250" s="201" t="s">
        <v>21</v>
      </c>
      <c r="D250" s="201" t="s">
        <v>714</v>
      </c>
      <c r="E250" s="18" t="s">
        <v>21</v>
      </c>
      <c r="F250" s="202">
        <v>2631.55</v>
      </c>
      <c r="H250" s="33"/>
    </row>
    <row r="251" spans="2:8" s="1" customFormat="1" ht="16.899999999999999" customHeight="1">
      <c r="B251" s="33"/>
      <c r="C251" s="201" t="s">
        <v>21</v>
      </c>
      <c r="D251" s="201" t="s">
        <v>862</v>
      </c>
      <c r="E251" s="18" t="s">
        <v>21</v>
      </c>
      <c r="F251" s="202">
        <v>0</v>
      </c>
      <c r="H251" s="33"/>
    </row>
    <row r="252" spans="2:8" s="1" customFormat="1" ht="16.899999999999999" customHeight="1">
      <c r="B252" s="33"/>
      <c r="C252" s="201" t="s">
        <v>21</v>
      </c>
      <c r="D252" s="201" t="s">
        <v>863</v>
      </c>
      <c r="E252" s="18" t="s">
        <v>21</v>
      </c>
      <c r="F252" s="202">
        <v>28.9</v>
      </c>
      <c r="H252" s="33"/>
    </row>
    <row r="253" spans="2:8" s="1" customFormat="1" ht="16.899999999999999" customHeight="1">
      <c r="B253" s="33"/>
      <c r="C253" s="201" t="s">
        <v>705</v>
      </c>
      <c r="D253" s="201" t="s">
        <v>464</v>
      </c>
      <c r="E253" s="18" t="s">
        <v>21</v>
      </c>
      <c r="F253" s="202">
        <v>7884.72</v>
      </c>
      <c r="H253" s="33"/>
    </row>
    <row r="254" spans="2:8" s="1" customFormat="1" ht="16.899999999999999" customHeight="1">
      <c r="B254" s="33"/>
      <c r="C254" s="203" t="s">
        <v>1480</v>
      </c>
      <c r="H254" s="33"/>
    </row>
    <row r="255" spans="2:8" s="1" customFormat="1" ht="16.899999999999999" customHeight="1">
      <c r="B255" s="33"/>
      <c r="C255" s="201" t="s">
        <v>978</v>
      </c>
      <c r="D255" s="201" t="s">
        <v>979</v>
      </c>
      <c r="E255" s="18" t="s">
        <v>638</v>
      </c>
      <c r="F255" s="202">
        <v>7884.72</v>
      </c>
      <c r="H255" s="33"/>
    </row>
    <row r="256" spans="2:8" s="1" customFormat="1" ht="16.899999999999999" customHeight="1">
      <c r="B256" s="33"/>
      <c r="C256" s="201" t="s">
        <v>846</v>
      </c>
      <c r="D256" s="201" t="s">
        <v>847</v>
      </c>
      <c r="E256" s="18" t="s">
        <v>467</v>
      </c>
      <c r="F256" s="202">
        <v>7.8849999999999998</v>
      </c>
      <c r="H256" s="33"/>
    </row>
    <row r="257" spans="2:8" s="1" customFormat="1" ht="16.899999999999999" customHeight="1">
      <c r="B257" s="33"/>
      <c r="C257" s="197" t="s">
        <v>1483</v>
      </c>
      <c r="D257" s="198" t="s">
        <v>1484</v>
      </c>
      <c r="E257" s="199" t="s">
        <v>419</v>
      </c>
      <c r="F257" s="200">
        <v>8.3699999999999992</v>
      </c>
      <c r="H257" s="33"/>
    </row>
    <row r="258" spans="2:8" s="1" customFormat="1" ht="16.899999999999999" customHeight="1">
      <c r="B258" s="33"/>
      <c r="C258" s="197" t="s">
        <v>709</v>
      </c>
      <c r="D258" s="198" t="s">
        <v>1490</v>
      </c>
      <c r="E258" s="199" t="s">
        <v>638</v>
      </c>
      <c r="F258" s="200">
        <v>1151.32</v>
      </c>
      <c r="H258" s="33"/>
    </row>
    <row r="259" spans="2:8" s="1" customFormat="1" ht="16.899999999999999" customHeight="1">
      <c r="B259" s="33"/>
      <c r="C259" s="197" t="s">
        <v>708</v>
      </c>
      <c r="D259" s="198" t="s">
        <v>709</v>
      </c>
      <c r="E259" s="199" t="s">
        <v>638</v>
      </c>
      <c r="F259" s="200">
        <v>1151.32</v>
      </c>
      <c r="H259" s="33"/>
    </row>
    <row r="260" spans="2:8" s="1" customFormat="1" ht="16.899999999999999" customHeight="1">
      <c r="B260" s="33"/>
      <c r="C260" s="201" t="s">
        <v>21</v>
      </c>
      <c r="D260" s="201" t="s">
        <v>878</v>
      </c>
      <c r="E260" s="18" t="s">
        <v>21</v>
      </c>
      <c r="F260" s="202">
        <v>0</v>
      </c>
      <c r="H260" s="33"/>
    </row>
    <row r="261" spans="2:8" s="1" customFormat="1" ht="16.899999999999999" customHeight="1">
      <c r="B261" s="33"/>
      <c r="C261" s="201" t="s">
        <v>708</v>
      </c>
      <c r="D261" s="201" t="s">
        <v>710</v>
      </c>
      <c r="E261" s="18" t="s">
        <v>21</v>
      </c>
      <c r="F261" s="202">
        <v>1151.32</v>
      </c>
      <c r="H261" s="33"/>
    </row>
    <row r="262" spans="2:8" s="1" customFormat="1" ht="16.899999999999999" customHeight="1">
      <c r="B262" s="33"/>
      <c r="C262" s="203" t="s">
        <v>1480</v>
      </c>
      <c r="H262" s="33"/>
    </row>
    <row r="263" spans="2:8" s="1" customFormat="1" ht="16.899999999999999" customHeight="1">
      <c r="B263" s="33"/>
      <c r="C263" s="201" t="s">
        <v>881</v>
      </c>
      <c r="D263" s="201" t="s">
        <v>882</v>
      </c>
      <c r="E263" s="18" t="s">
        <v>638</v>
      </c>
      <c r="F263" s="202">
        <v>1151.32</v>
      </c>
      <c r="H263" s="33"/>
    </row>
    <row r="264" spans="2:8" s="1" customFormat="1" ht="16.899999999999999" customHeight="1">
      <c r="B264" s="33"/>
      <c r="C264" s="201" t="s">
        <v>873</v>
      </c>
      <c r="D264" s="201" t="s">
        <v>874</v>
      </c>
      <c r="E264" s="18" t="s">
        <v>638</v>
      </c>
      <c r="F264" s="202">
        <v>4484.62</v>
      </c>
      <c r="H264" s="33"/>
    </row>
    <row r="265" spans="2:8" s="1" customFormat="1" ht="16.899999999999999" customHeight="1">
      <c r="B265" s="33"/>
      <c r="C265" s="201" t="s">
        <v>978</v>
      </c>
      <c r="D265" s="201" t="s">
        <v>979</v>
      </c>
      <c r="E265" s="18" t="s">
        <v>638</v>
      </c>
      <c r="F265" s="202">
        <v>7884.72</v>
      </c>
      <c r="H265" s="33"/>
    </row>
    <row r="266" spans="2:8" s="1" customFormat="1" ht="16.899999999999999" customHeight="1">
      <c r="B266" s="33"/>
      <c r="C266" s="197" t="s">
        <v>711</v>
      </c>
      <c r="D266" s="198" t="s">
        <v>712</v>
      </c>
      <c r="E266" s="199" t="s">
        <v>638</v>
      </c>
      <c r="F266" s="200">
        <v>701.75</v>
      </c>
      <c r="H266" s="33"/>
    </row>
    <row r="267" spans="2:8" s="1" customFormat="1" ht="16.899999999999999" customHeight="1">
      <c r="B267" s="33"/>
      <c r="C267" s="201" t="s">
        <v>21</v>
      </c>
      <c r="D267" s="201" t="s">
        <v>878</v>
      </c>
      <c r="E267" s="18" t="s">
        <v>21</v>
      </c>
      <c r="F267" s="202">
        <v>0</v>
      </c>
      <c r="H267" s="33"/>
    </row>
    <row r="268" spans="2:8" s="1" customFormat="1" ht="16.899999999999999" customHeight="1">
      <c r="B268" s="33"/>
      <c r="C268" s="201" t="s">
        <v>711</v>
      </c>
      <c r="D268" s="201" t="s">
        <v>713</v>
      </c>
      <c r="E268" s="18" t="s">
        <v>21</v>
      </c>
      <c r="F268" s="202">
        <v>701.75</v>
      </c>
      <c r="H268" s="33"/>
    </row>
    <row r="269" spans="2:8" s="1" customFormat="1" ht="16.899999999999999" customHeight="1">
      <c r="B269" s="33"/>
      <c r="C269" s="203" t="s">
        <v>1480</v>
      </c>
      <c r="H269" s="33"/>
    </row>
    <row r="270" spans="2:8" s="1" customFormat="1" ht="16.899999999999999" customHeight="1">
      <c r="B270" s="33"/>
      <c r="C270" s="201" t="s">
        <v>885</v>
      </c>
      <c r="D270" s="201" t="s">
        <v>886</v>
      </c>
      <c r="E270" s="18" t="s">
        <v>638</v>
      </c>
      <c r="F270" s="202">
        <v>701.75</v>
      </c>
      <c r="H270" s="33"/>
    </row>
    <row r="271" spans="2:8" s="1" customFormat="1" ht="16.899999999999999" customHeight="1">
      <c r="B271" s="33"/>
      <c r="C271" s="201" t="s">
        <v>873</v>
      </c>
      <c r="D271" s="201" t="s">
        <v>874</v>
      </c>
      <c r="E271" s="18" t="s">
        <v>638</v>
      </c>
      <c r="F271" s="202">
        <v>4484.62</v>
      </c>
      <c r="H271" s="33"/>
    </row>
    <row r="272" spans="2:8" s="1" customFormat="1" ht="16.899999999999999" customHeight="1">
      <c r="B272" s="33"/>
      <c r="C272" s="201" t="s">
        <v>978</v>
      </c>
      <c r="D272" s="201" t="s">
        <v>979</v>
      </c>
      <c r="E272" s="18" t="s">
        <v>638</v>
      </c>
      <c r="F272" s="202">
        <v>7884.72</v>
      </c>
      <c r="H272" s="33"/>
    </row>
    <row r="273" spans="2:8" s="1" customFormat="1" ht="16.899999999999999" customHeight="1">
      <c r="B273" s="33"/>
      <c r="C273" s="197" t="s">
        <v>714</v>
      </c>
      <c r="D273" s="198" t="s">
        <v>715</v>
      </c>
      <c r="E273" s="199" t="s">
        <v>638</v>
      </c>
      <c r="F273" s="200">
        <v>2631.55</v>
      </c>
      <c r="H273" s="33"/>
    </row>
    <row r="274" spans="2:8" s="1" customFormat="1" ht="16.899999999999999" customHeight="1">
      <c r="B274" s="33"/>
      <c r="C274" s="201" t="s">
        <v>21</v>
      </c>
      <c r="D274" s="201" t="s">
        <v>878</v>
      </c>
      <c r="E274" s="18" t="s">
        <v>21</v>
      </c>
      <c r="F274" s="202">
        <v>0</v>
      </c>
      <c r="H274" s="33"/>
    </row>
    <row r="275" spans="2:8" s="1" customFormat="1" ht="16.899999999999999" customHeight="1">
      <c r="B275" s="33"/>
      <c r="C275" s="201" t="s">
        <v>714</v>
      </c>
      <c r="D275" s="201" t="s">
        <v>716</v>
      </c>
      <c r="E275" s="18" t="s">
        <v>21</v>
      </c>
      <c r="F275" s="202">
        <v>2631.55</v>
      </c>
      <c r="H275" s="33"/>
    </row>
    <row r="276" spans="2:8" s="1" customFormat="1" ht="16.899999999999999" customHeight="1">
      <c r="B276" s="33"/>
      <c r="C276" s="203" t="s">
        <v>1480</v>
      </c>
      <c r="H276" s="33"/>
    </row>
    <row r="277" spans="2:8" s="1" customFormat="1" ht="16.899999999999999" customHeight="1">
      <c r="B277" s="33"/>
      <c r="C277" s="201" t="s">
        <v>889</v>
      </c>
      <c r="D277" s="201" t="s">
        <v>890</v>
      </c>
      <c r="E277" s="18" t="s">
        <v>638</v>
      </c>
      <c r="F277" s="202">
        <v>2631.55</v>
      </c>
      <c r="H277" s="33"/>
    </row>
    <row r="278" spans="2:8" s="1" customFormat="1" ht="16.899999999999999" customHeight="1">
      <c r="B278" s="33"/>
      <c r="C278" s="201" t="s">
        <v>873</v>
      </c>
      <c r="D278" s="201" t="s">
        <v>874</v>
      </c>
      <c r="E278" s="18" t="s">
        <v>638</v>
      </c>
      <c r="F278" s="202">
        <v>4484.62</v>
      </c>
      <c r="H278" s="33"/>
    </row>
    <row r="279" spans="2:8" s="1" customFormat="1" ht="16.899999999999999" customHeight="1">
      <c r="B279" s="33"/>
      <c r="C279" s="201" t="s">
        <v>978</v>
      </c>
      <c r="D279" s="201" t="s">
        <v>979</v>
      </c>
      <c r="E279" s="18" t="s">
        <v>638</v>
      </c>
      <c r="F279" s="202">
        <v>7884.72</v>
      </c>
      <c r="H279" s="33"/>
    </row>
    <row r="280" spans="2:8" s="1" customFormat="1" ht="16.899999999999999" customHeight="1">
      <c r="B280" s="33"/>
      <c r="C280" s="197" t="s">
        <v>717</v>
      </c>
      <c r="D280" s="198" t="s">
        <v>718</v>
      </c>
      <c r="E280" s="199" t="s">
        <v>719</v>
      </c>
      <c r="F280" s="200">
        <v>80</v>
      </c>
      <c r="H280" s="33"/>
    </row>
    <row r="281" spans="2:8" s="1" customFormat="1" ht="16.899999999999999" customHeight="1">
      <c r="B281" s="33"/>
      <c r="C281" s="201" t="s">
        <v>21</v>
      </c>
      <c r="D281" s="201" t="s">
        <v>790</v>
      </c>
      <c r="E281" s="18" t="s">
        <v>21</v>
      </c>
      <c r="F281" s="202">
        <v>0</v>
      </c>
      <c r="H281" s="33"/>
    </row>
    <row r="282" spans="2:8" s="1" customFormat="1" ht="16.899999999999999" customHeight="1">
      <c r="B282" s="33"/>
      <c r="C282" s="201" t="s">
        <v>21</v>
      </c>
      <c r="D282" s="201" t="s">
        <v>791</v>
      </c>
      <c r="E282" s="18" t="s">
        <v>21</v>
      </c>
      <c r="F282" s="202">
        <v>0</v>
      </c>
      <c r="H282" s="33"/>
    </row>
    <row r="283" spans="2:8" s="1" customFormat="1" ht="16.899999999999999" customHeight="1">
      <c r="B283" s="33"/>
      <c r="C283" s="201" t="s">
        <v>21</v>
      </c>
      <c r="D283" s="201" t="s">
        <v>792</v>
      </c>
      <c r="E283" s="18" t="s">
        <v>21</v>
      </c>
      <c r="F283" s="202">
        <v>40</v>
      </c>
      <c r="H283" s="33"/>
    </row>
    <row r="284" spans="2:8" s="1" customFormat="1" ht="16.899999999999999" customHeight="1">
      <c r="B284" s="33"/>
      <c r="C284" s="201" t="s">
        <v>21</v>
      </c>
      <c r="D284" s="201" t="s">
        <v>793</v>
      </c>
      <c r="E284" s="18" t="s">
        <v>21</v>
      </c>
      <c r="F284" s="202">
        <v>8</v>
      </c>
      <c r="H284" s="33"/>
    </row>
    <row r="285" spans="2:8" s="1" customFormat="1" ht="16.899999999999999" customHeight="1">
      <c r="B285" s="33"/>
      <c r="C285" s="201" t="s">
        <v>21</v>
      </c>
      <c r="D285" s="201" t="s">
        <v>794</v>
      </c>
      <c r="E285" s="18" t="s">
        <v>21</v>
      </c>
      <c r="F285" s="202">
        <v>8</v>
      </c>
      <c r="H285" s="33"/>
    </row>
    <row r="286" spans="2:8" s="1" customFormat="1" ht="16.899999999999999" customHeight="1">
      <c r="B286" s="33"/>
      <c r="C286" s="201" t="s">
        <v>21</v>
      </c>
      <c r="D286" s="201" t="s">
        <v>795</v>
      </c>
      <c r="E286" s="18" t="s">
        <v>21</v>
      </c>
      <c r="F286" s="202">
        <v>8</v>
      </c>
      <c r="H286" s="33"/>
    </row>
    <row r="287" spans="2:8" s="1" customFormat="1" ht="16.899999999999999" customHeight="1">
      <c r="B287" s="33"/>
      <c r="C287" s="201" t="s">
        <v>21</v>
      </c>
      <c r="D287" s="201" t="s">
        <v>796</v>
      </c>
      <c r="E287" s="18" t="s">
        <v>21</v>
      </c>
      <c r="F287" s="202">
        <v>8</v>
      </c>
      <c r="H287" s="33"/>
    </row>
    <row r="288" spans="2:8" s="1" customFormat="1" ht="16.899999999999999" customHeight="1">
      <c r="B288" s="33"/>
      <c r="C288" s="201" t="s">
        <v>21</v>
      </c>
      <c r="D288" s="201" t="s">
        <v>797</v>
      </c>
      <c r="E288" s="18" t="s">
        <v>21</v>
      </c>
      <c r="F288" s="202">
        <v>8</v>
      </c>
      <c r="H288" s="33"/>
    </row>
    <row r="289" spans="2:8" s="1" customFormat="1" ht="16.899999999999999" customHeight="1">
      <c r="B289" s="33"/>
      <c r="C289" s="201" t="s">
        <v>717</v>
      </c>
      <c r="D289" s="201" t="s">
        <v>464</v>
      </c>
      <c r="E289" s="18" t="s">
        <v>21</v>
      </c>
      <c r="F289" s="202">
        <v>80</v>
      </c>
      <c r="H289" s="33"/>
    </row>
    <row r="290" spans="2:8" s="1" customFormat="1" ht="16.899999999999999" customHeight="1">
      <c r="B290" s="33"/>
      <c r="C290" s="203" t="s">
        <v>1480</v>
      </c>
      <c r="H290" s="33"/>
    </row>
    <row r="291" spans="2:8" s="1" customFormat="1" ht="16.899999999999999" customHeight="1">
      <c r="B291" s="33"/>
      <c r="C291" s="201" t="s">
        <v>817</v>
      </c>
      <c r="D291" s="201" t="s">
        <v>818</v>
      </c>
      <c r="E291" s="18" t="s">
        <v>719</v>
      </c>
      <c r="F291" s="202">
        <v>80</v>
      </c>
      <c r="H291" s="33"/>
    </row>
    <row r="292" spans="2:8" s="1" customFormat="1" ht="16.899999999999999" customHeight="1">
      <c r="B292" s="33"/>
      <c r="C292" s="201" t="s">
        <v>784</v>
      </c>
      <c r="D292" s="201" t="s">
        <v>785</v>
      </c>
      <c r="E292" s="18" t="s">
        <v>719</v>
      </c>
      <c r="F292" s="202">
        <v>80</v>
      </c>
      <c r="H292" s="33"/>
    </row>
    <row r="293" spans="2:8" s="1" customFormat="1" ht="16.899999999999999" customHeight="1">
      <c r="B293" s="33"/>
      <c r="C293" s="197" t="s">
        <v>721</v>
      </c>
      <c r="D293" s="198" t="s">
        <v>721</v>
      </c>
      <c r="E293" s="199" t="s">
        <v>719</v>
      </c>
      <c r="F293" s="200">
        <v>212</v>
      </c>
      <c r="H293" s="33"/>
    </row>
    <row r="294" spans="2:8" s="1" customFormat="1" ht="16.899999999999999" customHeight="1">
      <c r="B294" s="33"/>
      <c r="C294" s="201" t="s">
        <v>21</v>
      </c>
      <c r="D294" s="201" t="s">
        <v>803</v>
      </c>
      <c r="E294" s="18" t="s">
        <v>21</v>
      </c>
      <c r="F294" s="202">
        <v>0</v>
      </c>
      <c r="H294" s="33"/>
    </row>
    <row r="295" spans="2:8" s="1" customFormat="1" ht="16.899999999999999" customHeight="1">
      <c r="B295" s="33"/>
      <c r="C295" s="201" t="s">
        <v>21</v>
      </c>
      <c r="D295" s="201" t="s">
        <v>336</v>
      </c>
      <c r="E295" s="18" t="s">
        <v>21</v>
      </c>
      <c r="F295" s="202">
        <v>32</v>
      </c>
      <c r="H295" s="33"/>
    </row>
    <row r="296" spans="2:8" s="1" customFormat="1" ht="16.899999999999999" customHeight="1">
      <c r="B296" s="33"/>
      <c r="C296" s="201" t="s">
        <v>21</v>
      </c>
      <c r="D296" s="201" t="s">
        <v>804</v>
      </c>
      <c r="E296" s="18" t="s">
        <v>21</v>
      </c>
      <c r="F296" s="202">
        <v>0</v>
      </c>
      <c r="H296" s="33"/>
    </row>
    <row r="297" spans="2:8" s="1" customFormat="1" ht="16.899999999999999" customHeight="1">
      <c r="B297" s="33"/>
      <c r="C297" s="201" t="s">
        <v>21</v>
      </c>
      <c r="D297" s="201" t="s">
        <v>805</v>
      </c>
      <c r="E297" s="18" t="s">
        <v>21</v>
      </c>
      <c r="F297" s="202">
        <v>100</v>
      </c>
      <c r="H297" s="33"/>
    </row>
    <row r="298" spans="2:8" s="1" customFormat="1" ht="16.899999999999999" customHeight="1">
      <c r="B298" s="33"/>
      <c r="C298" s="201" t="s">
        <v>21</v>
      </c>
      <c r="D298" s="201" t="s">
        <v>806</v>
      </c>
      <c r="E298" s="18" t="s">
        <v>21</v>
      </c>
      <c r="F298" s="202">
        <v>28</v>
      </c>
      <c r="H298" s="33"/>
    </row>
    <row r="299" spans="2:8" s="1" customFormat="1" ht="16.899999999999999" customHeight="1">
      <c r="B299" s="33"/>
      <c r="C299" s="201" t="s">
        <v>21</v>
      </c>
      <c r="D299" s="201" t="s">
        <v>807</v>
      </c>
      <c r="E299" s="18" t="s">
        <v>21</v>
      </c>
      <c r="F299" s="202">
        <v>12</v>
      </c>
      <c r="H299" s="33"/>
    </row>
    <row r="300" spans="2:8" s="1" customFormat="1" ht="16.899999999999999" customHeight="1">
      <c r="B300" s="33"/>
      <c r="C300" s="201" t="s">
        <v>21</v>
      </c>
      <c r="D300" s="201" t="s">
        <v>808</v>
      </c>
      <c r="E300" s="18" t="s">
        <v>21</v>
      </c>
      <c r="F300" s="202">
        <v>12</v>
      </c>
      <c r="H300" s="33"/>
    </row>
    <row r="301" spans="2:8" s="1" customFormat="1" ht="16.899999999999999" customHeight="1">
      <c r="B301" s="33"/>
      <c r="C301" s="201" t="s">
        <v>21</v>
      </c>
      <c r="D301" s="201" t="s">
        <v>796</v>
      </c>
      <c r="E301" s="18" t="s">
        <v>21</v>
      </c>
      <c r="F301" s="202">
        <v>8</v>
      </c>
      <c r="H301" s="33"/>
    </row>
    <row r="302" spans="2:8" s="1" customFormat="1" ht="16.899999999999999" customHeight="1">
      <c r="B302" s="33"/>
      <c r="C302" s="201" t="s">
        <v>21</v>
      </c>
      <c r="D302" s="201" t="s">
        <v>809</v>
      </c>
      <c r="E302" s="18" t="s">
        <v>21</v>
      </c>
      <c r="F302" s="202">
        <v>20</v>
      </c>
      <c r="H302" s="33"/>
    </row>
    <row r="303" spans="2:8" s="1" customFormat="1" ht="16.899999999999999" customHeight="1">
      <c r="B303" s="33"/>
      <c r="C303" s="201" t="s">
        <v>721</v>
      </c>
      <c r="D303" s="201" t="s">
        <v>464</v>
      </c>
      <c r="E303" s="18" t="s">
        <v>21</v>
      </c>
      <c r="F303" s="202">
        <v>212</v>
      </c>
      <c r="H303" s="33"/>
    </row>
    <row r="304" spans="2:8" s="1" customFormat="1" ht="16.899999999999999" customHeight="1">
      <c r="B304" s="33"/>
      <c r="C304" s="203" t="s">
        <v>1480</v>
      </c>
      <c r="H304" s="33"/>
    </row>
    <row r="305" spans="2:8" s="1" customFormat="1" ht="16.899999999999999" customHeight="1">
      <c r="B305" s="33"/>
      <c r="C305" s="201" t="s">
        <v>822</v>
      </c>
      <c r="D305" s="201" t="s">
        <v>823</v>
      </c>
      <c r="E305" s="18" t="s">
        <v>719</v>
      </c>
      <c r="F305" s="202">
        <v>212</v>
      </c>
      <c r="H305" s="33"/>
    </row>
    <row r="306" spans="2:8" s="1" customFormat="1" ht="16.899999999999999" customHeight="1">
      <c r="B306" s="33"/>
      <c r="C306" s="201" t="s">
        <v>798</v>
      </c>
      <c r="D306" s="201" t="s">
        <v>799</v>
      </c>
      <c r="E306" s="18" t="s">
        <v>719</v>
      </c>
      <c r="F306" s="202">
        <v>212</v>
      </c>
      <c r="H306" s="33"/>
    </row>
    <row r="307" spans="2:8" s="1" customFormat="1" ht="16.899999999999999" customHeight="1">
      <c r="B307" s="33"/>
      <c r="C307" s="197" t="s">
        <v>724</v>
      </c>
      <c r="D307" s="198" t="s">
        <v>725</v>
      </c>
      <c r="E307" s="199" t="s">
        <v>719</v>
      </c>
      <c r="F307" s="200">
        <v>30</v>
      </c>
      <c r="H307" s="33"/>
    </row>
    <row r="308" spans="2:8" s="1" customFormat="1" ht="16.899999999999999" customHeight="1">
      <c r="B308" s="33"/>
      <c r="C308" s="201" t="s">
        <v>21</v>
      </c>
      <c r="D308" s="201" t="s">
        <v>815</v>
      </c>
      <c r="E308" s="18" t="s">
        <v>21</v>
      </c>
      <c r="F308" s="202">
        <v>0</v>
      </c>
      <c r="H308" s="33"/>
    </row>
    <row r="309" spans="2:8" s="1" customFormat="1" ht="16.899999999999999" customHeight="1">
      <c r="B309" s="33"/>
      <c r="C309" s="201" t="s">
        <v>724</v>
      </c>
      <c r="D309" s="201" t="s">
        <v>816</v>
      </c>
      <c r="E309" s="18" t="s">
        <v>21</v>
      </c>
      <c r="F309" s="202">
        <v>30</v>
      </c>
      <c r="H309" s="33"/>
    </row>
    <row r="310" spans="2:8" s="1" customFormat="1" ht="16.899999999999999" customHeight="1">
      <c r="B310" s="33"/>
      <c r="C310" s="203" t="s">
        <v>1480</v>
      </c>
      <c r="H310" s="33"/>
    </row>
    <row r="311" spans="2:8" s="1" customFormat="1" ht="16.899999999999999" customHeight="1">
      <c r="B311" s="33"/>
      <c r="C311" s="201" t="s">
        <v>826</v>
      </c>
      <c r="D311" s="201" t="s">
        <v>827</v>
      </c>
      <c r="E311" s="18" t="s">
        <v>719</v>
      </c>
      <c r="F311" s="202">
        <v>30</v>
      </c>
      <c r="H311" s="33"/>
    </row>
    <row r="312" spans="2:8" s="1" customFormat="1" ht="16.899999999999999" customHeight="1">
      <c r="B312" s="33"/>
      <c r="C312" s="201" t="s">
        <v>810</v>
      </c>
      <c r="D312" s="201" t="s">
        <v>811</v>
      </c>
      <c r="E312" s="18" t="s">
        <v>719</v>
      </c>
      <c r="F312" s="202">
        <v>30</v>
      </c>
      <c r="H312" s="33"/>
    </row>
    <row r="313" spans="2:8" s="1" customFormat="1" ht="16.899999999999999" customHeight="1">
      <c r="B313" s="33"/>
      <c r="C313" s="197" t="s">
        <v>726</v>
      </c>
      <c r="D313" s="198" t="s">
        <v>727</v>
      </c>
      <c r="E313" s="199" t="s">
        <v>415</v>
      </c>
      <c r="F313" s="200">
        <v>145.76</v>
      </c>
      <c r="H313" s="33"/>
    </row>
    <row r="314" spans="2:8" s="1" customFormat="1" ht="16.899999999999999" customHeight="1">
      <c r="B314" s="33"/>
      <c r="C314" s="201" t="s">
        <v>21</v>
      </c>
      <c r="D314" s="201" t="s">
        <v>777</v>
      </c>
      <c r="E314" s="18" t="s">
        <v>21</v>
      </c>
      <c r="F314" s="202">
        <v>0</v>
      </c>
      <c r="H314" s="33"/>
    </row>
    <row r="315" spans="2:8" s="1" customFormat="1" ht="16.899999999999999" customHeight="1">
      <c r="B315" s="33"/>
      <c r="C315" s="201" t="s">
        <v>21</v>
      </c>
      <c r="D315" s="201" t="s">
        <v>778</v>
      </c>
      <c r="E315" s="18" t="s">
        <v>21</v>
      </c>
      <c r="F315" s="202">
        <v>140.80000000000001</v>
      </c>
      <c r="H315" s="33"/>
    </row>
    <row r="316" spans="2:8" s="1" customFormat="1" ht="16.899999999999999" customHeight="1">
      <c r="B316" s="33"/>
      <c r="C316" s="201" t="s">
        <v>21</v>
      </c>
      <c r="D316" s="201" t="s">
        <v>779</v>
      </c>
      <c r="E316" s="18" t="s">
        <v>21</v>
      </c>
      <c r="F316" s="202">
        <v>4.96</v>
      </c>
      <c r="H316" s="33"/>
    </row>
    <row r="317" spans="2:8" s="1" customFormat="1" ht="16.899999999999999" customHeight="1">
      <c r="B317" s="33"/>
      <c r="C317" s="201" t="s">
        <v>726</v>
      </c>
      <c r="D317" s="201" t="s">
        <v>464</v>
      </c>
      <c r="E317" s="18" t="s">
        <v>21</v>
      </c>
      <c r="F317" s="202">
        <v>145.76</v>
      </c>
      <c r="H317" s="33"/>
    </row>
    <row r="318" spans="2:8" s="1" customFormat="1" ht="16.899999999999999" customHeight="1">
      <c r="B318" s="33"/>
      <c r="C318" s="203" t="s">
        <v>1480</v>
      </c>
      <c r="H318" s="33"/>
    </row>
    <row r="319" spans="2:8" s="1" customFormat="1" ht="16.899999999999999" customHeight="1">
      <c r="B319" s="33"/>
      <c r="C319" s="201" t="s">
        <v>830</v>
      </c>
      <c r="D319" s="201" t="s">
        <v>831</v>
      </c>
      <c r="E319" s="18" t="s">
        <v>415</v>
      </c>
      <c r="F319" s="202">
        <v>145.76</v>
      </c>
      <c r="H319" s="33"/>
    </row>
    <row r="320" spans="2:8" s="1" customFormat="1" ht="16.899999999999999" customHeight="1">
      <c r="B320" s="33"/>
      <c r="C320" s="201" t="s">
        <v>769</v>
      </c>
      <c r="D320" s="201" t="s">
        <v>770</v>
      </c>
      <c r="E320" s="18" t="s">
        <v>419</v>
      </c>
      <c r="F320" s="202">
        <v>14.576000000000001</v>
      </c>
      <c r="H320" s="33"/>
    </row>
    <row r="321" spans="2:8" s="1" customFormat="1" ht="16.899999999999999" customHeight="1">
      <c r="B321" s="33"/>
      <c r="C321" s="201" t="s">
        <v>835</v>
      </c>
      <c r="D321" s="201" t="s">
        <v>836</v>
      </c>
      <c r="E321" s="18" t="s">
        <v>415</v>
      </c>
      <c r="F321" s="202">
        <v>145.76</v>
      </c>
      <c r="H321" s="33"/>
    </row>
    <row r="322" spans="2:8" s="1" customFormat="1" ht="16.899999999999999" customHeight="1">
      <c r="B322" s="33"/>
      <c r="C322" s="201" t="s">
        <v>577</v>
      </c>
      <c r="D322" s="201" t="s">
        <v>578</v>
      </c>
      <c r="E322" s="18" t="s">
        <v>415</v>
      </c>
      <c r="F322" s="202">
        <v>145.76</v>
      </c>
      <c r="H322" s="33"/>
    </row>
    <row r="323" spans="2:8" s="1" customFormat="1" ht="16.899999999999999" customHeight="1">
      <c r="B323" s="33"/>
      <c r="C323" s="201" t="s">
        <v>841</v>
      </c>
      <c r="D323" s="201" t="s">
        <v>842</v>
      </c>
      <c r="E323" s="18" t="s">
        <v>415</v>
      </c>
      <c r="F323" s="202">
        <v>145.76</v>
      </c>
      <c r="H323" s="33"/>
    </row>
    <row r="324" spans="2:8" s="1" customFormat="1" ht="16.899999999999999" customHeight="1">
      <c r="B324" s="33"/>
      <c r="C324" s="201" t="s">
        <v>586</v>
      </c>
      <c r="D324" s="201" t="s">
        <v>587</v>
      </c>
      <c r="E324" s="18" t="s">
        <v>467</v>
      </c>
      <c r="F324" s="202">
        <v>3.2069999999999999</v>
      </c>
      <c r="H324" s="33"/>
    </row>
    <row r="325" spans="2:8" s="1" customFormat="1" ht="16.899999999999999" customHeight="1">
      <c r="B325" s="33"/>
      <c r="C325" s="197" t="s">
        <v>730</v>
      </c>
      <c r="D325" s="198" t="s">
        <v>730</v>
      </c>
      <c r="E325" s="199" t="s">
        <v>638</v>
      </c>
      <c r="F325" s="200">
        <v>2239.1999999999998</v>
      </c>
      <c r="H325" s="33"/>
    </row>
    <row r="326" spans="2:8" s="1" customFormat="1" ht="16.899999999999999" customHeight="1">
      <c r="B326" s="33"/>
      <c r="C326" s="201" t="s">
        <v>21</v>
      </c>
      <c r="D326" s="201" t="s">
        <v>944</v>
      </c>
      <c r="E326" s="18" t="s">
        <v>21</v>
      </c>
      <c r="F326" s="202">
        <v>0</v>
      </c>
      <c r="H326" s="33"/>
    </row>
    <row r="327" spans="2:8" s="1" customFormat="1" ht="16.899999999999999" customHeight="1">
      <c r="B327" s="33"/>
      <c r="C327" s="201" t="s">
        <v>730</v>
      </c>
      <c r="D327" s="201" t="s">
        <v>945</v>
      </c>
      <c r="E327" s="18" t="s">
        <v>21</v>
      </c>
      <c r="F327" s="202">
        <v>2239.1999999999998</v>
      </c>
      <c r="H327" s="33"/>
    </row>
    <row r="328" spans="2:8" s="1" customFormat="1" ht="16.899999999999999" customHeight="1">
      <c r="B328" s="33"/>
      <c r="C328" s="203" t="s">
        <v>1480</v>
      </c>
      <c r="H328" s="33"/>
    </row>
    <row r="329" spans="2:8" s="1" customFormat="1" ht="16.899999999999999" customHeight="1">
      <c r="B329" s="33"/>
      <c r="C329" s="201" t="s">
        <v>947</v>
      </c>
      <c r="D329" s="201" t="s">
        <v>948</v>
      </c>
      <c r="E329" s="18" t="s">
        <v>638</v>
      </c>
      <c r="F329" s="202">
        <v>2239.1999999999998</v>
      </c>
      <c r="H329" s="33"/>
    </row>
    <row r="330" spans="2:8" s="1" customFormat="1" ht="16.899999999999999" customHeight="1">
      <c r="B330" s="33"/>
      <c r="C330" s="201" t="s">
        <v>938</v>
      </c>
      <c r="D330" s="201" t="s">
        <v>939</v>
      </c>
      <c r="E330" s="18" t="s">
        <v>638</v>
      </c>
      <c r="F330" s="202">
        <v>2679.82</v>
      </c>
      <c r="H330" s="33"/>
    </row>
    <row r="331" spans="2:8" s="1" customFormat="1" ht="16.899999999999999" customHeight="1">
      <c r="B331" s="33"/>
      <c r="C331" s="197" t="s">
        <v>732</v>
      </c>
      <c r="D331" s="198" t="s">
        <v>733</v>
      </c>
      <c r="E331" s="199" t="s">
        <v>719</v>
      </c>
      <c r="F331" s="200">
        <v>4</v>
      </c>
      <c r="H331" s="33"/>
    </row>
    <row r="332" spans="2:8" s="1" customFormat="1" ht="16.899999999999999" customHeight="1">
      <c r="B332" s="33"/>
      <c r="C332" s="201" t="s">
        <v>21</v>
      </c>
      <c r="D332" s="201" t="s">
        <v>1054</v>
      </c>
      <c r="E332" s="18" t="s">
        <v>21</v>
      </c>
      <c r="F332" s="202">
        <v>0</v>
      </c>
      <c r="H332" s="33"/>
    </row>
    <row r="333" spans="2:8" s="1" customFormat="1" ht="16.899999999999999" customHeight="1">
      <c r="B333" s="33"/>
      <c r="C333" s="201" t="s">
        <v>21</v>
      </c>
      <c r="D333" s="201" t="s">
        <v>1055</v>
      </c>
      <c r="E333" s="18" t="s">
        <v>21</v>
      </c>
      <c r="F333" s="202">
        <v>0</v>
      </c>
      <c r="H333" s="33"/>
    </row>
    <row r="334" spans="2:8" s="1" customFormat="1" ht="16.899999999999999" customHeight="1">
      <c r="B334" s="33"/>
      <c r="C334" s="201" t="s">
        <v>21</v>
      </c>
      <c r="D334" s="201" t="s">
        <v>1056</v>
      </c>
      <c r="E334" s="18" t="s">
        <v>21</v>
      </c>
      <c r="F334" s="202">
        <v>4</v>
      </c>
      <c r="H334" s="33"/>
    </row>
    <row r="335" spans="2:8" s="1" customFormat="1" ht="16.899999999999999" customHeight="1">
      <c r="B335" s="33"/>
      <c r="C335" s="201" t="s">
        <v>732</v>
      </c>
      <c r="D335" s="201" t="s">
        <v>464</v>
      </c>
      <c r="E335" s="18" t="s">
        <v>21</v>
      </c>
      <c r="F335" s="202">
        <v>4</v>
      </c>
      <c r="H335" s="33"/>
    </row>
    <row r="336" spans="2:8" s="1" customFormat="1" ht="16.899999999999999" customHeight="1">
      <c r="B336" s="33"/>
      <c r="C336" s="203" t="s">
        <v>1480</v>
      </c>
      <c r="H336" s="33"/>
    </row>
    <row r="337" spans="2:8" s="1" customFormat="1" ht="16.899999999999999" customHeight="1">
      <c r="B337" s="33"/>
      <c r="C337" s="201" t="s">
        <v>1049</v>
      </c>
      <c r="D337" s="201" t="s">
        <v>1050</v>
      </c>
      <c r="E337" s="18" t="s">
        <v>719</v>
      </c>
      <c r="F337" s="202">
        <v>4</v>
      </c>
      <c r="H337" s="33"/>
    </row>
    <row r="338" spans="2:8" s="1" customFormat="1" ht="16.899999999999999" customHeight="1">
      <c r="B338" s="33"/>
      <c r="C338" s="201" t="s">
        <v>1057</v>
      </c>
      <c r="D338" s="201" t="s">
        <v>1058</v>
      </c>
      <c r="E338" s="18" t="s">
        <v>719</v>
      </c>
      <c r="F338" s="202">
        <v>4</v>
      </c>
      <c r="H338" s="33"/>
    </row>
    <row r="339" spans="2:8" s="1" customFormat="1" ht="16.899999999999999" customHeight="1">
      <c r="B339" s="33"/>
      <c r="C339" s="197" t="s">
        <v>734</v>
      </c>
      <c r="D339" s="198" t="s">
        <v>735</v>
      </c>
      <c r="E339" s="199" t="s">
        <v>719</v>
      </c>
      <c r="F339" s="200">
        <v>12</v>
      </c>
      <c r="H339" s="33"/>
    </row>
    <row r="340" spans="2:8" s="1" customFormat="1" ht="16.899999999999999" customHeight="1">
      <c r="B340" s="33"/>
      <c r="C340" s="201" t="s">
        <v>21</v>
      </c>
      <c r="D340" s="201" t="s">
        <v>1054</v>
      </c>
      <c r="E340" s="18" t="s">
        <v>21</v>
      </c>
      <c r="F340" s="202">
        <v>0</v>
      </c>
      <c r="H340" s="33"/>
    </row>
    <row r="341" spans="2:8" s="1" customFormat="1" ht="16.899999999999999" customHeight="1">
      <c r="B341" s="33"/>
      <c r="C341" s="201" t="s">
        <v>21</v>
      </c>
      <c r="D341" s="201" t="s">
        <v>1068</v>
      </c>
      <c r="E341" s="18" t="s">
        <v>21</v>
      </c>
      <c r="F341" s="202">
        <v>0</v>
      </c>
      <c r="H341" s="33"/>
    </row>
    <row r="342" spans="2:8" s="1" customFormat="1" ht="16.899999999999999" customHeight="1">
      <c r="B342" s="33"/>
      <c r="C342" s="201" t="s">
        <v>21</v>
      </c>
      <c r="D342" s="201" t="s">
        <v>1069</v>
      </c>
      <c r="E342" s="18" t="s">
        <v>21</v>
      </c>
      <c r="F342" s="202">
        <v>12</v>
      </c>
      <c r="H342" s="33"/>
    </row>
    <row r="343" spans="2:8" s="1" customFormat="1" ht="16.899999999999999" customHeight="1">
      <c r="B343" s="33"/>
      <c r="C343" s="201" t="s">
        <v>734</v>
      </c>
      <c r="D343" s="201" t="s">
        <v>464</v>
      </c>
      <c r="E343" s="18" t="s">
        <v>21</v>
      </c>
      <c r="F343" s="202">
        <v>12</v>
      </c>
      <c r="H343" s="33"/>
    </row>
    <row r="344" spans="2:8" s="1" customFormat="1" ht="16.899999999999999" customHeight="1">
      <c r="B344" s="33"/>
      <c r="C344" s="203" t="s">
        <v>1480</v>
      </c>
      <c r="H344" s="33"/>
    </row>
    <row r="345" spans="2:8" s="1" customFormat="1" ht="16.899999999999999" customHeight="1">
      <c r="B345" s="33"/>
      <c r="C345" s="201" t="s">
        <v>1063</v>
      </c>
      <c r="D345" s="201" t="s">
        <v>1064</v>
      </c>
      <c r="E345" s="18" t="s">
        <v>719</v>
      </c>
      <c r="F345" s="202">
        <v>12</v>
      </c>
      <c r="H345" s="33"/>
    </row>
    <row r="346" spans="2:8" s="1" customFormat="1" ht="16.899999999999999" customHeight="1">
      <c r="B346" s="33"/>
      <c r="C346" s="201" t="s">
        <v>1071</v>
      </c>
      <c r="D346" s="201" t="s">
        <v>1072</v>
      </c>
      <c r="E346" s="18" t="s">
        <v>719</v>
      </c>
      <c r="F346" s="202">
        <v>12</v>
      </c>
      <c r="H346" s="33"/>
    </row>
    <row r="347" spans="2:8" s="1" customFormat="1" ht="16.899999999999999" customHeight="1">
      <c r="B347" s="33"/>
      <c r="C347" s="197" t="s">
        <v>736</v>
      </c>
      <c r="D347" s="198" t="s">
        <v>737</v>
      </c>
      <c r="E347" s="199" t="s">
        <v>719</v>
      </c>
      <c r="F347" s="200">
        <v>16</v>
      </c>
      <c r="H347" s="33"/>
    </row>
    <row r="348" spans="2:8" s="1" customFormat="1" ht="16.899999999999999" customHeight="1">
      <c r="B348" s="33"/>
      <c r="C348" s="201" t="s">
        <v>21</v>
      </c>
      <c r="D348" s="201" t="s">
        <v>1054</v>
      </c>
      <c r="E348" s="18" t="s">
        <v>21</v>
      </c>
      <c r="F348" s="202">
        <v>0</v>
      </c>
      <c r="H348" s="33"/>
    </row>
    <row r="349" spans="2:8" s="1" customFormat="1" ht="16.899999999999999" customHeight="1">
      <c r="B349" s="33"/>
      <c r="C349" s="201" t="s">
        <v>21</v>
      </c>
      <c r="D349" s="201" t="s">
        <v>1082</v>
      </c>
      <c r="E349" s="18" t="s">
        <v>21</v>
      </c>
      <c r="F349" s="202">
        <v>0</v>
      </c>
      <c r="H349" s="33"/>
    </row>
    <row r="350" spans="2:8" s="1" customFormat="1" ht="16.899999999999999" customHeight="1">
      <c r="B350" s="33"/>
      <c r="C350" s="201" t="s">
        <v>21</v>
      </c>
      <c r="D350" s="201" t="s">
        <v>1083</v>
      </c>
      <c r="E350" s="18" t="s">
        <v>21</v>
      </c>
      <c r="F350" s="202">
        <v>16</v>
      </c>
      <c r="H350" s="33"/>
    </row>
    <row r="351" spans="2:8" s="1" customFormat="1" ht="16.899999999999999" customHeight="1">
      <c r="B351" s="33"/>
      <c r="C351" s="201" t="s">
        <v>736</v>
      </c>
      <c r="D351" s="201" t="s">
        <v>464</v>
      </c>
      <c r="E351" s="18" t="s">
        <v>21</v>
      </c>
      <c r="F351" s="202">
        <v>16</v>
      </c>
      <c r="H351" s="33"/>
    </row>
    <row r="352" spans="2:8" s="1" customFormat="1" ht="16.899999999999999" customHeight="1">
      <c r="B352" s="33"/>
      <c r="C352" s="203" t="s">
        <v>1480</v>
      </c>
      <c r="H352" s="33"/>
    </row>
    <row r="353" spans="2:8" s="1" customFormat="1" ht="16.899999999999999" customHeight="1">
      <c r="B353" s="33"/>
      <c r="C353" s="201" t="s">
        <v>1077</v>
      </c>
      <c r="D353" s="201" t="s">
        <v>1078</v>
      </c>
      <c r="E353" s="18" t="s">
        <v>719</v>
      </c>
      <c r="F353" s="202">
        <v>16</v>
      </c>
      <c r="H353" s="33"/>
    </row>
    <row r="354" spans="2:8" s="1" customFormat="1" ht="16.899999999999999" customHeight="1">
      <c r="B354" s="33"/>
      <c r="C354" s="201" t="s">
        <v>1085</v>
      </c>
      <c r="D354" s="201" t="s">
        <v>1086</v>
      </c>
      <c r="E354" s="18" t="s">
        <v>719</v>
      </c>
      <c r="F354" s="202">
        <v>16</v>
      </c>
      <c r="H354" s="33"/>
    </row>
    <row r="355" spans="2:8" s="1" customFormat="1" ht="16.899999999999999" customHeight="1">
      <c r="B355" s="33"/>
      <c r="C355" s="197" t="s">
        <v>738</v>
      </c>
      <c r="D355" s="198" t="s">
        <v>738</v>
      </c>
      <c r="E355" s="199" t="s">
        <v>415</v>
      </c>
      <c r="F355" s="200">
        <v>2243.8409999999999</v>
      </c>
      <c r="H355" s="33"/>
    </row>
    <row r="356" spans="2:8" s="1" customFormat="1" ht="16.899999999999999" customHeight="1">
      <c r="B356" s="33"/>
      <c r="C356" s="201" t="s">
        <v>21</v>
      </c>
      <c r="D356" s="201" t="s">
        <v>489</v>
      </c>
      <c r="E356" s="18" t="s">
        <v>21</v>
      </c>
      <c r="F356" s="202">
        <v>0</v>
      </c>
      <c r="H356" s="33"/>
    </row>
    <row r="357" spans="2:8" s="1" customFormat="1" ht="16.899999999999999" customHeight="1">
      <c r="B357" s="33"/>
      <c r="C357" s="201" t="s">
        <v>21</v>
      </c>
      <c r="D357" s="201" t="s">
        <v>994</v>
      </c>
      <c r="E357" s="18" t="s">
        <v>21</v>
      </c>
      <c r="F357" s="202">
        <v>0</v>
      </c>
      <c r="H357" s="33"/>
    </row>
    <row r="358" spans="2:8" s="1" customFormat="1" ht="16.899999999999999" customHeight="1">
      <c r="B358" s="33"/>
      <c r="C358" s="201" t="s">
        <v>21</v>
      </c>
      <c r="D358" s="201" t="s">
        <v>995</v>
      </c>
      <c r="E358" s="18" t="s">
        <v>21</v>
      </c>
      <c r="F358" s="202">
        <v>7.6120000000000001</v>
      </c>
      <c r="H358" s="33"/>
    </row>
    <row r="359" spans="2:8" s="1" customFormat="1" ht="16.899999999999999" customHeight="1">
      <c r="B359" s="33"/>
      <c r="C359" s="201" t="s">
        <v>21</v>
      </c>
      <c r="D359" s="201" t="s">
        <v>996</v>
      </c>
      <c r="E359" s="18" t="s">
        <v>21</v>
      </c>
      <c r="F359" s="202">
        <v>5.4</v>
      </c>
      <c r="H359" s="33"/>
    </row>
    <row r="360" spans="2:8" s="1" customFormat="1" ht="16.899999999999999" customHeight="1">
      <c r="B360" s="33"/>
      <c r="C360" s="201" t="s">
        <v>21</v>
      </c>
      <c r="D360" s="201" t="s">
        <v>997</v>
      </c>
      <c r="E360" s="18" t="s">
        <v>21</v>
      </c>
      <c r="F360" s="202">
        <v>0</v>
      </c>
      <c r="H360" s="33"/>
    </row>
    <row r="361" spans="2:8" s="1" customFormat="1" ht="16.899999999999999" customHeight="1">
      <c r="B361" s="33"/>
      <c r="C361" s="201" t="s">
        <v>21</v>
      </c>
      <c r="D361" s="201" t="s">
        <v>998</v>
      </c>
      <c r="E361" s="18" t="s">
        <v>21</v>
      </c>
      <c r="F361" s="202">
        <v>8.327</v>
      </c>
      <c r="H361" s="33"/>
    </row>
    <row r="362" spans="2:8" s="1" customFormat="1" ht="16.899999999999999" customHeight="1">
      <c r="B362" s="33"/>
      <c r="C362" s="201" t="s">
        <v>21</v>
      </c>
      <c r="D362" s="201" t="s">
        <v>999</v>
      </c>
      <c r="E362" s="18" t="s">
        <v>21</v>
      </c>
      <c r="F362" s="202">
        <v>0</v>
      </c>
      <c r="H362" s="33"/>
    </row>
    <row r="363" spans="2:8" s="1" customFormat="1" ht="16.899999999999999" customHeight="1">
      <c r="B363" s="33"/>
      <c r="C363" s="201" t="s">
        <v>21</v>
      </c>
      <c r="D363" s="201" t="s">
        <v>1000</v>
      </c>
      <c r="E363" s="18" t="s">
        <v>21</v>
      </c>
      <c r="F363" s="202">
        <v>31.7</v>
      </c>
      <c r="H363" s="33"/>
    </row>
    <row r="364" spans="2:8" s="1" customFormat="1" ht="16.899999999999999" customHeight="1">
      <c r="B364" s="33"/>
      <c r="C364" s="201" t="s">
        <v>21</v>
      </c>
      <c r="D364" s="201" t="s">
        <v>1001</v>
      </c>
      <c r="E364" s="18" t="s">
        <v>21</v>
      </c>
      <c r="F364" s="202">
        <v>16.38</v>
      </c>
      <c r="H364" s="33"/>
    </row>
    <row r="365" spans="2:8" s="1" customFormat="1" ht="16.899999999999999" customHeight="1">
      <c r="B365" s="33"/>
      <c r="C365" s="201" t="s">
        <v>21</v>
      </c>
      <c r="D365" s="201" t="s">
        <v>1002</v>
      </c>
      <c r="E365" s="18" t="s">
        <v>21</v>
      </c>
      <c r="F365" s="202">
        <v>4.7839999999999998</v>
      </c>
      <c r="H365" s="33"/>
    </row>
    <row r="366" spans="2:8" s="1" customFormat="1" ht="16.899999999999999" customHeight="1">
      <c r="B366" s="33"/>
      <c r="C366" s="201" t="s">
        <v>21</v>
      </c>
      <c r="D366" s="201" t="s">
        <v>1003</v>
      </c>
      <c r="E366" s="18" t="s">
        <v>21</v>
      </c>
      <c r="F366" s="202">
        <v>1.8720000000000001</v>
      </c>
      <c r="H366" s="33"/>
    </row>
    <row r="367" spans="2:8" s="1" customFormat="1" ht="16.899999999999999" customHeight="1">
      <c r="B367" s="33"/>
      <c r="C367" s="201" t="s">
        <v>21</v>
      </c>
      <c r="D367" s="201" t="s">
        <v>1004</v>
      </c>
      <c r="E367" s="18" t="s">
        <v>21</v>
      </c>
      <c r="F367" s="202">
        <v>1.9239999999999999</v>
      </c>
      <c r="H367" s="33"/>
    </row>
    <row r="368" spans="2:8" s="1" customFormat="1" ht="16.899999999999999" customHeight="1">
      <c r="B368" s="33"/>
      <c r="C368" s="201" t="s">
        <v>21</v>
      </c>
      <c r="D368" s="201" t="s">
        <v>1005</v>
      </c>
      <c r="E368" s="18" t="s">
        <v>21</v>
      </c>
      <c r="F368" s="202">
        <v>0.93600000000000005</v>
      </c>
      <c r="H368" s="33"/>
    </row>
    <row r="369" spans="2:8" s="1" customFormat="1" ht="16.899999999999999" customHeight="1">
      <c r="B369" s="33"/>
      <c r="C369" s="201" t="s">
        <v>21</v>
      </c>
      <c r="D369" s="201" t="s">
        <v>1006</v>
      </c>
      <c r="E369" s="18" t="s">
        <v>21</v>
      </c>
      <c r="F369" s="202">
        <v>3.536</v>
      </c>
      <c r="H369" s="33"/>
    </row>
    <row r="370" spans="2:8" s="1" customFormat="1" ht="16.899999999999999" customHeight="1">
      <c r="B370" s="33"/>
      <c r="C370" s="201" t="s">
        <v>21</v>
      </c>
      <c r="D370" s="201" t="s">
        <v>1007</v>
      </c>
      <c r="E370" s="18" t="s">
        <v>21</v>
      </c>
      <c r="F370" s="202">
        <v>34.128</v>
      </c>
      <c r="H370" s="33"/>
    </row>
    <row r="371" spans="2:8" s="1" customFormat="1" ht="16.899999999999999" customHeight="1">
      <c r="B371" s="33"/>
      <c r="C371" s="201" t="s">
        <v>21</v>
      </c>
      <c r="D371" s="201" t="s">
        <v>1008</v>
      </c>
      <c r="E371" s="18" t="s">
        <v>21</v>
      </c>
      <c r="F371" s="202">
        <v>0</v>
      </c>
      <c r="H371" s="33"/>
    </row>
    <row r="372" spans="2:8" s="1" customFormat="1" ht="16.899999999999999" customHeight="1">
      <c r="B372" s="33"/>
      <c r="C372" s="201" t="s">
        <v>21</v>
      </c>
      <c r="D372" s="201" t="s">
        <v>1009</v>
      </c>
      <c r="E372" s="18" t="s">
        <v>21</v>
      </c>
      <c r="F372" s="202">
        <v>578.70000000000005</v>
      </c>
      <c r="H372" s="33"/>
    </row>
    <row r="373" spans="2:8" s="1" customFormat="1" ht="16.899999999999999" customHeight="1">
      <c r="B373" s="33"/>
      <c r="C373" s="201" t="s">
        <v>21</v>
      </c>
      <c r="D373" s="201" t="s">
        <v>1010</v>
      </c>
      <c r="E373" s="18" t="s">
        <v>21</v>
      </c>
      <c r="F373" s="202">
        <v>0</v>
      </c>
      <c r="H373" s="33"/>
    </row>
    <row r="374" spans="2:8" s="1" customFormat="1" ht="16.899999999999999" customHeight="1">
      <c r="B374" s="33"/>
      <c r="C374" s="201" t="s">
        <v>21</v>
      </c>
      <c r="D374" s="201" t="s">
        <v>1011</v>
      </c>
      <c r="E374" s="18" t="s">
        <v>21</v>
      </c>
      <c r="F374" s="202">
        <v>532.62699999999995</v>
      </c>
      <c r="H374" s="33"/>
    </row>
    <row r="375" spans="2:8" s="1" customFormat="1" ht="16.899999999999999" customHeight="1">
      <c r="B375" s="33"/>
      <c r="C375" s="201" t="s">
        <v>21</v>
      </c>
      <c r="D375" s="201" t="s">
        <v>1012</v>
      </c>
      <c r="E375" s="18" t="s">
        <v>21</v>
      </c>
      <c r="F375" s="202">
        <v>0</v>
      </c>
      <c r="H375" s="33"/>
    </row>
    <row r="376" spans="2:8" s="1" customFormat="1" ht="16.899999999999999" customHeight="1">
      <c r="B376" s="33"/>
      <c r="C376" s="201" t="s">
        <v>21</v>
      </c>
      <c r="D376" s="201" t="s">
        <v>1013</v>
      </c>
      <c r="E376" s="18" t="s">
        <v>21</v>
      </c>
      <c r="F376" s="202">
        <v>793.19799999999998</v>
      </c>
      <c r="H376" s="33"/>
    </row>
    <row r="377" spans="2:8" s="1" customFormat="1" ht="16.899999999999999" customHeight="1">
      <c r="B377" s="33"/>
      <c r="C377" s="201" t="s">
        <v>21</v>
      </c>
      <c r="D377" s="201" t="s">
        <v>1014</v>
      </c>
      <c r="E377" s="18" t="s">
        <v>21</v>
      </c>
      <c r="F377" s="202">
        <v>159.72</v>
      </c>
      <c r="H377" s="33"/>
    </row>
    <row r="378" spans="2:8" s="1" customFormat="1" ht="16.899999999999999" customHeight="1">
      <c r="B378" s="33"/>
      <c r="C378" s="201" t="s">
        <v>21</v>
      </c>
      <c r="D378" s="201" t="s">
        <v>1015</v>
      </c>
      <c r="E378" s="18" t="s">
        <v>21</v>
      </c>
      <c r="F378" s="202">
        <v>0</v>
      </c>
      <c r="H378" s="33"/>
    </row>
    <row r="379" spans="2:8" s="1" customFormat="1" ht="16.899999999999999" customHeight="1">
      <c r="B379" s="33"/>
      <c r="C379" s="201" t="s">
        <v>21</v>
      </c>
      <c r="D379" s="201" t="s">
        <v>1016</v>
      </c>
      <c r="E379" s="18" t="s">
        <v>21</v>
      </c>
      <c r="F379" s="202">
        <v>62.997</v>
      </c>
      <c r="H379" s="33"/>
    </row>
    <row r="380" spans="2:8" s="1" customFormat="1" ht="16.899999999999999" customHeight="1">
      <c r="B380" s="33"/>
      <c r="C380" s="201" t="s">
        <v>738</v>
      </c>
      <c r="D380" s="201" t="s">
        <v>464</v>
      </c>
      <c r="E380" s="18" t="s">
        <v>21</v>
      </c>
      <c r="F380" s="202">
        <v>2243.8409999999999</v>
      </c>
      <c r="H380" s="33"/>
    </row>
    <row r="381" spans="2:8" s="1" customFormat="1" ht="16.899999999999999" customHeight="1">
      <c r="B381" s="33"/>
      <c r="C381" s="203" t="s">
        <v>1480</v>
      </c>
      <c r="H381" s="33"/>
    </row>
    <row r="382" spans="2:8" s="1" customFormat="1" ht="16.899999999999999" customHeight="1">
      <c r="B382" s="33"/>
      <c r="C382" s="201" t="s">
        <v>989</v>
      </c>
      <c r="D382" s="201" t="s">
        <v>990</v>
      </c>
      <c r="E382" s="18" t="s">
        <v>415</v>
      </c>
      <c r="F382" s="202">
        <v>2243.8409999999999</v>
      </c>
      <c r="H382" s="33"/>
    </row>
    <row r="383" spans="2:8" s="1" customFormat="1" ht="16.899999999999999" customHeight="1">
      <c r="B383" s="33"/>
      <c r="C383" s="201" t="s">
        <v>1022</v>
      </c>
      <c r="D383" s="201" t="s">
        <v>1023</v>
      </c>
      <c r="E383" s="18" t="s">
        <v>415</v>
      </c>
      <c r="F383" s="202">
        <v>2243.8409999999999</v>
      </c>
      <c r="H383" s="33"/>
    </row>
    <row r="384" spans="2:8" s="1" customFormat="1" ht="16.899999999999999" customHeight="1">
      <c r="B384" s="33"/>
      <c r="C384" s="201" t="s">
        <v>1031</v>
      </c>
      <c r="D384" s="201" t="s">
        <v>1032</v>
      </c>
      <c r="E384" s="18" t="s">
        <v>415</v>
      </c>
      <c r="F384" s="202">
        <v>2243.8409999999999</v>
      </c>
      <c r="H384" s="33"/>
    </row>
    <row r="385" spans="2:8" s="1" customFormat="1" ht="16.899999999999999" customHeight="1">
      <c r="B385" s="33"/>
      <c r="C385" s="201" t="s">
        <v>1039</v>
      </c>
      <c r="D385" s="201" t="s">
        <v>1040</v>
      </c>
      <c r="E385" s="18" t="s">
        <v>415</v>
      </c>
      <c r="F385" s="202">
        <v>4487.6819999999998</v>
      </c>
      <c r="H385" s="33"/>
    </row>
    <row r="386" spans="2:8" s="1" customFormat="1" ht="16.899999999999999" customHeight="1">
      <c r="B386" s="33"/>
      <c r="C386" s="201" t="s">
        <v>1027</v>
      </c>
      <c r="D386" s="201" t="s">
        <v>1028</v>
      </c>
      <c r="E386" s="18" t="s">
        <v>638</v>
      </c>
      <c r="F386" s="202">
        <v>1586.396</v>
      </c>
      <c r="H386" s="33"/>
    </row>
    <row r="387" spans="2:8" s="1" customFormat="1" ht="16.899999999999999" customHeight="1">
      <c r="B387" s="33"/>
      <c r="C387" s="201" t="s">
        <v>1035</v>
      </c>
      <c r="D387" s="201" t="s">
        <v>1036</v>
      </c>
      <c r="E387" s="18" t="s">
        <v>638</v>
      </c>
      <c r="F387" s="202">
        <v>1144.3589999999999</v>
      </c>
      <c r="H387" s="33"/>
    </row>
    <row r="388" spans="2:8" s="1" customFormat="1" ht="16.899999999999999" customHeight="1">
      <c r="B388" s="33"/>
      <c r="C388" s="201" t="s">
        <v>1044</v>
      </c>
      <c r="D388" s="201" t="s">
        <v>1045</v>
      </c>
      <c r="E388" s="18" t="s">
        <v>638</v>
      </c>
      <c r="F388" s="202">
        <v>1750.1959999999999</v>
      </c>
      <c r="H388" s="33"/>
    </row>
    <row r="389" spans="2:8" s="1" customFormat="1" ht="16.899999999999999" customHeight="1">
      <c r="B389" s="33"/>
      <c r="C389" s="201" t="s">
        <v>1017</v>
      </c>
      <c r="D389" s="201" t="s">
        <v>1018</v>
      </c>
      <c r="E389" s="18" t="s">
        <v>467</v>
      </c>
      <c r="F389" s="202">
        <v>44.877000000000002</v>
      </c>
      <c r="H389" s="33"/>
    </row>
    <row r="390" spans="2:8" s="1" customFormat="1" ht="16.899999999999999" customHeight="1">
      <c r="B390" s="33"/>
      <c r="C390" s="197" t="s">
        <v>1485</v>
      </c>
      <c r="D390" s="198" t="s">
        <v>1486</v>
      </c>
      <c r="E390" s="199" t="s">
        <v>422</v>
      </c>
      <c r="F390" s="200">
        <v>1.7</v>
      </c>
      <c r="H390" s="33"/>
    </row>
    <row r="391" spans="2:8" s="1" customFormat="1" ht="16.899999999999999" customHeight="1">
      <c r="B391" s="33"/>
      <c r="C391" s="197" t="s">
        <v>740</v>
      </c>
      <c r="D391" s="198" t="s">
        <v>741</v>
      </c>
      <c r="E391" s="199" t="s">
        <v>638</v>
      </c>
      <c r="F391" s="200">
        <v>415.95</v>
      </c>
      <c r="H391" s="33"/>
    </row>
    <row r="392" spans="2:8" s="1" customFormat="1" ht="16.899999999999999" customHeight="1">
      <c r="B392" s="33"/>
      <c r="C392" s="201" t="s">
        <v>21</v>
      </c>
      <c r="D392" s="201" t="s">
        <v>790</v>
      </c>
      <c r="E392" s="18" t="s">
        <v>21</v>
      </c>
      <c r="F392" s="202">
        <v>0</v>
      </c>
      <c r="H392" s="33"/>
    </row>
    <row r="393" spans="2:8" s="1" customFormat="1" ht="16.899999999999999" customHeight="1">
      <c r="B393" s="33"/>
      <c r="C393" s="201" t="s">
        <v>740</v>
      </c>
      <c r="D393" s="201" t="s">
        <v>898</v>
      </c>
      <c r="E393" s="18" t="s">
        <v>21</v>
      </c>
      <c r="F393" s="202">
        <v>415.95</v>
      </c>
      <c r="H393" s="33"/>
    </row>
    <row r="394" spans="2:8" s="1" customFormat="1" ht="16.899999999999999" customHeight="1">
      <c r="B394" s="33"/>
      <c r="C394" s="203" t="s">
        <v>1480</v>
      </c>
      <c r="H394" s="33"/>
    </row>
    <row r="395" spans="2:8" s="1" customFormat="1" ht="16.899999999999999" customHeight="1">
      <c r="B395" s="33"/>
      <c r="C395" s="201" t="s">
        <v>914</v>
      </c>
      <c r="D395" s="201" t="s">
        <v>915</v>
      </c>
      <c r="E395" s="18" t="s">
        <v>638</v>
      </c>
      <c r="F395" s="202">
        <v>415.95</v>
      </c>
      <c r="H395" s="33"/>
    </row>
    <row r="396" spans="2:8" s="1" customFormat="1" ht="16.899999999999999" customHeight="1">
      <c r="B396" s="33"/>
      <c r="C396" s="201" t="s">
        <v>893</v>
      </c>
      <c r="D396" s="201" t="s">
        <v>894</v>
      </c>
      <c r="E396" s="18" t="s">
        <v>638</v>
      </c>
      <c r="F396" s="202">
        <v>774.84</v>
      </c>
      <c r="H396" s="33"/>
    </row>
    <row r="397" spans="2:8" s="1" customFormat="1" ht="16.899999999999999" customHeight="1">
      <c r="B397" s="33"/>
      <c r="C397" s="197" t="s">
        <v>743</v>
      </c>
      <c r="D397" s="198" t="s">
        <v>744</v>
      </c>
      <c r="E397" s="199" t="s">
        <v>638</v>
      </c>
      <c r="F397" s="200">
        <v>126.55</v>
      </c>
      <c r="H397" s="33"/>
    </row>
    <row r="398" spans="2:8" s="1" customFormat="1" ht="16.899999999999999" customHeight="1">
      <c r="B398" s="33"/>
      <c r="C398" s="201" t="s">
        <v>21</v>
      </c>
      <c r="D398" s="201" t="s">
        <v>900</v>
      </c>
      <c r="E398" s="18" t="s">
        <v>21</v>
      </c>
      <c r="F398" s="202">
        <v>0</v>
      </c>
      <c r="H398" s="33"/>
    </row>
    <row r="399" spans="2:8" s="1" customFormat="1" ht="16.899999999999999" customHeight="1">
      <c r="B399" s="33"/>
      <c r="C399" s="201" t="s">
        <v>743</v>
      </c>
      <c r="D399" s="201" t="s">
        <v>901</v>
      </c>
      <c r="E399" s="18" t="s">
        <v>21</v>
      </c>
      <c r="F399" s="202">
        <v>126.55</v>
      </c>
      <c r="H399" s="33"/>
    </row>
    <row r="400" spans="2:8" s="1" customFormat="1" ht="16.899999999999999" customHeight="1">
      <c r="B400" s="33"/>
      <c r="C400" s="203" t="s">
        <v>1480</v>
      </c>
      <c r="H400" s="33"/>
    </row>
    <row r="401" spans="2:8" s="1" customFormat="1" ht="16.899999999999999" customHeight="1">
      <c r="B401" s="33"/>
      <c r="C401" s="201" t="s">
        <v>918</v>
      </c>
      <c r="D401" s="201" t="s">
        <v>919</v>
      </c>
      <c r="E401" s="18" t="s">
        <v>638</v>
      </c>
      <c r="F401" s="202">
        <v>126.55</v>
      </c>
      <c r="H401" s="33"/>
    </row>
    <row r="402" spans="2:8" s="1" customFormat="1" ht="16.899999999999999" customHeight="1">
      <c r="B402" s="33"/>
      <c r="C402" s="201" t="s">
        <v>893</v>
      </c>
      <c r="D402" s="201" t="s">
        <v>894</v>
      </c>
      <c r="E402" s="18" t="s">
        <v>638</v>
      </c>
      <c r="F402" s="202">
        <v>774.84</v>
      </c>
      <c r="H402" s="33"/>
    </row>
    <row r="403" spans="2:8" s="1" customFormat="1" ht="16.899999999999999" customHeight="1">
      <c r="B403" s="33"/>
      <c r="C403" s="197" t="s">
        <v>746</v>
      </c>
      <c r="D403" s="198" t="s">
        <v>747</v>
      </c>
      <c r="E403" s="199" t="s">
        <v>638</v>
      </c>
      <c r="F403" s="200">
        <v>53.42</v>
      </c>
      <c r="H403" s="33"/>
    </row>
    <row r="404" spans="2:8" s="1" customFormat="1" ht="16.899999999999999" customHeight="1">
      <c r="B404" s="33"/>
      <c r="C404" s="201" t="s">
        <v>21</v>
      </c>
      <c r="D404" s="201" t="s">
        <v>903</v>
      </c>
      <c r="E404" s="18" t="s">
        <v>21</v>
      </c>
      <c r="F404" s="202">
        <v>0</v>
      </c>
      <c r="H404" s="33"/>
    </row>
    <row r="405" spans="2:8" s="1" customFormat="1" ht="16.899999999999999" customHeight="1">
      <c r="B405" s="33"/>
      <c r="C405" s="201" t="s">
        <v>746</v>
      </c>
      <c r="D405" s="201" t="s">
        <v>904</v>
      </c>
      <c r="E405" s="18" t="s">
        <v>21</v>
      </c>
      <c r="F405" s="202">
        <v>53.42</v>
      </c>
      <c r="H405" s="33"/>
    </row>
    <row r="406" spans="2:8" s="1" customFormat="1" ht="16.899999999999999" customHeight="1">
      <c r="B406" s="33"/>
      <c r="C406" s="203" t="s">
        <v>1480</v>
      </c>
      <c r="H406" s="33"/>
    </row>
    <row r="407" spans="2:8" s="1" customFormat="1" ht="16.899999999999999" customHeight="1">
      <c r="B407" s="33"/>
      <c r="C407" s="201" t="s">
        <v>922</v>
      </c>
      <c r="D407" s="201" t="s">
        <v>923</v>
      </c>
      <c r="E407" s="18" t="s">
        <v>638</v>
      </c>
      <c r="F407" s="202">
        <v>53.42</v>
      </c>
      <c r="H407" s="33"/>
    </row>
    <row r="408" spans="2:8" s="1" customFormat="1" ht="16.899999999999999" customHeight="1">
      <c r="B408" s="33"/>
      <c r="C408" s="201" t="s">
        <v>893</v>
      </c>
      <c r="D408" s="201" t="s">
        <v>894</v>
      </c>
      <c r="E408" s="18" t="s">
        <v>638</v>
      </c>
      <c r="F408" s="202">
        <v>774.84</v>
      </c>
      <c r="H408" s="33"/>
    </row>
    <row r="409" spans="2:8" s="1" customFormat="1" ht="16.899999999999999" customHeight="1">
      <c r="B409" s="33"/>
      <c r="C409" s="197" t="s">
        <v>749</v>
      </c>
      <c r="D409" s="198" t="s">
        <v>750</v>
      </c>
      <c r="E409" s="199" t="s">
        <v>638</v>
      </c>
      <c r="F409" s="200">
        <v>54.26</v>
      </c>
      <c r="H409" s="33"/>
    </row>
    <row r="410" spans="2:8" s="1" customFormat="1" ht="16.899999999999999" customHeight="1">
      <c r="B410" s="33"/>
      <c r="C410" s="201" t="s">
        <v>21</v>
      </c>
      <c r="D410" s="201" t="s">
        <v>906</v>
      </c>
      <c r="E410" s="18" t="s">
        <v>21</v>
      </c>
      <c r="F410" s="202">
        <v>0</v>
      </c>
      <c r="H410" s="33"/>
    </row>
    <row r="411" spans="2:8" s="1" customFormat="1" ht="16.899999999999999" customHeight="1">
      <c r="B411" s="33"/>
      <c r="C411" s="201" t="s">
        <v>749</v>
      </c>
      <c r="D411" s="201" t="s">
        <v>907</v>
      </c>
      <c r="E411" s="18" t="s">
        <v>21</v>
      </c>
      <c r="F411" s="202">
        <v>54.26</v>
      </c>
      <c r="H411" s="33"/>
    </row>
    <row r="412" spans="2:8" s="1" customFormat="1" ht="16.899999999999999" customHeight="1">
      <c r="B412" s="33"/>
      <c r="C412" s="203" t="s">
        <v>1480</v>
      </c>
      <c r="H412" s="33"/>
    </row>
    <row r="413" spans="2:8" s="1" customFormat="1" ht="16.899999999999999" customHeight="1">
      <c r="B413" s="33"/>
      <c r="C413" s="201" t="s">
        <v>926</v>
      </c>
      <c r="D413" s="201" t="s">
        <v>927</v>
      </c>
      <c r="E413" s="18" t="s">
        <v>638</v>
      </c>
      <c r="F413" s="202">
        <v>54.26</v>
      </c>
      <c r="H413" s="33"/>
    </row>
    <row r="414" spans="2:8" s="1" customFormat="1" ht="16.899999999999999" customHeight="1">
      <c r="B414" s="33"/>
      <c r="C414" s="201" t="s">
        <v>893</v>
      </c>
      <c r="D414" s="201" t="s">
        <v>894</v>
      </c>
      <c r="E414" s="18" t="s">
        <v>638</v>
      </c>
      <c r="F414" s="202">
        <v>774.84</v>
      </c>
      <c r="H414" s="33"/>
    </row>
    <row r="415" spans="2:8" s="1" customFormat="1" ht="16.899999999999999" customHeight="1">
      <c r="B415" s="33"/>
      <c r="C415" s="197" t="s">
        <v>752</v>
      </c>
      <c r="D415" s="198" t="s">
        <v>753</v>
      </c>
      <c r="E415" s="199" t="s">
        <v>638</v>
      </c>
      <c r="F415" s="200">
        <v>30.38</v>
      </c>
      <c r="H415" s="33"/>
    </row>
    <row r="416" spans="2:8" s="1" customFormat="1" ht="16.899999999999999" customHeight="1">
      <c r="B416" s="33"/>
      <c r="C416" s="201" t="s">
        <v>21</v>
      </c>
      <c r="D416" s="201" t="s">
        <v>909</v>
      </c>
      <c r="E416" s="18" t="s">
        <v>21</v>
      </c>
      <c r="F416" s="202">
        <v>0</v>
      </c>
      <c r="H416" s="33"/>
    </row>
    <row r="417" spans="2:8" s="1" customFormat="1" ht="16.899999999999999" customHeight="1">
      <c r="B417" s="33"/>
      <c r="C417" s="201" t="s">
        <v>752</v>
      </c>
      <c r="D417" s="201" t="s">
        <v>910</v>
      </c>
      <c r="E417" s="18" t="s">
        <v>21</v>
      </c>
      <c r="F417" s="202">
        <v>30.38</v>
      </c>
      <c r="H417" s="33"/>
    </row>
    <row r="418" spans="2:8" s="1" customFormat="1" ht="16.899999999999999" customHeight="1">
      <c r="B418" s="33"/>
      <c r="C418" s="203" t="s">
        <v>1480</v>
      </c>
      <c r="H418" s="33"/>
    </row>
    <row r="419" spans="2:8" s="1" customFormat="1" ht="16.899999999999999" customHeight="1">
      <c r="B419" s="33"/>
      <c r="C419" s="201" t="s">
        <v>930</v>
      </c>
      <c r="D419" s="201" t="s">
        <v>931</v>
      </c>
      <c r="E419" s="18" t="s">
        <v>638</v>
      </c>
      <c r="F419" s="202">
        <v>30.38</v>
      </c>
      <c r="H419" s="33"/>
    </row>
    <row r="420" spans="2:8" s="1" customFormat="1" ht="16.899999999999999" customHeight="1">
      <c r="B420" s="33"/>
      <c r="C420" s="201" t="s">
        <v>893</v>
      </c>
      <c r="D420" s="201" t="s">
        <v>894</v>
      </c>
      <c r="E420" s="18" t="s">
        <v>638</v>
      </c>
      <c r="F420" s="202">
        <v>774.84</v>
      </c>
      <c r="H420" s="33"/>
    </row>
    <row r="421" spans="2:8" s="1" customFormat="1" ht="16.899999999999999" customHeight="1">
      <c r="B421" s="33"/>
      <c r="C421" s="197" t="s">
        <v>755</v>
      </c>
      <c r="D421" s="198" t="s">
        <v>756</v>
      </c>
      <c r="E421" s="199" t="s">
        <v>638</v>
      </c>
      <c r="F421" s="200">
        <v>94.28</v>
      </c>
      <c r="H421" s="33"/>
    </row>
    <row r="422" spans="2:8" s="1" customFormat="1" ht="16.899999999999999" customHeight="1">
      <c r="B422" s="33"/>
      <c r="C422" s="201" t="s">
        <v>21</v>
      </c>
      <c r="D422" s="201" t="s">
        <v>912</v>
      </c>
      <c r="E422" s="18" t="s">
        <v>21</v>
      </c>
      <c r="F422" s="202">
        <v>0</v>
      </c>
      <c r="H422" s="33"/>
    </row>
    <row r="423" spans="2:8" s="1" customFormat="1" ht="16.899999999999999" customHeight="1">
      <c r="B423" s="33"/>
      <c r="C423" s="201" t="s">
        <v>755</v>
      </c>
      <c r="D423" s="201" t="s">
        <v>913</v>
      </c>
      <c r="E423" s="18" t="s">
        <v>21</v>
      </c>
      <c r="F423" s="202">
        <v>94.28</v>
      </c>
      <c r="H423" s="33"/>
    </row>
    <row r="424" spans="2:8" s="1" customFormat="1" ht="16.899999999999999" customHeight="1">
      <c r="B424" s="33"/>
      <c r="C424" s="203" t="s">
        <v>1480</v>
      </c>
      <c r="H424" s="33"/>
    </row>
    <row r="425" spans="2:8" s="1" customFormat="1" ht="16.899999999999999" customHeight="1">
      <c r="B425" s="33"/>
      <c r="C425" s="201" t="s">
        <v>934</v>
      </c>
      <c r="D425" s="201" t="s">
        <v>935</v>
      </c>
      <c r="E425" s="18" t="s">
        <v>638</v>
      </c>
      <c r="F425" s="202">
        <v>94.28</v>
      </c>
      <c r="H425" s="33"/>
    </row>
    <row r="426" spans="2:8" s="1" customFormat="1" ht="16.899999999999999" customHeight="1">
      <c r="B426" s="33"/>
      <c r="C426" s="201" t="s">
        <v>893</v>
      </c>
      <c r="D426" s="201" t="s">
        <v>894</v>
      </c>
      <c r="E426" s="18" t="s">
        <v>638</v>
      </c>
      <c r="F426" s="202">
        <v>774.84</v>
      </c>
      <c r="H426" s="33"/>
    </row>
    <row r="427" spans="2:8" s="1" customFormat="1" ht="16.899999999999999" customHeight="1">
      <c r="B427" s="33"/>
      <c r="C427" s="197" t="s">
        <v>758</v>
      </c>
      <c r="D427" s="198" t="s">
        <v>759</v>
      </c>
      <c r="E427" s="199" t="s">
        <v>638</v>
      </c>
      <c r="F427" s="200">
        <v>13275.24</v>
      </c>
      <c r="H427" s="33"/>
    </row>
    <row r="428" spans="2:8" s="1" customFormat="1" ht="16.899999999999999" customHeight="1">
      <c r="B428" s="33"/>
      <c r="C428" s="201" t="s">
        <v>21</v>
      </c>
      <c r="D428" s="201" t="s">
        <v>963</v>
      </c>
      <c r="E428" s="18" t="s">
        <v>21</v>
      </c>
      <c r="F428" s="202">
        <v>0</v>
      </c>
      <c r="H428" s="33"/>
    </row>
    <row r="429" spans="2:8" s="1" customFormat="1" ht="16.899999999999999" customHeight="1">
      <c r="B429" s="33"/>
      <c r="C429" s="201" t="s">
        <v>758</v>
      </c>
      <c r="D429" s="201" t="s">
        <v>964</v>
      </c>
      <c r="E429" s="18" t="s">
        <v>21</v>
      </c>
      <c r="F429" s="202">
        <v>13275.24</v>
      </c>
      <c r="H429" s="33"/>
    </row>
    <row r="430" spans="2:8" s="1" customFormat="1" ht="16.899999999999999" customHeight="1">
      <c r="B430" s="33"/>
      <c r="C430" s="203" t="s">
        <v>1480</v>
      </c>
      <c r="H430" s="33"/>
    </row>
    <row r="431" spans="2:8" s="1" customFormat="1" ht="16.899999999999999" customHeight="1">
      <c r="B431" s="33"/>
      <c r="C431" s="201" t="s">
        <v>968</v>
      </c>
      <c r="D431" s="201" t="s">
        <v>969</v>
      </c>
      <c r="E431" s="18" t="s">
        <v>638</v>
      </c>
      <c r="F431" s="202">
        <v>13275.24</v>
      </c>
      <c r="H431" s="33"/>
    </row>
    <row r="432" spans="2:8" s="1" customFormat="1" ht="16.899999999999999" customHeight="1">
      <c r="B432" s="33"/>
      <c r="C432" s="201" t="s">
        <v>957</v>
      </c>
      <c r="D432" s="201" t="s">
        <v>958</v>
      </c>
      <c r="E432" s="18" t="s">
        <v>638</v>
      </c>
      <c r="F432" s="202">
        <v>25947.06</v>
      </c>
      <c r="H432" s="33"/>
    </row>
    <row r="433" spans="2:8" s="1" customFormat="1" ht="16.899999999999999" customHeight="1">
      <c r="B433" s="33"/>
      <c r="C433" s="197" t="s">
        <v>761</v>
      </c>
      <c r="D433" s="198" t="s">
        <v>762</v>
      </c>
      <c r="E433" s="199" t="s">
        <v>638</v>
      </c>
      <c r="F433" s="200">
        <v>12671.82</v>
      </c>
      <c r="H433" s="33"/>
    </row>
    <row r="434" spans="2:8" s="1" customFormat="1" ht="16.899999999999999" customHeight="1">
      <c r="B434" s="33"/>
      <c r="C434" s="201" t="s">
        <v>21</v>
      </c>
      <c r="D434" s="201" t="s">
        <v>966</v>
      </c>
      <c r="E434" s="18" t="s">
        <v>21</v>
      </c>
      <c r="F434" s="202">
        <v>0</v>
      </c>
      <c r="H434" s="33"/>
    </row>
    <row r="435" spans="2:8" s="1" customFormat="1" ht="16.899999999999999" customHeight="1">
      <c r="B435" s="33"/>
      <c r="C435" s="201" t="s">
        <v>761</v>
      </c>
      <c r="D435" s="201" t="s">
        <v>967</v>
      </c>
      <c r="E435" s="18" t="s">
        <v>21</v>
      </c>
      <c r="F435" s="202">
        <v>12671.82</v>
      </c>
      <c r="H435" s="33"/>
    </row>
    <row r="436" spans="2:8" s="1" customFormat="1" ht="16.899999999999999" customHeight="1">
      <c r="B436" s="33"/>
      <c r="C436" s="203" t="s">
        <v>1480</v>
      </c>
      <c r="H436" s="33"/>
    </row>
    <row r="437" spans="2:8" s="1" customFormat="1" ht="16.899999999999999" customHeight="1">
      <c r="B437" s="33"/>
      <c r="C437" s="201" t="s">
        <v>971</v>
      </c>
      <c r="D437" s="201" t="s">
        <v>972</v>
      </c>
      <c r="E437" s="18" t="s">
        <v>638</v>
      </c>
      <c r="F437" s="202">
        <v>12671.82</v>
      </c>
      <c r="H437" s="33"/>
    </row>
    <row r="438" spans="2:8" s="1" customFormat="1" ht="16.899999999999999" customHeight="1">
      <c r="B438" s="33"/>
      <c r="C438" s="201" t="s">
        <v>957</v>
      </c>
      <c r="D438" s="201" t="s">
        <v>958</v>
      </c>
      <c r="E438" s="18" t="s">
        <v>638</v>
      </c>
      <c r="F438" s="202">
        <v>25947.06</v>
      </c>
      <c r="H438" s="33"/>
    </row>
    <row r="439" spans="2:8" s="1" customFormat="1" ht="16.899999999999999" customHeight="1">
      <c r="B439" s="33"/>
      <c r="C439" s="197" t="s">
        <v>764</v>
      </c>
      <c r="D439" s="198" t="s">
        <v>764</v>
      </c>
      <c r="E439" s="199" t="s">
        <v>638</v>
      </c>
      <c r="F439" s="200">
        <v>440.62</v>
      </c>
      <c r="H439" s="33"/>
    </row>
    <row r="440" spans="2:8" s="1" customFormat="1" ht="16.899999999999999" customHeight="1">
      <c r="B440" s="33"/>
      <c r="C440" s="203" t="s">
        <v>1480</v>
      </c>
      <c r="H440" s="33"/>
    </row>
    <row r="441" spans="2:8" s="1" customFormat="1" ht="16.899999999999999" customHeight="1">
      <c r="B441" s="33"/>
      <c r="C441" s="201" t="s">
        <v>951</v>
      </c>
      <c r="D441" s="201" t="s">
        <v>952</v>
      </c>
      <c r="E441" s="18" t="s">
        <v>638</v>
      </c>
      <c r="F441" s="202">
        <v>695.22</v>
      </c>
      <c r="H441" s="33"/>
    </row>
    <row r="442" spans="2:8" s="1" customFormat="1" ht="16.899999999999999" customHeight="1">
      <c r="B442" s="33"/>
      <c r="C442" s="201" t="s">
        <v>938</v>
      </c>
      <c r="D442" s="201" t="s">
        <v>939</v>
      </c>
      <c r="E442" s="18" t="s">
        <v>638</v>
      </c>
      <c r="F442" s="202">
        <v>2679.82</v>
      </c>
      <c r="H442" s="33"/>
    </row>
    <row r="443" spans="2:8" s="1" customFormat="1" ht="26.45" customHeight="1">
      <c r="B443" s="33"/>
      <c r="C443" s="196" t="s">
        <v>1491</v>
      </c>
      <c r="D443" s="196" t="s">
        <v>109</v>
      </c>
      <c r="H443" s="33"/>
    </row>
    <row r="444" spans="2:8" s="1" customFormat="1" ht="16.899999999999999" customHeight="1">
      <c r="B444" s="33"/>
      <c r="C444" s="197" t="s">
        <v>705</v>
      </c>
      <c r="D444" s="198" t="s">
        <v>706</v>
      </c>
      <c r="E444" s="199" t="s">
        <v>638</v>
      </c>
      <c r="F444" s="200">
        <v>1860</v>
      </c>
      <c r="H444" s="33"/>
    </row>
    <row r="445" spans="2:8" s="1" customFormat="1" ht="16.899999999999999" customHeight="1">
      <c r="B445" s="33"/>
      <c r="C445" s="201" t="s">
        <v>21</v>
      </c>
      <c r="D445" s="201" t="s">
        <v>854</v>
      </c>
      <c r="E445" s="18" t="s">
        <v>21</v>
      </c>
      <c r="F445" s="202">
        <v>0</v>
      </c>
      <c r="H445" s="33"/>
    </row>
    <row r="446" spans="2:8" s="1" customFormat="1" ht="16.899999999999999" customHeight="1">
      <c r="B446" s="33"/>
      <c r="C446" s="201" t="s">
        <v>21</v>
      </c>
      <c r="D446" s="201" t="s">
        <v>1114</v>
      </c>
      <c r="E446" s="18" t="s">
        <v>21</v>
      </c>
      <c r="F446" s="202">
        <v>1008</v>
      </c>
      <c r="H446" s="33"/>
    </row>
    <row r="447" spans="2:8" s="1" customFormat="1" ht="16.899999999999999" customHeight="1">
      <c r="B447" s="33"/>
      <c r="C447" s="201" t="s">
        <v>21</v>
      </c>
      <c r="D447" s="201" t="s">
        <v>1115</v>
      </c>
      <c r="E447" s="18" t="s">
        <v>21</v>
      </c>
      <c r="F447" s="202">
        <v>552</v>
      </c>
      <c r="H447" s="33"/>
    </row>
    <row r="448" spans="2:8" s="1" customFormat="1" ht="16.899999999999999" customHeight="1">
      <c r="B448" s="33"/>
      <c r="C448" s="201" t="s">
        <v>21</v>
      </c>
      <c r="D448" s="201" t="s">
        <v>1116</v>
      </c>
      <c r="E448" s="18" t="s">
        <v>21</v>
      </c>
      <c r="F448" s="202">
        <v>300</v>
      </c>
      <c r="H448" s="33"/>
    </row>
    <row r="449" spans="2:8" s="1" customFormat="1" ht="16.899999999999999" customHeight="1">
      <c r="B449" s="33"/>
      <c r="C449" s="201" t="s">
        <v>705</v>
      </c>
      <c r="D449" s="201" t="s">
        <v>464</v>
      </c>
      <c r="E449" s="18" t="s">
        <v>21</v>
      </c>
      <c r="F449" s="202">
        <v>1860</v>
      </c>
      <c r="H449" s="33"/>
    </row>
    <row r="450" spans="2:8" s="1" customFormat="1" ht="16.899999999999999" customHeight="1">
      <c r="B450" s="33"/>
      <c r="C450" s="203" t="s">
        <v>1480</v>
      </c>
      <c r="H450" s="33"/>
    </row>
    <row r="451" spans="2:8" s="1" customFormat="1" ht="16.899999999999999" customHeight="1">
      <c r="B451" s="33"/>
      <c r="C451" s="201" t="s">
        <v>978</v>
      </c>
      <c r="D451" s="201" t="s">
        <v>979</v>
      </c>
      <c r="E451" s="18" t="s">
        <v>638</v>
      </c>
      <c r="F451" s="202">
        <v>1860</v>
      </c>
      <c r="H451" s="33"/>
    </row>
    <row r="452" spans="2:8" s="1" customFormat="1" ht="16.899999999999999" customHeight="1">
      <c r="B452" s="33"/>
      <c r="C452" s="201" t="s">
        <v>846</v>
      </c>
      <c r="D452" s="201" t="s">
        <v>847</v>
      </c>
      <c r="E452" s="18" t="s">
        <v>467</v>
      </c>
      <c r="F452" s="202">
        <v>1.86</v>
      </c>
      <c r="H452" s="33"/>
    </row>
    <row r="453" spans="2:8" s="1" customFormat="1" ht="16.899999999999999" customHeight="1">
      <c r="B453" s="33"/>
      <c r="C453" s="197" t="s">
        <v>717</v>
      </c>
      <c r="D453" s="198" t="s">
        <v>718</v>
      </c>
      <c r="E453" s="199" t="s">
        <v>719</v>
      </c>
      <c r="F453" s="200">
        <v>104</v>
      </c>
      <c r="H453" s="33"/>
    </row>
    <row r="454" spans="2:8" s="1" customFormat="1" ht="16.899999999999999" customHeight="1">
      <c r="B454" s="33"/>
      <c r="C454" s="201" t="s">
        <v>21</v>
      </c>
      <c r="D454" s="201" t="s">
        <v>1103</v>
      </c>
      <c r="E454" s="18" t="s">
        <v>21</v>
      </c>
      <c r="F454" s="202">
        <v>0</v>
      </c>
      <c r="H454" s="33"/>
    </row>
    <row r="455" spans="2:8" s="1" customFormat="1" ht="16.899999999999999" customHeight="1">
      <c r="B455" s="33"/>
      <c r="C455" s="201" t="s">
        <v>21</v>
      </c>
      <c r="D455" s="201" t="s">
        <v>791</v>
      </c>
      <c r="E455" s="18" t="s">
        <v>21</v>
      </c>
      <c r="F455" s="202">
        <v>0</v>
      </c>
      <c r="H455" s="33"/>
    </row>
    <row r="456" spans="2:8" s="1" customFormat="1" ht="16.899999999999999" customHeight="1">
      <c r="B456" s="33"/>
      <c r="C456" s="201" t="s">
        <v>21</v>
      </c>
      <c r="D456" s="201" t="s">
        <v>1104</v>
      </c>
      <c r="E456" s="18" t="s">
        <v>21</v>
      </c>
      <c r="F456" s="202">
        <v>64</v>
      </c>
      <c r="H456" s="33"/>
    </row>
    <row r="457" spans="2:8" s="1" customFormat="1" ht="16.899999999999999" customHeight="1">
      <c r="B457" s="33"/>
      <c r="C457" s="201" t="s">
        <v>21</v>
      </c>
      <c r="D457" s="201" t="s">
        <v>1105</v>
      </c>
      <c r="E457" s="18" t="s">
        <v>21</v>
      </c>
      <c r="F457" s="202">
        <v>24</v>
      </c>
      <c r="H457" s="33"/>
    </row>
    <row r="458" spans="2:8" s="1" customFormat="1" ht="16.899999999999999" customHeight="1">
      <c r="B458" s="33"/>
      <c r="C458" s="201" t="s">
        <v>21</v>
      </c>
      <c r="D458" s="201" t="s">
        <v>1106</v>
      </c>
      <c r="E458" s="18" t="s">
        <v>21</v>
      </c>
      <c r="F458" s="202">
        <v>16</v>
      </c>
      <c r="H458" s="33"/>
    </row>
    <row r="459" spans="2:8" s="1" customFormat="1" ht="16.899999999999999" customHeight="1">
      <c r="B459" s="33"/>
      <c r="C459" s="201" t="s">
        <v>717</v>
      </c>
      <c r="D459" s="201" t="s">
        <v>464</v>
      </c>
      <c r="E459" s="18" t="s">
        <v>21</v>
      </c>
      <c r="F459" s="202">
        <v>104</v>
      </c>
      <c r="H459" s="33"/>
    </row>
    <row r="460" spans="2:8" s="1" customFormat="1" ht="16.899999999999999" customHeight="1">
      <c r="B460" s="33"/>
      <c r="C460" s="203" t="s">
        <v>1480</v>
      </c>
      <c r="H460" s="33"/>
    </row>
    <row r="461" spans="2:8" s="1" customFormat="1" ht="16.899999999999999" customHeight="1">
      <c r="B461" s="33"/>
      <c r="C461" s="201" t="s">
        <v>817</v>
      </c>
      <c r="D461" s="201" t="s">
        <v>818</v>
      </c>
      <c r="E461" s="18" t="s">
        <v>719</v>
      </c>
      <c r="F461" s="202">
        <v>104</v>
      </c>
      <c r="H461" s="33"/>
    </row>
    <row r="462" spans="2:8" s="1" customFormat="1" ht="16.899999999999999" customHeight="1">
      <c r="B462" s="33"/>
      <c r="C462" s="201" t="s">
        <v>784</v>
      </c>
      <c r="D462" s="201" t="s">
        <v>785</v>
      </c>
      <c r="E462" s="18" t="s">
        <v>719</v>
      </c>
      <c r="F462" s="202">
        <v>104</v>
      </c>
      <c r="H462" s="33"/>
    </row>
    <row r="463" spans="2:8" s="1" customFormat="1" ht="16.899999999999999" customHeight="1">
      <c r="B463" s="33"/>
      <c r="C463" s="197" t="s">
        <v>721</v>
      </c>
      <c r="D463" s="198" t="s">
        <v>721</v>
      </c>
      <c r="E463" s="199" t="s">
        <v>719</v>
      </c>
      <c r="F463" s="200">
        <v>324</v>
      </c>
      <c r="H463" s="33"/>
    </row>
    <row r="464" spans="2:8" s="1" customFormat="1" ht="16.899999999999999" customHeight="1">
      <c r="B464" s="33"/>
      <c r="C464" s="201" t="s">
        <v>21</v>
      </c>
      <c r="D464" s="201" t="s">
        <v>803</v>
      </c>
      <c r="E464" s="18" t="s">
        <v>21</v>
      </c>
      <c r="F464" s="202">
        <v>0</v>
      </c>
      <c r="H464" s="33"/>
    </row>
    <row r="465" spans="2:8" s="1" customFormat="1" ht="16.899999999999999" customHeight="1">
      <c r="B465" s="33"/>
      <c r="C465" s="201" t="s">
        <v>21</v>
      </c>
      <c r="D465" s="201" t="s">
        <v>336</v>
      </c>
      <c r="E465" s="18" t="s">
        <v>21</v>
      </c>
      <c r="F465" s="202">
        <v>32</v>
      </c>
      <c r="H465" s="33"/>
    </row>
    <row r="466" spans="2:8" s="1" customFormat="1" ht="16.899999999999999" customHeight="1">
      <c r="B466" s="33"/>
      <c r="C466" s="201" t="s">
        <v>21</v>
      </c>
      <c r="D466" s="201" t="s">
        <v>1103</v>
      </c>
      <c r="E466" s="18" t="s">
        <v>21</v>
      </c>
      <c r="F466" s="202">
        <v>0</v>
      </c>
      <c r="H466" s="33"/>
    </row>
    <row r="467" spans="2:8" s="1" customFormat="1" ht="16.899999999999999" customHeight="1">
      <c r="B467" s="33"/>
      <c r="C467" s="201" t="s">
        <v>21</v>
      </c>
      <c r="D467" s="201" t="s">
        <v>1108</v>
      </c>
      <c r="E467" s="18" t="s">
        <v>21</v>
      </c>
      <c r="F467" s="202">
        <v>160</v>
      </c>
      <c r="H467" s="33"/>
    </row>
    <row r="468" spans="2:8" s="1" customFormat="1" ht="16.899999999999999" customHeight="1">
      <c r="B468" s="33"/>
      <c r="C468" s="201" t="s">
        <v>21</v>
      </c>
      <c r="D468" s="201" t="s">
        <v>1109</v>
      </c>
      <c r="E468" s="18" t="s">
        <v>21</v>
      </c>
      <c r="F468" s="202">
        <v>84</v>
      </c>
      <c r="H468" s="33"/>
    </row>
    <row r="469" spans="2:8" s="1" customFormat="1" ht="16.899999999999999" customHeight="1">
      <c r="B469" s="33"/>
      <c r="C469" s="201" t="s">
        <v>21</v>
      </c>
      <c r="D469" s="201" t="s">
        <v>1110</v>
      </c>
      <c r="E469" s="18" t="s">
        <v>21</v>
      </c>
      <c r="F469" s="202">
        <v>48</v>
      </c>
      <c r="H469" s="33"/>
    </row>
    <row r="470" spans="2:8" s="1" customFormat="1" ht="16.899999999999999" customHeight="1">
      <c r="B470" s="33"/>
      <c r="C470" s="201" t="s">
        <v>721</v>
      </c>
      <c r="D470" s="201" t="s">
        <v>464</v>
      </c>
      <c r="E470" s="18" t="s">
        <v>21</v>
      </c>
      <c r="F470" s="202">
        <v>324</v>
      </c>
      <c r="H470" s="33"/>
    </row>
    <row r="471" spans="2:8" s="1" customFormat="1" ht="16.899999999999999" customHeight="1">
      <c r="B471" s="33"/>
      <c r="C471" s="203" t="s">
        <v>1480</v>
      </c>
      <c r="H471" s="33"/>
    </row>
    <row r="472" spans="2:8" s="1" customFormat="1" ht="16.899999999999999" customHeight="1">
      <c r="B472" s="33"/>
      <c r="C472" s="201" t="s">
        <v>822</v>
      </c>
      <c r="D472" s="201" t="s">
        <v>823</v>
      </c>
      <c r="E472" s="18" t="s">
        <v>719</v>
      </c>
      <c r="F472" s="202">
        <v>324</v>
      </c>
      <c r="H472" s="33"/>
    </row>
    <row r="473" spans="2:8" s="1" customFormat="1" ht="16.899999999999999" customHeight="1">
      <c r="B473" s="33"/>
      <c r="C473" s="201" t="s">
        <v>798</v>
      </c>
      <c r="D473" s="201" t="s">
        <v>799</v>
      </c>
      <c r="E473" s="18" t="s">
        <v>719</v>
      </c>
      <c r="F473" s="202">
        <v>324</v>
      </c>
      <c r="H473" s="33"/>
    </row>
    <row r="474" spans="2:8" s="1" customFormat="1" ht="16.899999999999999" customHeight="1">
      <c r="B474" s="33"/>
      <c r="C474" s="197" t="s">
        <v>732</v>
      </c>
      <c r="D474" s="198" t="s">
        <v>733</v>
      </c>
      <c r="E474" s="199" t="s">
        <v>719</v>
      </c>
      <c r="F474" s="200">
        <v>1</v>
      </c>
      <c r="H474" s="33"/>
    </row>
    <row r="475" spans="2:8" s="1" customFormat="1" ht="16.899999999999999" customHeight="1">
      <c r="B475" s="33"/>
      <c r="C475" s="201" t="s">
        <v>21</v>
      </c>
      <c r="D475" s="201" t="s">
        <v>1171</v>
      </c>
      <c r="E475" s="18" t="s">
        <v>21</v>
      </c>
      <c r="F475" s="202">
        <v>0</v>
      </c>
      <c r="H475" s="33"/>
    </row>
    <row r="476" spans="2:8" s="1" customFormat="1" ht="16.899999999999999" customHeight="1">
      <c r="B476" s="33"/>
      <c r="C476" s="201" t="s">
        <v>21</v>
      </c>
      <c r="D476" s="201" t="s">
        <v>1055</v>
      </c>
      <c r="E476" s="18" t="s">
        <v>21</v>
      </c>
      <c r="F476" s="202">
        <v>0</v>
      </c>
      <c r="H476" s="33"/>
    </row>
    <row r="477" spans="2:8" s="1" customFormat="1" ht="16.899999999999999" customHeight="1">
      <c r="B477" s="33"/>
      <c r="C477" s="201" t="s">
        <v>21</v>
      </c>
      <c r="D477" s="201" t="s">
        <v>1172</v>
      </c>
      <c r="E477" s="18" t="s">
        <v>21</v>
      </c>
      <c r="F477" s="202">
        <v>1</v>
      </c>
      <c r="H477" s="33"/>
    </row>
    <row r="478" spans="2:8" s="1" customFormat="1" ht="16.899999999999999" customHeight="1">
      <c r="B478" s="33"/>
      <c r="C478" s="201" t="s">
        <v>732</v>
      </c>
      <c r="D478" s="201" t="s">
        <v>464</v>
      </c>
      <c r="E478" s="18" t="s">
        <v>21</v>
      </c>
      <c r="F478" s="202">
        <v>1</v>
      </c>
      <c r="H478" s="33"/>
    </row>
    <row r="479" spans="2:8" s="1" customFormat="1" ht="16.899999999999999" customHeight="1">
      <c r="B479" s="33"/>
      <c r="C479" s="203" t="s">
        <v>1480</v>
      </c>
      <c r="H479" s="33"/>
    </row>
    <row r="480" spans="2:8" s="1" customFormat="1" ht="16.899999999999999" customHeight="1">
      <c r="B480" s="33"/>
      <c r="C480" s="201" t="s">
        <v>1049</v>
      </c>
      <c r="D480" s="201" t="s">
        <v>1050</v>
      </c>
      <c r="E480" s="18" t="s">
        <v>719</v>
      </c>
      <c r="F480" s="202">
        <v>1</v>
      </c>
      <c r="H480" s="33"/>
    </row>
    <row r="481" spans="2:8" s="1" customFormat="1" ht="16.899999999999999" customHeight="1">
      <c r="B481" s="33"/>
      <c r="C481" s="201" t="s">
        <v>1057</v>
      </c>
      <c r="D481" s="201" t="s">
        <v>1058</v>
      </c>
      <c r="E481" s="18" t="s">
        <v>719</v>
      </c>
      <c r="F481" s="202">
        <v>1</v>
      </c>
      <c r="H481" s="33"/>
    </row>
    <row r="482" spans="2:8" s="1" customFormat="1" ht="16.899999999999999" customHeight="1">
      <c r="B482" s="33"/>
      <c r="C482" s="197" t="s">
        <v>734</v>
      </c>
      <c r="D482" s="198" t="s">
        <v>735</v>
      </c>
      <c r="E482" s="199" t="s">
        <v>719</v>
      </c>
      <c r="F482" s="200">
        <v>21</v>
      </c>
      <c r="H482" s="33"/>
    </row>
    <row r="483" spans="2:8" s="1" customFormat="1" ht="16.899999999999999" customHeight="1">
      <c r="B483" s="33"/>
      <c r="C483" s="201" t="s">
        <v>21</v>
      </c>
      <c r="D483" s="201" t="s">
        <v>1171</v>
      </c>
      <c r="E483" s="18" t="s">
        <v>21</v>
      </c>
      <c r="F483" s="202">
        <v>0</v>
      </c>
      <c r="H483" s="33"/>
    </row>
    <row r="484" spans="2:8" s="1" customFormat="1" ht="16.899999999999999" customHeight="1">
      <c r="B484" s="33"/>
      <c r="C484" s="201" t="s">
        <v>21</v>
      </c>
      <c r="D484" s="201" t="s">
        <v>1068</v>
      </c>
      <c r="E484" s="18" t="s">
        <v>21</v>
      </c>
      <c r="F484" s="202">
        <v>0</v>
      </c>
      <c r="H484" s="33"/>
    </row>
    <row r="485" spans="2:8" s="1" customFormat="1" ht="16.899999999999999" customHeight="1">
      <c r="B485" s="33"/>
      <c r="C485" s="201" t="s">
        <v>21</v>
      </c>
      <c r="D485" s="201" t="s">
        <v>1175</v>
      </c>
      <c r="E485" s="18" t="s">
        <v>21</v>
      </c>
      <c r="F485" s="202">
        <v>21</v>
      </c>
      <c r="H485" s="33"/>
    </row>
    <row r="486" spans="2:8" s="1" customFormat="1" ht="16.899999999999999" customHeight="1">
      <c r="B486" s="33"/>
      <c r="C486" s="201" t="s">
        <v>734</v>
      </c>
      <c r="D486" s="201" t="s">
        <v>464</v>
      </c>
      <c r="E486" s="18" t="s">
        <v>21</v>
      </c>
      <c r="F486" s="202">
        <v>21</v>
      </c>
      <c r="H486" s="33"/>
    </row>
    <row r="487" spans="2:8" s="1" customFormat="1" ht="16.899999999999999" customHeight="1">
      <c r="B487" s="33"/>
      <c r="C487" s="203" t="s">
        <v>1480</v>
      </c>
      <c r="H487" s="33"/>
    </row>
    <row r="488" spans="2:8" s="1" customFormat="1" ht="16.899999999999999" customHeight="1">
      <c r="B488" s="33"/>
      <c r="C488" s="201" t="s">
        <v>1063</v>
      </c>
      <c r="D488" s="201" t="s">
        <v>1064</v>
      </c>
      <c r="E488" s="18" t="s">
        <v>719</v>
      </c>
      <c r="F488" s="202">
        <v>21</v>
      </c>
      <c r="H488" s="33"/>
    </row>
    <row r="489" spans="2:8" s="1" customFormat="1" ht="16.899999999999999" customHeight="1">
      <c r="B489" s="33"/>
      <c r="C489" s="201" t="s">
        <v>1071</v>
      </c>
      <c r="D489" s="201" t="s">
        <v>1072</v>
      </c>
      <c r="E489" s="18" t="s">
        <v>719</v>
      </c>
      <c r="F489" s="202">
        <v>21</v>
      </c>
      <c r="H489" s="33"/>
    </row>
    <row r="490" spans="2:8" s="1" customFormat="1" ht="16.899999999999999" customHeight="1">
      <c r="B490" s="33"/>
      <c r="C490" s="197" t="s">
        <v>736</v>
      </c>
      <c r="D490" s="198" t="s">
        <v>737</v>
      </c>
      <c r="E490" s="199" t="s">
        <v>719</v>
      </c>
      <c r="F490" s="200">
        <v>8</v>
      </c>
      <c r="H490" s="33"/>
    </row>
    <row r="491" spans="2:8" s="1" customFormat="1" ht="16.899999999999999" customHeight="1">
      <c r="B491" s="33"/>
      <c r="C491" s="201" t="s">
        <v>21</v>
      </c>
      <c r="D491" s="201" t="s">
        <v>1178</v>
      </c>
      <c r="E491" s="18" t="s">
        <v>21</v>
      </c>
      <c r="F491" s="202">
        <v>0</v>
      </c>
      <c r="H491" s="33"/>
    </row>
    <row r="492" spans="2:8" s="1" customFormat="1" ht="16.899999999999999" customHeight="1">
      <c r="B492" s="33"/>
      <c r="C492" s="201" t="s">
        <v>21</v>
      </c>
      <c r="D492" s="201" t="s">
        <v>1082</v>
      </c>
      <c r="E492" s="18" t="s">
        <v>21</v>
      </c>
      <c r="F492" s="202">
        <v>0</v>
      </c>
      <c r="H492" s="33"/>
    </row>
    <row r="493" spans="2:8" s="1" customFormat="1" ht="16.899999999999999" customHeight="1">
      <c r="B493" s="33"/>
      <c r="C493" s="201" t="s">
        <v>21</v>
      </c>
      <c r="D493" s="201" t="s">
        <v>1179</v>
      </c>
      <c r="E493" s="18" t="s">
        <v>21</v>
      </c>
      <c r="F493" s="202">
        <v>8</v>
      </c>
      <c r="H493" s="33"/>
    </row>
    <row r="494" spans="2:8" s="1" customFormat="1" ht="16.899999999999999" customHeight="1">
      <c r="B494" s="33"/>
      <c r="C494" s="201" t="s">
        <v>736</v>
      </c>
      <c r="D494" s="201" t="s">
        <v>464</v>
      </c>
      <c r="E494" s="18" t="s">
        <v>21</v>
      </c>
      <c r="F494" s="202">
        <v>8</v>
      </c>
      <c r="H494" s="33"/>
    </row>
    <row r="495" spans="2:8" s="1" customFormat="1" ht="16.899999999999999" customHeight="1">
      <c r="B495" s="33"/>
      <c r="C495" s="203" t="s">
        <v>1480</v>
      </c>
      <c r="H495" s="33"/>
    </row>
    <row r="496" spans="2:8" s="1" customFormat="1" ht="16.899999999999999" customHeight="1">
      <c r="B496" s="33"/>
      <c r="C496" s="201" t="s">
        <v>1077</v>
      </c>
      <c r="D496" s="201" t="s">
        <v>1078</v>
      </c>
      <c r="E496" s="18" t="s">
        <v>719</v>
      </c>
      <c r="F496" s="202">
        <v>8</v>
      </c>
      <c r="H496" s="33"/>
    </row>
    <row r="497" spans="2:8" s="1" customFormat="1" ht="16.899999999999999" customHeight="1">
      <c r="B497" s="33"/>
      <c r="C497" s="201" t="s">
        <v>1085</v>
      </c>
      <c r="D497" s="201" t="s">
        <v>1086</v>
      </c>
      <c r="E497" s="18" t="s">
        <v>719</v>
      </c>
      <c r="F497" s="202">
        <v>8</v>
      </c>
      <c r="H497" s="33"/>
    </row>
    <row r="498" spans="2:8" s="1" customFormat="1" ht="16.899999999999999" customHeight="1">
      <c r="B498" s="33"/>
      <c r="C498" s="197" t="s">
        <v>738</v>
      </c>
      <c r="D498" s="198" t="s">
        <v>738</v>
      </c>
      <c r="E498" s="199" t="s">
        <v>415</v>
      </c>
      <c r="F498" s="200">
        <v>918.41099999999994</v>
      </c>
      <c r="H498" s="33"/>
    </row>
    <row r="499" spans="2:8" s="1" customFormat="1" ht="16.899999999999999" customHeight="1">
      <c r="B499" s="33"/>
      <c r="C499" s="201" t="s">
        <v>21</v>
      </c>
      <c r="D499" s="201" t="s">
        <v>489</v>
      </c>
      <c r="E499" s="18" t="s">
        <v>21</v>
      </c>
      <c r="F499" s="202">
        <v>0</v>
      </c>
      <c r="H499" s="33"/>
    </row>
    <row r="500" spans="2:8" s="1" customFormat="1" ht="16.899999999999999" customHeight="1">
      <c r="B500" s="33"/>
      <c r="C500" s="201" t="s">
        <v>21</v>
      </c>
      <c r="D500" s="201" t="s">
        <v>994</v>
      </c>
      <c r="E500" s="18" t="s">
        <v>21</v>
      </c>
      <c r="F500" s="202">
        <v>0</v>
      </c>
      <c r="H500" s="33"/>
    </row>
    <row r="501" spans="2:8" s="1" customFormat="1" ht="16.899999999999999" customHeight="1">
      <c r="B501" s="33"/>
      <c r="C501" s="201" t="s">
        <v>21</v>
      </c>
      <c r="D501" s="201" t="s">
        <v>1135</v>
      </c>
      <c r="E501" s="18" t="s">
        <v>21</v>
      </c>
      <c r="F501" s="202">
        <v>8.4580000000000002</v>
      </c>
      <c r="H501" s="33"/>
    </row>
    <row r="502" spans="2:8" s="1" customFormat="1" ht="16.899999999999999" customHeight="1">
      <c r="B502" s="33"/>
      <c r="C502" s="201" t="s">
        <v>21</v>
      </c>
      <c r="D502" s="201" t="s">
        <v>1136</v>
      </c>
      <c r="E502" s="18" t="s">
        <v>21</v>
      </c>
      <c r="F502" s="202">
        <v>6</v>
      </c>
      <c r="H502" s="33"/>
    </row>
    <row r="503" spans="2:8" s="1" customFormat="1" ht="16.899999999999999" customHeight="1">
      <c r="B503" s="33"/>
      <c r="C503" s="201" t="s">
        <v>21</v>
      </c>
      <c r="D503" s="201" t="s">
        <v>997</v>
      </c>
      <c r="E503" s="18" t="s">
        <v>21</v>
      </c>
      <c r="F503" s="202">
        <v>0</v>
      </c>
      <c r="H503" s="33"/>
    </row>
    <row r="504" spans="2:8" s="1" customFormat="1" ht="16.899999999999999" customHeight="1">
      <c r="B504" s="33"/>
      <c r="C504" s="201" t="s">
        <v>21</v>
      </c>
      <c r="D504" s="201" t="s">
        <v>1137</v>
      </c>
      <c r="E504" s="18" t="s">
        <v>21</v>
      </c>
      <c r="F504" s="202">
        <v>76.540000000000006</v>
      </c>
      <c r="H504" s="33"/>
    </row>
    <row r="505" spans="2:8" s="1" customFormat="1" ht="16.899999999999999" customHeight="1">
      <c r="B505" s="33"/>
      <c r="C505" s="201" t="s">
        <v>21</v>
      </c>
      <c r="D505" s="201" t="s">
        <v>999</v>
      </c>
      <c r="E505" s="18" t="s">
        <v>21</v>
      </c>
      <c r="F505" s="202">
        <v>0</v>
      </c>
      <c r="H505" s="33"/>
    </row>
    <row r="506" spans="2:8" s="1" customFormat="1" ht="16.899999999999999" customHeight="1">
      <c r="B506" s="33"/>
      <c r="C506" s="201" t="s">
        <v>21</v>
      </c>
      <c r="D506" s="201" t="s">
        <v>1138</v>
      </c>
      <c r="E506" s="18" t="s">
        <v>21</v>
      </c>
      <c r="F506" s="202">
        <v>26.207999999999998</v>
      </c>
      <c r="H506" s="33"/>
    </row>
    <row r="507" spans="2:8" s="1" customFormat="1" ht="16.899999999999999" customHeight="1">
      <c r="B507" s="33"/>
      <c r="C507" s="201" t="s">
        <v>21</v>
      </c>
      <c r="D507" s="201" t="s">
        <v>1139</v>
      </c>
      <c r="E507" s="18" t="s">
        <v>21</v>
      </c>
      <c r="F507" s="202">
        <v>14.352</v>
      </c>
      <c r="H507" s="33"/>
    </row>
    <row r="508" spans="2:8" s="1" customFormat="1" ht="16.899999999999999" customHeight="1">
      <c r="B508" s="33"/>
      <c r="C508" s="201" t="s">
        <v>21</v>
      </c>
      <c r="D508" s="201" t="s">
        <v>1140</v>
      </c>
      <c r="E508" s="18" t="s">
        <v>21</v>
      </c>
      <c r="F508" s="202">
        <v>3.7440000000000002</v>
      </c>
      <c r="H508" s="33"/>
    </row>
    <row r="509" spans="2:8" s="1" customFormat="1" ht="16.899999999999999" customHeight="1">
      <c r="B509" s="33"/>
      <c r="C509" s="201" t="s">
        <v>21</v>
      </c>
      <c r="D509" s="201" t="s">
        <v>1008</v>
      </c>
      <c r="E509" s="18" t="s">
        <v>21</v>
      </c>
      <c r="F509" s="202">
        <v>0</v>
      </c>
      <c r="H509" s="33"/>
    </row>
    <row r="510" spans="2:8" s="1" customFormat="1" ht="16.899999999999999" customHeight="1">
      <c r="B510" s="33"/>
      <c r="C510" s="201" t="s">
        <v>21</v>
      </c>
      <c r="D510" s="201" t="s">
        <v>1141</v>
      </c>
      <c r="E510" s="18" t="s">
        <v>21</v>
      </c>
      <c r="F510" s="202">
        <v>227.65</v>
      </c>
      <c r="H510" s="33"/>
    </row>
    <row r="511" spans="2:8" s="1" customFormat="1" ht="16.899999999999999" customHeight="1">
      <c r="B511" s="33"/>
      <c r="C511" s="201" t="s">
        <v>21</v>
      </c>
      <c r="D511" s="201" t="s">
        <v>1142</v>
      </c>
      <c r="E511" s="18" t="s">
        <v>21</v>
      </c>
      <c r="F511" s="202">
        <v>0</v>
      </c>
      <c r="H511" s="33"/>
    </row>
    <row r="512" spans="2:8" s="1" customFormat="1" ht="16.899999999999999" customHeight="1">
      <c r="B512" s="33"/>
      <c r="C512" s="201" t="s">
        <v>21</v>
      </c>
      <c r="D512" s="201" t="s">
        <v>1143</v>
      </c>
      <c r="E512" s="18" t="s">
        <v>21</v>
      </c>
      <c r="F512" s="202">
        <v>29.44</v>
      </c>
      <c r="H512" s="33"/>
    </row>
    <row r="513" spans="2:8" s="1" customFormat="1" ht="16.899999999999999" customHeight="1">
      <c r="B513" s="33"/>
      <c r="C513" s="201" t="s">
        <v>21</v>
      </c>
      <c r="D513" s="201" t="s">
        <v>1144</v>
      </c>
      <c r="E513" s="18" t="s">
        <v>21</v>
      </c>
      <c r="F513" s="202">
        <v>14.4</v>
      </c>
      <c r="H513" s="33"/>
    </row>
    <row r="514" spans="2:8" s="1" customFormat="1" ht="16.899999999999999" customHeight="1">
      <c r="B514" s="33"/>
      <c r="C514" s="201" t="s">
        <v>21</v>
      </c>
      <c r="D514" s="201" t="s">
        <v>1145</v>
      </c>
      <c r="E514" s="18" t="s">
        <v>21</v>
      </c>
      <c r="F514" s="202">
        <v>0</v>
      </c>
      <c r="H514" s="33"/>
    </row>
    <row r="515" spans="2:8" s="1" customFormat="1" ht="16.899999999999999" customHeight="1">
      <c r="B515" s="33"/>
      <c r="C515" s="201" t="s">
        <v>21</v>
      </c>
      <c r="D515" s="201" t="s">
        <v>1146</v>
      </c>
      <c r="E515" s="18" t="s">
        <v>21</v>
      </c>
      <c r="F515" s="202">
        <v>2.5920000000000001</v>
      </c>
      <c r="H515" s="33"/>
    </row>
    <row r="516" spans="2:8" s="1" customFormat="1" ht="16.899999999999999" customHeight="1">
      <c r="B516" s="33"/>
      <c r="C516" s="201" t="s">
        <v>21</v>
      </c>
      <c r="D516" s="201" t="s">
        <v>1147</v>
      </c>
      <c r="E516" s="18" t="s">
        <v>21</v>
      </c>
      <c r="F516" s="202">
        <v>0.16</v>
      </c>
      <c r="H516" s="33"/>
    </row>
    <row r="517" spans="2:8" s="1" customFormat="1" ht="16.899999999999999" customHeight="1">
      <c r="B517" s="33"/>
      <c r="C517" s="201" t="s">
        <v>21</v>
      </c>
      <c r="D517" s="201" t="s">
        <v>1148</v>
      </c>
      <c r="E517" s="18" t="s">
        <v>21</v>
      </c>
      <c r="F517" s="202">
        <v>6.08</v>
      </c>
      <c r="H517" s="33"/>
    </row>
    <row r="518" spans="2:8" s="1" customFormat="1" ht="16.899999999999999" customHeight="1">
      <c r="B518" s="33"/>
      <c r="C518" s="201" t="s">
        <v>21</v>
      </c>
      <c r="D518" s="201" t="s">
        <v>1149</v>
      </c>
      <c r="E518" s="18" t="s">
        <v>21</v>
      </c>
      <c r="F518" s="202">
        <v>0</v>
      </c>
      <c r="H518" s="33"/>
    </row>
    <row r="519" spans="2:8" s="1" customFormat="1" ht="16.899999999999999" customHeight="1">
      <c r="B519" s="33"/>
      <c r="C519" s="201" t="s">
        <v>21</v>
      </c>
      <c r="D519" s="201" t="s">
        <v>1150</v>
      </c>
      <c r="E519" s="18" t="s">
        <v>21</v>
      </c>
      <c r="F519" s="202">
        <v>133.48400000000001</v>
      </c>
      <c r="H519" s="33"/>
    </row>
    <row r="520" spans="2:8" s="1" customFormat="1" ht="16.899999999999999" customHeight="1">
      <c r="B520" s="33"/>
      <c r="C520" s="201" t="s">
        <v>21</v>
      </c>
      <c r="D520" s="201" t="s">
        <v>1151</v>
      </c>
      <c r="E520" s="18" t="s">
        <v>21</v>
      </c>
      <c r="F520" s="202">
        <v>96.24</v>
      </c>
      <c r="H520" s="33"/>
    </row>
    <row r="521" spans="2:8" s="1" customFormat="1" ht="16.899999999999999" customHeight="1">
      <c r="B521" s="33"/>
      <c r="C521" s="201" t="s">
        <v>21</v>
      </c>
      <c r="D521" s="201" t="s">
        <v>1152</v>
      </c>
      <c r="E521" s="18" t="s">
        <v>21</v>
      </c>
      <c r="F521" s="202">
        <v>0</v>
      </c>
      <c r="H521" s="33"/>
    </row>
    <row r="522" spans="2:8" s="1" customFormat="1" ht="16.899999999999999" customHeight="1">
      <c r="B522" s="33"/>
      <c r="C522" s="201" t="s">
        <v>21</v>
      </c>
      <c r="D522" s="201" t="s">
        <v>1153</v>
      </c>
      <c r="E522" s="18" t="s">
        <v>21</v>
      </c>
      <c r="F522" s="202">
        <v>37.44</v>
      </c>
      <c r="H522" s="33"/>
    </row>
    <row r="523" spans="2:8" s="1" customFormat="1" ht="16.899999999999999" customHeight="1">
      <c r="B523" s="33"/>
      <c r="C523" s="201" t="s">
        <v>21</v>
      </c>
      <c r="D523" s="201" t="s">
        <v>1154</v>
      </c>
      <c r="E523" s="18" t="s">
        <v>21</v>
      </c>
      <c r="F523" s="202">
        <v>170.52</v>
      </c>
      <c r="H523" s="33"/>
    </row>
    <row r="524" spans="2:8" s="1" customFormat="1" ht="16.899999999999999" customHeight="1">
      <c r="B524" s="33"/>
      <c r="C524" s="201" t="s">
        <v>21</v>
      </c>
      <c r="D524" s="201" t="s">
        <v>1155</v>
      </c>
      <c r="E524" s="18" t="s">
        <v>21</v>
      </c>
      <c r="F524" s="202">
        <v>0</v>
      </c>
      <c r="H524" s="33"/>
    </row>
    <row r="525" spans="2:8" s="1" customFormat="1" ht="16.899999999999999" customHeight="1">
      <c r="B525" s="33"/>
      <c r="C525" s="201" t="s">
        <v>21</v>
      </c>
      <c r="D525" s="201" t="s">
        <v>1156</v>
      </c>
      <c r="E525" s="18" t="s">
        <v>21</v>
      </c>
      <c r="F525" s="202">
        <v>7.1829999999999998</v>
      </c>
      <c r="H525" s="33"/>
    </row>
    <row r="526" spans="2:8" s="1" customFormat="1" ht="16.899999999999999" customHeight="1">
      <c r="B526" s="33"/>
      <c r="C526" s="201" t="s">
        <v>21</v>
      </c>
      <c r="D526" s="201" t="s">
        <v>1157</v>
      </c>
      <c r="E526" s="18" t="s">
        <v>21</v>
      </c>
      <c r="F526" s="202">
        <v>57.92</v>
      </c>
      <c r="H526" s="33"/>
    </row>
    <row r="527" spans="2:8" s="1" customFormat="1" ht="16.899999999999999" customHeight="1">
      <c r="B527" s="33"/>
      <c r="C527" s="201" t="s">
        <v>738</v>
      </c>
      <c r="D527" s="201" t="s">
        <v>464</v>
      </c>
      <c r="E527" s="18" t="s">
        <v>21</v>
      </c>
      <c r="F527" s="202">
        <v>918.41099999999994</v>
      </c>
      <c r="H527" s="33"/>
    </row>
    <row r="528" spans="2:8" s="1" customFormat="1" ht="16.899999999999999" customHeight="1">
      <c r="B528" s="33"/>
      <c r="C528" s="203" t="s">
        <v>1480</v>
      </c>
      <c r="H528" s="33"/>
    </row>
    <row r="529" spans="2:8" s="1" customFormat="1" ht="16.899999999999999" customHeight="1">
      <c r="B529" s="33"/>
      <c r="C529" s="201" t="s">
        <v>989</v>
      </c>
      <c r="D529" s="201" t="s">
        <v>990</v>
      </c>
      <c r="E529" s="18" t="s">
        <v>415</v>
      </c>
      <c r="F529" s="202">
        <v>918.41099999999994</v>
      </c>
      <c r="H529" s="33"/>
    </row>
    <row r="530" spans="2:8" s="1" customFormat="1" ht="16.899999999999999" customHeight="1">
      <c r="B530" s="33"/>
      <c r="C530" s="201" t="s">
        <v>1022</v>
      </c>
      <c r="D530" s="201" t="s">
        <v>1023</v>
      </c>
      <c r="E530" s="18" t="s">
        <v>415</v>
      </c>
      <c r="F530" s="202">
        <v>918.41099999999994</v>
      </c>
      <c r="H530" s="33"/>
    </row>
    <row r="531" spans="2:8" s="1" customFormat="1" ht="16.899999999999999" customHeight="1">
      <c r="B531" s="33"/>
      <c r="C531" s="201" t="s">
        <v>1031</v>
      </c>
      <c r="D531" s="201" t="s">
        <v>1032</v>
      </c>
      <c r="E531" s="18" t="s">
        <v>415</v>
      </c>
      <c r="F531" s="202">
        <v>918.41099999999994</v>
      </c>
      <c r="H531" s="33"/>
    </row>
    <row r="532" spans="2:8" s="1" customFormat="1" ht="16.899999999999999" customHeight="1">
      <c r="B532" s="33"/>
      <c r="C532" s="201" t="s">
        <v>1039</v>
      </c>
      <c r="D532" s="201" t="s">
        <v>1040</v>
      </c>
      <c r="E532" s="18" t="s">
        <v>415</v>
      </c>
      <c r="F532" s="202">
        <v>1836.8219999999999</v>
      </c>
      <c r="H532" s="33"/>
    </row>
    <row r="533" spans="2:8" s="1" customFormat="1" ht="16.899999999999999" customHeight="1">
      <c r="B533" s="33"/>
      <c r="C533" s="201" t="s">
        <v>1027</v>
      </c>
      <c r="D533" s="201" t="s">
        <v>1028</v>
      </c>
      <c r="E533" s="18" t="s">
        <v>638</v>
      </c>
      <c r="F533" s="202">
        <v>649.31700000000001</v>
      </c>
      <c r="H533" s="33"/>
    </row>
    <row r="534" spans="2:8" s="1" customFormat="1" ht="16.899999999999999" customHeight="1">
      <c r="B534" s="33"/>
      <c r="C534" s="201" t="s">
        <v>1035</v>
      </c>
      <c r="D534" s="201" t="s">
        <v>1036</v>
      </c>
      <c r="E534" s="18" t="s">
        <v>638</v>
      </c>
      <c r="F534" s="202">
        <v>468.39</v>
      </c>
      <c r="H534" s="33"/>
    </row>
    <row r="535" spans="2:8" s="1" customFormat="1" ht="16.899999999999999" customHeight="1">
      <c r="B535" s="33"/>
      <c r="C535" s="201" t="s">
        <v>1044</v>
      </c>
      <c r="D535" s="201" t="s">
        <v>1045</v>
      </c>
      <c r="E535" s="18" t="s">
        <v>638</v>
      </c>
      <c r="F535" s="202">
        <v>716.36099999999999</v>
      </c>
      <c r="H535" s="33"/>
    </row>
    <row r="536" spans="2:8" s="1" customFormat="1" ht="16.899999999999999" customHeight="1">
      <c r="B536" s="33"/>
      <c r="C536" s="201" t="s">
        <v>1017</v>
      </c>
      <c r="D536" s="201" t="s">
        <v>1018</v>
      </c>
      <c r="E536" s="18" t="s">
        <v>467</v>
      </c>
      <c r="F536" s="202">
        <v>18.367999999999999</v>
      </c>
      <c r="H536" s="33"/>
    </row>
    <row r="537" spans="2:8" s="1" customFormat="1" ht="16.899999999999999" customHeight="1">
      <c r="B537" s="33"/>
      <c r="C537" s="197" t="s">
        <v>740</v>
      </c>
      <c r="D537" s="198" t="s">
        <v>741</v>
      </c>
      <c r="E537" s="199" t="s">
        <v>638</v>
      </c>
      <c r="F537" s="200">
        <v>665.52</v>
      </c>
      <c r="H537" s="33"/>
    </row>
    <row r="538" spans="2:8" s="1" customFormat="1" ht="16.899999999999999" customHeight="1">
      <c r="B538" s="33"/>
      <c r="C538" s="201" t="s">
        <v>21</v>
      </c>
      <c r="D538" s="201" t="s">
        <v>790</v>
      </c>
      <c r="E538" s="18" t="s">
        <v>21</v>
      </c>
      <c r="F538" s="202">
        <v>0</v>
      </c>
      <c r="H538" s="33"/>
    </row>
    <row r="539" spans="2:8" s="1" customFormat="1" ht="16.899999999999999" customHeight="1">
      <c r="B539" s="33"/>
      <c r="C539" s="201" t="s">
        <v>740</v>
      </c>
      <c r="D539" s="201" t="s">
        <v>1119</v>
      </c>
      <c r="E539" s="18" t="s">
        <v>21</v>
      </c>
      <c r="F539" s="202">
        <v>665.52</v>
      </c>
      <c r="H539" s="33"/>
    </row>
    <row r="540" spans="2:8" s="1" customFormat="1" ht="16.899999999999999" customHeight="1">
      <c r="B540" s="33"/>
      <c r="C540" s="203" t="s">
        <v>1480</v>
      </c>
      <c r="H540" s="33"/>
    </row>
    <row r="541" spans="2:8" s="1" customFormat="1" ht="16.899999999999999" customHeight="1">
      <c r="B541" s="33"/>
      <c r="C541" s="201" t="s">
        <v>914</v>
      </c>
      <c r="D541" s="201" t="s">
        <v>915</v>
      </c>
      <c r="E541" s="18" t="s">
        <v>638</v>
      </c>
      <c r="F541" s="202">
        <v>665.52</v>
      </c>
      <c r="H541" s="33"/>
    </row>
    <row r="542" spans="2:8" s="1" customFormat="1" ht="16.899999999999999" customHeight="1">
      <c r="B542" s="33"/>
      <c r="C542" s="201" t="s">
        <v>938</v>
      </c>
      <c r="D542" s="201" t="s">
        <v>939</v>
      </c>
      <c r="E542" s="18" t="s">
        <v>638</v>
      </c>
      <c r="F542" s="202">
        <v>1255.77</v>
      </c>
      <c r="H542" s="33"/>
    </row>
    <row r="543" spans="2:8" s="1" customFormat="1" ht="16.899999999999999" customHeight="1">
      <c r="B543" s="33"/>
      <c r="C543" s="197" t="s">
        <v>743</v>
      </c>
      <c r="D543" s="198" t="s">
        <v>744</v>
      </c>
      <c r="E543" s="199" t="s">
        <v>638</v>
      </c>
      <c r="F543" s="200">
        <v>379.65</v>
      </c>
      <c r="H543" s="33"/>
    </row>
    <row r="544" spans="2:8" s="1" customFormat="1" ht="16.899999999999999" customHeight="1">
      <c r="B544" s="33"/>
      <c r="C544" s="201" t="s">
        <v>21</v>
      </c>
      <c r="D544" s="201" t="s">
        <v>900</v>
      </c>
      <c r="E544" s="18" t="s">
        <v>21</v>
      </c>
      <c r="F544" s="202">
        <v>0</v>
      </c>
      <c r="H544" s="33"/>
    </row>
    <row r="545" spans="2:8" s="1" customFormat="1" ht="16.899999999999999" customHeight="1">
      <c r="B545" s="33"/>
      <c r="C545" s="201" t="s">
        <v>743</v>
      </c>
      <c r="D545" s="201" t="s">
        <v>1120</v>
      </c>
      <c r="E545" s="18" t="s">
        <v>21</v>
      </c>
      <c r="F545" s="202">
        <v>379.65</v>
      </c>
      <c r="H545" s="33"/>
    </row>
    <row r="546" spans="2:8" s="1" customFormat="1" ht="16.899999999999999" customHeight="1">
      <c r="B546" s="33"/>
      <c r="C546" s="203" t="s">
        <v>1480</v>
      </c>
      <c r="H546" s="33"/>
    </row>
    <row r="547" spans="2:8" s="1" customFormat="1" ht="16.899999999999999" customHeight="1">
      <c r="B547" s="33"/>
      <c r="C547" s="201" t="s">
        <v>918</v>
      </c>
      <c r="D547" s="201" t="s">
        <v>919</v>
      </c>
      <c r="E547" s="18" t="s">
        <v>638</v>
      </c>
      <c r="F547" s="202">
        <v>379.65</v>
      </c>
      <c r="H547" s="33"/>
    </row>
    <row r="548" spans="2:8" s="1" customFormat="1" ht="16.899999999999999" customHeight="1">
      <c r="B548" s="33"/>
      <c r="C548" s="201" t="s">
        <v>938</v>
      </c>
      <c r="D548" s="201" t="s">
        <v>939</v>
      </c>
      <c r="E548" s="18" t="s">
        <v>638</v>
      </c>
      <c r="F548" s="202">
        <v>1255.77</v>
      </c>
      <c r="H548" s="33"/>
    </row>
    <row r="549" spans="2:8" s="1" customFormat="1" ht="16.899999999999999" customHeight="1">
      <c r="B549" s="33"/>
      <c r="C549" s="197" t="s">
        <v>1097</v>
      </c>
      <c r="D549" s="198" t="s">
        <v>1098</v>
      </c>
      <c r="E549" s="199" t="s">
        <v>638</v>
      </c>
      <c r="F549" s="200">
        <v>210.6</v>
      </c>
      <c r="H549" s="33"/>
    </row>
    <row r="550" spans="2:8" s="1" customFormat="1" ht="16.899999999999999" customHeight="1">
      <c r="B550" s="33"/>
      <c r="C550" s="201" t="s">
        <v>21</v>
      </c>
      <c r="D550" s="201" t="s">
        <v>1122</v>
      </c>
      <c r="E550" s="18" t="s">
        <v>21</v>
      </c>
      <c r="F550" s="202">
        <v>0</v>
      </c>
      <c r="H550" s="33"/>
    </row>
    <row r="551" spans="2:8" s="1" customFormat="1" ht="16.899999999999999" customHeight="1">
      <c r="B551" s="33"/>
      <c r="C551" s="201" t="s">
        <v>1097</v>
      </c>
      <c r="D551" s="201" t="s">
        <v>1123</v>
      </c>
      <c r="E551" s="18" t="s">
        <v>21</v>
      </c>
      <c r="F551" s="202">
        <v>210.6</v>
      </c>
      <c r="H551" s="33"/>
    </row>
    <row r="552" spans="2:8" s="1" customFormat="1" ht="16.899999999999999" customHeight="1">
      <c r="B552" s="33"/>
      <c r="C552" s="203" t="s">
        <v>1480</v>
      </c>
      <c r="H552" s="33"/>
    </row>
    <row r="553" spans="2:8" s="1" customFormat="1" ht="16.899999999999999" customHeight="1">
      <c r="B553" s="33"/>
      <c r="C553" s="201" t="s">
        <v>1128</v>
      </c>
      <c r="D553" s="201" t="s">
        <v>1129</v>
      </c>
      <c r="E553" s="18" t="s">
        <v>638</v>
      </c>
      <c r="F553" s="202">
        <v>210.6</v>
      </c>
      <c r="H553" s="33"/>
    </row>
    <row r="554" spans="2:8" s="1" customFormat="1" ht="16.899999999999999" customHeight="1">
      <c r="B554" s="33"/>
      <c r="C554" s="201" t="s">
        <v>938</v>
      </c>
      <c r="D554" s="201" t="s">
        <v>939</v>
      </c>
      <c r="E554" s="18" t="s">
        <v>638</v>
      </c>
      <c r="F554" s="202">
        <v>1255.77</v>
      </c>
      <c r="H554" s="33"/>
    </row>
    <row r="555" spans="2:8" s="1" customFormat="1" ht="26.45" customHeight="1">
      <c r="B555" s="33"/>
      <c r="C555" s="196" t="s">
        <v>1492</v>
      </c>
      <c r="D555" s="196" t="s">
        <v>115</v>
      </c>
      <c r="H555" s="33"/>
    </row>
    <row r="556" spans="2:8" s="1" customFormat="1" ht="16.899999999999999" customHeight="1">
      <c r="B556" s="33"/>
      <c r="C556" s="197" t="s">
        <v>611</v>
      </c>
      <c r="D556" s="198" t="s">
        <v>611</v>
      </c>
      <c r="E556" s="199" t="s">
        <v>415</v>
      </c>
      <c r="F556" s="200">
        <v>90</v>
      </c>
      <c r="H556" s="33"/>
    </row>
    <row r="557" spans="2:8" s="1" customFormat="1" ht="16.899999999999999" customHeight="1">
      <c r="B557" s="33"/>
      <c r="C557" s="201" t="s">
        <v>21</v>
      </c>
      <c r="D557" s="201" t="s">
        <v>777</v>
      </c>
      <c r="E557" s="18" t="s">
        <v>21</v>
      </c>
      <c r="F557" s="202">
        <v>0</v>
      </c>
      <c r="H557" s="33"/>
    </row>
    <row r="558" spans="2:8" s="1" customFormat="1" ht="16.899999999999999" customHeight="1">
      <c r="B558" s="33"/>
      <c r="C558" s="201" t="s">
        <v>21</v>
      </c>
      <c r="D558" s="201" t="s">
        <v>1189</v>
      </c>
      <c r="E558" s="18" t="s">
        <v>21</v>
      </c>
      <c r="F558" s="202">
        <v>90</v>
      </c>
      <c r="H558" s="33"/>
    </row>
    <row r="559" spans="2:8" s="1" customFormat="1" ht="16.899999999999999" customHeight="1">
      <c r="B559" s="33"/>
      <c r="C559" s="201" t="s">
        <v>611</v>
      </c>
      <c r="D559" s="201" t="s">
        <v>464</v>
      </c>
      <c r="E559" s="18" t="s">
        <v>21</v>
      </c>
      <c r="F559" s="202">
        <v>90</v>
      </c>
      <c r="H559" s="33"/>
    </row>
    <row r="560" spans="2:8" s="1" customFormat="1" ht="16.899999999999999" customHeight="1">
      <c r="B560" s="33"/>
      <c r="C560" s="203" t="s">
        <v>1480</v>
      </c>
      <c r="H560" s="33"/>
    </row>
    <row r="561" spans="2:8" s="1" customFormat="1" ht="16.899999999999999" customHeight="1">
      <c r="B561" s="33"/>
      <c r="C561" s="201" t="s">
        <v>1184</v>
      </c>
      <c r="D561" s="201" t="s">
        <v>1185</v>
      </c>
      <c r="E561" s="18" t="s">
        <v>415</v>
      </c>
      <c r="F561" s="202">
        <v>90</v>
      </c>
      <c r="H561" s="33"/>
    </row>
    <row r="562" spans="2:8" s="1" customFormat="1" ht="16.899999999999999" customHeight="1">
      <c r="B562" s="33"/>
      <c r="C562" s="201" t="s">
        <v>835</v>
      </c>
      <c r="D562" s="201" t="s">
        <v>836</v>
      </c>
      <c r="E562" s="18" t="s">
        <v>415</v>
      </c>
      <c r="F562" s="202">
        <v>90</v>
      </c>
      <c r="H562" s="33"/>
    </row>
    <row r="563" spans="2:8" s="1" customFormat="1" ht="16.899999999999999" customHeight="1">
      <c r="B563" s="33"/>
      <c r="C563" s="201" t="s">
        <v>577</v>
      </c>
      <c r="D563" s="201" t="s">
        <v>578</v>
      </c>
      <c r="E563" s="18" t="s">
        <v>415</v>
      </c>
      <c r="F563" s="202">
        <v>90</v>
      </c>
      <c r="H563" s="33"/>
    </row>
    <row r="564" spans="2:8" s="1" customFormat="1" ht="16.899999999999999" customHeight="1">
      <c r="B564" s="33"/>
      <c r="C564" s="201" t="s">
        <v>841</v>
      </c>
      <c r="D564" s="201" t="s">
        <v>842</v>
      </c>
      <c r="E564" s="18" t="s">
        <v>415</v>
      </c>
      <c r="F564" s="202">
        <v>90</v>
      </c>
      <c r="H564" s="33"/>
    </row>
    <row r="565" spans="2:8" s="1" customFormat="1" ht="16.899999999999999" customHeight="1">
      <c r="B565" s="33"/>
      <c r="C565" s="201" t="s">
        <v>1193</v>
      </c>
      <c r="D565" s="201" t="s">
        <v>1194</v>
      </c>
      <c r="E565" s="18" t="s">
        <v>415</v>
      </c>
      <c r="F565" s="202">
        <v>90</v>
      </c>
      <c r="H565" s="33"/>
    </row>
    <row r="566" spans="2:8" s="1" customFormat="1" ht="16.899999999999999" customHeight="1">
      <c r="B566" s="33"/>
      <c r="C566" s="201" t="s">
        <v>1198</v>
      </c>
      <c r="D566" s="201" t="s">
        <v>1199</v>
      </c>
      <c r="E566" s="18" t="s">
        <v>415</v>
      </c>
      <c r="F566" s="202">
        <v>90</v>
      </c>
      <c r="H566" s="33"/>
    </row>
    <row r="567" spans="2:8" s="1" customFormat="1" ht="16.899999999999999" customHeight="1">
      <c r="B567" s="33"/>
      <c r="C567" s="201" t="s">
        <v>1203</v>
      </c>
      <c r="D567" s="201" t="s">
        <v>1204</v>
      </c>
      <c r="E567" s="18" t="s">
        <v>415</v>
      </c>
      <c r="F567" s="202">
        <v>90</v>
      </c>
      <c r="H567" s="33"/>
    </row>
    <row r="568" spans="2:8" s="1" customFormat="1" ht="16.899999999999999" customHeight="1">
      <c r="B568" s="33"/>
      <c r="C568" s="201" t="s">
        <v>1208</v>
      </c>
      <c r="D568" s="201" t="s">
        <v>1209</v>
      </c>
      <c r="E568" s="18" t="s">
        <v>415</v>
      </c>
      <c r="F568" s="202">
        <v>90</v>
      </c>
      <c r="H568" s="33"/>
    </row>
    <row r="569" spans="2:8" s="1" customFormat="1" ht="16.899999999999999" customHeight="1">
      <c r="B569" s="33"/>
      <c r="C569" s="201" t="s">
        <v>1213</v>
      </c>
      <c r="D569" s="201" t="s">
        <v>1214</v>
      </c>
      <c r="E569" s="18" t="s">
        <v>415</v>
      </c>
      <c r="F569" s="202">
        <v>90</v>
      </c>
      <c r="H569" s="33"/>
    </row>
    <row r="570" spans="2:8" s="1" customFormat="1" ht="16.899999999999999" customHeight="1">
      <c r="B570" s="33"/>
      <c r="C570" s="201" t="s">
        <v>1218</v>
      </c>
      <c r="D570" s="201" t="s">
        <v>1219</v>
      </c>
      <c r="E570" s="18" t="s">
        <v>415</v>
      </c>
      <c r="F570" s="202">
        <v>90</v>
      </c>
      <c r="H570" s="33"/>
    </row>
    <row r="571" spans="2:8" s="1" customFormat="1" ht="16.899999999999999" customHeight="1">
      <c r="B571" s="33"/>
      <c r="C571" s="201" t="s">
        <v>586</v>
      </c>
      <c r="D571" s="201" t="s">
        <v>587</v>
      </c>
      <c r="E571" s="18" t="s">
        <v>467</v>
      </c>
      <c r="F571" s="202">
        <v>22.05</v>
      </c>
      <c r="H571" s="33"/>
    </row>
    <row r="572" spans="2:8" s="1" customFormat="1" ht="26.45" customHeight="1">
      <c r="B572" s="33"/>
      <c r="C572" s="196" t="s">
        <v>1493</v>
      </c>
      <c r="D572" s="196" t="s">
        <v>118</v>
      </c>
      <c r="H572" s="33"/>
    </row>
    <row r="573" spans="2:8" s="1" customFormat="1" ht="16.899999999999999" customHeight="1">
      <c r="B573" s="33"/>
      <c r="C573" s="197" t="s">
        <v>1494</v>
      </c>
      <c r="D573" s="198" t="s">
        <v>1495</v>
      </c>
      <c r="E573" s="199" t="s">
        <v>467</v>
      </c>
      <c r="F573" s="200">
        <v>156.19999999999999</v>
      </c>
      <c r="H573" s="33"/>
    </row>
    <row r="574" spans="2:8" s="1" customFormat="1" ht="16.899999999999999" customHeight="1">
      <c r="B574" s="33"/>
      <c r="C574" s="197" t="s">
        <v>1496</v>
      </c>
      <c r="D574" s="198" t="s">
        <v>1496</v>
      </c>
      <c r="E574" s="199" t="s">
        <v>467</v>
      </c>
      <c r="F574" s="200">
        <v>253.14</v>
      </c>
      <c r="H574" s="33"/>
    </row>
    <row r="575" spans="2:8" s="1" customFormat="1" ht="16.899999999999999" customHeight="1">
      <c r="B575" s="33"/>
      <c r="C575" s="197" t="s">
        <v>1497</v>
      </c>
      <c r="D575" s="198" t="s">
        <v>1498</v>
      </c>
      <c r="E575" s="199" t="s">
        <v>422</v>
      </c>
      <c r="F575" s="200">
        <v>44</v>
      </c>
      <c r="H575" s="33"/>
    </row>
    <row r="576" spans="2:8" s="1" customFormat="1" ht="16.899999999999999" customHeight="1">
      <c r="B576" s="33"/>
      <c r="C576" s="197" t="s">
        <v>608</v>
      </c>
      <c r="D576" s="198" t="s">
        <v>608</v>
      </c>
      <c r="E576" s="199" t="s">
        <v>609</v>
      </c>
      <c r="F576" s="200">
        <v>251</v>
      </c>
      <c r="H576" s="33"/>
    </row>
    <row r="577" spans="2:8" s="1" customFormat="1" ht="16.899999999999999" customHeight="1">
      <c r="B577" s="33"/>
      <c r="C577" s="201" t="s">
        <v>21</v>
      </c>
      <c r="D577" s="201" t="s">
        <v>624</v>
      </c>
      <c r="E577" s="18" t="s">
        <v>21</v>
      </c>
      <c r="F577" s="202">
        <v>0</v>
      </c>
      <c r="H577" s="33"/>
    </row>
    <row r="578" spans="2:8" s="1" customFormat="1" ht="16.899999999999999" customHeight="1">
      <c r="B578" s="33"/>
      <c r="C578" s="201" t="s">
        <v>608</v>
      </c>
      <c r="D578" s="201" t="s">
        <v>1234</v>
      </c>
      <c r="E578" s="18" t="s">
        <v>21</v>
      </c>
      <c r="F578" s="202">
        <v>251</v>
      </c>
      <c r="H578" s="33"/>
    </row>
    <row r="579" spans="2:8" s="1" customFormat="1" ht="16.899999999999999" customHeight="1">
      <c r="B579" s="33"/>
      <c r="C579" s="203" t="s">
        <v>1480</v>
      </c>
      <c r="H579" s="33"/>
    </row>
    <row r="580" spans="2:8" s="1" customFormat="1" ht="16.899999999999999" customHeight="1">
      <c r="B580" s="33"/>
      <c r="C580" s="201" t="s">
        <v>641</v>
      </c>
      <c r="D580" s="201" t="s">
        <v>642</v>
      </c>
      <c r="E580" s="18" t="s">
        <v>609</v>
      </c>
      <c r="F580" s="202">
        <v>251</v>
      </c>
      <c r="H580" s="33"/>
    </row>
    <row r="581" spans="2:8" s="1" customFormat="1" ht="16.899999999999999" customHeight="1">
      <c r="B581" s="33"/>
      <c r="C581" s="201" t="s">
        <v>616</v>
      </c>
      <c r="D581" s="201" t="s">
        <v>617</v>
      </c>
      <c r="E581" s="18" t="s">
        <v>422</v>
      </c>
      <c r="F581" s="202">
        <v>100.4</v>
      </c>
      <c r="H581" s="33"/>
    </row>
    <row r="582" spans="2:8" s="1" customFormat="1" ht="16.899999999999999" customHeight="1">
      <c r="B582" s="33"/>
      <c r="C582" s="201" t="s">
        <v>626</v>
      </c>
      <c r="D582" s="201" t="s">
        <v>627</v>
      </c>
      <c r="E582" s="18" t="s">
        <v>609</v>
      </c>
      <c r="F582" s="202">
        <v>251</v>
      </c>
      <c r="H582" s="33"/>
    </row>
    <row r="583" spans="2:8" s="1" customFormat="1" ht="16.899999999999999" customHeight="1">
      <c r="B583" s="33"/>
      <c r="C583" s="201" t="s">
        <v>629</v>
      </c>
      <c r="D583" s="201" t="s">
        <v>630</v>
      </c>
      <c r="E583" s="18" t="s">
        <v>631</v>
      </c>
      <c r="F583" s="202">
        <v>80.319999999999993</v>
      </c>
      <c r="H583" s="33"/>
    </row>
    <row r="584" spans="2:8" s="1" customFormat="1" ht="16.899999999999999" customHeight="1">
      <c r="B584" s="33"/>
      <c r="C584" s="201" t="s">
        <v>1237</v>
      </c>
      <c r="D584" s="201" t="s">
        <v>1238</v>
      </c>
      <c r="E584" s="18" t="s">
        <v>638</v>
      </c>
      <c r="F584" s="202">
        <v>100.4</v>
      </c>
      <c r="H584" s="33"/>
    </row>
    <row r="585" spans="2:8" s="1" customFormat="1" ht="16.899999999999999" customHeight="1">
      <c r="B585" s="33"/>
      <c r="C585" s="197" t="s">
        <v>611</v>
      </c>
      <c r="D585" s="198" t="s">
        <v>611</v>
      </c>
      <c r="E585" s="199" t="s">
        <v>415</v>
      </c>
      <c r="F585" s="200">
        <v>0.4</v>
      </c>
      <c r="H585" s="33"/>
    </row>
    <row r="586" spans="2:8" s="1" customFormat="1" ht="16.899999999999999" customHeight="1">
      <c r="B586" s="33"/>
      <c r="C586" s="201" t="s">
        <v>21</v>
      </c>
      <c r="D586" s="201" t="s">
        <v>777</v>
      </c>
      <c r="E586" s="18" t="s">
        <v>21</v>
      </c>
      <c r="F586" s="202">
        <v>0</v>
      </c>
      <c r="H586" s="33"/>
    </row>
    <row r="587" spans="2:8" s="1" customFormat="1" ht="16.899999999999999" customHeight="1">
      <c r="B587" s="33"/>
      <c r="C587" s="201" t="s">
        <v>21</v>
      </c>
      <c r="D587" s="201" t="s">
        <v>1248</v>
      </c>
      <c r="E587" s="18" t="s">
        <v>21</v>
      </c>
      <c r="F587" s="202">
        <v>0.4</v>
      </c>
      <c r="H587" s="33"/>
    </row>
    <row r="588" spans="2:8" s="1" customFormat="1" ht="16.899999999999999" customHeight="1">
      <c r="B588" s="33"/>
      <c r="C588" s="201" t="s">
        <v>611</v>
      </c>
      <c r="D588" s="201" t="s">
        <v>464</v>
      </c>
      <c r="E588" s="18" t="s">
        <v>21</v>
      </c>
      <c r="F588" s="202">
        <v>0.4</v>
      </c>
      <c r="H588" s="33"/>
    </row>
    <row r="589" spans="2:8" s="1" customFormat="1" ht="16.899999999999999" customHeight="1">
      <c r="B589" s="33"/>
      <c r="C589" s="203" t="s">
        <v>1480</v>
      </c>
      <c r="H589" s="33"/>
    </row>
    <row r="590" spans="2:8" s="1" customFormat="1" ht="16.899999999999999" customHeight="1">
      <c r="B590" s="33"/>
      <c r="C590" s="201" t="s">
        <v>1243</v>
      </c>
      <c r="D590" s="201" t="s">
        <v>1244</v>
      </c>
      <c r="E590" s="18" t="s">
        <v>415</v>
      </c>
      <c r="F590" s="202">
        <v>0.4</v>
      </c>
      <c r="H590" s="33"/>
    </row>
    <row r="591" spans="2:8" s="1" customFormat="1" ht="16.899999999999999" customHeight="1">
      <c r="B591" s="33"/>
      <c r="C591" s="201" t="s">
        <v>835</v>
      </c>
      <c r="D591" s="201" t="s">
        <v>836</v>
      </c>
      <c r="E591" s="18" t="s">
        <v>415</v>
      </c>
      <c r="F591" s="202">
        <v>0.4</v>
      </c>
      <c r="H591" s="33"/>
    </row>
    <row r="592" spans="2:8" s="1" customFormat="1" ht="16.899999999999999" customHeight="1">
      <c r="B592" s="33"/>
      <c r="C592" s="201" t="s">
        <v>1250</v>
      </c>
      <c r="D592" s="201" t="s">
        <v>1251</v>
      </c>
      <c r="E592" s="18" t="s">
        <v>415</v>
      </c>
      <c r="F592" s="202">
        <v>0.4</v>
      </c>
      <c r="H592" s="33"/>
    </row>
    <row r="593" spans="2:8" s="1" customFormat="1" ht="16.899999999999999" customHeight="1">
      <c r="B593" s="33"/>
      <c r="C593" s="201" t="s">
        <v>577</v>
      </c>
      <c r="D593" s="201" t="s">
        <v>578</v>
      </c>
      <c r="E593" s="18" t="s">
        <v>415</v>
      </c>
      <c r="F593" s="202">
        <v>0.4</v>
      </c>
      <c r="H593" s="33"/>
    </row>
    <row r="594" spans="2:8" s="1" customFormat="1" ht="16.899999999999999" customHeight="1">
      <c r="B594" s="33"/>
      <c r="C594" s="201" t="s">
        <v>841</v>
      </c>
      <c r="D594" s="201" t="s">
        <v>842</v>
      </c>
      <c r="E594" s="18" t="s">
        <v>415</v>
      </c>
      <c r="F594" s="202">
        <v>0.4</v>
      </c>
      <c r="H594" s="33"/>
    </row>
    <row r="595" spans="2:8" s="1" customFormat="1" ht="16.899999999999999" customHeight="1">
      <c r="B595" s="33"/>
      <c r="C595" s="201" t="s">
        <v>1257</v>
      </c>
      <c r="D595" s="201" t="s">
        <v>1258</v>
      </c>
      <c r="E595" s="18" t="s">
        <v>415</v>
      </c>
      <c r="F595" s="202">
        <v>0.4</v>
      </c>
      <c r="H595" s="33"/>
    </row>
    <row r="596" spans="2:8" s="1" customFormat="1" ht="16.899999999999999" customHeight="1">
      <c r="B596" s="33"/>
      <c r="C596" s="201" t="s">
        <v>1198</v>
      </c>
      <c r="D596" s="201" t="s">
        <v>1199</v>
      </c>
      <c r="E596" s="18" t="s">
        <v>415</v>
      </c>
      <c r="F596" s="202">
        <v>0.4</v>
      </c>
      <c r="H596" s="33"/>
    </row>
    <row r="597" spans="2:8" s="1" customFormat="1" ht="16.899999999999999" customHeight="1">
      <c r="B597" s="33"/>
      <c r="C597" s="201" t="s">
        <v>1203</v>
      </c>
      <c r="D597" s="201" t="s">
        <v>1204</v>
      </c>
      <c r="E597" s="18" t="s">
        <v>415</v>
      </c>
      <c r="F597" s="202">
        <v>0.4</v>
      </c>
      <c r="H597" s="33"/>
    </row>
    <row r="598" spans="2:8" s="1" customFormat="1" ht="16.899999999999999" customHeight="1">
      <c r="B598" s="33"/>
      <c r="C598" s="201" t="s">
        <v>1208</v>
      </c>
      <c r="D598" s="201" t="s">
        <v>1209</v>
      </c>
      <c r="E598" s="18" t="s">
        <v>415</v>
      </c>
      <c r="F598" s="202">
        <v>0.4</v>
      </c>
      <c r="H598" s="33"/>
    </row>
    <row r="599" spans="2:8" s="1" customFormat="1" ht="16.899999999999999" customHeight="1">
      <c r="B599" s="33"/>
      <c r="C599" s="201" t="s">
        <v>1213</v>
      </c>
      <c r="D599" s="201" t="s">
        <v>1214</v>
      </c>
      <c r="E599" s="18" t="s">
        <v>415</v>
      </c>
      <c r="F599" s="202">
        <v>0.4</v>
      </c>
      <c r="H599" s="33"/>
    </row>
    <row r="600" spans="2:8" s="1" customFormat="1" ht="16.899999999999999" customHeight="1">
      <c r="B600" s="33"/>
      <c r="C600" s="201" t="s">
        <v>1218</v>
      </c>
      <c r="D600" s="201" t="s">
        <v>1219</v>
      </c>
      <c r="E600" s="18" t="s">
        <v>415</v>
      </c>
      <c r="F600" s="202">
        <v>0.4</v>
      </c>
      <c r="H600" s="33"/>
    </row>
    <row r="601" spans="2:8" s="1" customFormat="1" ht="16.899999999999999" customHeight="1">
      <c r="B601" s="33"/>
      <c r="C601" s="201" t="s">
        <v>586</v>
      </c>
      <c r="D601" s="201" t="s">
        <v>587</v>
      </c>
      <c r="E601" s="18" t="s">
        <v>467</v>
      </c>
      <c r="F601" s="202">
        <v>8.9999999999999993E-3</v>
      </c>
      <c r="H601" s="33"/>
    </row>
    <row r="602" spans="2:8" s="1" customFormat="1" ht="16.899999999999999" customHeight="1">
      <c r="B602" s="33"/>
      <c r="C602" s="197" t="s">
        <v>1499</v>
      </c>
      <c r="D602" s="198" t="s">
        <v>611</v>
      </c>
      <c r="E602" s="199" t="s">
        <v>415</v>
      </c>
      <c r="F602" s="200">
        <v>180</v>
      </c>
      <c r="H602" s="33"/>
    </row>
    <row r="603" spans="2:8" s="1" customFormat="1" ht="16.899999999999999" customHeight="1">
      <c r="B603" s="33"/>
      <c r="C603" s="197" t="s">
        <v>1500</v>
      </c>
      <c r="D603" s="198" t="s">
        <v>1501</v>
      </c>
      <c r="E603" s="199" t="s">
        <v>719</v>
      </c>
      <c r="F603" s="200">
        <v>4440</v>
      </c>
      <c r="H603" s="33"/>
    </row>
    <row r="604" spans="2:8" s="1" customFormat="1" ht="16.899999999999999" customHeight="1">
      <c r="B604" s="33"/>
      <c r="C604" s="197" t="s">
        <v>1502</v>
      </c>
      <c r="D604" s="198" t="s">
        <v>1503</v>
      </c>
      <c r="E604" s="199" t="s">
        <v>719</v>
      </c>
      <c r="F604" s="200">
        <v>604</v>
      </c>
      <c r="H604" s="33"/>
    </row>
    <row r="605" spans="2:8" s="1" customFormat="1" ht="16.899999999999999" customHeight="1">
      <c r="B605" s="33"/>
      <c r="C605" s="197" t="s">
        <v>1504</v>
      </c>
      <c r="D605" s="198" t="s">
        <v>1505</v>
      </c>
      <c r="E605" s="199" t="s">
        <v>422</v>
      </c>
      <c r="F605" s="200">
        <v>312.39999999999998</v>
      </c>
      <c r="H605" s="33"/>
    </row>
    <row r="606" spans="2:8" s="1" customFormat="1" ht="26.45" customHeight="1">
      <c r="B606" s="33"/>
      <c r="C606" s="196" t="s">
        <v>120</v>
      </c>
      <c r="D606" s="196" t="s">
        <v>121</v>
      </c>
      <c r="H606" s="33"/>
    </row>
    <row r="607" spans="2:8" s="1" customFormat="1" ht="16.899999999999999" customHeight="1">
      <c r="B607" s="33"/>
      <c r="C607" s="197" t="s">
        <v>702</v>
      </c>
      <c r="D607" s="198" t="s">
        <v>702</v>
      </c>
      <c r="E607" s="199" t="s">
        <v>415</v>
      </c>
      <c r="F607" s="200">
        <v>140.15</v>
      </c>
      <c r="H607" s="33"/>
    </row>
    <row r="608" spans="2:8" s="1" customFormat="1" ht="16.899999999999999" customHeight="1">
      <c r="B608" s="33"/>
      <c r="C608" s="201" t="s">
        <v>21</v>
      </c>
      <c r="D608" s="201" t="s">
        <v>1506</v>
      </c>
      <c r="E608" s="18" t="s">
        <v>21</v>
      </c>
      <c r="F608" s="202">
        <v>0</v>
      </c>
      <c r="H608" s="33"/>
    </row>
    <row r="609" spans="2:8" s="1" customFormat="1" ht="16.899999999999999" customHeight="1">
      <c r="B609" s="33"/>
      <c r="C609" s="201" t="s">
        <v>21</v>
      </c>
      <c r="D609" s="201" t="s">
        <v>1507</v>
      </c>
      <c r="E609" s="18" t="s">
        <v>21</v>
      </c>
      <c r="F609" s="202">
        <v>113.65</v>
      </c>
      <c r="H609" s="33"/>
    </row>
    <row r="610" spans="2:8" s="1" customFormat="1" ht="16.899999999999999" customHeight="1">
      <c r="B610" s="33"/>
      <c r="C610" s="201" t="s">
        <v>21</v>
      </c>
      <c r="D610" s="201" t="s">
        <v>1508</v>
      </c>
      <c r="E610" s="18" t="s">
        <v>21</v>
      </c>
      <c r="F610" s="202">
        <v>24.8</v>
      </c>
      <c r="H610" s="33"/>
    </row>
    <row r="611" spans="2:8" s="1" customFormat="1" ht="16.899999999999999" customHeight="1">
      <c r="B611" s="33"/>
      <c r="C611" s="201" t="s">
        <v>21</v>
      </c>
      <c r="D611" s="201" t="s">
        <v>1509</v>
      </c>
      <c r="E611" s="18" t="s">
        <v>21</v>
      </c>
      <c r="F611" s="202">
        <v>0</v>
      </c>
      <c r="H611" s="33"/>
    </row>
    <row r="612" spans="2:8" s="1" customFormat="1" ht="16.899999999999999" customHeight="1">
      <c r="B612" s="33"/>
      <c r="C612" s="201" t="s">
        <v>21</v>
      </c>
      <c r="D612" s="201" t="s">
        <v>1510</v>
      </c>
      <c r="E612" s="18" t="s">
        <v>21</v>
      </c>
      <c r="F612" s="202">
        <v>1.7</v>
      </c>
      <c r="H612" s="33"/>
    </row>
    <row r="613" spans="2:8" s="1" customFormat="1" ht="16.899999999999999" customHeight="1">
      <c r="B613" s="33"/>
      <c r="C613" s="201" t="s">
        <v>702</v>
      </c>
      <c r="D613" s="201" t="s">
        <v>464</v>
      </c>
      <c r="E613" s="18" t="s">
        <v>21</v>
      </c>
      <c r="F613" s="202">
        <v>140.15</v>
      </c>
      <c r="H613" s="33"/>
    </row>
    <row r="614" spans="2:8" s="1" customFormat="1" ht="16.899999999999999" customHeight="1">
      <c r="B614" s="33"/>
      <c r="C614" s="197" t="s">
        <v>1270</v>
      </c>
      <c r="D614" s="198" t="s">
        <v>1270</v>
      </c>
      <c r="E614" s="199" t="s">
        <v>415</v>
      </c>
      <c r="F614" s="200">
        <v>755.25</v>
      </c>
      <c r="H614" s="33"/>
    </row>
    <row r="615" spans="2:8" s="1" customFormat="1" ht="16.899999999999999" customHeight="1">
      <c r="B615" s="33"/>
      <c r="C615" s="201" t="s">
        <v>21</v>
      </c>
      <c r="D615" s="201" t="s">
        <v>1278</v>
      </c>
      <c r="E615" s="18" t="s">
        <v>21</v>
      </c>
      <c r="F615" s="202">
        <v>0</v>
      </c>
      <c r="H615" s="33"/>
    </row>
    <row r="616" spans="2:8" s="1" customFormat="1" ht="16.899999999999999" customHeight="1">
      <c r="B616" s="33"/>
      <c r="C616" s="201" t="s">
        <v>21</v>
      </c>
      <c r="D616" s="201" t="s">
        <v>1279</v>
      </c>
      <c r="E616" s="18" t="s">
        <v>21</v>
      </c>
      <c r="F616" s="202">
        <v>596.5</v>
      </c>
      <c r="H616" s="33"/>
    </row>
    <row r="617" spans="2:8" s="1" customFormat="1" ht="16.899999999999999" customHeight="1">
      <c r="B617" s="33"/>
      <c r="C617" s="201" t="s">
        <v>21</v>
      </c>
      <c r="D617" s="201" t="s">
        <v>1280</v>
      </c>
      <c r="E617" s="18" t="s">
        <v>21</v>
      </c>
      <c r="F617" s="202">
        <v>120.5</v>
      </c>
      <c r="H617" s="33"/>
    </row>
    <row r="618" spans="2:8" s="1" customFormat="1" ht="16.899999999999999" customHeight="1">
      <c r="B618" s="33"/>
      <c r="C618" s="201" t="s">
        <v>21</v>
      </c>
      <c r="D618" s="201" t="s">
        <v>1281</v>
      </c>
      <c r="E618" s="18" t="s">
        <v>21</v>
      </c>
      <c r="F618" s="202">
        <v>38.25</v>
      </c>
      <c r="H618" s="33"/>
    </row>
    <row r="619" spans="2:8" s="1" customFormat="1" ht="16.899999999999999" customHeight="1">
      <c r="B619" s="33"/>
      <c r="C619" s="201" t="s">
        <v>1270</v>
      </c>
      <c r="D619" s="201" t="s">
        <v>464</v>
      </c>
      <c r="E619" s="18" t="s">
        <v>21</v>
      </c>
      <c r="F619" s="202">
        <v>755.25</v>
      </c>
      <c r="H619" s="33"/>
    </row>
    <row r="620" spans="2:8" s="1" customFormat="1" ht="16.899999999999999" customHeight="1">
      <c r="B620" s="33"/>
      <c r="C620" s="203" t="s">
        <v>1480</v>
      </c>
      <c r="H620" s="33"/>
    </row>
    <row r="621" spans="2:8" s="1" customFormat="1" ht="16.899999999999999" customHeight="1">
      <c r="B621" s="33"/>
      <c r="C621" s="201" t="s">
        <v>1273</v>
      </c>
      <c r="D621" s="201" t="s">
        <v>1274</v>
      </c>
      <c r="E621" s="18" t="s">
        <v>415</v>
      </c>
      <c r="F621" s="202">
        <v>755.25</v>
      </c>
      <c r="H621" s="33"/>
    </row>
    <row r="622" spans="2:8" s="1" customFormat="1" ht="16.899999999999999" customHeight="1">
      <c r="B622" s="33"/>
      <c r="C622" s="201" t="s">
        <v>1282</v>
      </c>
      <c r="D622" s="201" t="s">
        <v>1283</v>
      </c>
      <c r="E622" s="18" t="s">
        <v>415</v>
      </c>
      <c r="F622" s="202">
        <v>755.25</v>
      </c>
      <c r="H622" s="33"/>
    </row>
    <row r="623" spans="2:8" s="1" customFormat="1" ht="16.899999999999999" customHeight="1">
      <c r="B623" s="33"/>
      <c r="C623" s="201" t="s">
        <v>1308</v>
      </c>
      <c r="D623" s="201" t="s">
        <v>1309</v>
      </c>
      <c r="E623" s="18" t="s">
        <v>467</v>
      </c>
      <c r="F623" s="202">
        <v>7.2409999999999997</v>
      </c>
      <c r="H623" s="33"/>
    </row>
    <row r="624" spans="2:8" s="1" customFormat="1" ht="16.899999999999999" customHeight="1">
      <c r="B624" s="33"/>
      <c r="C624" s="201" t="s">
        <v>1314</v>
      </c>
      <c r="D624" s="201" t="s">
        <v>1315</v>
      </c>
      <c r="E624" s="18" t="s">
        <v>415</v>
      </c>
      <c r="F624" s="202">
        <v>755.25</v>
      </c>
      <c r="H624" s="33"/>
    </row>
    <row r="625" spans="2:8" s="1" customFormat="1" ht="16.899999999999999" customHeight="1">
      <c r="B625" s="33"/>
      <c r="C625" s="201" t="s">
        <v>1319</v>
      </c>
      <c r="D625" s="201" t="s">
        <v>1320</v>
      </c>
      <c r="E625" s="18" t="s">
        <v>415</v>
      </c>
      <c r="F625" s="202">
        <v>755.25</v>
      </c>
      <c r="H625" s="33"/>
    </row>
    <row r="626" spans="2:8" s="1" customFormat="1" ht="16.899999999999999" customHeight="1">
      <c r="B626" s="33"/>
      <c r="C626" s="201" t="s">
        <v>1322</v>
      </c>
      <c r="D626" s="201" t="s">
        <v>1323</v>
      </c>
      <c r="E626" s="18" t="s">
        <v>422</v>
      </c>
      <c r="F626" s="202">
        <v>755.25</v>
      </c>
      <c r="H626" s="33"/>
    </row>
    <row r="627" spans="2:8" s="1" customFormat="1" ht="16.899999999999999" customHeight="1">
      <c r="B627" s="33"/>
      <c r="C627" s="201" t="s">
        <v>1301</v>
      </c>
      <c r="D627" s="201" t="s">
        <v>1302</v>
      </c>
      <c r="E627" s="18" t="s">
        <v>415</v>
      </c>
      <c r="F627" s="202">
        <v>755.25</v>
      </c>
      <c r="H627" s="33"/>
    </row>
    <row r="628" spans="2:8" s="1" customFormat="1" ht="16.899999999999999" customHeight="1">
      <c r="B628" s="33"/>
      <c r="C628" s="201" t="s">
        <v>586</v>
      </c>
      <c r="D628" s="201" t="s">
        <v>587</v>
      </c>
      <c r="E628" s="18" t="s">
        <v>467</v>
      </c>
      <c r="F628" s="202">
        <v>183.52600000000001</v>
      </c>
      <c r="H628" s="33"/>
    </row>
    <row r="629" spans="2:8" s="1" customFormat="1" ht="16.899999999999999" customHeight="1">
      <c r="B629" s="33"/>
      <c r="C629" s="201" t="s">
        <v>1329</v>
      </c>
      <c r="D629" s="201" t="s">
        <v>1330</v>
      </c>
      <c r="E629" s="18" t="s">
        <v>467</v>
      </c>
      <c r="F629" s="202">
        <v>0.92300000000000004</v>
      </c>
      <c r="H629" s="33"/>
    </row>
    <row r="630" spans="2:8" s="1" customFormat="1" ht="16.899999999999999" customHeight="1">
      <c r="B630" s="33"/>
      <c r="C630" s="197" t="s">
        <v>1511</v>
      </c>
      <c r="D630" s="198" t="s">
        <v>1512</v>
      </c>
      <c r="E630" s="199" t="s">
        <v>415</v>
      </c>
      <c r="F630" s="200">
        <v>2929.45</v>
      </c>
      <c r="H630" s="33"/>
    </row>
    <row r="631" spans="2:8" s="1" customFormat="1" ht="16.899999999999999" customHeight="1">
      <c r="B631" s="33"/>
      <c r="C631" s="201" t="s">
        <v>21</v>
      </c>
      <c r="D631" s="201" t="s">
        <v>1513</v>
      </c>
      <c r="E631" s="18" t="s">
        <v>21</v>
      </c>
      <c r="F631" s="202">
        <v>0</v>
      </c>
      <c r="H631" s="33"/>
    </row>
    <row r="632" spans="2:8" s="1" customFormat="1" ht="16.899999999999999" customHeight="1">
      <c r="B632" s="33"/>
      <c r="C632" s="201" t="s">
        <v>21</v>
      </c>
      <c r="D632" s="201" t="s">
        <v>1514</v>
      </c>
      <c r="E632" s="18" t="s">
        <v>21</v>
      </c>
      <c r="F632" s="202">
        <v>0</v>
      </c>
      <c r="H632" s="33"/>
    </row>
    <row r="633" spans="2:8" s="1" customFormat="1" ht="16.899999999999999" customHeight="1">
      <c r="B633" s="33"/>
      <c r="C633" s="201" t="s">
        <v>21</v>
      </c>
      <c r="D633" s="201" t="s">
        <v>1515</v>
      </c>
      <c r="E633" s="18" t="s">
        <v>21</v>
      </c>
      <c r="F633" s="202">
        <v>1492.25</v>
      </c>
      <c r="H633" s="33"/>
    </row>
    <row r="634" spans="2:8" s="1" customFormat="1" ht="16.899999999999999" customHeight="1">
      <c r="B634" s="33"/>
      <c r="C634" s="201" t="s">
        <v>21</v>
      </c>
      <c r="D634" s="201" t="s">
        <v>1516</v>
      </c>
      <c r="E634" s="18" t="s">
        <v>21</v>
      </c>
      <c r="F634" s="202">
        <v>1404.9</v>
      </c>
      <c r="H634" s="33"/>
    </row>
    <row r="635" spans="2:8" s="1" customFormat="1" ht="16.899999999999999" customHeight="1">
      <c r="B635" s="33"/>
      <c r="C635" s="201" t="s">
        <v>21</v>
      </c>
      <c r="D635" s="201" t="s">
        <v>1517</v>
      </c>
      <c r="E635" s="18" t="s">
        <v>21</v>
      </c>
      <c r="F635" s="202">
        <v>32.299999999999997</v>
      </c>
      <c r="H635" s="33"/>
    </row>
    <row r="636" spans="2:8" s="1" customFormat="1" ht="16.899999999999999" customHeight="1">
      <c r="B636" s="33"/>
      <c r="C636" s="201" t="s">
        <v>1511</v>
      </c>
      <c r="D636" s="201" t="s">
        <v>543</v>
      </c>
      <c r="E636" s="18" t="s">
        <v>21</v>
      </c>
      <c r="F636" s="202">
        <v>2929.45</v>
      </c>
      <c r="H636" s="33"/>
    </row>
    <row r="637" spans="2:8" s="1" customFormat="1" ht="16.899999999999999" customHeight="1">
      <c r="B637" s="33"/>
      <c r="C637" s="197" t="s">
        <v>1518</v>
      </c>
      <c r="D637" s="198" t="s">
        <v>1519</v>
      </c>
      <c r="E637" s="199" t="s">
        <v>415</v>
      </c>
      <c r="F637" s="200">
        <v>77.2</v>
      </c>
      <c r="H637" s="33"/>
    </row>
    <row r="638" spans="2:8" s="1" customFormat="1" ht="16.899999999999999" customHeight="1">
      <c r="B638" s="33"/>
      <c r="C638" s="201" t="s">
        <v>21</v>
      </c>
      <c r="D638" s="201" t="s">
        <v>1520</v>
      </c>
      <c r="E638" s="18" t="s">
        <v>21</v>
      </c>
      <c r="F638" s="202">
        <v>0</v>
      </c>
      <c r="H638" s="33"/>
    </row>
    <row r="639" spans="2:8" s="1" customFormat="1" ht="16.899999999999999" customHeight="1">
      <c r="B639" s="33"/>
      <c r="C639" s="201" t="s">
        <v>21</v>
      </c>
      <c r="D639" s="201" t="s">
        <v>1521</v>
      </c>
      <c r="E639" s="18" t="s">
        <v>21</v>
      </c>
      <c r="F639" s="202">
        <v>77.2</v>
      </c>
      <c r="H639" s="33"/>
    </row>
    <row r="640" spans="2:8" s="1" customFormat="1" ht="16.899999999999999" customHeight="1">
      <c r="B640" s="33"/>
      <c r="C640" s="201" t="s">
        <v>1518</v>
      </c>
      <c r="D640" s="201" t="s">
        <v>543</v>
      </c>
      <c r="E640" s="18" t="s">
        <v>21</v>
      </c>
      <c r="F640" s="202">
        <v>77.2</v>
      </c>
      <c r="H640" s="33"/>
    </row>
    <row r="641" spans="2:8" s="1" customFormat="1" ht="16.899999999999999" customHeight="1">
      <c r="B641" s="33"/>
      <c r="C641" s="197" t="s">
        <v>1522</v>
      </c>
      <c r="D641" s="198" t="s">
        <v>1523</v>
      </c>
      <c r="E641" s="199" t="s">
        <v>415</v>
      </c>
      <c r="F641" s="200">
        <v>100.2</v>
      </c>
      <c r="H641" s="33"/>
    </row>
    <row r="642" spans="2:8" s="1" customFormat="1" ht="16.899999999999999" customHeight="1">
      <c r="B642" s="33"/>
      <c r="C642" s="201" t="s">
        <v>21</v>
      </c>
      <c r="D642" s="201" t="s">
        <v>1524</v>
      </c>
      <c r="E642" s="18" t="s">
        <v>21</v>
      </c>
      <c r="F642" s="202">
        <v>0</v>
      </c>
      <c r="H642" s="33"/>
    </row>
    <row r="643" spans="2:8" s="1" customFormat="1" ht="16.899999999999999" customHeight="1">
      <c r="B643" s="33"/>
      <c r="C643" s="201" t="s">
        <v>21</v>
      </c>
      <c r="D643" s="201" t="s">
        <v>1525</v>
      </c>
      <c r="E643" s="18" t="s">
        <v>21</v>
      </c>
      <c r="F643" s="202">
        <v>100.2</v>
      </c>
      <c r="H643" s="33"/>
    </row>
    <row r="644" spans="2:8" s="1" customFormat="1" ht="16.899999999999999" customHeight="1">
      <c r="B644" s="33"/>
      <c r="C644" s="201" t="s">
        <v>1522</v>
      </c>
      <c r="D644" s="201" t="s">
        <v>543</v>
      </c>
      <c r="E644" s="18" t="s">
        <v>21</v>
      </c>
      <c r="F644" s="202">
        <v>100.2</v>
      </c>
      <c r="H644" s="33"/>
    </row>
    <row r="645" spans="2:8" s="1" customFormat="1" ht="26.45" customHeight="1">
      <c r="B645" s="33"/>
      <c r="C645" s="196" t="s">
        <v>123</v>
      </c>
      <c r="D645" s="196" t="s">
        <v>124</v>
      </c>
      <c r="H645" s="33"/>
    </row>
    <row r="646" spans="2:8" s="1" customFormat="1" ht="16.899999999999999" customHeight="1">
      <c r="B646" s="33"/>
      <c r="C646" s="197" t="s">
        <v>417</v>
      </c>
      <c r="D646" s="198" t="s">
        <v>418</v>
      </c>
      <c r="E646" s="199" t="s">
        <v>419</v>
      </c>
      <c r="F646" s="200">
        <v>416.9</v>
      </c>
      <c r="H646" s="33"/>
    </row>
    <row r="647" spans="2:8" s="1" customFormat="1" ht="7.35" customHeight="1">
      <c r="B647" s="42"/>
      <c r="C647" s="43"/>
      <c r="D647" s="43"/>
      <c r="E647" s="43"/>
      <c r="F647" s="43"/>
      <c r="G647" s="43"/>
      <c r="H647" s="33"/>
    </row>
    <row r="648" spans="2:8" s="1" customFormat="1"/>
  </sheetData>
  <sheetProtection algorithmName="SHA-512" hashValue="a/JfbS7LsCnvUBBAH8Cgvl1lUg1hlJDo5kQQp1Ta3qxLmFR+JD1VqPP2vpNwmalLmNuR+tzHwqUfJSucbVIKQg==" saltValue="tFgZ2femViS1OGEu5O8BnJOKh4XaIbVKDCFxsaLuh1Ur38Crk4vpGcghF5SuKs7rxVIYcicgwRBJlMt8HSp0GA==" spinCount="100000" sheet="1" objects="1" scenarios="1" formatColumns="0" formatRows="0"/>
  <mergeCells count="2">
    <mergeCell ref="D5:F5"/>
    <mergeCell ref="D6:F6"/>
  </mergeCells>
  <pageMargins left="0.7" right="0.7" top="0.78740157499999996" bottom="0.78740157499999996" header="0.3" footer="0.3"/>
  <pageSetup paperSize="9" scale="87" fitToHeight="100" orientation="landscape" blackAndWhite="1" r:id="rId1"/>
  <headerFooter>
    <oddFooter>&amp;CStrana &amp;P z &amp;N</oddFooter>
  </headerFooter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K219"/>
  <sheetViews>
    <sheetView showGridLines="0" topLeftCell="A58" zoomScale="110" zoomScaleNormal="110" workbookViewId="0"/>
  </sheetViews>
  <sheetFormatPr defaultRowHeight="11.25"/>
  <cols>
    <col min="1" max="1" width="8.33203125" style="204" customWidth="1"/>
    <col min="2" max="2" width="1.6640625" style="204" customWidth="1"/>
    <col min="3" max="4" width="5" style="204" customWidth="1"/>
    <col min="5" max="5" width="11.6640625" style="204" customWidth="1"/>
    <col min="6" max="6" width="9.1640625" style="204" customWidth="1"/>
    <col min="7" max="7" width="5" style="204" customWidth="1"/>
    <col min="8" max="8" width="77.83203125" style="204" customWidth="1"/>
    <col min="9" max="10" width="20" style="204" customWidth="1"/>
    <col min="11" max="11" width="1.6640625" style="204" customWidth="1"/>
  </cols>
  <sheetData>
    <row r="1" spans="2:11" customFormat="1" ht="37.5" customHeight="1"/>
    <row r="2" spans="2:11" customFormat="1" ht="7.5" customHeight="1">
      <c r="B2" s="205"/>
      <c r="C2" s="206"/>
      <c r="D2" s="206"/>
      <c r="E2" s="206"/>
      <c r="F2" s="206"/>
      <c r="G2" s="206"/>
      <c r="H2" s="206"/>
      <c r="I2" s="206"/>
      <c r="J2" s="206"/>
      <c r="K2" s="207"/>
    </row>
    <row r="3" spans="2:11" s="16" customFormat="1" ht="45" customHeight="1">
      <c r="B3" s="208"/>
      <c r="C3" s="365" t="s">
        <v>1526</v>
      </c>
      <c r="D3" s="365"/>
      <c r="E3" s="365"/>
      <c r="F3" s="365"/>
      <c r="G3" s="365"/>
      <c r="H3" s="365"/>
      <c r="I3" s="365"/>
      <c r="J3" s="365"/>
      <c r="K3" s="209"/>
    </row>
    <row r="4" spans="2:11" customFormat="1" ht="25.5" customHeight="1">
      <c r="B4" s="210"/>
      <c r="C4" s="364" t="s">
        <v>1527</v>
      </c>
      <c r="D4" s="364"/>
      <c r="E4" s="364"/>
      <c r="F4" s="364"/>
      <c r="G4" s="364"/>
      <c r="H4" s="364"/>
      <c r="I4" s="364"/>
      <c r="J4" s="364"/>
      <c r="K4" s="211"/>
    </row>
    <row r="5" spans="2:11" customFormat="1" ht="5.25" customHeight="1">
      <c r="B5" s="210"/>
      <c r="C5" s="212"/>
      <c r="D5" s="212"/>
      <c r="E5" s="212"/>
      <c r="F5" s="212"/>
      <c r="G5" s="212"/>
      <c r="H5" s="212"/>
      <c r="I5" s="212"/>
      <c r="J5" s="212"/>
      <c r="K5" s="211"/>
    </row>
    <row r="6" spans="2:11" customFormat="1" ht="15" customHeight="1">
      <c r="B6" s="210"/>
      <c r="C6" s="363" t="s">
        <v>1528</v>
      </c>
      <c r="D6" s="363"/>
      <c r="E6" s="363"/>
      <c r="F6" s="363"/>
      <c r="G6" s="363"/>
      <c r="H6" s="363"/>
      <c r="I6" s="363"/>
      <c r="J6" s="363"/>
      <c r="K6" s="211"/>
    </row>
    <row r="7" spans="2:11" customFormat="1" ht="15" customHeight="1">
      <c r="B7" s="214"/>
      <c r="C7" s="363" t="s">
        <v>1529</v>
      </c>
      <c r="D7" s="363"/>
      <c r="E7" s="363"/>
      <c r="F7" s="363"/>
      <c r="G7" s="363"/>
      <c r="H7" s="363"/>
      <c r="I7" s="363"/>
      <c r="J7" s="363"/>
      <c r="K7" s="211"/>
    </row>
    <row r="8" spans="2:11" customFormat="1" ht="12.75" customHeight="1">
      <c r="B8" s="214"/>
      <c r="C8" s="213"/>
      <c r="D8" s="213"/>
      <c r="E8" s="213"/>
      <c r="F8" s="213"/>
      <c r="G8" s="213"/>
      <c r="H8" s="213"/>
      <c r="I8" s="213"/>
      <c r="J8" s="213"/>
      <c r="K8" s="211"/>
    </row>
    <row r="9" spans="2:11" customFormat="1" ht="15" customHeight="1">
      <c r="B9" s="214"/>
      <c r="C9" s="363" t="s">
        <v>1530</v>
      </c>
      <c r="D9" s="363"/>
      <c r="E9" s="363"/>
      <c r="F9" s="363"/>
      <c r="G9" s="363"/>
      <c r="H9" s="363"/>
      <c r="I9" s="363"/>
      <c r="J9" s="363"/>
      <c r="K9" s="211"/>
    </row>
    <row r="10" spans="2:11" customFormat="1" ht="15" customHeight="1">
      <c r="B10" s="214"/>
      <c r="C10" s="213"/>
      <c r="D10" s="363" t="s">
        <v>1531</v>
      </c>
      <c r="E10" s="363"/>
      <c r="F10" s="363"/>
      <c r="G10" s="363"/>
      <c r="H10" s="363"/>
      <c r="I10" s="363"/>
      <c r="J10" s="363"/>
      <c r="K10" s="211"/>
    </row>
    <row r="11" spans="2:11" customFormat="1" ht="15" customHeight="1">
      <c r="B11" s="214"/>
      <c r="C11" s="215"/>
      <c r="D11" s="363" t="s">
        <v>1532</v>
      </c>
      <c r="E11" s="363"/>
      <c r="F11" s="363"/>
      <c r="G11" s="363"/>
      <c r="H11" s="363"/>
      <c r="I11" s="363"/>
      <c r="J11" s="363"/>
      <c r="K11" s="211"/>
    </row>
    <row r="12" spans="2:11" customFormat="1" ht="15" customHeight="1">
      <c r="B12" s="214"/>
      <c r="C12" s="215"/>
      <c r="D12" s="213"/>
      <c r="E12" s="213"/>
      <c r="F12" s="213"/>
      <c r="G12" s="213"/>
      <c r="H12" s="213"/>
      <c r="I12" s="213"/>
      <c r="J12" s="213"/>
      <c r="K12" s="211"/>
    </row>
    <row r="13" spans="2:11" customFormat="1" ht="15" customHeight="1">
      <c r="B13" s="214"/>
      <c r="C13" s="215"/>
      <c r="D13" s="216" t="s">
        <v>1533</v>
      </c>
      <c r="E13" s="213"/>
      <c r="F13" s="213"/>
      <c r="G13" s="213"/>
      <c r="H13" s="213"/>
      <c r="I13" s="213"/>
      <c r="J13" s="213"/>
      <c r="K13" s="211"/>
    </row>
    <row r="14" spans="2:11" customFormat="1" ht="12.75" customHeight="1">
      <c r="B14" s="214"/>
      <c r="C14" s="215"/>
      <c r="D14" s="215"/>
      <c r="E14" s="215"/>
      <c r="F14" s="215"/>
      <c r="G14" s="215"/>
      <c r="H14" s="215"/>
      <c r="I14" s="215"/>
      <c r="J14" s="215"/>
      <c r="K14" s="211"/>
    </row>
    <row r="15" spans="2:11" customFormat="1" ht="15" customHeight="1">
      <c r="B15" s="214"/>
      <c r="C15" s="215"/>
      <c r="D15" s="363" t="s">
        <v>1534</v>
      </c>
      <c r="E15" s="363"/>
      <c r="F15" s="363"/>
      <c r="G15" s="363"/>
      <c r="H15" s="363"/>
      <c r="I15" s="363"/>
      <c r="J15" s="363"/>
      <c r="K15" s="211"/>
    </row>
    <row r="16" spans="2:11" customFormat="1" ht="15" customHeight="1">
      <c r="B16" s="214"/>
      <c r="C16" s="215"/>
      <c r="D16" s="363" t="s">
        <v>1535</v>
      </c>
      <c r="E16" s="363"/>
      <c r="F16" s="363"/>
      <c r="G16" s="363"/>
      <c r="H16" s="363"/>
      <c r="I16" s="363"/>
      <c r="J16" s="363"/>
      <c r="K16" s="211"/>
    </row>
    <row r="17" spans="2:11" customFormat="1" ht="15" customHeight="1">
      <c r="B17" s="214"/>
      <c r="C17" s="215"/>
      <c r="D17" s="363" t="s">
        <v>1536</v>
      </c>
      <c r="E17" s="363"/>
      <c r="F17" s="363"/>
      <c r="G17" s="363"/>
      <c r="H17" s="363"/>
      <c r="I17" s="363"/>
      <c r="J17" s="363"/>
      <c r="K17" s="211"/>
    </row>
    <row r="18" spans="2:11" customFormat="1" ht="15" customHeight="1">
      <c r="B18" s="214"/>
      <c r="C18" s="215"/>
      <c r="D18" s="215"/>
      <c r="E18" s="217" t="s">
        <v>90</v>
      </c>
      <c r="F18" s="363" t="s">
        <v>1537</v>
      </c>
      <c r="G18" s="363"/>
      <c r="H18" s="363"/>
      <c r="I18" s="363"/>
      <c r="J18" s="363"/>
      <c r="K18" s="211"/>
    </row>
    <row r="19" spans="2:11" customFormat="1" ht="15" customHeight="1">
      <c r="B19" s="214"/>
      <c r="C19" s="215"/>
      <c r="D19" s="215"/>
      <c r="E19" s="217" t="s">
        <v>1538</v>
      </c>
      <c r="F19" s="363" t="s">
        <v>1539</v>
      </c>
      <c r="G19" s="363"/>
      <c r="H19" s="363"/>
      <c r="I19" s="363"/>
      <c r="J19" s="363"/>
      <c r="K19" s="211"/>
    </row>
    <row r="20" spans="2:11" customFormat="1" ht="15" customHeight="1">
      <c r="B20" s="214"/>
      <c r="C20" s="215"/>
      <c r="D20" s="215"/>
      <c r="E20" s="217" t="s">
        <v>84</v>
      </c>
      <c r="F20" s="363" t="s">
        <v>1540</v>
      </c>
      <c r="G20" s="363"/>
      <c r="H20" s="363"/>
      <c r="I20" s="363"/>
      <c r="J20" s="363"/>
      <c r="K20" s="211"/>
    </row>
    <row r="21" spans="2:11" customFormat="1" ht="15" customHeight="1">
      <c r="B21" s="214"/>
      <c r="C21" s="215"/>
      <c r="D21" s="215"/>
      <c r="E21" s="217" t="s">
        <v>123</v>
      </c>
      <c r="F21" s="363" t="s">
        <v>124</v>
      </c>
      <c r="G21" s="363"/>
      <c r="H21" s="363"/>
      <c r="I21" s="363"/>
      <c r="J21" s="363"/>
      <c r="K21" s="211"/>
    </row>
    <row r="22" spans="2:11" customFormat="1" ht="15" customHeight="1">
      <c r="B22" s="214"/>
      <c r="C22" s="215"/>
      <c r="D22" s="215"/>
      <c r="E22" s="217" t="s">
        <v>1541</v>
      </c>
      <c r="F22" s="363" t="s">
        <v>370</v>
      </c>
      <c r="G22" s="363"/>
      <c r="H22" s="363"/>
      <c r="I22" s="363"/>
      <c r="J22" s="363"/>
      <c r="K22" s="211"/>
    </row>
    <row r="23" spans="2:11" customFormat="1" ht="15" customHeight="1">
      <c r="B23" s="214"/>
      <c r="C23" s="215"/>
      <c r="D23" s="215"/>
      <c r="E23" s="217" t="s">
        <v>97</v>
      </c>
      <c r="F23" s="363" t="s">
        <v>1542</v>
      </c>
      <c r="G23" s="363"/>
      <c r="H23" s="363"/>
      <c r="I23" s="363"/>
      <c r="J23" s="363"/>
      <c r="K23" s="211"/>
    </row>
    <row r="24" spans="2:11" customFormat="1" ht="12.75" customHeight="1">
      <c r="B24" s="214"/>
      <c r="C24" s="215"/>
      <c r="D24" s="215"/>
      <c r="E24" s="215"/>
      <c r="F24" s="215"/>
      <c r="G24" s="215"/>
      <c r="H24" s="215"/>
      <c r="I24" s="215"/>
      <c r="J24" s="215"/>
      <c r="K24" s="211"/>
    </row>
    <row r="25" spans="2:11" customFormat="1" ht="15" customHeight="1">
      <c r="B25" s="214"/>
      <c r="C25" s="363" t="s">
        <v>1543</v>
      </c>
      <c r="D25" s="363"/>
      <c r="E25" s="363"/>
      <c r="F25" s="363"/>
      <c r="G25" s="363"/>
      <c r="H25" s="363"/>
      <c r="I25" s="363"/>
      <c r="J25" s="363"/>
      <c r="K25" s="211"/>
    </row>
    <row r="26" spans="2:11" customFormat="1" ht="15" customHeight="1">
      <c r="B26" s="214"/>
      <c r="C26" s="363" t="s">
        <v>1544</v>
      </c>
      <c r="D26" s="363"/>
      <c r="E26" s="363"/>
      <c r="F26" s="363"/>
      <c r="G26" s="363"/>
      <c r="H26" s="363"/>
      <c r="I26" s="363"/>
      <c r="J26" s="363"/>
      <c r="K26" s="211"/>
    </row>
    <row r="27" spans="2:11" customFormat="1" ht="15" customHeight="1">
      <c r="B27" s="214"/>
      <c r="C27" s="213"/>
      <c r="D27" s="363" t="s">
        <v>1545</v>
      </c>
      <c r="E27" s="363"/>
      <c r="F27" s="363"/>
      <c r="G27" s="363"/>
      <c r="H27" s="363"/>
      <c r="I27" s="363"/>
      <c r="J27" s="363"/>
      <c r="K27" s="211"/>
    </row>
    <row r="28" spans="2:11" customFormat="1" ht="15" customHeight="1">
      <c r="B28" s="214"/>
      <c r="C28" s="215"/>
      <c r="D28" s="363" t="s">
        <v>1546</v>
      </c>
      <c r="E28" s="363"/>
      <c r="F28" s="363"/>
      <c r="G28" s="363"/>
      <c r="H28" s="363"/>
      <c r="I28" s="363"/>
      <c r="J28" s="363"/>
      <c r="K28" s="211"/>
    </row>
    <row r="29" spans="2:11" customFormat="1" ht="12.75" customHeight="1">
      <c r="B29" s="214"/>
      <c r="C29" s="215"/>
      <c r="D29" s="215"/>
      <c r="E29" s="215"/>
      <c r="F29" s="215"/>
      <c r="G29" s="215"/>
      <c r="H29" s="215"/>
      <c r="I29" s="215"/>
      <c r="J29" s="215"/>
      <c r="K29" s="211"/>
    </row>
    <row r="30" spans="2:11" customFormat="1" ht="15" customHeight="1">
      <c r="B30" s="214"/>
      <c r="C30" s="215"/>
      <c r="D30" s="363" t="s">
        <v>1547</v>
      </c>
      <c r="E30" s="363"/>
      <c r="F30" s="363"/>
      <c r="G30" s="363"/>
      <c r="H30" s="363"/>
      <c r="I30" s="363"/>
      <c r="J30" s="363"/>
      <c r="K30" s="211"/>
    </row>
    <row r="31" spans="2:11" customFormat="1" ht="15" customHeight="1">
      <c r="B31" s="214"/>
      <c r="C31" s="215"/>
      <c r="D31" s="363" t="s">
        <v>1548</v>
      </c>
      <c r="E31" s="363"/>
      <c r="F31" s="363"/>
      <c r="G31" s="363"/>
      <c r="H31" s="363"/>
      <c r="I31" s="363"/>
      <c r="J31" s="363"/>
      <c r="K31" s="211"/>
    </row>
    <row r="32" spans="2:11" customFormat="1" ht="12.75" customHeight="1">
      <c r="B32" s="214"/>
      <c r="C32" s="215"/>
      <c r="D32" s="215"/>
      <c r="E32" s="215"/>
      <c r="F32" s="215"/>
      <c r="G32" s="215"/>
      <c r="H32" s="215"/>
      <c r="I32" s="215"/>
      <c r="J32" s="215"/>
      <c r="K32" s="211"/>
    </row>
    <row r="33" spans="2:11" customFormat="1" ht="15" customHeight="1">
      <c r="B33" s="214"/>
      <c r="C33" s="215"/>
      <c r="D33" s="363" t="s">
        <v>1549</v>
      </c>
      <c r="E33" s="363"/>
      <c r="F33" s="363"/>
      <c r="G33" s="363"/>
      <c r="H33" s="363"/>
      <c r="I33" s="363"/>
      <c r="J33" s="363"/>
      <c r="K33" s="211"/>
    </row>
    <row r="34" spans="2:11" customFormat="1" ht="15" customHeight="1">
      <c r="B34" s="214"/>
      <c r="C34" s="215"/>
      <c r="D34" s="363" t="s">
        <v>1550</v>
      </c>
      <c r="E34" s="363"/>
      <c r="F34" s="363"/>
      <c r="G34" s="363"/>
      <c r="H34" s="363"/>
      <c r="I34" s="363"/>
      <c r="J34" s="363"/>
      <c r="K34" s="211"/>
    </row>
    <row r="35" spans="2:11" customFormat="1" ht="15" customHeight="1">
      <c r="B35" s="214"/>
      <c r="C35" s="215"/>
      <c r="D35" s="363" t="s">
        <v>1551</v>
      </c>
      <c r="E35" s="363"/>
      <c r="F35" s="363"/>
      <c r="G35" s="363"/>
      <c r="H35" s="363"/>
      <c r="I35" s="363"/>
      <c r="J35" s="363"/>
      <c r="K35" s="211"/>
    </row>
    <row r="36" spans="2:11" customFormat="1" ht="15" customHeight="1">
      <c r="B36" s="214"/>
      <c r="C36" s="215"/>
      <c r="D36" s="213"/>
      <c r="E36" s="216" t="s">
        <v>140</v>
      </c>
      <c r="F36" s="213"/>
      <c r="G36" s="363" t="s">
        <v>1552</v>
      </c>
      <c r="H36" s="363"/>
      <c r="I36" s="363"/>
      <c r="J36" s="363"/>
      <c r="K36" s="211"/>
    </row>
    <row r="37" spans="2:11" customFormat="1" ht="30.75" customHeight="1">
      <c r="B37" s="214"/>
      <c r="C37" s="215"/>
      <c r="D37" s="213"/>
      <c r="E37" s="216" t="s">
        <v>1553</v>
      </c>
      <c r="F37" s="213"/>
      <c r="G37" s="363" t="s">
        <v>1554</v>
      </c>
      <c r="H37" s="363"/>
      <c r="I37" s="363"/>
      <c r="J37" s="363"/>
      <c r="K37" s="211"/>
    </row>
    <row r="38" spans="2:11" customFormat="1" ht="15" customHeight="1">
      <c r="B38" s="214"/>
      <c r="C38" s="215"/>
      <c r="D38" s="213"/>
      <c r="E38" s="216" t="s">
        <v>58</v>
      </c>
      <c r="F38" s="213"/>
      <c r="G38" s="363" t="s">
        <v>1555</v>
      </c>
      <c r="H38" s="363"/>
      <c r="I38" s="363"/>
      <c r="J38" s="363"/>
      <c r="K38" s="211"/>
    </row>
    <row r="39" spans="2:11" customFormat="1" ht="15" customHeight="1">
      <c r="B39" s="214"/>
      <c r="C39" s="215"/>
      <c r="D39" s="213"/>
      <c r="E39" s="216" t="s">
        <v>59</v>
      </c>
      <c r="F39" s="213"/>
      <c r="G39" s="363" t="s">
        <v>1556</v>
      </c>
      <c r="H39" s="363"/>
      <c r="I39" s="363"/>
      <c r="J39" s="363"/>
      <c r="K39" s="211"/>
    </row>
    <row r="40" spans="2:11" customFormat="1" ht="15" customHeight="1">
      <c r="B40" s="214"/>
      <c r="C40" s="215"/>
      <c r="D40" s="213"/>
      <c r="E40" s="216" t="s">
        <v>141</v>
      </c>
      <c r="F40" s="213"/>
      <c r="G40" s="363" t="s">
        <v>1557</v>
      </c>
      <c r="H40" s="363"/>
      <c r="I40" s="363"/>
      <c r="J40" s="363"/>
      <c r="K40" s="211"/>
    </row>
    <row r="41" spans="2:11" customFormat="1" ht="15" customHeight="1">
      <c r="B41" s="214"/>
      <c r="C41" s="215"/>
      <c r="D41" s="213"/>
      <c r="E41" s="216" t="s">
        <v>142</v>
      </c>
      <c r="F41" s="213"/>
      <c r="G41" s="363" t="s">
        <v>1558</v>
      </c>
      <c r="H41" s="363"/>
      <c r="I41" s="363"/>
      <c r="J41" s="363"/>
      <c r="K41" s="211"/>
    </row>
    <row r="42" spans="2:11" customFormat="1" ht="15" customHeight="1">
      <c r="B42" s="214"/>
      <c r="C42" s="215"/>
      <c r="D42" s="213"/>
      <c r="E42" s="216" t="s">
        <v>1559</v>
      </c>
      <c r="F42" s="213"/>
      <c r="G42" s="363" t="s">
        <v>1560</v>
      </c>
      <c r="H42" s="363"/>
      <c r="I42" s="363"/>
      <c r="J42" s="363"/>
      <c r="K42" s="211"/>
    </row>
    <row r="43" spans="2:11" customFormat="1" ht="15" customHeight="1">
      <c r="B43" s="214"/>
      <c r="C43" s="215"/>
      <c r="D43" s="213"/>
      <c r="E43" s="216"/>
      <c r="F43" s="213"/>
      <c r="G43" s="363" t="s">
        <v>1561</v>
      </c>
      <c r="H43" s="363"/>
      <c r="I43" s="363"/>
      <c r="J43" s="363"/>
      <c r="K43" s="211"/>
    </row>
    <row r="44" spans="2:11" customFormat="1" ht="15" customHeight="1">
      <c r="B44" s="214"/>
      <c r="C44" s="215"/>
      <c r="D44" s="213"/>
      <c r="E44" s="216" t="s">
        <v>1562</v>
      </c>
      <c r="F44" s="213"/>
      <c r="G44" s="363" t="s">
        <v>1563</v>
      </c>
      <c r="H44" s="363"/>
      <c r="I44" s="363"/>
      <c r="J44" s="363"/>
      <c r="K44" s="211"/>
    </row>
    <row r="45" spans="2:11" customFormat="1" ht="15" customHeight="1">
      <c r="B45" s="214"/>
      <c r="C45" s="215"/>
      <c r="D45" s="213"/>
      <c r="E45" s="216" t="s">
        <v>144</v>
      </c>
      <c r="F45" s="213"/>
      <c r="G45" s="363" t="s">
        <v>1564</v>
      </c>
      <c r="H45" s="363"/>
      <c r="I45" s="363"/>
      <c r="J45" s="363"/>
      <c r="K45" s="211"/>
    </row>
    <row r="46" spans="2:11" customFormat="1" ht="12.75" customHeight="1">
      <c r="B46" s="214"/>
      <c r="C46" s="215"/>
      <c r="D46" s="213"/>
      <c r="E46" s="213"/>
      <c r="F46" s="213"/>
      <c r="G46" s="213"/>
      <c r="H46" s="213"/>
      <c r="I46" s="213"/>
      <c r="J46" s="213"/>
      <c r="K46" s="211"/>
    </row>
    <row r="47" spans="2:11" customFormat="1" ht="15" customHeight="1">
      <c r="B47" s="214"/>
      <c r="C47" s="215"/>
      <c r="D47" s="363" t="s">
        <v>1565</v>
      </c>
      <c r="E47" s="363"/>
      <c r="F47" s="363"/>
      <c r="G47" s="363"/>
      <c r="H47" s="363"/>
      <c r="I47" s="363"/>
      <c r="J47" s="363"/>
      <c r="K47" s="211"/>
    </row>
    <row r="48" spans="2:11" customFormat="1" ht="15" customHeight="1">
      <c r="B48" s="214"/>
      <c r="C48" s="215"/>
      <c r="D48" s="215"/>
      <c r="E48" s="363" t="s">
        <v>1566</v>
      </c>
      <c r="F48" s="363"/>
      <c r="G48" s="363"/>
      <c r="H48" s="363"/>
      <c r="I48" s="363"/>
      <c r="J48" s="363"/>
      <c r="K48" s="211"/>
    </row>
    <row r="49" spans="2:11" customFormat="1" ht="15" customHeight="1">
      <c r="B49" s="214"/>
      <c r="C49" s="215"/>
      <c r="D49" s="215"/>
      <c r="E49" s="363" t="s">
        <v>1567</v>
      </c>
      <c r="F49" s="363"/>
      <c r="G49" s="363"/>
      <c r="H49" s="363"/>
      <c r="I49" s="363"/>
      <c r="J49" s="363"/>
      <c r="K49" s="211"/>
    </row>
    <row r="50" spans="2:11" customFormat="1" ht="15" customHeight="1">
      <c r="B50" s="214"/>
      <c r="C50" s="215"/>
      <c r="D50" s="215"/>
      <c r="E50" s="363" t="s">
        <v>1568</v>
      </c>
      <c r="F50" s="363"/>
      <c r="G50" s="363"/>
      <c r="H50" s="363"/>
      <c r="I50" s="363"/>
      <c r="J50" s="363"/>
      <c r="K50" s="211"/>
    </row>
    <row r="51" spans="2:11" customFormat="1" ht="15" customHeight="1">
      <c r="B51" s="214"/>
      <c r="C51" s="215"/>
      <c r="D51" s="363" t="s">
        <v>1569</v>
      </c>
      <c r="E51" s="363"/>
      <c r="F51" s="363"/>
      <c r="G51" s="363"/>
      <c r="H51" s="363"/>
      <c r="I51" s="363"/>
      <c r="J51" s="363"/>
      <c r="K51" s="211"/>
    </row>
    <row r="52" spans="2:11" customFormat="1" ht="25.5" customHeight="1">
      <c r="B52" s="210"/>
      <c r="C52" s="364" t="s">
        <v>1570</v>
      </c>
      <c r="D52" s="364"/>
      <c r="E52" s="364"/>
      <c r="F52" s="364"/>
      <c r="G52" s="364"/>
      <c r="H52" s="364"/>
      <c r="I52" s="364"/>
      <c r="J52" s="364"/>
      <c r="K52" s="211"/>
    </row>
    <row r="53" spans="2:11" customFormat="1" ht="5.25" customHeight="1">
      <c r="B53" s="210"/>
      <c r="C53" s="212"/>
      <c r="D53" s="212"/>
      <c r="E53" s="212"/>
      <c r="F53" s="212"/>
      <c r="G53" s="212"/>
      <c r="H53" s="212"/>
      <c r="I53" s="212"/>
      <c r="J53" s="212"/>
      <c r="K53" s="211"/>
    </row>
    <row r="54" spans="2:11" customFormat="1" ht="15" customHeight="1">
      <c r="B54" s="210"/>
      <c r="C54" s="363" t="s">
        <v>1571</v>
      </c>
      <c r="D54" s="363"/>
      <c r="E54" s="363"/>
      <c r="F54" s="363"/>
      <c r="G54" s="363"/>
      <c r="H54" s="363"/>
      <c r="I54" s="363"/>
      <c r="J54" s="363"/>
      <c r="K54" s="211"/>
    </row>
    <row r="55" spans="2:11" customFormat="1" ht="15" customHeight="1">
      <c r="B55" s="210"/>
      <c r="C55" s="363" t="s">
        <v>1572</v>
      </c>
      <c r="D55" s="363"/>
      <c r="E55" s="363"/>
      <c r="F55" s="363"/>
      <c r="G55" s="363"/>
      <c r="H55" s="363"/>
      <c r="I55" s="363"/>
      <c r="J55" s="363"/>
      <c r="K55" s="211"/>
    </row>
    <row r="56" spans="2:11" customFormat="1" ht="12.75" customHeight="1">
      <c r="B56" s="210"/>
      <c r="C56" s="213"/>
      <c r="D56" s="213"/>
      <c r="E56" s="213"/>
      <c r="F56" s="213"/>
      <c r="G56" s="213"/>
      <c r="H56" s="213"/>
      <c r="I56" s="213"/>
      <c r="J56" s="213"/>
      <c r="K56" s="211"/>
    </row>
    <row r="57" spans="2:11" customFormat="1" ht="15" customHeight="1">
      <c r="B57" s="210"/>
      <c r="C57" s="363" t="s">
        <v>1573</v>
      </c>
      <c r="D57" s="363"/>
      <c r="E57" s="363"/>
      <c r="F57" s="363"/>
      <c r="G57" s="363"/>
      <c r="H57" s="363"/>
      <c r="I57" s="363"/>
      <c r="J57" s="363"/>
      <c r="K57" s="211"/>
    </row>
    <row r="58" spans="2:11" customFormat="1" ht="15" customHeight="1">
      <c r="B58" s="210"/>
      <c r="C58" s="215"/>
      <c r="D58" s="363" t="s">
        <v>1574</v>
      </c>
      <c r="E58" s="363"/>
      <c r="F58" s="363"/>
      <c r="G58" s="363"/>
      <c r="H58" s="363"/>
      <c r="I58" s="363"/>
      <c r="J58" s="363"/>
      <c r="K58" s="211"/>
    </row>
    <row r="59" spans="2:11" customFormat="1" ht="15" customHeight="1">
      <c r="B59" s="210"/>
      <c r="C59" s="215"/>
      <c r="D59" s="363" t="s">
        <v>1575</v>
      </c>
      <c r="E59" s="363"/>
      <c r="F59" s="363"/>
      <c r="G59" s="363"/>
      <c r="H59" s="363"/>
      <c r="I59" s="363"/>
      <c r="J59" s="363"/>
      <c r="K59" s="211"/>
    </row>
    <row r="60" spans="2:11" customFormat="1" ht="15" customHeight="1">
      <c r="B60" s="210"/>
      <c r="C60" s="215"/>
      <c r="D60" s="363" t="s">
        <v>1576</v>
      </c>
      <c r="E60" s="363"/>
      <c r="F60" s="363"/>
      <c r="G60" s="363"/>
      <c r="H60" s="363"/>
      <c r="I60" s="363"/>
      <c r="J60" s="363"/>
      <c r="K60" s="211"/>
    </row>
    <row r="61" spans="2:11" customFormat="1" ht="15" customHeight="1">
      <c r="B61" s="210"/>
      <c r="C61" s="215"/>
      <c r="D61" s="363" t="s">
        <v>1577</v>
      </c>
      <c r="E61" s="363"/>
      <c r="F61" s="363"/>
      <c r="G61" s="363"/>
      <c r="H61" s="363"/>
      <c r="I61" s="363"/>
      <c r="J61" s="363"/>
      <c r="K61" s="211"/>
    </row>
    <row r="62" spans="2:11" customFormat="1" ht="15" customHeight="1">
      <c r="B62" s="210"/>
      <c r="C62" s="215"/>
      <c r="D62" s="366" t="s">
        <v>1578</v>
      </c>
      <c r="E62" s="366"/>
      <c r="F62" s="366"/>
      <c r="G62" s="366"/>
      <c r="H62" s="366"/>
      <c r="I62" s="366"/>
      <c r="J62" s="366"/>
      <c r="K62" s="211"/>
    </row>
    <row r="63" spans="2:11" customFormat="1" ht="15" customHeight="1">
      <c r="B63" s="210"/>
      <c r="C63" s="215"/>
      <c r="D63" s="363" t="s">
        <v>1579</v>
      </c>
      <c r="E63" s="363"/>
      <c r="F63" s="363"/>
      <c r="G63" s="363"/>
      <c r="H63" s="363"/>
      <c r="I63" s="363"/>
      <c r="J63" s="363"/>
      <c r="K63" s="211"/>
    </row>
    <row r="64" spans="2:11" customFormat="1" ht="12.75" customHeight="1">
      <c r="B64" s="210"/>
      <c r="C64" s="215"/>
      <c r="D64" s="215"/>
      <c r="E64" s="218"/>
      <c r="F64" s="215"/>
      <c r="G64" s="215"/>
      <c r="H64" s="215"/>
      <c r="I64" s="215"/>
      <c r="J64" s="215"/>
      <c r="K64" s="211"/>
    </row>
    <row r="65" spans="2:11" customFormat="1" ht="15" customHeight="1">
      <c r="B65" s="210"/>
      <c r="C65" s="215"/>
      <c r="D65" s="363" t="s">
        <v>1580</v>
      </c>
      <c r="E65" s="363"/>
      <c r="F65" s="363"/>
      <c r="G65" s="363"/>
      <c r="H65" s="363"/>
      <c r="I65" s="363"/>
      <c r="J65" s="363"/>
      <c r="K65" s="211"/>
    </row>
    <row r="66" spans="2:11" customFormat="1" ht="15" customHeight="1">
      <c r="B66" s="210"/>
      <c r="C66" s="215"/>
      <c r="D66" s="366" t="s">
        <v>1581</v>
      </c>
      <c r="E66" s="366"/>
      <c r="F66" s="366"/>
      <c r="G66" s="366"/>
      <c r="H66" s="366"/>
      <c r="I66" s="366"/>
      <c r="J66" s="366"/>
      <c r="K66" s="211"/>
    </row>
    <row r="67" spans="2:11" customFormat="1" ht="15" customHeight="1">
      <c r="B67" s="210"/>
      <c r="C67" s="215"/>
      <c r="D67" s="363" t="s">
        <v>1582</v>
      </c>
      <c r="E67" s="363"/>
      <c r="F67" s="363"/>
      <c r="G67" s="363"/>
      <c r="H67" s="363"/>
      <c r="I67" s="363"/>
      <c r="J67" s="363"/>
      <c r="K67" s="211"/>
    </row>
    <row r="68" spans="2:11" customFormat="1" ht="15" customHeight="1">
      <c r="B68" s="210"/>
      <c r="C68" s="215"/>
      <c r="D68" s="363" t="s">
        <v>1583</v>
      </c>
      <c r="E68" s="363"/>
      <c r="F68" s="363"/>
      <c r="G68" s="363"/>
      <c r="H68" s="363"/>
      <c r="I68" s="363"/>
      <c r="J68" s="363"/>
      <c r="K68" s="211"/>
    </row>
    <row r="69" spans="2:11" customFormat="1" ht="15" customHeight="1">
      <c r="B69" s="210"/>
      <c r="C69" s="215"/>
      <c r="D69" s="363" t="s">
        <v>1584</v>
      </c>
      <c r="E69" s="363"/>
      <c r="F69" s="363"/>
      <c r="G69" s="363"/>
      <c r="H69" s="363"/>
      <c r="I69" s="363"/>
      <c r="J69" s="363"/>
      <c r="K69" s="211"/>
    </row>
    <row r="70" spans="2:11" customFormat="1" ht="15" customHeight="1">
      <c r="B70" s="210"/>
      <c r="C70" s="215"/>
      <c r="D70" s="363" t="s">
        <v>1585</v>
      </c>
      <c r="E70" s="363"/>
      <c r="F70" s="363"/>
      <c r="G70" s="363"/>
      <c r="H70" s="363"/>
      <c r="I70" s="363"/>
      <c r="J70" s="363"/>
      <c r="K70" s="211"/>
    </row>
    <row r="71" spans="2:11" customFormat="1" ht="12.75" customHeight="1">
      <c r="B71" s="219"/>
      <c r="C71" s="220"/>
      <c r="D71" s="220"/>
      <c r="E71" s="220"/>
      <c r="F71" s="220"/>
      <c r="G71" s="220"/>
      <c r="H71" s="220"/>
      <c r="I71" s="220"/>
      <c r="J71" s="220"/>
      <c r="K71" s="221"/>
    </row>
    <row r="72" spans="2:11" customFormat="1" ht="18.75" customHeight="1">
      <c r="B72" s="222"/>
      <c r="C72" s="222"/>
      <c r="D72" s="222"/>
      <c r="E72" s="222"/>
      <c r="F72" s="222"/>
      <c r="G72" s="222"/>
      <c r="H72" s="222"/>
      <c r="I72" s="222"/>
      <c r="J72" s="222"/>
      <c r="K72" s="223"/>
    </row>
    <row r="73" spans="2:11" customFormat="1" ht="18.75" customHeight="1">
      <c r="B73" s="223"/>
      <c r="C73" s="223"/>
      <c r="D73" s="223"/>
      <c r="E73" s="223"/>
      <c r="F73" s="223"/>
      <c r="G73" s="223"/>
      <c r="H73" s="223"/>
      <c r="I73" s="223"/>
      <c r="J73" s="223"/>
      <c r="K73" s="223"/>
    </row>
    <row r="74" spans="2:11" customFormat="1" ht="7.5" customHeight="1">
      <c r="B74" s="224"/>
      <c r="C74" s="225"/>
      <c r="D74" s="225"/>
      <c r="E74" s="225"/>
      <c r="F74" s="225"/>
      <c r="G74" s="225"/>
      <c r="H74" s="225"/>
      <c r="I74" s="225"/>
      <c r="J74" s="225"/>
      <c r="K74" s="226"/>
    </row>
    <row r="75" spans="2:11" customFormat="1" ht="45" customHeight="1">
      <c r="B75" s="227"/>
      <c r="C75" s="367" t="s">
        <v>1586</v>
      </c>
      <c r="D75" s="367"/>
      <c r="E75" s="367"/>
      <c r="F75" s="367"/>
      <c r="G75" s="367"/>
      <c r="H75" s="367"/>
      <c r="I75" s="367"/>
      <c r="J75" s="367"/>
      <c r="K75" s="228"/>
    </row>
    <row r="76" spans="2:11" customFormat="1" ht="17.25" customHeight="1">
      <c r="B76" s="227"/>
      <c r="C76" s="229" t="s">
        <v>1587</v>
      </c>
      <c r="D76" s="229"/>
      <c r="E76" s="229"/>
      <c r="F76" s="229" t="s">
        <v>1588</v>
      </c>
      <c r="G76" s="230"/>
      <c r="H76" s="229" t="s">
        <v>59</v>
      </c>
      <c r="I76" s="229" t="s">
        <v>62</v>
      </c>
      <c r="J76" s="229" t="s">
        <v>1589</v>
      </c>
      <c r="K76" s="228"/>
    </row>
    <row r="77" spans="2:11" customFormat="1" ht="17.25" customHeight="1">
      <c r="B77" s="227"/>
      <c r="C77" s="231" t="s">
        <v>1590</v>
      </c>
      <c r="D77" s="231"/>
      <c r="E77" s="231"/>
      <c r="F77" s="232" t="s">
        <v>1591</v>
      </c>
      <c r="G77" s="233"/>
      <c r="H77" s="231"/>
      <c r="I77" s="231"/>
      <c r="J77" s="231" t="s">
        <v>1592</v>
      </c>
      <c r="K77" s="228"/>
    </row>
    <row r="78" spans="2:11" customFormat="1" ht="5.25" customHeight="1">
      <c r="B78" s="227"/>
      <c r="C78" s="234"/>
      <c r="D78" s="234"/>
      <c r="E78" s="234"/>
      <c r="F78" s="234"/>
      <c r="G78" s="235"/>
      <c r="H78" s="234"/>
      <c r="I78" s="234"/>
      <c r="J78" s="234"/>
      <c r="K78" s="228"/>
    </row>
    <row r="79" spans="2:11" customFormat="1" ht="15" customHeight="1">
      <c r="B79" s="227"/>
      <c r="C79" s="216" t="s">
        <v>58</v>
      </c>
      <c r="D79" s="236"/>
      <c r="E79" s="236"/>
      <c r="F79" s="237" t="s">
        <v>152</v>
      </c>
      <c r="G79" s="238"/>
      <c r="H79" s="216" t="s">
        <v>1593</v>
      </c>
      <c r="I79" s="216" t="s">
        <v>1594</v>
      </c>
      <c r="J79" s="216">
        <v>20</v>
      </c>
      <c r="K79" s="228"/>
    </row>
    <row r="80" spans="2:11" customFormat="1" ht="15" customHeight="1">
      <c r="B80" s="227"/>
      <c r="C80" s="216" t="s">
        <v>1595</v>
      </c>
      <c r="D80" s="216"/>
      <c r="E80" s="216"/>
      <c r="F80" s="237" t="s">
        <v>152</v>
      </c>
      <c r="G80" s="238"/>
      <c r="H80" s="216" t="s">
        <v>1596</v>
      </c>
      <c r="I80" s="216" t="s">
        <v>1594</v>
      </c>
      <c r="J80" s="216">
        <v>120</v>
      </c>
      <c r="K80" s="228"/>
    </row>
    <row r="81" spans="2:11" customFormat="1" ht="15" customHeight="1">
      <c r="B81" s="239"/>
      <c r="C81" s="216" t="s">
        <v>1597</v>
      </c>
      <c r="D81" s="216"/>
      <c r="E81" s="216"/>
      <c r="F81" s="237" t="s">
        <v>1598</v>
      </c>
      <c r="G81" s="238"/>
      <c r="H81" s="216" t="s">
        <v>1599</v>
      </c>
      <c r="I81" s="216" t="s">
        <v>1594</v>
      </c>
      <c r="J81" s="216">
        <v>50</v>
      </c>
      <c r="K81" s="228"/>
    </row>
    <row r="82" spans="2:11" customFormat="1" ht="15" customHeight="1">
      <c r="B82" s="239"/>
      <c r="C82" s="216" t="s">
        <v>1600</v>
      </c>
      <c r="D82" s="216"/>
      <c r="E82" s="216"/>
      <c r="F82" s="237" t="s">
        <v>152</v>
      </c>
      <c r="G82" s="238"/>
      <c r="H82" s="216" t="s">
        <v>1601</v>
      </c>
      <c r="I82" s="216" t="s">
        <v>1602</v>
      </c>
      <c r="J82" s="216"/>
      <c r="K82" s="228"/>
    </row>
    <row r="83" spans="2:11" customFormat="1" ht="15" customHeight="1">
      <c r="B83" s="239"/>
      <c r="C83" s="216" t="s">
        <v>1603</v>
      </c>
      <c r="D83" s="216"/>
      <c r="E83" s="216"/>
      <c r="F83" s="237" t="s">
        <v>1598</v>
      </c>
      <c r="G83" s="216"/>
      <c r="H83" s="216" t="s">
        <v>1604</v>
      </c>
      <c r="I83" s="216" t="s">
        <v>1594</v>
      </c>
      <c r="J83" s="216">
        <v>15</v>
      </c>
      <c r="K83" s="228"/>
    </row>
    <row r="84" spans="2:11" customFormat="1" ht="15" customHeight="1">
      <c r="B84" s="239"/>
      <c r="C84" s="216" t="s">
        <v>1605</v>
      </c>
      <c r="D84" s="216"/>
      <c r="E84" s="216"/>
      <c r="F84" s="237" t="s">
        <v>1598</v>
      </c>
      <c r="G84" s="216"/>
      <c r="H84" s="216" t="s">
        <v>1606</v>
      </c>
      <c r="I84" s="216" t="s">
        <v>1594</v>
      </c>
      <c r="J84" s="216">
        <v>15</v>
      </c>
      <c r="K84" s="228"/>
    </row>
    <row r="85" spans="2:11" customFormat="1" ht="15" customHeight="1">
      <c r="B85" s="239"/>
      <c r="C85" s="216" t="s">
        <v>1607</v>
      </c>
      <c r="D85" s="216"/>
      <c r="E85" s="216"/>
      <c r="F85" s="237" t="s">
        <v>1598</v>
      </c>
      <c r="G85" s="216"/>
      <c r="H85" s="216" t="s">
        <v>1608</v>
      </c>
      <c r="I85" s="216" t="s">
        <v>1594</v>
      </c>
      <c r="J85" s="216">
        <v>20</v>
      </c>
      <c r="K85" s="228"/>
    </row>
    <row r="86" spans="2:11" customFormat="1" ht="15" customHeight="1">
      <c r="B86" s="239"/>
      <c r="C86" s="216" t="s">
        <v>1609</v>
      </c>
      <c r="D86" s="216"/>
      <c r="E86" s="216"/>
      <c r="F86" s="237" t="s">
        <v>1598</v>
      </c>
      <c r="G86" s="216"/>
      <c r="H86" s="216" t="s">
        <v>1610</v>
      </c>
      <c r="I86" s="216" t="s">
        <v>1594</v>
      </c>
      <c r="J86" s="216">
        <v>20</v>
      </c>
      <c r="K86" s="228"/>
    </row>
    <row r="87" spans="2:11" customFormat="1" ht="15" customHeight="1">
      <c r="B87" s="239"/>
      <c r="C87" s="216" t="s">
        <v>1611</v>
      </c>
      <c r="D87" s="216"/>
      <c r="E87" s="216"/>
      <c r="F87" s="237" t="s">
        <v>1598</v>
      </c>
      <c r="G87" s="238"/>
      <c r="H87" s="216" t="s">
        <v>1612</v>
      </c>
      <c r="I87" s="216" t="s">
        <v>1594</v>
      </c>
      <c r="J87" s="216">
        <v>50</v>
      </c>
      <c r="K87" s="228"/>
    </row>
    <row r="88" spans="2:11" customFormat="1" ht="15" customHeight="1">
      <c r="B88" s="239"/>
      <c r="C88" s="216" t="s">
        <v>1613</v>
      </c>
      <c r="D88" s="216"/>
      <c r="E88" s="216"/>
      <c r="F88" s="237" t="s">
        <v>1598</v>
      </c>
      <c r="G88" s="238"/>
      <c r="H88" s="216" t="s">
        <v>1614</v>
      </c>
      <c r="I88" s="216" t="s">
        <v>1594</v>
      </c>
      <c r="J88" s="216">
        <v>20</v>
      </c>
      <c r="K88" s="228"/>
    </row>
    <row r="89" spans="2:11" customFormat="1" ht="15" customHeight="1">
      <c r="B89" s="239"/>
      <c r="C89" s="216" t="s">
        <v>1615</v>
      </c>
      <c r="D89" s="216"/>
      <c r="E89" s="216"/>
      <c r="F89" s="237" t="s">
        <v>1598</v>
      </c>
      <c r="G89" s="238"/>
      <c r="H89" s="216" t="s">
        <v>1616</v>
      </c>
      <c r="I89" s="216" t="s">
        <v>1594</v>
      </c>
      <c r="J89" s="216">
        <v>20</v>
      </c>
      <c r="K89" s="228"/>
    </row>
    <row r="90" spans="2:11" customFormat="1" ht="15" customHeight="1">
      <c r="B90" s="239"/>
      <c r="C90" s="216" t="s">
        <v>1617</v>
      </c>
      <c r="D90" s="216"/>
      <c r="E90" s="216"/>
      <c r="F90" s="237" t="s">
        <v>1598</v>
      </c>
      <c r="G90" s="238"/>
      <c r="H90" s="216" t="s">
        <v>1618</v>
      </c>
      <c r="I90" s="216" t="s">
        <v>1594</v>
      </c>
      <c r="J90" s="216">
        <v>50</v>
      </c>
      <c r="K90" s="228"/>
    </row>
    <row r="91" spans="2:11" customFormat="1" ht="15" customHeight="1">
      <c r="B91" s="239"/>
      <c r="C91" s="216" t="s">
        <v>1619</v>
      </c>
      <c r="D91" s="216"/>
      <c r="E91" s="216"/>
      <c r="F91" s="237" t="s">
        <v>1598</v>
      </c>
      <c r="G91" s="238"/>
      <c r="H91" s="216" t="s">
        <v>1619</v>
      </c>
      <c r="I91" s="216" t="s">
        <v>1594</v>
      </c>
      <c r="J91" s="216">
        <v>50</v>
      </c>
      <c r="K91" s="228"/>
    </row>
    <row r="92" spans="2:11" customFormat="1" ht="15" customHeight="1">
      <c r="B92" s="239"/>
      <c r="C92" s="216" t="s">
        <v>1620</v>
      </c>
      <c r="D92" s="216"/>
      <c r="E92" s="216"/>
      <c r="F92" s="237" t="s">
        <v>1598</v>
      </c>
      <c r="G92" s="238"/>
      <c r="H92" s="216" t="s">
        <v>1621</v>
      </c>
      <c r="I92" s="216" t="s">
        <v>1594</v>
      </c>
      <c r="J92" s="216">
        <v>255</v>
      </c>
      <c r="K92" s="228"/>
    </row>
    <row r="93" spans="2:11" customFormat="1" ht="15" customHeight="1">
      <c r="B93" s="239"/>
      <c r="C93" s="216" t="s">
        <v>1622</v>
      </c>
      <c r="D93" s="216"/>
      <c r="E93" s="216"/>
      <c r="F93" s="237" t="s">
        <v>152</v>
      </c>
      <c r="G93" s="238"/>
      <c r="H93" s="216" t="s">
        <v>1623</v>
      </c>
      <c r="I93" s="216" t="s">
        <v>1624</v>
      </c>
      <c r="J93" s="216"/>
      <c r="K93" s="228"/>
    </row>
    <row r="94" spans="2:11" customFormat="1" ht="15" customHeight="1">
      <c r="B94" s="239"/>
      <c r="C94" s="216" t="s">
        <v>1625</v>
      </c>
      <c r="D94" s="216"/>
      <c r="E94" s="216"/>
      <c r="F94" s="237" t="s">
        <v>152</v>
      </c>
      <c r="G94" s="238"/>
      <c r="H94" s="216" t="s">
        <v>1626</v>
      </c>
      <c r="I94" s="216" t="s">
        <v>1627</v>
      </c>
      <c r="J94" s="216"/>
      <c r="K94" s="228"/>
    </row>
    <row r="95" spans="2:11" customFormat="1" ht="15" customHeight="1">
      <c r="B95" s="239"/>
      <c r="C95" s="216" t="s">
        <v>1628</v>
      </c>
      <c r="D95" s="216"/>
      <c r="E95" s="216"/>
      <c r="F95" s="237" t="s">
        <v>152</v>
      </c>
      <c r="G95" s="238"/>
      <c r="H95" s="216" t="s">
        <v>1628</v>
      </c>
      <c r="I95" s="216" t="s">
        <v>1627</v>
      </c>
      <c r="J95" s="216"/>
      <c r="K95" s="228"/>
    </row>
    <row r="96" spans="2:11" customFormat="1" ht="15" customHeight="1">
      <c r="B96" s="239"/>
      <c r="C96" s="216" t="s">
        <v>43</v>
      </c>
      <c r="D96" s="216"/>
      <c r="E96" s="216"/>
      <c r="F96" s="237" t="s">
        <v>152</v>
      </c>
      <c r="G96" s="238"/>
      <c r="H96" s="216" t="s">
        <v>1629</v>
      </c>
      <c r="I96" s="216" t="s">
        <v>1627</v>
      </c>
      <c r="J96" s="216"/>
      <c r="K96" s="228"/>
    </row>
    <row r="97" spans="2:11" customFormat="1" ht="15" customHeight="1">
      <c r="B97" s="239"/>
      <c r="C97" s="216" t="s">
        <v>53</v>
      </c>
      <c r="D97" s="216"/>
      <c r="E97" s="216"/>
      <c r="F97" s="237" t="s">
        <v>152</v>
      </c>
      <c r="G97" s="238"/>
      <c r="H97" s="216" t="s">
        <v>1630</v>
      </c>
      <c r="I97" s="216" t="s">
        <v>1627</v>
      </c>
      <c r="J97" s="216"/>
      <c r="K97" s="228"/>
    </row>
    <row r="98" spans="2:11" customFormat="1" ht="15" customHeight="1">
      <c r="B98" s="240"/>
      <c r="C98" s="241"/>
      <c r="D98" s="241"/>
      <c r="E98" s="241"/>
      <c r="F98" s="241"/>
      <c r="G98" s="241"/>
      <c r="H98" s="241"/>
      <c r="I98" s="241"/>
      <c r="J98" s="241"/>
      <c r="K98" s="242"/>
    </row>
    <row r="99" spans="2:11" customFormat="1" ht="18.75" customHeight="1">
      <c r="B99" s="243"/>
      <c r="C99" s="244"/>
      <c r="D99" s="244"/>
      <c r="E99" s="244"/>
      <c r="F99" s="244"/>
      <c r="G99" s="244"/>
      <c r="H99" s="244"/>
      <c r="I99" s="244"/>
      <c r="J99" s="244"/>
      <c r="K99" s="243"/>
    </row>
    <row r="100" spans="2:11" customFormat="1" ht="18.75" customHeight="1">
      <c r="B100" s="223"/>
      <c r="C100" s="223"/>
      <c r="D100" s="223"/>
      <c r="E100" s="223"/>
      <c r="F100" s="223"/>
      <c r="G100" s="223"/>
      <c r="H100" s="223"/>
      <c r="I100" s="223"/>
      <c r="J100" s="223"/>
      <c r="K100" s="223"/>
    </row>
    <row r="101" spans="2:11" customFormat="1" ht="7.5" customHeight="1">
      <c r="B101" s="224"/>
      <c r="C101" s="225"/>
      <c r="D101" s="225"/>
      <c r="E101" s="225"/>
      <c r="F101" s="225"/>
      <c r="G101" s="225"/>
      <c r="H101" s="225"/>
      <c r="I101" s="225"/>
      <c r="J101" s="225"/>
      <c r="K101" s="226"/>
    </row>
    <row r="102" spans="2:11" customFormat="1" ht="45" customHeight="1">
      <c r="B102" s="227"/>
      <c r="C102" s="367" t="s">
        <v>1631</v>
      </c>
      <c r="D102" s="367"/>
      <c r="E102" s="367"/>
      <c r="F102" s="367"/>
      <c r="G102" s="367"/>
      <c r="H102" s="367"/>
      <c r="I102" s="367"/>
      <c r="J102" s="367"/>
      <c r="K102" s="228"/>
    </row>
    <row r="103" spans="2:11" customFormat="1" ht="17.25" customHeight="1">
      <c r="B103" s="227"/>
      <c r="C103" s="229" t="s">
        <v>1587</v>
      </c>
      <c r="D103" s="229"/>
      <c r="E103" s="229"/>
      <c r="F103" s="229" t="s">
        <v>1588</v>
      </c>
      <c r="G103" s="230"/>
      <c r="H103" s="229" t="s">
        <v>59</v>
      </c>
      <c r="I103" s="229" t="s">
        <v>62</v>
      </c>
      <c r="J103" s="229" t="s">
        <v>1589</v>
      </c>
      <c r="K103" s="228"/>
    </row>
    <row r="104" spans="2:11" customFormat="1" ht="17.25" customHeight="1">
      <c r="B104" s="227"/>
      <c r="C104" s="231" t="s">
        <v>1590</v>
      </c>
      <c r="D104" s="231"/>
      <c r="E104" s="231"/>
      <c r="F104" s="232" t="s">
        <v>1591</v>
      </c>
      <c r="G104" s="233"/>
      <c r="H104" s="231"/>
      <c r="I104" s="231"/>
      <c r="J104" s="231" t="s">
        <v>1592</v>
      </c>
      <c r="K104" s="228"/>
    </row>
    <row r="105" spans="2:11" customFormat="1" ht="5.25" customHeight="1">
      <c r="B105" s="227"/>
      <c r="C105" s="229"/>
      <c r="D105" s="229"/>
      <c r="E105" s="229"/>
      <c r="F105" s="229"/>
      <c r="G105" s="245"/>
      <c r="H105" s="229"/>
      <c r="I105" s="229"/>
      <c r="J105" s="229"/>
      <c r="K105" s="228"/>
    </row>
    <row r="106" spans="2:11" customFormat="1" ht="15" customHeight="1">
      <c r="B106" s="227"/>
      <c r="C106" s="216" t="s">
        <v>58</v>
      </c>
      <c r="D106" s="236"/>
      <c r="E106" s="236"/>
      <c r="F106" s="237" t="s">
        <v>152</v>
      </c>
      <c r="G106" s="216"/>
      <c r="H106" s="216" t="s">
        <v>1632</v>
      </c>
      <c r="I106" s="216" t="s">
        <v>1594</v>
      </c>
      <c r="J106" s="216">
        <v>20</v>
      </c>
      <c r="K106" s="228"/>
    </row>
    <row r="107" spans="2:11" customFormat="1" ht="15" customHeight="1">
      <c r="B107" s="227"/>
      <c r="C107" s="216" t="s">
        <v>1595</v>
      </c>
      <c r="D107" s="216"/>
      <c r="E107" s="216"/>
      <c r="F107" s="237" t="s">
        <v>152</v>
      </c>
      <c r="G107" s="216"/>
      <c r="H107" s="216" t="s">
        <v>1632</v>
      </c>
      <c r="I107" s="216" t="s">
        <v>1594</v>
      </c>
      <c r="J107" s="216">
        <v>120</v>
      </c>
      <c r="K107" s="228"/>
    </row>
    <row r="108" spans="2:11" customFormat="1" ht="15" customHeight="1">
      <c r="B108" s="239"/>
      <c r="C108" s="216" t="s">
        <v>1597</v>
      </c>
      <c r="D108" s="216"/>
      <c r="E108" s="216"/>
      <c r="F108" s="237" t="s">
        <v>1598</v>
      </c>
      <c r="G108" s="216"/>
      <c r="H108" s="216" t="s">
        <v>1632</v>
      </c>
      <c r="I108" s="216" t="s">
        <v>1594</v>
      </c>
      <c r="J108" s="216">
        <v>50</v>
      </c>
      <c r="K108" s="228"/>
    </row>
    <row r="109" spans="2:11" customFormat="1" ht="15" customHeight="1">
      <c r="B109" s="239"/>
      <c r="C109" s="216" t="s">
        <v>1600</v>
      </c>
      <c r="D109" s="216"/>
      <c r="E109" s="216"/>
      <c r="F109" s="237" t="s">
        <v>152</v>
      </c>
      <c r="G109" s="216"/>
      <c r="H109" s="216" t="s">
        <v>1632</v>
      </c>
      <c r="I109" s="216" t="s">
        <v>1602</v>
      </c>
      <c r="J109" s="216"/>
      <c r="K109" s="228"/>
    </row>
    <row r="110" spans="2:11" customFormat="1" ht="15" customHeight="1">
      <c r="B110" s="239"/>
      <c r="C110" s="216" t="s">
        <v>1611</v>
      </c>
      <c r="D110" s="216"/>
      <c r="E110" s="216"/>
      <c r="F110" s="237" t="s">
        <v>1598</v>
      </c>
      <c r="G110" s="216"/>
      <c r="H110" s="216" t="s">
        <v>1632</v>
      </c>
      <c r="I110" s="216" t="s">
        <v>1594</v>
      </c>
      <c r="J110" s="216">
        <v>50</v>
      </c>
      <c r="K110" s="228"/>
    </row>
    <row r="111" spans="2:11" customFormat="1" ht="15" customHeight="1">
      <c r="B111" s="239"/>
      <c r="C111" s="216" t="s">
        <v>1619</v>
      </c>
      <c r="D111" s="216"/>
      <c r="E111" s="216"/>
      <c r="F111" s="237" t="s">
        <v>1598</v>
      </c>
      <c r="G111" s="216"/>
      <c r="H111" s="216" t="s">
        <v>1632</v>
      </c>
      <c r="I111" s="216" t="s">
        <v>1594</v>
      </c>
      <c r="J111" s="216">
        <v>50</v>
      </c>
      <c r="K111" s="228"/>
    </row>
    <row r="112" spans="2:11" customFormat="1" ht="15" customHeight="1">
      <c r="B112" s="239"/>
      <c r="C112" s="216" t="s">
        <v>1617</v>
      </c>
      <c r="D112" s="216"/>
      <c r="E112" s="216"/>
      <c r="F112" s="237" t="s">
        <v>1598</v>
      </c>
      <c r="G112" s="216"/>
      <c r="H112" s="216" t="s">
        <v>1632</v>
      </c>
      <c r="I112" s="216" t="s">
        <v>1594</v>
      </c>
      <c r="J112" s="216">
        <v>50</v>
      </c>
      <c r="K112" s="228"/>
    </row>
    <row r="113" spans="2:11" customFormat="1" ht="15" customHeight="1">
      <c r="B113" s="239"/>
      <c r="C113" s="216" t="s">
        <v>58</v>
      </c>
      <c r="D113" s="216"/>
      <c r="E113" s="216"/>
      <c r="F113" s="237" t="s">
        <v>152</v>
      </c>
      <c r="G113" s="216"/>
      <c r="H113" s="216" t="s">
        <v>1633</v>
      </c>
      <c r="I113" s="216" t="s">
        <v>1594</v>
      </c>
      <c r="J113" s="216">
        <v>20</v>
      </c>
      <c r="K113" s="228"/>
    </row>
    <row r="114" spans="2:11" customFormat="1" ht="15" customHeight="1">
      <c r="B114" s="239"/>
      <c r="C114" s="216" t="s">
        <v>1634</v>
      </c>
      <c r="D114" s="216"/>
      <c r="E114" s="216"/>
      <c r="F114" s="237" t="s">
        <v>152</v>
      </c>
      <c r="G114" s="216"/>
      <c r="H114" s="216" t="s">
        <v>1635</v>
      </c>
      <c r="I114" s="216" t="s">
        <v>1594</v>
      </c>
      <c r="J114" s="216">
        <v>120</v>
      </c>
      <c r="K114" s="228"/>
    </row>
    <row r="115" spans="2:11" customFormat="1" ht="15" customHeight="1">
      <c r="B115" s="239"/>
      <c r="C115" s="216" t="s">
        <v>43</v>
      </c>
      <c r="D115" s="216"/>
      <c r="E115" s="216"/>
      <c r="F115" s="237" t="s">
        <v>152</v>
      </c>
      <c r="G115" s="216"/>
      <c r="H115" s="216" t="s">
        <v>1636</v>
      </c>
      <c r="I115" s="216" t="s">
        <v>1627</v>
      </c>
      <c r="J115" s="216"/>
      <c r="K115" s="228"/>
    </row>
    <row r="116" spans="2:11" customFormat="1" ht="15" customHeight="1">
      <c r="B116" s="239"/>
      <c r="C116" s="216" t="s">
        <v>53</v>
      </c>
      <c r="D116" s="216"/>
      <c r="E116" s="216"/>
      <c r="F116" s="237" t="s">
        <v>152</v>
      </c>
      <c r="G116" s="216"/>
      <c r="H116" s="216" t="s">
        <v>1637</v>
      </c>
      <c r="I116" s="216" t="s">
        <v>1627</v>
      </c>
      <c r="J116" s="216"/>
      <c r="K116" s="228"/>
    </row>
    <row r="117" spans="2:11" customFormat="1" ht="15" customHeight="1">
      <c r="B117" s="239"/>
      <c r="C117" s="216" t="s">
        <v>62</v>
      </c>
      <c r="D117" s="216"/>
      <c r="E117" s="216"/>
      <c r="F117" s="237" t="s">
        <v>152</v>
      </c>
      <c r="G117" s="216"/>
      <c r="H117" s="216" t="s">
        <v>1638</v>
      </c>
      <c r="I117" s="216" t="s">
        <v>1639</v>
      </c>
      <c r="J117" s="216"/>
      <c r="K117" s="228"/>
    </row>
    <row r="118" spans="2:11" customFormat="1" ht="15" customHeight="1">
      <c r="B118" s="240"/>
      <c r="C118" s="246"/>
      <c r="D118" s="246"/>
      <c r="E118" s="246"/>
      <c r="F118" s="246"/>
      <c r="G118" s="246"/>
      <c r="H118" s="246"/>
      <c r="I118" s="246"/>
      <c r="J118" s="246"/>
      <c r="K118" s="242"/>
    </row>
    <row r="119" spans="2:11" customFormat="1" ht="18.75" customHeight="1">
      <c r="B119" s="247"/>
      <c r="C119" s="248"/>
      <c r="D119" s="248"/>
      <c r="E119" s="248"/>
      <c r="F119" s="249"/>
      <c r="G119" s="248"/>
      <c r="H119" s="248"/>
      <c r="I119" s="248"/>
      <c r="J119" s="248"/>
      <c r="K119" s="247"/>
    </row>
    <row r="120" spans="2:11" customFormat="1" ht="18.75" customHeight="1">
      <c r="B120" s="223"/>
      <c r="C120" s="223"/>
      <c r="D120" s="223"/>
      <c r="E120" s="223"/>
      <c r="F120" s="223"/>
      <c r="G120" s="223"/>
      <c r="H120" s="223"/>
      <c r="I120" s="223"/>
      <c r="J120" s="223"/>
      <c r="K120" s="223"/>
    </row>
    <row r="121" spans="2:11" customFormat="1" ht="7.5" customHeight="1">
      <c r="B121" s="250"/>
      <c r="C121" s="251"/>
      <c r="D121" s="251"/>
      <c r="E121" s="251"/>
      <c r="F121" s="251"/>
      <c r="G121" s="251"/>
      <c r="H121" s="251"/>
      <c r="I121" s="251"/>
      <c r="J121" s="251"/>
      <c r="K121" s="252"/>
    </row>
    <row r="122" spans="2:11" customFormat="1" ht="45" customHeight="1">
      <c r="B122" s="253"/>
      <c r="C122" s="365" t="s">
        <v>1640</v>
      </c>
      <c r="D122" s="365"/>
      <c r="E122" s="365"/>
      <c r="F122" s="365"/>
      <c r="G122" s="365"/>
      <c r="H122" s="365"/>
      <c r="I122" s="365"/>
      <c r="J122" s="365"/>
      <c r="K122" s="254"/>
    </row>
    <row r="123" spans="2:11" customFormat="1" ht="17.25" customHeight="1">
      <c r="B123" s="255"/>
      <c r="C123" s="229" t="s">
        <v>1587</v>
      </c>
      <c r="D123" s="229"/>
      <c r="E123" s="229"/>
      <c r="F123" s="229" t="s">
        <v>1588</v>
      </c>
      <c r="G123" s="230"/>
      <c r="H123" s="229" t="s">
        <v>59</v>
      </c>
      <c r="I123" s="229" t="s">
        <v>62</v>
      </c>
      <c r="J123" s="229" t="s">
        <v>1589</v>
      </c>
      <c r="K123" s="256"/>
    </row>
    <row r="124" spans="2:11" customFormat="1" ht="17.25" customHeight="1">
      <c r="B124" s="255"/>
      <c r="C124" s="231" t="s">
        <v>1590</v>
      </c>
      <c r="D124" s="231"/>
      <c r="E124" s="231"/>
      <c r="F124" s="232" t="s">
        <v>1591</v>
      </c>
      <c r="G124" s="233"/>
      <c r="H124" s="231"/>
      <c r="I124" s="231"/>
      <c r="J124" s="231" t="s">
        <v>1592</v>
      </c>
      <c r="K124" s="256"/>
    </row>
    <row r="125" spans="2:11" customFormat="1" ht="5.25" customHeight="1">
      <c r="B125" s="257"/>
      <c r="C125" s="234"/>
      <c r="D125" s="234"/>
      <c r="E125" s="234"/>
      <c r="F125" s="234"/>
      <c r="G125" s="258"/>
      <c r="H125" s="234"/>
      <c r="I125" s="234"/>
      <c r="J125" s="234"/>
      <c r="K125" s="259"/>
    </row>
    <row r="126" spans="2:11" customFormat="1" ht="15" customHeight="1">
      <c r="B126" s="257"/>
      <c r="C126" s="216" t="s">
        <v>1595</v>
      </c>
      <c r="D126" s="236"/>
      <c r="E126" s="236"/>
      <c r="F126" s="237" t="s">
        <v>152</v>
      </c>
      <c r="G126" s="216"/>
      <c r="H126" s="216" t="s">
        <v>1632</v>
      </c>
      <c r="I126" s="216" t="s">
        <v>1594</v>
      </c>
      <c r="J126" s="216">
        <v>120</v>
      </c>
      <c r="K126" s="260"/>
    </row>
    <row r="127" spans="2:11" customFormat="1" ht="15" customHeight="1">
      <c r="B127" s="257"/>
      <c r="C127" s="216" t="s">
        <v>1641</v>
      </c>
      <c r="D127" s="216"/>
      <c r="E127" s="216"/>
      <c r="F127" s="237" t="s">
        <v>152</v>
      </c>
      <c r="G127" s="216"/>
      <c r="H127" s="216" t="s">
        <v>1642</v>
      </c>
      <c r="I127" s="216" t="s">
        <v>1594</v>
      </c>
      <c r="J127" s="216" t="s">
        <v>1643</v>
      </c>
      <c r="K127" s="260"/>
    </row>
    <row r="128" spans="2:11" customFormat="1" ht="15" customHeight="1">
      <c r="B128" s="257"/>
      <c r="C128" s="216" t="s">
        <v>97</v>
      </c>
      <c r="D128" s="216"/>
      <c r="E128" s="216"/>
      <c r="F128" s="237" t="s">
        <v>152</v>
      </c>
      <c r="G128" s="216"/>
      <c r="H128" s="216" t="s">
        <v>1644</v>
      </c>
      <c r="I128" s="216" t="s">
        <v>1594</v>
      </c>
      <c r="J128" s="216" t="s">
        <v>1643</v>
      </c>
      <c r="K128" s="260"/>
    </row>
    <row r="129" spans="2:11" customFormat="1" ht="15" customHeight="1">
      <c r="B129" s="257"/>
      <c r="C129" s="216" t="s">
        <v>1603</v>
      </c>
      <c r="D129" s="216"/>
      <c r="E129" s="216"/>
      <c r="F129" s="237" t="s">
        <v>1598</v>
      </c>
      <c r="G129" s="216"/>
      <c r="H129" s="216" t="s">
        <v>1604</v>
      </c>
      <c r="I129" s="216" t="s">
        <v>1594</v>
      </c>
      <c r="J129" s="216">
        <v>15</v>
      </c>
      <c r="K129" s="260"/>
    </row>
    <row r="130" spans="2:11" customFormat="1" ht="15" customHeight="1">
      <c r="B130" s="257"/>
      <c r="C130" s="216" t="s">
        <v>1605</v>
      </c>
      <c r="D130" s="216"/>
      <c r="E130" s="216"/>
      <c r="F130" s="237" t="s">
        <v>1598</v>
      </c>
      <c r="G130" s="216"/>
      <c r="H130" s="216" t="s">
        <v>1606</v>
      </c>
      <c r="I130" s="216" t="s">
        <v>1594</v>
      </c>
      <c r="J130" s="216">
        <v>15</v>
      </c>
      <c r="K130" s="260"/>
    </row>
    <row r="131" spans="2:11" customFormat="1" ht="15" customHeight="1">
      <c r="B131" s="257"/>
      <c r="C131" s="216" t="s">
        <v>1607</v>
      </c>
      <c r="D131" s="216"/>
      <c r="E131" s="216"/>
      <c r="F131" s="237" t="s">
        <v>1598</v>
      </c>
      <c r="G131" s="216"/>
      <c r="H131" s="216" t="s">
        <v>1608</v>
      </c>
      <c r="I131" s="216" t="s">
        <v>1594</v>
      </c>
      <c r="J131" s="216">
        <v>20</v>
      </c>
      <c r="K131" s="260"/>
    </row>
    <row r="132" spans="2:11" customFormat="1" ht="15" customHeight="1">
      <c r="B132" s="257"/>
      <c r="C132" s="216" t="s">
        <v>1609</v>
      </c>
      <c r="D132" s="216"/>
      <c r="E132" s="216"/>
      <c r="F132" s="237" t="s">
        <v>1598</v>
      </c>
      <c r="G132" s="216"/>
      <c r="H132" s="216" t="s">
        <v>1610</v>
      </c>
      <c r="I132" s="216" t="s">
        <v>1594</v>
      </c>
      <c r="J132" s="216">
        <v>20</v>
      </c>
      <c r="K132" s="260"/>
    </row>
    <row r="133" spans="2:11" customFormat="1" ht="15" customHeight="1">
      <c r="B133" s="257"/>
      <c r="C133" s="216" t="s">
        <v>1597</v>
      </c>
      <c r="D133" s="216"/>
      <c r="E133" s="216"/>
      <c r="F133" s="237" t="s">
        <v>1598</v>
      </c>
      <c r="G133" s="216"/>
      <c r="H133" s="216" t="s">
        <v>1632</v>
      </c>
      <c r="I133" s="216" t="s">
        <v>1594</v>
      </c>
      <c r="J133" s="216">
        <v>50</v>
      </c>
      <c r="K133" s="260"/>
    </row>
    <row r="134" spans="2:11" customFormat="1" ht="15" customHeight="1">
      <c r="B134" s="257"/>
      <c r="C134" s="216" t="s">
        <v>1611</v>
      </c>
      <c r="D134" s="216"/>
      <c r="E134" s="216"/>
      <c r="F134" s="237" t="s">
        <v>1598</v>
      </c>
      <c r="G134" s="216"/>
      <c r="H134" s="216" t="s">
        <v>1632</v>
      </c>
      <c r="I134" s="216" t="s">
        <v>1594</v>
      </c>
      <c r="J134" s="216">
        <v>50</v>
      </c>
      <c r="K134" s="260"/>
    </row>
    <row r="135" spans="2:11" customFormat="1" ht="15" customHeight="1">
      <c r="B135" s="257"/>
      <c r="C135" s="216" t="s">
        <v>1617</v>
      </c>
      <c r="D135" s="216"/>
      <c r="E135" s="216"/>
      <c r="F135" s="237" t="s">
        <v>1598</v>
      </c>
      <c r="G135" s="216"/>
      <c r="H135" s="216" t="s">
        <v>1632</v>
      </c>
      <c r="I135" s="216" t="s">
        <v>1594</v>
      </c>
      <c r="J135" s="216">
        <v>50</v>
      </c>
      <c r="K135" s="260"/>
    </row>
    <row r="136" spans="2:11" customFormat="1" ht="15" customHeight="1">
      <c r="B136" s="257"/>
      <c r="C136" s="216" t="s">
        <v>1619</v>
      </c>
      <c r="D136" s="216"/>
      <c r="E136" s="216"/>
      <c r="F136" s="237" t="s">
        <v>1598</v>
      </c>
      <c r="G136" s="216"/>
      <c r="H136" s="216" t="s">
        <v>1632</v>
      </c>
      <c r="I136" s="216" t="s">
        <v>1594</v>
      </c>
      <c r="J136" s="216">
        <v>50</v>
      </c>
      <c r="K136" s="260"/>
    </row>
    <row r="137" spans="2:11" customFormat="1" ht="15" customHeight="1">
      <c r="B137" s="257"/>
      <c r="C137" s="216" t="s">
        <v>1620</v>
      </c>
      <c r="D137" s="216"/>
      <c r="E137" s="216"/>
      <c r="F137" s="237" t="s">
        <v>1598</v>
      </c>
      <c r="G137" s="216"/>
      <c r="H137" s="216" t="s">
        <v>1645</v>
      </c>
      <c r="I137" s="216" t="s">
        <v>1594</v>
      </c>
      <c r="J137" s="216">
        <v>255</v>
      </c>
      <c r="K137" s="260"/>
    </row>
    <row r="138" spans="2:11" customFormat="1" ht="15" customHeight="1">
      <c r="B138" s="257"/>
      <c r="C138" s="216" t="s">
        <v>1622</v>
      </c>
      <c r="D138" s="216"/>
      <c r="E138" s="216"/>
      <c r="F138" s="237" t="s">
        <v>152</v>
      </c>
      <c r="G138" s="216"/>
      <c r="H138" s="216" t="s">
        <v>1646</v>
      </c>
      <c r="I138" s="216" t="s">
        <v>1624</v>
      </c>
      <c r="J138" s="216"/>
      <c r="K138" s="260"/>
    </row>
    <row r="139" spans="2:11" customFormat="1" ht="15" customHeight="1">
      <c r="B139" s="257"/>
      <c r="C139" s="216" t="s">
        <v>1625</v>
      </c>
      <c r="D139" s="216"/>
      <c r="E139" s="216"/>
      <c r="F139" s="237" t="s">
        <v>152</v>
      </c>
      <c r="G139" s="216"/>
      <c r="H139" s="216" t="s">
        <v>1647</v>
      </c>
      <c r="I139" s="216" t="s">
        <v>1627</v>
      </c>
      <c r="J139" s="216"/>
      <c r="K139" s="260"/>
    </row>
    <row r="140" spans="2:11" customFormat="1" ht="15" customHeight="1">
      <c r="B140" s="257"/>
      <c r="C140" s="216" t="s">
        <v>1628</v>
      </c>
      <c r="D140" s="216"/>
      <c r="E140" s="216"/>
      <c r="F140" s="237" t="s">
        <v>152</v>
      </c>
      <c r="G140" s="216"/>
      <c r="H140" s="216" t="s">
        <v>1628</v>
      </c>
      <c r="I140" s="216" t="s">
        <v>1627</v>
      </c>
      <c r="J140" s="216"/>
      <c r="K140" s="260"/>
    </row>
    <row r="141" spans="2:11" customFormat="1" ht="15" customHeight="1">
      <c r="B141" s="257"/>
      <c r="C141" s="216" t="s">
        <v>43</v>
      </c>
      <c r="D141" s="216"/>
      <c r="E141" s="216"/>
      <c r="F141" s="237" t="s">
        <v>152</v>
      </c>
      <c r="G141" s="216"/>
      <c r="H141" s="216" t="s">
        <v>1648</v>
      </c>
      <c r="I141" s="216" t="s">
        <v>1627</v>
      </c>
      <c r="J141" s="216"/>
      <c r="K141" s="260"/>
    </row>
    <row r="142" spans="2:11" customFormat="1" ht="15" customHeight="1">
      <c r="B142" s="257"/>
      <c r="C142" s="216" t="s">
        <v>1649</v>
      </c>
      <c r="D142" s="216"/>
      <c r="E142" s="216"/>
      <c r="F142" s="237" t="s">
        <v>152</v>
      </c>
      <c r="G142" s="216"/>
      <c r="H142" s="216" t="s">
        <v>1650</v>
      </c>
      <c r="I142" s="216" t="s">
        <v>1627</v>
      </c>
      <c r="J142" s="216"/>
      <c r="K142" s="260"/>
    </row>
    <row r="143" spans="2:11" customFormat="1" ht="15" customHeight="1">
      <c r="B143" s="261"/>
      <c r="C143" s="262"/>
      <c r="D143" s="262"/>
      <c r="E143" s="262"/>
      <c r="F143" s="262"/>
      <c r="G143" s="262"/>
      <c r="H143" s="262"/>
      <c r="I143" s="262"/>
      <c r="J143" s="262"/>
      <c r="K143" s="263"/>
    </row>
    <row r="144" spans="2:11" customFormat="1" ht="18.75" customHeight="1">
      <c r="B144" s="248"/>
      <c r="C144" s="248"/>
      <c r="D144" s="248"/>
      <c r="E144" s="248"/>
      <c r="F144" s="249"/>
      <c r="G144" s="248"/>
      <c r="H144" s="248"/>
      <c r="I144" s="248"/>
      <c r="J144" s="248"/>
      <c r="K144" s="248"/>
    </row>
    <row r="145" spans="2:11" customFormat="1" ht="18.75" customHeight="1">
      <c r="B145" s="223"/>
      <c r="C145" s="223"/>
      <c r="D145" s="223"/>
      <c r="E145" s="223"/>
      <c r="F145" s="223"/>
      <c r="G145" s="223"/>
      <c r="H145" s="223"/>
      <c r="I145" s="223"/>
      <c r="J145" s="223"/>
      <c r="K145" s="223"/>
    </row>
    <row r="146" spans="2:11" customFormat="1" ht="7.5" customHeight="1">
      <c r="B146" s="224"/>
      <c r="C146" s="225"/>
      <c r="D146" s="225"/>
      <c r="E146" s="225"/>
      <c r="F146" s="225"/>
      <c r="G146" s="225"/>
      <c r="H146" s="225"/>
      <c r="I146" s="225"/>
      <c r="J146" s="225"/>
      <c r="K146" s="226"/>
    </row>
    <row r="147" spans="2:11" customFormat="1" ht="45" customHeight="1">
      <c r="B147" s="227"/>
      <c r="C147" s="367" t="s">
        <v>1651</v>
      </c>
      <c r="D147" s="367"/>
      <c r="E147" s="367"/>
      <c r="F147" s="367"/>
      <c r="G147" s="367"/>
      <c r="H147" s="367"/>
      <c r="I147" s="367"/>
      <c r="J147" s="367"/>
      <c r="K147" s="228"/>
    </row>
    <row r="148" spans="2:11" customFormat="1" ht="17.25" customHeight="1">
      <c r="B148" s="227"/>
      <c r="C148" s="229" t="s">
        <v>1587</v>
      </c>
      <c r="D148" s="229"/>
      <c r="E148" s="229"/>
      <c r="F148" s="229" t="s">
        <v>1588</v>
      </c>
      <c r="G148" s="230"/>
      <c r="H148" s="229" t="s">
        <v>59</v>
      </c>
      <c r="I148" s="229" t="s">
        <v>62</v>
      </c>
      <c r="J148" s="229" t="s">
        <v>1589</v>
      </c>
      <c r="K148" s="228"/>
    </row>
    <row r="149" spans="2:11" customFormat="1" ht="17.25" customHeight="1">
      <c r="B149" s="227"/>
      <c r="C149" s="231" t="s">
        <v>1590</v>
      </c>
      <c r="D149" s="231"/>
      <c r="E149" s="231"/>
      <c r="F149" s="232" t="s">
        <v>1591</v>
      </c>
      <c r="G149" s="233"/>
      <c r="H149" s="231"/>
      <c r="I149" s="231"/>
      <c r="J149" s="231" t="s">
        <v>1592</v>
      </c>
      <c r="K149" s="228"/>
    </row>
    <row r="150" spans="2:11" customFormat="1" ht="5.25" customHeight="1">
      <c r="B150" s="239"/>
      <c r="C150" s="234"/>
      <c r="D150" s="234"/>
      <c r="E150" s="234"/>
      <c r="F150" s="234"/>
      <c r="G150" s="235"/>
      <c r="H150" s="234"/>
      <c r="I150" s="234"/>
      <c r="J150" s="234"/>
      <c r="K150" s="260"/>
    </row>
    <row r="151" spans="2:11" customFormat="1" ht="15" customHeight="1">
      <c r="B151" s="239"/>
      <c r="C151" s="264" t="s">
        <v>1595</v>
      </c>
      <c r="D151" s="216"/>
      <c r="E151" s="216"/>
      <c r="F151" s="265" t="s">
        <v>152</v>
      </c>
      <c r="G151" s="216"/>
      <c r="H151" s="264" t="s">
        <v>1632</v>
      </c>
      <c r="I151" s="264" t="s">
        <v>1594</v>
      </c>
      <c r="J151" s="264">
        <v>120</v>
      </c>
      <c r="K151" s="260"/>
    </row>
    <row r="152" spans="2:11" customFormat="1" ht="15" customHeight="1">
      <c r="B152" s="239"/>
      <c r="C152" s="264" t="s">
        <v>1641</v>
      </c>
      <c r="D152" s="216"/>
      <c r="E152" s="216"/>
      <c r="F152" s="265" t="s">
        <v>152</v>
      </c>
      <c r="G152" s="216"/>
      <c r="H152" s="264" t="s">
        <v>1652</v>
      </c>
      <c r="I152" s="264" t="s">
        <v>1594</v>
      </c>
      <c r="J152" s="264" t="s">
        <v>1643</v>
      </c>
      <c r="K152" s="260"/>
    </row>
    <row r="153" spans="2:11" customFormat="1" ht="15" customHeight="1">
      <c r="B153" s="239"/>
      <c r="C153" s="264" t="s">
        <v>97</v>
      </c>
      <c r="D153" s="216"/>
      <c r="E153" s="216"/>
      <c r="F153" s="265" t="s">
        <v>152</v>
      </c>
      <c r="G153" s="216"/>
      <c r="H153" s="264" t="s">
        <v>1653</v>
      </c>
      <c r="I153" s="264" t="s">
        <v>1594</v>
      </c>
      <c r="J153" s="264" t="s">
        <v>1643</v>
      </c>
      <c r="K153" s="260"/>
    </row>
    <row r="154" spans="2:11" customFormat="1" ht="15" customHeight="1">
      <c r="B154" s="239"/>
      <c r="C154" s="264" t="s">
        <v>1597</v>
      </c>
      <c r="D154" s="216"/>
      <c r="E154" s="216"/>
      <c r="F154" s="265" t="s">
        <v>1598</v>
      </c>
      <c r="G154" s="216"/>
      <c r="H154" s="264" t="s">
        <v>1632</v>
      </c>
      <c r="I154" s="264" t="s">
        <v>1594</v>
      </c>
      <c r="J154" s="264">
        <v>50</v>
      </c>
      <c r="K154" s="260"/>
    </row>
    <row r="155" spans="2:11" customFormat="1" ht="15" customHeight="1">
      <c r="B155" s="239"/>
      <c r="C155" s="264" t="s">
        <v>1600</v>
      </c>
      <c r="D155" s="216"/>
      <c r="E155" s="216"/>
      <c r="F155" s="265" t="s">
        <v>152</v>
      </c>
      <c r="G155" s="216"/>
      <c r="H155" s="264" t="s">
        <v>1632</v>
      </c>
      <c r="I155" s="264" t="s">
        <v>1602</v>
      </c>
      <c r="J155" s="264"/>
      <c r="K155" s="260"/>
    </row>
    <row r="156" spans="2:11" customFormat="1" ht="15" customHeight="1">
      <c r="B156" s="239"/>
      <c r="C156" s="264" t="s">
        <v>1611</v>
      </c>
      <c r="D156" s="216"/>
      <c r="E156" s="216"/>
      <c r="F156" s="265" t="s">
        <v>1598</v>
      </c>
      <c r="G156" s="216"/>
      <c r="H156" s="264" t="s">
        <v>1632</v>
      </c>
      <c r="I156" s="264" t="s">
        <v>1594</v>
      </c>
      <c r="J156" s="264">
        <v>50</v>
      </c>
      <c r="K156" s="260"/>
    </row>
    <row r="157" spans="2:11" customFormat="1" ht="15" customHeight="1">
      <c r="B157" s="239"/>
      <c r="C157" s="264" t="s">
        <v>1619</v>
      </c>
      <c r="D157" s="216"/>
      <c r="E157" s="216"/>
      <c r="F157" s="265" t="s">
        <v>1598</v>
      </c>
      <c r="G157" s="216"/>
      <c r="H157" s="264" t="s">
        <v>1632</v>
      </c>
      <c r="I157" s="264" t="s">
        <v>1594</v>
      </c>
      <c r="J157" s="264">
        <v>50</v>
      </c>
      <c r="K157" s="260"/>
    </row>
    <row r="158" spans="2:11" customFormat="1" ht="15" customHeight="1">
      <c r="B158" s="239"/>
      <c r="C158" s="264" t="s">
        <v>1617</v>
      </c>
      <c r="D158" s="216"/>
      <c r="E158" s="216"/>
      <c r="F158" s="265" t="s">
        <v>1598</v>
      </c>
      <c r="G158" s="216"/>
      <c r="H158" s="264" t="s">
        <v>1632</v>
      </c>
      <c r="I158" s="264" t="s">
        <v>1594</v>
      </c>
      <c r="J158" s="264">
        <v>50</v>
      </c>
      <c r="K158" s="260"/>
    </row>
    <row r="159" spans="2:11" customFormat="1" ht="15" customHeight="1">
      <c r="B159" s="239"/>
      <c r="C159" s="264" t="s">
        <v>130</v>
      </c>
      <c r="D159" s="216"/>
      <c r="E159" s="216"/>
      <c r="F159" s="265" t="s">
        <v>152</v>
      </c>
      <c r="G159" s="216"/>
      <c r="H159" s="264" t="s">
        <v>1654</v>
      </c>
      <c r="I159" s="264" t="s">
        <v>1594</v>
      </c>
      <c r="J159" s="264" t="s">
        <v>1655</v>
      </c>
      <c r="K159" s="260"/>
    </row>
    <row r="160" spans="2:11" customFormat="1" ht="15" customHeight="1">
      <c r="B160" s="239"/>
      <c r="C160" s="264" t="s">
        <v>1656</v>
      </c>
      <c r="D160" s="216"/>
      <c r="E160" s="216"/>
      <c r="F160" s="265" t="s">
        <v>152</v>
      </c>
      <c r="G160" s="216"/>
      <c r="H160" s="264" t="s">
        <v>1657</v>
      </c>
      <c r="I160" s="264" t="s">
        <v>1627</v>
      </c>
      <c r="J160" s="264"/>
      <c r="K160" s="260"/>
    </row>
    <row r="161" spans="2:11" customFormat="1" ht="15" customHeight="1">
      <c r="B161" s="266"/>
      <c r="C161" s="246"/>
      <c r="D161" s="246"/>
      <c r="E161" s="246"/>
      <c r="F161" s="246"/>
      <c r="G161" s="246"/>
      <c r="H161" s="246"/>
      <c r="I161" s="246"/>
      <c r="J161" s="246"/>
      <c r="K161" s="267"/>
    </row>
    <row r="162" spans="2:11" customFormat="1" ht="18.75" customHeight="1">
      <c r="B162" s="248"/>
      <c r="C162" s="258"/>
      <c r="D162" s="258"/>
      <c r="E162" s="258"/>
      <c r="F162" s="268"/>
      <c r="G162" s="258"/>
      <c r="H162" s="258"/>
      <c r="I162" s="258"/>
      <c r="J162" s="258"/>
      <c r="K162" s="248"/>
    </row>
    <row r="163" spans="2:11" customFormat="1" ht="18.75" customHeight="1">
      <c r="B163" s="223"/>
      <c r="C163" s="223"/>
      <c r="D163" s="223"/>
      <c r="E163" s="223"/>
      <c r="F163" s="223"/>
      <c r="G163" s="223"/>
      <c r="H163" s="223"/>
      <c r="I163" s="223"/>
      <c r="J163" s="223"/>
      <c r="K163" s="223"/>
    </row>
    <row r="164" spans="2:11" customFormat="1" ht="7.5" customHeight="1">
      <c r="B164" s="205"/>
      <c r="C164" s="206"/>
      <c r="D164" s="206"/>
      <c r="E164" s="206"/>
      <c r="F164" s="206"/>
      <c r="G164" s="206"/>
      <c r="H164" s="206"/>
      <c r="I164" s="206"/>
      <c r="J164" s="206"/>
      <c r="K164" s="207"/>
    </row>
    <row r="165" spans="2:11" customFormat="1" ht="45" customHeight="1">
      <c r="B165" s="208"/>
      <c r="C165" s="365" t="s">
        <v>1658</v>
      </c>
      <c r="D165" s="365"/>
      <c r="E165" s="365"/>
      <c r="F165" s="365"/>
      <c r="G165" s="365"/>
      <c r="H165" s="365"/>
      <c r="I165" s="365"/>
      <c r="J165" s="365"/>
      <c r="K165" s="209"/>
    </row>
    <row r="166" spans="2:11" customFormat="1" ht="17.25" customHeight="1">
      <c r="B166" s="208"/>
      <c r="C166" s="229" t="s">
        <v>1587</v>
      </c>
      <c r="D166" s="229"/>
      <c r="E166" s="229"/>
      <c r="F166" s="229" t="s">
        <v>1588</v>
      </c>
      <c r="G166" s="269"/>
      <c r="H166" s="270" t="s">
        <v>59</v>
      </c>
      <c r="I166" s="270" t="s">
        <v>62</v>
      </c>
      <c r="J166" s="229" t="s">
        <v>1589</v>
      </c>
      <c r="K166" s="209"/>
    </row>
    <row r="167" spans="2:11" customFormat="1" ht="17.25" customHeight="1">
      <c r="B167" s="210"/>
      <c r="C167" s="231" t="s">
        <v>1590</v>
      </c>
      <c r="D167" s="231"/>
      <c r="E167" s="231"/>
      <c r="F167" s="232" t="s">
        <v>1591</v>
      </c>
      <c r="G167" s="271"/>
      <c r="H167" s="272"/>
      <c r="I167" s="272"/>
      <c r="J167" s="231" t="s">
        <v>1592</v>
      </c>
      <c r="K167" s="211"/>
    </row>
    <row r="168" spans="2:11" customFormat="1" ht="5.25" customHeight="1">
      <c r="B168" s="239"/>
      <c r="C168" s="234"/>
      <c r="D168" s="234"/>
      <c r="E168" s="234"/>
      <c r="F168" s="234"/>
      <c r="G168" s="235"/>
      <c r="H168" s="234"/>
      <c r="I168" s="234"/>
      <c r="J168" s="234"/>
      <c r="K168" s="260"/>
    </row>
    <row r="169" spans="2:11" customFormat="1" ht="15" customHeight="1">
      <c r="B169" s="239"/>
      <c r="C169" s="216" t="s">
        <v>1595</v>
      </c>
      <c r="D169" s="216"/>
      <c r="E169" s="216"/>
      <c r="F169" s="237" t="s">
        <v>152</v>
      </c>
      <c r="G169" s="216"/>
      <c r="H169" s="216" t="s">
        <v>1632</v>
      </c>
      <c r="I169" s="216" t="s">
        <v>1594</v>
      </c>
      <c r="J169" s="216">
        <v>120</v>
      </c>
      <c r="K169" s="260"/>
    </row>
    <row r="170" spans="2:11" customFormat="1" ht="15" customHeight="1">
      <c r="B170" s="239"/>
      <c r="C170" s="216" t="s">
        <v>1641</v>
      </c>
      <c r="D170" s="216"/>
      <c r="E170" s="216"/>
      <c r="F170" s="237" t="s">
        <v>152</v>
      </c>
      <c r="G170" s="216"/>
      <c r="H170" s="216" t="s">
        <v>1642</v>
      </c>
      <c r="I170" s="216" t="s">
        <v>1594</v>
      </c>
      <c r="J170" s="216" t="s">
        <v>1643</v>
      </c>
      <c r="K170" s="260"/>
    </row>
    <row r="171" spans="2:11" customFormat="1" ht="15" customHeight="1">
      <c r="B171" s="239"/>
      <c r="C171" s="216" t="s">
        <v>97</v>
      </c>
      <c r="D171" s="216"/>
      <c r="E171" s="216"/>
      <c r="F171" s="237" t="s">
        <v>152</v>
      </c>
      <c r="G171" s="216"/>
      <c r="H171" s="216" t="s">
        <v>1659</v>
      </c>
      <c r="I171" s="216" t="s">
        <v>1594</v>
      </c>
      <c r="J171" s="216" t="s">
        <v>1643</v>
      </c>
      <c r="K171" s="260"/>
    </row>
    <row r="172" spans="2:11" customFormat="1" ht="15" customHeight="1">
      <c r="B172" s="239"/>
      <c r="C172" s="216" t="s">
        <v>1597</v>
      </c>
      <c r="D172" s="216"/>
      <c r="E172" s="216"/>
      <c r="F172" s="237" t="s">
        <v>1598</v>
      </c>
      <c r="G172" s="216"/>
      <c r="H172" s="216" t="s">
        <v>1659</v>
      </c>
      <c r="I172" s="216" t="s">
        <v>1594</v>
      </c>
      <c r="J172" s="216">
        <v>50</v>
      </c>
      <c r="K172" s="260"/>
    </row>
    <row r="173" spans="2:11" customFormat="1" ht="15" customHeight="1">
      <c r="B173" s="239"/>
      <c r="C173" s="216" t="s">
        <v>1600</v>
      </c>
      <c r="D173" s="216"/>
      <c r="E173" s="216"/>
      <c r="F173" s="237" t="s">
        <v>152</v>
      </c>
      <c r="G173" s="216"/>
      <c r="H173" s="216" t="s">
        <v>1659</v>
      </c>
      <c r="I173" s="216" t="s">
        <v>1602</v>
      </c>
      <c r="J173" s="216"/>
      <c r="K173" s="260"/>
    </row>
    <row r="174" spans="2:11" customFormat="1" ht="15" customHeight="1">
      <c r="B174" s="239"/>
      <c r="C174" s="216" t="s">
        <v>1611</v>
      </c>
      <c r="D174" s="216"/>
      <c r="E174" s="216"/>
      <c r="F174" s="237" t="s">
        <v>1598</v>
      </c>
      <c r="G174" s="216"/>
      <c r="H174" s="216" t="s">
        <v>1659</v>
      </c>
      <c r="I174" s="216" t="s">
        <v>1594</v>
      </c>
      <c r="J174" s="216">
        <v>50</v>
      </c>
      <c r="K174" s="260"/>
    </row>
    <row r="175" spans="2:11" customFormat="1" ht="15" customHeight="1">
      <c r="B175" s="239"/>
      <c r="C175" s="216" t="s">
        <v>1619</v>
      </c>
      <c r="D175" s="216"/>
      <c r="E175" s="216"/>
      <c r="F175" s="237" t="s">
        <v>1598</v>
      </c>
      <c r="G175" s="216"/>
      <c r="H175" s="216" t="s">
        <v>1659</v>
      </c>
      <c r="I175" s="216" t="s">
        <v>1594</v>
      </c>
      <c r="J175" s="216">
        <v>50</v>
      </c>
      <c r="K175" s="260"/>
    </row>
    <row r="176" spans="2:11" customFormat="1" ht="15" customHeight="1">
      <c r="B176" s="239"/>
      <c r="C176" s="216" t="s">
        <v>1617</v>
      </c>
      <c r="D176" s="216"/>
      <c r="E176" s="216"/>
      <c r="F176" s="237" t="s">
        <v>1598</v>
      </c>
      <c r="G176" s="216"/>
      <c r="H176" s="216" t="s">
        <v>1659</v>
      </c>
      <c r="I176" s="216" t="s">
        <v>1594</v>
      </c>
      <c r="J176" s="216">
        <v>50</v>
      </c>
      <c r="K176" s="260"/>
    </row>
    <row r="177" spans="2:11" customFormat="1" ht="15" customHeight="1">
      <c r="B177" s="239"/>
      <c r="C177" s="216" t="s">
        <v>140</v>
      </c>
      <c r="D177" s="216"/>
      <c r="E177" s="216"/>
      <c r="F177" s="237" t="s">
        <v>152</v>
      </c>
      <c r="G177" s="216"/>
      <c r="H177" s="216" t="s">
        <v>1660</v>
      </c>
      <c r="I177" s="216" t="s">
        <v>1661</v>
      </c>
      <c r="J177" s="216"/>
      <c r="K177" s="260"/>
    </row>
    <row r="178" spans="2:11" customFormat="1" ht="15" customHeight="1">
      <c r="B178" s="239"/>
      <c r="C178" s="216" t="s">
        <v>62</v>
      </c>
      <c r="D178" s="216"/>
      <c r="E178" s="216"/>
      <c r="F178" s="237" t="s">
        <v>152</v>
      </c>
      <c r="G178" s="216"/>
      <c r="H178" s="216" t="s">
        <v>1662</v>
      </c>
      <c r="I178" s="216" t="s">
        <v>1663</v>
      </c>
      <c r="J178" s="216">
        <v>1</v>
      </c>
      <c r="K178" s="260"/>
    </row>
    <row r="179" spans="2:11" customFormat="1" ht="15" customHeight="1">
      <c r="B179" s="239"/>
      <c r="C179" s="216" t="s">
        <v>58</v>
      </c>
      <c r="D179" s="216"/>
      <c r="E179" s="216"/>
      <c r="F179" s="237" t="s">
        <v>152</v>
      </c>
      <c r="G179" s="216"/>
      <c r="H179" s="216" t="s">
        <v>1664</v>
      </c>
      <c r="I179" s="216" t="s">
        <v>1594</v>
      </c>
      <c r="J179" s="216">
        <v>20</v>
      </c>
      <c r="K179" s="260"/>
    </row>
    <row r="180" spans="2:11" customFormat="1" ht="15" customHeight="1">
      <c r="B180" s="239"/>
      <c r="C180" s="216" t="s">
        <v>59</v>
      </c>
      <c r="D180" s="216"/>
      <c r="E180" s="216"/>
      <c r="F180" s="237" t="s">
        <v>152</v>
      </c>
      <c r="G180" s="216"/>
      <c r="H180" s="216" t="s">
        <v>1665</v>
      </c>
      <c r="I180" s="216" t="s">
        <v>1594</v>
      </c>
      <c r="J180" s="216">
        <v>255</v>
      </c>
      <c r="K180" s="260"/>
    </row>
    <row r="181" spans="2:11" customFormat="1" ht="15" customHeight="1">
      <c r="B181" s="239"/>
      <c r="C181" s="216" t="s">
        <v>141</v>
      </c>
      <c r="D181" s="216"/>
      <c r="E181" s="216"/>
      <c r="F181" s="237" t="s">
        <v>152</v>
      </c>
      <c r="G181" s="216"/>
      <c r="H181" s="216" t="s">
        <v>1557</v>
      </c>
      <c r="I181" s="216" t="s">
        <v>1594</v>
      </c>
      <c r="J181" s="216">
        <v>10</v>
      </c>
      <c r="K181" s="260"/>
    </row>
    <row r="182" spans="2:11" customFormat="1" ht="15" customHeight="1">
      <c r="B182" s="239"/>
      <c r="C182" s="216" t="s">
        <v>142</v>
      </c>
      <c r="D182" s="216"/>
      <c r="E182" s="216"/>
      <c r="F182" s="237" t="s">
        <v>152</v>
      </c>
      <c r="G182" s="216"/>
      <c r="H182" s="216" t="s">
        <v>1666</v>
      </c>
      <c r="I182" s="216" t="s">
        <v>1627</v>
      </c>
      <c r="J182" s="216"/>
      <c r="K182" s="260"/>
    </row>
    <row r="183" spans="2:11" customFormat="1" ht="15" customHeight="1">
      <c r="B183" s="239"/>
      <c r="C183" s="216" t="s">
        <v>1667</v>
      </c>
      <c r="D183" s="216"/>
      <c r="E183" s="216"/>
      <c r="F183" s="237" t="s">
        <v>152</v>
      </c>
      <c r="G183" s="216"/>
      <c r="H183" s="216" t="s">
        <v>1668</v>
      </c>
      <c r="I183" s="216" t="s">
        <v>1627</v>
      </c>
      <c r="J183" s="216"/>
      <c r="K183" s="260"/>
    </row>
    <row r="184" spans="2:11" customFormat="1" ht="15" customHeight="1">
      <c r="B184" s="239"/>
      <c r="C184" s="216" t="s">
        <v>1656</v>
      </c>
      <c r="D184" s="216"/>
      <c r="E184" s="216"/>
      <c r="F184" s="237" t="s">
        <v>152</v>
      </c>
      <c r="G184" s="216"/>
      <c r="H184" s="216" t="s">
        <v>1669</v>
      </c>
      <c r="I184" s="216" t="s">
        <v>1627</v>
      </c>
      <c r="J184" s="216"/>
      <c r="K184" s="260"/>
    </row>
    <row r="185" spans="2:11" customFormat="1" ht="15" customHeight="1">
      <c r="B185" s="239"/>
      <c r="C185" s="216" t="s">
        <v>144</v>
      </c>
      <c r="D185" s="216"/>
      <c r="E185" s="216"/>
      <c r="F185" s="237" t="s">
        <v>1598</v>
      </c>
      <c r="G185" s="216"/>
      <c r="H185" s="216" t="s">
        <v>1670</v>
      </c>
      <c r="I185" s="216" t="s">
        <v>1594</v>
      </c>
      <c r="J185" s="216">
        <v>50</v>
      </c>
      <c r="K185" s="260"/>
    </row>
    <row r="186" spans="2:11" customFormat="1" ht="15" customHeight="1">
      <c r="B186" s="239"/>
      <c r="C186" s="216" t="s">
        <v>1671</v>
      </c>
      <c r="D186" s="216"/>
      <c r="E186" s="216"/>
      <c r="F186" s="237" t="s">
        <v>1598</v>
      </c>
      <c r="G186" s="216"/>
      <c r="H186" s="216" t="s">
        <v>1672</v>
      </c>
      <c r="I186" s="216" t="s">
        <v>1673</v>
      </c>
      <c r="J186" s="216"/>
      <c r="K186" s="260"/>
    </row>
    <row r="187" spans="2:11" customFormat="1" ht="15" customHeight="1">
      <c r="B187" s="239"/>
      <c r="C187" s="216" t="s">
        <v>1674</v>
      </c>
      <c r="D187" s="216"/>
      <c r="E187" s="216"/>
      <c r="F187" s="237" t="s">
        <v>1598</v>
      </c>
      <c r="G187" s="216"/>
      <c r="H187" s="216" t="s">
        <v>1675</v>
      </c>
      <c r="I187" s="216" t="s">
        <v>1673</v>
      </c>
      <c r="J187" s="216"/>
      <c r="K187" s="260"/>
    </row>
    <row r="188" spans="2:11" customFormat="1" ht="15" customHeight="1">
      <c r="B188" s="239"/>
      <c r="C188" s="216" t="s">
        <v>1676</v>
      </c>
      <c r="D188" s="216"/>
      <c r="E188" s="216"/>
      <c r="F188" s="237" t="s">
        <v>1598</v>
      </c>
      <c r="G188" s="216"/>
      <c r="H188" s="216" t="s">
        <v>1677</v>
      </c>
      <c r="I188" s="216" t="s">
        <v>1673</v>
      </c>
      <c r="J188" s="216"/>
      <c r="K188" s="260"/>
    </row>
    <row r="189" spans="2:11" customFormat="1" ht="15" customHeight="1">
      <c r="B189" s="239"/>
      <c r="C189" s="273" t="s">
        <v>1678</v>
      </c>
      <c r="D189" s="216"/>
      <c r="E189" s="216"/>
      <c r="F189" s="237" t="s">
        <v>1598</v>
      </c>
      <c r="G189" s="216"/>
      <c r="H189" s="216" t="s">
        <v>1679</v>
      </c>
      <c r="I189" s="216" t="s">
        <v>1680</v>
      </c>
      <c r="J189" s="274" t="s">
        <v>1681</v>
      </c>
      <c r="K189" s="260"/>
    </row>
    <row r="190" spans="2:11" customFormat="1" ht="15" customHeight="1">
      <c r="B190" s="275"/>
      <c r="C190" s="276" t="s">
        <v>1682</v>
      </c>
      <c r="D190" s="277"/>
      <c r="E190" s="277"/>
      <c r="F190" s="278" t="s">
        <v>1598</v>
      </c>
      <c r="G190" s="277"/>
      <c r="H190" s="277" t="s">
        <v>1683</v>
      </c>
      <c r="I190" s="277" t="s">
        <v>1680</v>
      </c>
      <c r="J190" s="279" t="s">
        <v>1681</v>
      </c>
      <c r="K190" s="280"/>
    </row>
    <row r="191" spans="2:11" customFormat="1" ht="15" customHeight="1">
      <c r="B191" s="239"/>
      <c r="C191" s="273" t="s">
        <v>47</v>
      </c>
      <c r="D191" s="216"/>
      <c r="E191" s="216"/>
      <c r="F191" s="237" t="s">
        <v>152</v>
      </c>
      <c r="G191" s="216"/>
      <c r="H191" s="213" t="s">
        <v>1684</v>
      </c>
      <c r="I191" s="216" t="s">
        <v>1685</v>
      </c>
      <c r="J191" s="216"/>
      <c r="K191" s="260"/>
    </row>
    <row r="192" spans="2:11" customFormat="1" ht="15" customHeight="1">
      <c r="B192" s="239"/>
      <c r="C192" s="273" t="s">
        <v>1686</v>
      </c>
      <c r="D192" s="216"/>
      <c r="E192" s="216"/>
      <c r="F192" s="237" t="s">
        <v>152</v>
      </c>
      <c r="G192" s="216"/>
      <c r="H192" s="216" t="s">
        <v>1687</v>
      </c>
      <c r="I192" s="216" t="s">
        <v>1627</v>
      </c>
      <c r="J192" s="216"/>
      <c r="K192" s="260"/>
    </row>
    <row r="193" spans="2:11" customFormat="1" ht="15" customHeight="1">
      <c r="B193" s="239"/>
      <c r="C193" s="273" t="s">
        <v>1688</v>
      </c>
      <c r="D193" s="216"/>
      <c r="E193" s="216"/>
      <c r="F193" s="237" t="s">
        <v>152</v>
      </c>
      <c r="G193" s="216"/>
      <c r="H193" s="216" t="s">
        <v>1689</v>
      </c>
      <c r="I193" s="216" t="s">
        <v>1627</v>
      </c>
      <c r="J193" s="216"/>
      <c r="K193" s="260"/>
    </row>
    <row r="194" spans="2:11" customFormat="1" ht="15" customHeight="1">
      <c r="B194" s="239"/>
      <c r="C194" s="273" t="s">
        <v>1690</v>
      </c>
      <c r="D194" s="216"/>
      <c r="E194" s="216"/>
      <c r="F194" s="237" t="s">
        <v>1598</v>
      </c>
      <c r="G194" s="216"/>
      <c r="H194" s="216" t="s">
        <v>1691</v>
      </c>
      <c r="I194" s="216" t="s">
        <v>1627</v>
      </c>
      <c r="J194" s="216"/>
      <c r="K194" s="260"/>
    </row>
    <row r="195" spans="2:11" customFormat="1" ht="15" customHeight="1">
      <c r="B195" s="266"/>
      <c r="C195" s="281"/>
      <c r="D195" s="246"/>
      <c r="E195" s="246"/>
      <c r="F195" s="246"/>
      <c r="G195" s="246"/>
      <c r="H195" s="246"/>
      <c r="I195" s="246"/>
      <c r="J195" s="246"/>
      <c r="K195" s="267"/>
    </row>
    <row r="196" spans="2:11" customFormat="1" ht="18.75" customHeight="1">
      <c r="B196" s="248"/>
      <c r="C196" s="258"/>
      <c r="D196" s="258"/>
      <c r="E196" s="258"/>
      <c r="F196" s="268"/>
      <c r="G196" s="258"/>
      <c r="H196" s="258"/>
      <c r="I196" s="258"/>
      <c r="J196" s="258"/>
      <c r="K196" s="248"/>
    </row>
    <row r="197" spans="2:11" customFormat="1" ht="18.75" customHeight="1">
      <c r="B197" s="248"/>
      <c r="C197" s="258"/>
      <c r="D197" s="258"/>
      <c r="E197" s="258"/>
      <c r="F197" s="268"/>
      <c r="G197" s="258"/>
      <c r="H197" s="258"/>
      <c r="I197" s="258"/>
      <c r="J197" s="258"/>
      <c r="K197" s="248"/>
    </row>
    <row r="198" spans="2:11" customFormat="1" ht="18.75" customHeight="1">
      <c r="B198" s="223"/>
      <c r="C198" s="223"/>
      <c r="D198" s="223"/>
      <c r="E198" s="223"/>
      <c r="F198" s="223"/>
      <c r="G198" s="223"/>
      <c r="H198" s="223"/>
      <c r="I198" s="223"/>
      <c r="J198" s="223"/>
      <c r="K198" s="223"/>
    </row>
    <row r="199" spans="2:11" customFormat="1" ht="13.5">
      <c r="B199" s="205"/>
      <c r="C199" s="206"/>
      <c r="D199" s="206"/>
      <c r="E199" s="206"/>
      <c r="F199" s="206"/>
      <c r="G199" s="206"/>
      <c r="H199" s="206"/>
      <c r="I199" s="206"/>
      <c r="J199" s="206"/>
      <c r="K199" s="207"/>
    </row>
    <row r="200" spans="2:11" customFormat="1" ht="21">
      <c r="B200" s="208"/>
      <c r="C200" s="365" t="s">
        <v>1692</v>
      </c>
      <c r="D200" s="365"/>
      <c r="E200" s="365"/>
      <c r="F200" s="365"/>
      <c r="G200" s="365"/>
      <c r="H200" s="365"/>
      <c r="I200" s="365"/>
      <c r="J200" s="365"/>
      <c r="K200" s="209"/>
    </row>
    <row r="201" spans="2:11" customFormat="1" ht="25.5" customHeight="1">
      <c r="B201" s="208"/>
      <c r="C201" s="282" t="s">
        <v>1693</v>
      </c>
      <c r="D201" s="282"/>
      <c r="E201" s="282"/>
      <c r="F201" s="282" t="s">
        <v>1694</v>
      </c>
      <c r="G201" s="283"/>
      <c r="H201" s="368" t="s">
        <v>1695</v>
      </c>
      <c r="I201" s="368"/>
      <c r="J201" s="368"/>
      <c r="K201" s="209"/>
    </row>
    <row r="202" spans="2:11" customFormat="1" ht="5.25" customHeight="1">
      <c r="B202" s="239"/>
      <c r="C202" s="234"/>
      <c r="D202" s="234"/>
      <c r="E202" s="234"/>
      <c r="F202" s="234"/>
      <c r="G202" s="258"/>
      <c r="H202" s="234"/>
      <c r="I202" s="234"/>
      <c r="J202" s="234"/>
      <c r="K202" s="260"/>
    </row>
    <row r="203" spans="2:11" customFormat="1" ht="15" customHeight="1">
      <c r="B203" s="239"/>
      <c r="C203" s="216" t="s">
        <v>1685</v>
      </c>
      <c r="D203" s="216"/>
      <c r="E203" s="216"/>
      <c r="F203" s="237" t="s">
        <v>48</v>
      </c>
      <c r="G203" s="216"/>
      <c r="H203" s="369" t="s">
        <v>1696</v>
      </c>
      <c r="I203" s="369"/>
      <c r="J203" s="369"/>
      <c r="K203" s="260"/>
    </row>
    <row r="204" spans="2:11" customFormat="1" ht="15" customHeight="1">
      <c r="B204" s="239"/>
      <c r="C204" s="216"/>
      <c r="D204" s="216"/>
      <c r="E204" s="216"/>
      <c r="F204" s="237" t="s">
        <v>49</v>
      </c>
      <c r="G204" s="216"/>
      <c r="H204" s="369" t="s">
        <v>1697</v>
      </c>
      <c r="I204" s="369"/>
      <c r="J204" s="369"/>
      <c r="K204" s="260"/>
    </row>
    <row r="205" spans="2:11" customFormat="1" ht="15" customHeight="1">
      <c r="B205" s="239"/>
      <c r="C205" s="216"/>
      <c r="D205" s="216"/>
      <c r="E205" s="216"/>
      <c r="F205" s="237" t="s">
        <v>52</v>
      </c>
      <c r="G205" s="216"/>
      <c r="H205" s="369" t="s">
        <v>1698</v>
      </c>
      <c r="I205" s="369"/>
      <c r="J205" s="369"/>
      <c r="K205" s="260"/>
    </row>
    <row r="206" spans="2:11" customFormat="1" ht="15" customHeight="1">
      <c r="B206" s="239"/>
      <c r="C206" s="216"/>
      <c r="D206" s="216"/>
      <c r="E206" s="216"/>
      <c r="F206" s="237" t="s">
        <v>50</v>
      </c>
      <c r="G206" s="216"/>
      <c r="H206" s="369" t="s">
        <v>1699</v>
      </c>
      <c r="I206" s="369"/>
      <c r="J206" s="369"/>
      <c r="K206" s="260"/>
    </row>
    <row r="207" spans="2:11" customFormat="1" ht="15" customHeight="1">
      <c r="B207" s="239"/>
      <c r="C207" s="216"/>
      <c r="D207" s="216"/>
      <c r="E207" s="216"/>
      <c r="F207" s="237" t="s">
        <v>51</v>
      </c>
      <c r="G207" s="216"/>
      <c r="H207" s="369" t="s">
        <v>1700</v>
      </c>
      <c r="I207" s="369"/>
      <c r="J207" s="369"/>
      <c r="K207" s="260"/>
    </row>
    <row r="208" spans="2:11" customFormat="1" ht="15" customHeight="1">
      <c r="B208" s="239"/>
      <c r="C208" s="216"/>
      <c r="D208" s="216"/>
      <c r="E208" s="216"/>
      <c r="F208" s="237"/>
      <c r="G208" s="216"/>
      <c r="H208" s="216"/>
      <c r="I208" s="216"/>
      <c r="J208" s="216"/>
      <c r="K208" s="260"/>
    </row>
    <row r="209" spans="2:11" customFormat="1" ht="15" customHeight="1">
      <c r="B209" s="239"/>
      <c r="C209" s="216" t="s">
        <v>1639</v>
      </c>
      <c r="D209" s="216"/>
      <c r="E209" s="216"/>
      <c r="F209" s="237" t="s">
        <v>90</v>
      </c>
      <c r="G209" s="216"/>
      <c r="H209" s="369" t="s">
        <v>1701</v>
      </c>
      <c r="I209" s="369"/>
      <c r="J209" s="369"/>
      <c r="K209" s="260"/>
    </row>
    <row r="210" spans="2:11" customFormat="1" ht="15" customHeight="1">
      <c r="B210" s="239"/>
      <c r="C210" s="216"/>
      <c r="D210" s="216"/>
      <c r="E210" s="216"/>
      <c r="F210" s="237" t="s">
        <v>84</v>
      </c>
      <c r="G210" s="216"/>
      <c r="H210" s="369" t="s">
        <v>1540</v>
      </c>
      <c r="I210" s="369"/>
      <c r="J210" s="369"/>
      <c r="K210" s="260"/>
    </row>
    <row r="211" spans="2:11" customFormat="1" ht="15" customHeight="1">
      <c r="B211" s="239"/>
      <c r="C211" s="216"/>
      <c r="D211" s="216"/>
      <c r="E211" s="216"/>
      <c r="F211" s="237" t="s">
        <v>1538</v>
      </c>
      <c r="G211" s="216"/>
      <c r="H211" s="369" t="s">
        <v>1702</v>
      </c>
      <c r="I211" s="369"/>
      <c r="J211" s="369"/>
      <c r="K211" s="260"/>
    </row>
    <row r="212" spans="2:11" customFormat="1" ht="15" customHeight="1">
      <c r="B212" s="284"/>
      <c r="C212" s="216"/>
      <c r="D212" s="216"/>
      <c r="E212" s="216"/>
      <c r="F212" s="237" t="s">
        <v>123</v>
      </c>
      <c r="G212" s="273"/>
      <c r="H212" s="370" t="s">
        <v>124</v>
      </c>
      <c r="I212" s="370"/>
      <c r="J212" s="370"/>
      <c r="K212" s="285"/>
    </row>
    <row r="213" spans="2:11" customFormat="1" ht="15" customHeight="1">
      <c r="B213" s="284"/>
      <c r="C213" s="216"/>
      <c r="D213" s="216"/>
      <c r="E213" s="216"/>
      <c r="F213" s="237" t="s">
        <v>1541</v>
      </c>
      <c r="G213" s="273"/>
      <c r="H213" s="370" t="s">
        <v>1372</v>
      </c>
      <c r="I213" s="370"/>
      <c r="J213" s="370"/>
      <c r="K213" s="285"/>
    </row>
    <row r="214" spans="2:11" customFormat="1" ht="15" customHeight="1">
      <c r="B214" s="284"/>
      <c r="C214" s="216"/>
      <c r="D214" s="216"/>
      <c r="E214" s="216"/>
      <c r="F214" s="237"/>
      <c r="G214" s="273"/>
      <c r="H214" s="264"/>
      <c r="I214" s="264"/>
      <c r="J214" s="264"/>
      <c r="K214" s="285"/>
    </row>
    <row r="215" spans="2:11" customFormat="1" ht="15" customHeight="1">
      <c r="B215" s="284"/>
      <c r="C215" s="216" t="s">
        <v>1663</v>
      </c>
      <c r="D215" s="216"/>
      <c r="E215" s="216"/>
      <c r="F215" s="237">
        <v>1</v>
      </c>
      <c r="G215" s="273"/>
      <c r="H215" s="370" t="s">
        <v>1703</v>
      </c>
      <c r="I215" s="370"/>
      <c r="J215" s="370"/>
      <c r="K215" s="285"/>
    </row>
    <row r="216" spans="2:11" customFormat="1" ht="15" customHeight="1">
      <c r="B216" s="284"/>
      <c r="C216" s="216"/>
      <c r="D216" s="216"/>
      <c r="E216" s="216"/>
      <c r="F216" s="237">
        <v>2</v>
      </c>
      <c r="G216" s="273"/>
      <c r="H216" s="370" t="s">
        <v>1704</v>
      </c>
      <c r="I216" s="370"/>
      <c r="J216" s="370"/>
      <c r="K216" s="285"/>
    </row>
    <row r="217" spans="2:11" customFormat="1" ht="15" customHeight="1">
      <c r="B217" s="284"/>
      <c r="C217" s="216"/>
      <c r="D217" s="216"/>
      <c r="E217" s="216"/>
      <c r="F217" s="237">
        <v>3</v>
      </c>
      <c r="G217" s="273"/>
      <c r="H217" s="370" t="s">
        <v>1705</v>
      </c>
      <c r="I217" s="370"/>
      <c r="J217" s="370"/>
      <c r="K217" s="285"/>
    </row>
    <row r="218" spans="2:11" customFormat="1" ht="15" customHeight="1">
      <c r="B218" s="284"/>
      <c r="C218" s="216"/>
      <c r="D218" s="216"/>
      <c r="E218" s="216"/>
      <c r="F218" s="237">
        <v>4</v>
      </c>
      <c r="G218" s="273"/>
      <c r="H218" s="370" t="s">
        <v>1706</v>
      </c>
      <c r="I218" s="370"/>
      <c r="J218" s="370"/>
      <c r="K218" s="285"/>
    </row>
    <row r="219" spans="2:11" customFormat="1" ht="12.75" customHeight="1">
      <c r="B219" s="286"/>
      <c r="C219" s="287"/>
      <c r="D219" s="287"/>
      <c r="E219" s="287"/>
      <c r="F219" s="287"/>
      <c r="G219" s="287"/>
      <c r="H219" s="287"/>
      <c r="I219" s="287"/>
      <c r="J219" s="287"/>
      <c r="K219" s="288"/>
    </row>
  </sheetData>
  <sheetProtection formatCells="0" formatColumns="0" formatRows="0" insertColumns="0" insertRows="0" insertHyperlinks="0" deleteColumns="0" deleteRows="0" sort="0" autoFilter="0" pivotTables="0"/>
  <mergeCells count="77">
    <mergeCell ref="H217:J217"/>
    <mergeCell ref="H218:J218"/>
    <mergeCell ref="H216:J216"/>
    <mergeCell ref="H213:J213"/>
    <mergeCell ref="H212:J212"/>
    <mergeCell ref="H206:J206"/>
    <mergeCell ref="H207:J207"/>
    <mergeCell ref="H209:J209"/>
    <mergeCell ref="H211:J211"/>
    <mergeCell ref="H215:J215"/>
    <mergeCell ref="H210:J210"/>
    <mergeCell ref="C200:J200"/>
    <mergeCell ref="H201:J201"/>
    <mergeCell ref="H203:J203"/>
    <mergeCell ref="H204:J204"/>
    <mergeCell ref="H205:J205"/>
    <mergeCell ref="C75:J75"/>
    <mergeCell ref="C102:J102"/>
    <mergeCell ref="C122:J122"/>
    <mergeCell ref="C147:J147"/>
    <mergeCell ref="C165:J165"/>
    <mergeCell ref="D66:J66"/>
    <mergeCell ref="D67:J67"/>
    <mergeCell ref="D68:J68"/>
    <mergeCell ref="D69:J69"/>
    <mergeCell ref="D70:J70"/>
    <mergeCell ref="D60:J60"/>
    <mergeCell ref="D61:J61"/>
    <mergeCell ref="D62:J62"/>
    <mergeCell ref="D63:J63"/>
    <mergeCell ref="D65:J65"/>
    <mergeCell ref="C54:J54"/>
    <mergeCell ref="C55:J55"/>
    <mergeCell ref="C57:J57"/>
    <mergeCell ref="D58:J58"/>
    <mergeCell ref="D59:J59"/>
    <mergeCell ref="F23:J23"/>
    <mergeCell ref="C25:J25"/>
    <mergeCell ref="C26:J26"/>
    <mergeCell ref="D27:J27"/>
    <mergeCell ref="D28:J28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D47:J47"/>
    <mergeCell ref="E48:J48"/>
    <mergeCell ref="E49:J49"/>
    <mergeCell ref="E50:J50"/>
    <mergeCell ref="D51:J51"/>
    <mergeCell ref="G41:J41"/>
    <mergeCell ref="G42:J42"/>
    <mergeCell ref="G43:J43"/>
    <mergeCell ref="G44:J44"/>
    <mergeCell ref="G45:J45"/>
    <mergeCell ref="G36:J36"/>
    <mergeCell ref="G37:J37"/>
    <mergeCell ref="G38:J38"/>
    <mergeCell ref="G39:J39"/>
    <mergeCell ref="G40:J40"/>
    <mergeCell ref="D30:J30"/>
    <mergeCell ref="D31:J31"/>
    <mergeCell ref="D33:J33"/>
    <mergeCell ref="D34:J34"/>
    <mergeCell ref="D35:J35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69"/>
  <sheetViews>
    <sheetView showGridLines="0" topLeftCell="A18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ht="36.950000000000003" customHeight="1">
      <c r="AR2" s="335"/>
      <c r="AS2" s="335"/>
      <c r="AT2" s="335"/>
      <c r="AU2" s="335"/>
      <c r="AV2" s="335"/>
      <c r="AW2" s="335"/>
      <c r="AX2" s="335"/>
      <c r="AY2" s="335"/>
      <c r="AZ2" s="335"/>
      <c r="BA2" s="335"/>
      <c r="BB2" s="335"/>
      <c r="BC2" s="335"/>
      <c r="BD2" s="335"/>
      <c r="BE2" s="335"/>
      <c r="BS2" s="18" t="s">
        <v>6</v>
      </c>
      <c r="BT2" s="18" t="s">
        <v>7</v>
      </c>
    </row>
    <row r="3" spans="1:74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ht="24.95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pans="1:74" ht="12" customHeight="1">
      <c r="B5" s="21"/>
      <c r="D5" s="25" t="s">
        <v>13</v>
      </c>
      <c r="K5" s="334" t="s">
        <v>14</v>
      </c>
      <c r="L5" s="335"/>
      <c r="M5" s="335"/>
      <c r="N5" s="335"/>
      <c r="O5" s="335"/>
      <c r="P5" s="335"/>
      <c r="Q5" s="335"/>
      <c r="R5" s="335"/>
      <c r="S5" s="335"/>
      <c r="T5" s="335"/>
      <c r="U5" s="335"/>
      <c r="V5" s="335"/>
      <c r="W5" s="335"/>
      <c r="X5" s="335"/>
      <c r="Y5" s="335"/>
      <c r="Z5" s="335"/>
      <c r="AA5" s="335"/>
      <c r="AB5" s="335"/>
      <c r="AC5" s="335"/>
      <c r="AD5" s="335"/>
      <c r="AE5" s="335"/>
      <c r="AF5" s="335"/>
      <c r="AG5" s="335"/>
      <c r="AH5" s="335"/>
      <c r="AI5" s="335"/>
      <c r="AJ5" s="335"/>
      <c r="AK5" s="335"/>
      <c r="AL5" s="335"/>
      <c r="AM5" s="335"/>
      <c r="AN5" s="335"/>
      <c r="AO5" s="335"/>
      <c r="AR5" s="21"/>
      <c r="BE5" s="331" t="s">
        <v>15</v>
      </c>
      <c r="BS5" s="18" t="s">
        <v>6</v>
      </c>
    </row>
    <row r="6" spans="1:74" ht="36.950000000000003" customHeight="1">
      <c r="B6" s="21"/>
      <c r="D6" s="27" t="s">
        <v>16</v>
      </c>
      <c r="K6" s="336" t="s">
        <v>17</v>
      </c>
      <c r="L6" s="335"/>
      <c r="M6" s="335"/>
      <c r="N6" s="335"/>
      <c r="O6" s="335"/>
      <c r="P6" s="335"/>
      <c r="Q6" s="335"/>
      <c r="R6" s="335"/>
      <c r="S6" s="335"/>
      <c r="T6" s="335"/>
      <c r="U6" s="335"/>
      <c r="V6" s="335"/>
      <c r="W6" s="335"/>
      <c r="X6" s="335"/>
      <c r="Y6" s="335"/>
      <c r="Z6" s="335"/>
      <c r="AA6" s="335"/>
      <c r="AB6" s="335"/>
      <c r="AC6" s="335"/>
      <c r="AD6" s="335"/>
      <c r="AE6" s="335"/>
      <c r="AF6" s="335"/>
      <c r="AG6" s="335"/>
      <c r="AH6" s="335"/>
      <c r="AI6" s="335"/>
      <c r="AJ6" s="335"/>
      <c r="AK6" s="335"/>
      <c r="AL6" s="335"/>
      <c r="AM6" s="335"/>
      <c r="AN6" s="335"/>
      <c r="AO6" s="335"/>
      <c r="AR6" s="21"/>
      <c r="BE6" s="332"/>
      <c r="BS6" s="18" t="s">
        <v>6</v>
      </c>
    </row>
    <row r="7" spans="1:74" ht="12" customHeight="1">
      <c r="B7" s="21"/>
      <c r="D7" s="28" t="s">
        <v>18</v>
      </c>
      <c r="K7" s="26" t="s">
        <v>19</v>
      </c>
      <c r="AK7" s="28" t="s">
        <v>20</v>
      </c>
      <c r="AN7" s="26" t="s">
        <v>21</v>
      </c>
      <c r="AR7" s="21"/>
      <c r="BE7" s="332"/>
      <c r="BS7" s="18" t="s">
        <v>6</v>
      </c>
    </row>
    <row r="8" spans="1:74" ht="12" customHeight="1">
      <c r="B8" s="21"/>
      <c r="D8" s="28" t="s">
        <v>22</v>
      </c>
      <c r="K8" s="26" t="s">
        <v>23</v>
      </c>
      <c r="AK8" s="28" t="s">
        <v>24</v>
      </c>
      <c r="AN8" s="29" t="s">
        <v>25</v>
      </c>
      <c r="AR8" s="21"/>
      <c r="BE8" s="332"/>
      <c r="BS8" s="18" t="s">
        <v>6</v>
      </c>
    </row>
    <row r="9" spans="1:74" ht="14.45" customHeight="1">
      <c r="B9" s="21"/>
      <c r="AR9" s="21"/>
      <c r="BE9" s="332"/>
      <c r="BS9" s="18" t="s">
        <v>6</v>
      </c>
    </row>
    <row r="10" spans="1:74" ht="12" customHeight="1">
      <c r="B10" s="21"/>
      <c r="D10" s="28" t="s">
        <v>26</v>
      </c>
      <c r="AK10" s="28" t="s">
        <v>27</v>
      </c>
      <c r="AN10" s="26" t="s">
        <v>28</v>
      </c>
      <c r="AR10" s="21"/>
      <c r="BE10" s="332"/>
      <c r="BS10" s="18" t="s">
        <v>6</v>
      </c>
    </row>
    <row r="11" spans="1:74" ht="18.399999999999999" customHeight="1">
      <c r="B11" s="21"/>
      <c r="E11" s="26" t="s">
        <v>29</v>
      </c>
      <c r="AK11" s="28" t="s">
        <v>30</v>
      </c>
      <c r="AN11" s="26" t="s">
        <v>31</v>
      </c>
      <c r="AR11" s="21"/>
      <c r="BE11" s="332"/>
      <c r="BS11" s="18" t="s">
        <v>6</v>
      </c>
    </row>
    <row r="12" spans="1:74" ht="6.95" customHeight="1">
      <c r="B12" s="21"/>
      <c r="AR12" s="21"/>
      <c r="BE12" s="332"/>
      <c r="BS12" s="18" t="s">
        <v>6</v>
      </c>
    </row>
    <row r="13" spans="1:74" ht="12" customHeight="1">
      <c r="B13" s="21"/>
      <c r="D13" s="28" t="s">
        <v>32</v>
      </c>
      <c r="AK13" s="28" t="s">
        <v>27</v>
      </c>
      <c r="AN13" s="30" t="s">
        <v>33</v>
      </c>
      <c r="AR13" s="21"/>
      <c r="BE13" s="332"/>
      <c r="BS13" s="18" t="s">
        <v>6</v>
      </c>
    </row>
    <row r="14" spans="1:74" ht="12.75">
      <c r="B14" s="21"/>
      <c r="E14" s="337" t="s">
        <v>33</v>
      </c>
      <c r="F14" s="338"/>
      <c r="G14" s="338"/>
      <c r="H14" s="338"/>
      <c r="I14" s="338"/>
      <c r="J14" s="338"/>
      <c r="K14" s="338"/>
      <c r="L14" s="338"/>
      <c r="M14" s="338"/>
      <c r="N14" s="338"/>
      <c r="O14" s="338"/>
      <c r="P14" s="338"/>
      <c r="Q14" s="338"/>
      <c r="R14" s="338"/>
      <c r="S14" s="338"/>
      <c r="T14" s="338"/>
      <c r="U14" s="338"/>
      <c r="V14" s="338"/>
      <c r="W14" s="338"/>
      <c r="X14" s="338"/>
      <c r="Y14" s="338"/>
      <c r="Z14" s="338"/>
      <c r="AA14" s="338"/>
      <c r="AB14" s="338"/>
      <c r="AC14" s="338"/>
      <c r="AD14" s="338"/>
      <c r="AE14" s="338"/>
      <c r="AF14" s="338"/>
      <c r="AG14" s="338"/>
      <c r="AH14" s="338"/>
      <c r="AI14" s="338"/>
      <c r="AJ14" s="338"/>
      <c r="AK14" s="28" t="s">
        <v>30</v>
      </c>
      <c r="AN14" s="30" t="s">
        <v>33</v>
      </c>
      <c r="AR14" s="21"/>
      <c r="BE14" s="332"/>
      <c r="BS14" s="18" t="s">
        <v>6</v>
      </c>
    </row>
    <row r="15" spans="1:74" ht="6.95" customHeight="1">
      <c r="B15" s="21"/>
      <c r="AR15" s="21"/>
      <c r="BE15" s="332"/>
      <c r="BS15" s="18" t="s">
        <v>4</v>
      </c>
    </row>
    <row r="16" spans="1:74" ht="12" customHeight="1">
      <c r="B16" s="21"/>
      <c r="D16" s="28" t="s">
        <v>34</v>
      </c>
      <c r="AK16" s="28" t="s">
        <v>27</v>
      </c>
      <c r="AN16" s="26" t="s">
        <v>35</v>
      </c>
      <c r="AR16" s="21"/>
      <c r="BE16" s="332"/>
      <c r="BS16" s="18" t="s">
        <v>4</v>
      </c>
    </row>
    <row r="17" spans="2:71" ht="18.399999999999999" customHeight="1">
      <c r="B17" s="21"/>
      <c r="E17" s="26" t="s">
        <v>36</v>
      </c>
      <c r="AK17" s="28" t="s">
        <v>30</v>
      </c>
      <c r="AN17" s="26" t="s">
        <v>37</v>
      </c>
      <c r="AR17" s="21"/>
      <c r="BE17" s="332"/>
      <c r="BS17" s="18" t="s">
        <v>38</v>
      </c>
    </row>
    <row r="18" spans="2:71" ht="6.95" customHeight="1">
      <c r="B18" s="21"/>
      <c r="AR18" s="21"/>
      <c r="BE18" s="332"/>
      <c r="BS18" s="18" t="s">
        <v>6</v>
      </c>
    </row>
    <row r="19" spans="2:71" ht="12" customHeight="1">
      <c r="B19" s="21"/>
      <c r="D19" s="28" t="s">
        <v>39</v>
      </c>
      <c r="AK19" s="28" t="s">
        <v>27</v>
      </c>
      <c r="AN19" s="26" t="s">
        <v>21</v>
      </c>
      <c r="AR19" s="21"/>
      <c r="BE19" s="332"/>
      <c r="BS19" s="18" t="s">
        <v>6</v>
      </c>
    </row>
    <row r="20" spans="2:71" ht="18.399999999999999" customHeight="1">
      <c r="B20" s="21"/>
      <c r="E20" s="26" t="s">
        <v>40</v>
      </c>
      <c r="AK20" s="28" t="s">
        <v>30</v>
      </c>
      <c r="AN20" s="26" t="s">
        <v>21</v>
      </c>
      <c r="AR20" s="21"/>
      <c r="BE20" s="332"/>
      <c r="BS20" s="18" t="s">
        <v>38</v>
      </c>
    </row>
    <row r="21" spans="2:71" ht="6.95" customHeight="1">
      <c r="B21" s="21"/>
      <c r="AR21" s="21"/>
      <c r="BE21" s="332"/>
    </row>
    <row r="22" spans="2:71" ht="12" customHeight="1">
      <c r="B22" s="21"/>
      <c r="D22" s="28" t="s">
        <v>41</v>
      </c>
      <c r="AR22" s="21"/>
      <c r="BE22" s="332"/>
    </row>
    <row r="23" spans="2:71" ht="47.25" customHeight="1">
      <c r="B23" s="21"/>
      <c r="E23" s="339" t="s">
        <v>42</v>
      </c>
      <c r="F23" s="339"/>
      <c r="G23" s="339"/>
      <c r="H23" s="339"/>
      <c r="I23" s="339"/>
      <c r="J23" s="339"/>
      <c r="K23" s="339"/>
      <c r="L23" s="339"/>
      <c r="M23" s="339"/>
      <c r="N23" s="339"/>
      <c r="O23" s="339"/>
      <c r="P23" s="339"/>
      <c r="Q23" s="339"/>
      <c r="R23" s="339"/>
      <c r="S23" s="339"/>
      <c r="T23" s="339"/>
      <c r="U23" s="339"/>
      <c r="V23" s="339"/>
      <c r="W23" s="339"/>
      <c r="X23" s="339"/>
      <c r="Y23" s="339"/>
      <c r="Z23" s="339"/>
      <c r="AA23" s="339"/>
      <c r="AB23" s="339"/>
      <c r="AC23" s="339"/>
      <c r="AD23" s="339"/>
      <c r="AE23" s="339"/>
      <c r="AF23" s="339"/>
      <c r="AG23" s="339"/>
      <c r="AH23" s="339"/>
      <c r="AI23" s="339"/>
      <c r="AJ23" s="339"/>
      <c r="AK23" s="339"/>
      <c r="AL23" s="339"/>
      <c r="AM23" s="339"/>
      <c r="AN23" s="339"/>
      <c r="AR23" s="21"/>
      <c r="BE23" s="332"/>
    </row>
    <row r="24" spans="2:71" ht="6.95" customHeight="1">
      <c r="B24" s="21"/>
      <c r="AR24" s="21"/>
      <c r="BE24" s="332"/>
    </row>
    <row r="25" spans="2:71" ht="6.95" customHeight="1">
      <c r="B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R25" s="21"/>
      <c r="BE25" s="332"/>
    </row>
    <row r="26" spans="2:71" s="1" customFormat="1" ht="25.9" customHeight="1">
      <c r="B26" s="33"/>
      <c r="D26" s="34" t="s">
        <v>43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340">
        <f>ROUND(AG54,2)</f>
        <v>0</v>
      </c>
      <c r="AL26" s="341"/>
      <c r="AM26" s="341"/>
      <c r="AN26" s="341"/>
      <c r="AO26" s="341"/>
      <c r="AR26" s="33"/>
      <c r="BE26" s="332"/>
    </row>
    <row r="27" spans="2:71" s="1" customFormat="1" ht="6.95" customHeight="1">
      <c r="B27" s="33"/>
      <c r="AR27" s="33"/>
      <c r="BE27" s="332"/>
    </row>
    <row r="28" spans="2:71" s="1" customFormat="1" ht="12.75">
      <c r="B28" s="33"/>
      <c r="L28" s="342" t="s">
        <v>44</v>
      </c>
      <c r="M28" s="342"/>
      <c r="N28" s="342"/>
      <c r="O28" s="342"/>
      <c r="P28" s="342"/>
      <c r="W28" s="342" t="s">
        <v>45</v>
      </c>
      <c r="X28" s="342"/>
      <c r="Y28" s="342"/>
      <c r="Z28" s="342"/>
      <c r="AA28" s="342"/>
      <c r="AB28" s="342"/>
      <c r="AC28" s="342"/>
      <c r="AD28" s="342"/>
      <c r="AE28" s="342"/>
      <c r="AK28" s="342" t="s">
        <v>46</v>
      </c>
      <c r="AL28" s="342"/>
      <c r="AM28" s="342"/>
      <c r="AN28" s="342"/>
      <c r="AO28" s="342"/>
      <c r="AR28" s="33"/>
      <c r="BE28" s="332"/>
    </row>
    <row r="29" spans="2:71" s="2" customFormat="1" ht="14.45" customHeight="1">
      <c r="B29" s="37"/>
      <c r="D29" s="28" t="s">
        <v>47</v>
      </c>
      <c r="F29" s="28" t="s">
        <v>48</v>
      </c>
      <c r="L29" s="345">
        <v>0.21</v>
      </c>
      <c r="M29" s="344"/>
      <c r="N29" s="344"/>
      <c r="O29" s="344"/>
      <c r="P29" s="344"/>
      <c r="W29" s="343">
        <f>ROUND(AZ54, 2)</f>
        <v>0</v>
      </c>
      <c r="X29" s="344"/>
      <c r="Y29" s="344"/>
      <c r="Z29" s="344"/>
      <c r="AA29" s="344"/>
      <c r="AB29" s="344"/>
      <c r="AC29" s="344"/>
      <c r="AD29" s="344"/>
      <c r="AE29" s="344"/>
      <c r="AK29" s="343">
        <f>ROUND(AV54, 2)</f>
        <v>0</v>
      </c>
      <c r="AL29" s="344"/>
      <c r="AM29" s="344"/>
      <c r="AN29" s="344"/>
      <c r="AO29" s="344"/>
      <c r="AR29" s="37"/>
      <c r="BE29" s="333"/>
    </row>
    <row r="30" spans="2:71" s="2" customFormat="1" ht="14.45" customHeight="1">
      <c r="B30" s="37"/>
      <c r="F30" s="28" t="s">
        <v>49</v>
      </c>
      <c r="L30" s="345">
        <v>0.12</v>
      </c>
      <c r="M30" s="344"/>
      <c r="N30" s="344"/>
      <c r="O30" s="344"/>
      <c r="P30" s="344"/>
      <c r="W30" s="343">
        <f>ROUND(BA54, 2)</f>
        <v>0</v>
      </c>
      <c r="X30" s="344"/>
      <c r="Y30" s="344"/>
      <c r="Z30" s="344"/>
      <c r="AA30" s="344"/>
      <c r="AB30" s="344"/>
      <c r="AC30" s="344"/>
      <c r="AD30" s="344"/>
      <c r="AE30" s="344"/>
      <c r="AK30" s="343">
        <f>ROUND(AW54, 2)</f>
        <v>0</v>
      </c>
      <c r="AL30" s="344"/>
      <c r="AM30" s="344"/>
      <c r="AN30" s="344"/>
      <c r="AO30" s="344"/>
      <c r="AR30" s="37"/>
      <c r="BE30" s="333"/>
    </row>
    <row r="31" spans="2:71" s="2" customFormat="1" ht="14.45" hidden="1" customHeight="1">
      <c r="B31" s="37"/>
      <c r="F31" s="28" t="s">
        <v>50</v>
      </c>
      <c r="L31" s="345">
        <v>0.21</v>
      </c>
      <c r="M31" s="344"/>
      <c r="N31" s="344"/>
      <c r="O31" s="344"/>
      <c r="P31" s="344"/>
      <c r="W31" s="343">
        <f>ROUND(BB54, 2)</f>
        <v>0</v>
      </c>
      <c r="X31" s="344"/>
      <c r="Y31" s="344"/>
      <c r="Z31" s="344"/>
      <c r="AA31" s="344"/>
      <c r="AB31" s="344"/>
      <c r="AC31" s="344"/>
      <c r="AD31" s="344"/>
      <c r="AE31" s="344"/>
      <c r="AK31" s="343">
        <v>0</v>
      </c>
      <c r="AL31" s="344"/>
      <c r="AM31" s="344"/>
      <c r="AN31" s="344"/>
      <c r="AO31" s="344"/>
      <c r="AR31" s="37"/>
      <c r="BE31" s="333"/>
    </row>
    <row r="32" spans="2:71" s="2" customFormat="1" ht="14.45" hidden="1" customHeight="1">
      <c r="B32" s="37"/>
      <c r="F32" s="28" t="s">
        <v>51</v>
      </c>
      <c r="L32" s="345">
        <v>0.12</v>
      </c>
      <c r="M32" s="344"/>
      <c r="N32" s="344"/>
      <c r="O32" s="344"/>
      <c r="P32" s="344"/>
      <c r="W32" s="343">
        <f>ROUND(BC54, 2)</f>
        <v>0</v>
      </c>
      <c r="X32" s="344"/>
      <c r="Y32" s="344"/>
      <c r="Z32" s="344"/>
      <c r="AA32" s="344"/>
      <c r="AB32" s="344"/>
      <c r="AC32" s="344"/>
      <c r="AD32" s="344"/>
      <c r="AE32" s="344"/>
      <c r="AK32" s="343">
        <v>0</v>
      </c>
      <c r="AL32" s="344"/>
      <c r="AM32" s="344"/>
      <c r="AN32" s="344"/>
      <c r="AO32" s="344"/>
      <c r="AR32" s="37"/>
      <c r="BE32" s="333"/>
    </row>
    <row r="33" spans="2:44" s="2" customFormat="1" ht="14.45" hidden="1" customHeight="1">
      <c r="B33" s="37"/>
      <c r="F33" s="28" t="s">
        <v>52</v>
      </c>
      <c r="L33" s="345">
        <v>0</v>
      </c>
      <c r="M33" s="344"/>
      <c r="N33" s="344"/>
      <c r="O33" s="344"/>
      <c r="P33" s="344"/>
      <c r="W33" s="343">
        <f>ROUND(BD54, 2)</f>
        <v>0</v>
      </c>
      <c r="X33" s="344"/>
      <c r="Y33" s="344"/>
      <c r="Z33" s="344"/>
      <c r="AA33" s="344"/>
      <c r="AB33" s="344"/>
      <c r="AC33" s="344"/>
      <c r="AD33" s="344"/>
      <c r="AE33" s="344"/>
      <c r="AK33" s="343">
        <v>0</v>
      </c>
      <c r="AL33" s="344"/>
      <c r="AM33" s="344"/>
      <c r="AN33" s="344"/>
      <c r="AO33" s="344"/>
      <c r="AR33" s="37"/>
    </row>
    <row r="34" spans="2:44" s="1" customFormat="1" ht="6.95" customHeight="1">
      <c r="B34" s="33"/>
      <c r="AR34" s="33"/>
    </row>
    <row r="35" spans="2:44" s="1" customFormat="1" ht="25.9" customHeight="1">
      <c r="B35" s="33"/>
      <c r="C35" s="38"/>
      <c r="D35" s="39" t="s">
        <v>53</v>
      </c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1" t="s">
        <v>54</v>
      </c>
      <c r="U35" s="40"/>
      <c r="V35" s="40"/>
      <c r="W35" s="40"/>
      <c r="X35" s="349" t="s">
        <v>55</v>
      </c>
      <c r="Y35" s="347"/>
      <c r="Z35" s="347"/>
      <c r="AA35" s="347"/>
      <c r="AB35" s="347"/>
      <c r="AC35" s="40"/>
      <c r="AD35" s="40"/>
      <c r="AE35" s="40"/>
      <c r="AF35" s="40"/>
      <c r="AG35" s="40"/>
      <c r="AH35" s="40"/>
      <c r="AI35" s="40"/>
      <c r="AJ35" s="40"/>
      <c r="AK35" s="346">
        <f>SUM(AK26:AK33)</f>
        <v>0</v>
      </c>
      <c r="AL35" s="347"/>
      <c r="AM35" s="347"/>
      <c r="AN35" s="347"/>
      <c r="AO35" s="348"/>
      <c r="AP35" s="38"/>
      <c r="AQ35" s="38"/>
      <c r="AR35" s="33"/>
    </row>
    <row r="36" spans="2:44" s="1" customFormat="1" ht="6.95" customHeight="1">
      <c r="B36" s="33"/>
      <c r="AR36" s="33"/>
    </row>
    <row r="37" spans="2:44" s="1" customFormat="1" ht="6.95" customHeight="1">
      <c r="B37" s="42"/>
      <c r="C37" s="43"/>
      <c r="D37" s="43"/>
      <c r="E37" s="43"/>
      <c r="F37" s="43"/>
      <c r="G37" s="43"/>
      <c r="H37" s="43"/>
      <c r="I37" s="43"/>
      <c r="J37" s="43"/>
      <c r="K37" s="43"/>
      <c r="L37" s="43"/>
      <c r="M37" s="43"/>
      <c r="N37" s="43"/>
      <c r="O37" s="43"/>
      <c r="P37" s="43"/>
      <c r="Q37" s="43"/>
      <c r="R37" s="43"/>
      <c r="S37" s="43"/>
      <c r="T37" s="43"/>
      <c r="U37" s="43"/>
      <c r="V37" s="43"/>
      <c r="W37" s="43"/>
      <c r="X37" s="43"/>
      <c r="Y37" s="43"/>
      <c r="Z37" s="43"/>
      <c r="AA37" s="43"/>
      <c r="AB37" s="43"/>
      <c r="AC37" s="43"/>
      <c r="AD37" s="43"/>
      <c r="AE37" s="43"/>
      <c r="AF37" s="43"/>
      <c r="AG37" s="43"/>
      <c r="AH37" s="43"/>
      <c r="AI37" s="43"/>
      <c r="AJ37" s="43"/>
      <c r="AK37" s="43"/>
      <c r="AL37" s="43"/>
      <c r="AM37" s="43"/>
      <c r="AN37" s="43"/>
      <c r="AO37" s="43"/>
      <c r="AP37" s="43"/>
      <c r="AQ37" s="43"/>
      <c r="AR37" s="33"/>
    </row>
    <row r="41" spans="2:44" s="1" customFormat="1" ht="6.95" customHeight="1">
      <c r="B41" s="44"/>
      <c r="C41" s="45"/>
      <c r="D41" s="45"/>
      <c r="E41" s="45"/>
      <c r="F41" s="45"/>
      <c r="G41" s="45"/>
      <c r="H41" s="45"/>
      <c r="I41" s="45"/>
      <c r="J41" s="45"/>
      <c r="K41" s="45"/>
      <c r="L41" s="45"/>
      <c r="M41" s="45"/>
      <c r="N41" s="45"/>
      <c r="O41" s="45"/>
      <c r="P41" s="45"/>
      <c r="Q41" s="45"/>
      <c r="R41" s="45"/>
      <c r="S41" s="45"/>
      <c r="T41" s="45"/>
      <c r="U41" s="45"/>
      <c r="V41" s="45"/>
      <c r="W41" s="45"/>
      <c r="X41" s="45"/>
      <c r="Y41" s="45"/>
      <c r="Z41" s="45"/>
      <c r="AA41" s="45"/>
      <c r="AB41" s="45"/>
      <c r="AC41" s="45"/>
      <c r="AD41" s="45"/>
      <c r="AE41" s="45"/>
      <c r="AF41" s="45"/>
      <c r="AG41" s="45"/>
      <c r="AH41" s="45"/>
      <c r="AI41" s="45"/>
      <c r="AJ41" s="45"/>
      <c r="AK41" s="45"/>
      <c r="AL41" s="45"/>
      <c r="AM41" s="45"/>
      <c r="AN41" s="45"/>
      <c r="AO41" s="45"/>
      <c r="AP41" s="45"/>
      <c r="AQ41" s="45"/>
      <c r="AR41" s="33"/>
    </row>
    <row r="42" spans="2:44" s="1" customFormat="1" ht="24.95" customHeight="1">
      <c r="B42" s="33"/>
      <c r="C42" s="22" t="s">
        <v>56</v>
      </c>
      <c r="AR42" s="33"/>
    </row>
    <row r="43" spans="2:44" s="1" customFormat="1" ht="6.95" customHeight="1">
      <c r="B43" s="33"/>
      <c r="AR43" s="33"/>
    </row>
    <row r="44" spans="2:44" s="3" customFormat="1" ht="12" customHeight="1">
      <c r="B44" s="46"/>
      <c r="C44" s="28" t="s">
        <v>13</v>
      </c>
      <c r="L44" s="3" t="str">
        <f>K5</f>
        <v>023001A</v>
      </c>
      <c r="AR44" s="46"/>
    </row>
    <row r="45" spans="2:44" s="4" customFormat="1" ht="36.950000000000003" customHeight="1">
      <c r="B45" s="47"/>
      <c r="C45" s="48" t="s">
        <v>16</v>
      </c>
      <c r="L45" s="323" t="str">
        <f>K6</f>
        <v>VD Štvanice – oprava plavebních komor</v>
      </c>
      <c r="M45" s="324"/>
      <c r="N45" s="324"/>
      <c r="O45" s="324"/>
      <c r="P45" s="324"/>
      <c r="Q45" s="324"/>
      <c r="R45" s="324"/>
      <c r="S45" s="324"/>
      <c r="T45" s="324"/>
      <c r="U45" s="324"/>
      <c r="V45" s="324"/>
      <c r="W45" s="324"/>
      <c r="X45" s="324"/>
      <c r="Y45" s="324"/>
      <c r="Z45" s="324"/>
      <c r="AA45" s="324"/>
      <c r="AB45" s="324"/>
      <c r="AC45" s="324"/>
      <c r="AD45" s="324"/>
      <c r="AE45" s="324"/>
      <c r="AF45" s="324"/>
      <c r="AG45" s="324"/>
      <c r="AH45" s="324"/>
      <c r="AI45" s="324"/>
      <c r="AJ45" s="324"/>
      <c r="AK45" s="324"/>
      <c r="AL45" s="324"/>
      <c r="AM45" s="324"/>
      <c r="AN45" s="324"/>
      <c r="AO45" s="324"/>
      <c r="AR45" s="47"/>
    </row>
    <row r="46" spans="2:44" s="1" customFormat="1" ht="6.95" customHeight="1">
      <c r="B46" s="33"/>
      <c r="AR46" s="33"/>
    </row>
    <row r="47" spans="2:44" s="1" customFormat="1" ht="12" customHeight="1">
      <c r="B47" s="33"/>
      <c r="C47" s="28" t="s">
        <v>22</v>
      </c>
      <c r="L47" s="49" t="str">
        <f>IF(K8="","",K8)</f>
        <v>Hlavní město Praha</v>
      </c>
      <c r="AI47" s="28" t="s">
        <v>24</v>
      </c>
      <c r="AM47" s="353" t="str">
        <f>IF(AN8= "","",AN8)</f>
        <v>19. 3. 2024</v>
      </c>
      <c r="AN47" s="353"/>
      <c r="AR47" s="33"/>
    </row>
    <row r="48" spans="2:44" s="1" customFormat="1" ht="6.95" customHeight="1">
      <c r="B48" s="33"/>
      <c r="AR48" s="33"/>
    </row>
    <row r="49" spans="1:91" s="1" customFormat="1" ht="15.2" customHeight="1">
      <c r="B49" s="33"/>
      <c r="C49" s="28" t="s">
        <v>26</v>
      </c>
      <c r="L49" s="3" t="str">
        <f>IF(E11= "","",E11)</f>
        <v>Povodí Vltavy, státní podnik</v>
      </c>
      <c r="AI49" s="28" t="s">
        <v>34</v>
      </c>
      <c r="AM49" s="351" t="str">
        <f>IF(E17="","",E17)</f>
        <v>AQUATIS a.s</v>
      </c>
      <c r="AN49" s="352"/>
      <c r="AO49" s="352"/>
      <c r="AP49" s="352"/>
      <c r="AR49" s="33"/>
      <c r="AS49" s="354" t="s">
        <v>57</v>
      </c>
      <c r="AT49" s="355"/>
      <c r="AU49" s="51"/>
      <c r="AV49" s="51"/>
      <c r="AW49" s="51"/>
      <c r="AX49" s="51"/>
      <c r="AY49" s="51"/>
      <c r="AZ49" s="51"/>
      <c r="BA49" s="51"/>
      <c r="BB49" s="51"/>
      <c r="BC49" s="51"/>
      <c r="BD49" s="52"/>
    </row>
    <row r="50" spans="1:91" s="1" customFormat="1" ht="15.2" customHeight="1">
      <c r="B50" s="33"/>
      <c r="C50" s="28" t="s">
        <v>32</v>
      </c>
      <c r="L50" s="3" t="str">
        <f>IF(E14= "Vyplň údaj","",E14)</f>
        <v/>
      </c>
      <c r="AI50" s="28" t="s">
        <v>39</v>
      </c>
      <c r="AM50" s="351" t="str">
        <f>IF(E20="","",E20)</f>
        <v>Bc. Aneta Patková</v>
      </c>
      <c r="AN50" s="352"/>
      <c r="AO50" s="352"/>
      <c r="AP50" s="352"/>
      <c r="AR50" s="33"/>
      <c r="AS50" s="356"/>
      <c r="AT50" s="357"/>
      <c r="BD50" s="54"/>
    </row>
    <row r="51" spans="1:91" s="1" customFormat="1" ht="10.9" customHeight="1">
      <c r="B51" s="33"/>
      <c r="AR51" s="33"/>
      <c r="AS51" s="356"/>
      <c r="AT51" s="357"/>
      <c r="BD51" s="54"/>
    </row>
    <row r="52" spans="1:91" s="1" customFormat="1" ht="29.25" customHeight="1">
      <c r="B52" s="33"/>
      <c r="C52" s="318" t="s">
        <v>58</v>
      </c>
      <c r="D52" s="319"/>
      <c r="E52" s="319"/>
      <c r="F52" s="319"/>
      <c r="G52" s="319"/>
      <c r="H52" s="55"/>
      <c r="I52" s="322" t="s">
        <v>59</v>
      </c>
      <c r="J52" s="319"/>
      <c r="K52" s="319"/>
      <c r="L52" s="319"/>
      <c r="M52" s="319"/>
      <c r="N52" s="319"/>
      <c r="O52" s="319"/>
      <c r="P52" s="319"/>
      <c r="Q52" s="319"/>
      <c r="R52" s="319"/>
      <c r="S52" s="319"/>
      <c r="T52" s="319"/>
      <c r="U52" s="319"/>
      <c r="V52" s="319"/>
      <c r="W52" s="319"/>
      <c r="X52" s="319"/>
      <c r="Y52" s="319"/>
      <c r="Z52" s="319"/>
      <c r="AA52" s="319"/>
      <c r="AB52" s="319"/>
      <c r="AC52" s="319"/>
      <c r="AD52" s="319"/>
      <c r="AE52" s="319"/>
      <c r="AF52" s="319"/>
      <c r="AG52" s="350" t="s">
        <v>60</v>
      </c>
      <c r="AH52" s="319"/>
      <c r="AI52" s="319"/>
      <c r="AJ52" s="319"/>
      <c r="AK52" s="319"/>
      <c r="AL52" s="319"/>
      <c r="AM52" s="319"/>
      <c r="AN52" s="322" t="s">
        <v>61</v>
      </c>
      <c r="AO52" s="319"/>
      <c r="AP52" s="319"/>
      <c r="AQ52" s="56" t="s">
        <v>62</v>
      </c>
      <c r="AR52" s="33"/>
      <c r="AS52" s="57" t="s">
        <v>63</v>
      </c>
      <c r="AT52" s="58" t="s">
        <v>64</v>
      </c>
      <c r="AU52" s="58" t="s">
        <v>65</v>
      </c>
      <c r="AV52" s="58" t="s">
        <v>66</v>
      </c>
      <c r="AW52" s="58" t="s">
        <v>67</v>
      </c>
      <c r="AX52" s="58" t="s">
        <v>68</v>
      </c>
      <c r="AY52" s="58" t="s">
        <v>69</v>
      </c>
      <c r="AZ52" s="58" t="s">
        <v>70</v>
      </c>
      <c r="BA52" s="58" t="s">
        <v>71</v>
      </c>
      <c r="BB52" s="58" t="s">
        <v>72</v>
      </c>
      <c r="BC52" s="58" t="s">
        <v>73</v>
      </c>
      <c r="BD52" s="59" t="s">
        <v>74</v>
      </c>
    </row>
    <row r="53" spans="1:91" s="1" customFormat="1" ht="10.9" customHeight="1">
      <c r="B53" s="33"/>
      <c r="AR53" s="33"/>
      <c r="AS53" s="60"/>
      <c r="AT53" s="51"/>
      <c r="AU53" s="51"/>
      <c r="AV53" s="51"/>
      <c r="AW53" s="51"/>
      <c r="AX53" s="51"/>
      <c r="AY53" s="51"/>
      <c r="AZ53" s="51"/>
      <c r="BA53" s="51"/>
      <c r="BB53" s="51"/>
      <c r="BC53" s="51"/>
      <c r="BD53" s="52"/>
    </row>
    <row r="54" spans="1:91" s="5" customFormat="1" ht="32.450000000000003" customHeight="1">
      <c r="B54" s="61"/>
      <c r="C54" s="62" t="s">
        <v>75</v>
      </c>
      <c r="D54" s="63"/>
      <c r="E54" s="63"/>
      <c r="F54" s="63"/>
      <c r="G54" s="63"/>
      <c r="H54" s="63"/>
      <c r="I54" s="63"/>
      <c r="J54" s="63"/>
      <c r="K54" s="63"/>
      <c r="L54" s="63"/>
      <c r="M54" s="63"/>
      <c r="N54" s="63"/>
      <c r="O54" s="63"/>
      <c r="P54" s="63"/>
      <c r="Q54" s="63"/>
      <c r="R54" s="63"/>
      <c r="S54" s="63"/>
      <c r="T54" s="63"/>
      <c r="U54" s="63"/>
      <c r="V54" s="63"/>
      <c r="W54" s="63"/>
      <c r="X54" s="63"/>
      <c r="Y54" s="63"/>
      <c r="Z54" s="63"/>
      <c r="AA54" s="63"/>
      <c r="AB54" s="63"/>
      <c r="AC54" s="63"/>
      <c r="AD54" s="63"/>
      <c r="AE54" s="63"/>
      <c r="AF54" s="63"/>
      <c r="AG54" s="330">
        <f>ROUND(AG55+AG56+AG57+AG60+AG63+AG66+AG67,2)</f>
        <v>0</v>
      </c>
      <c r="AH54" s="330"/>
      <c r="AI54" s="330"/>
      <c r="AJ54" s="330"/>
      <c r="AK54" s="330"/>
      <c r="AL54" s="330"/>
      <c r="AM54" s="330"/>
      <c r="AN54" s="358">
        <f t="shared" ref="AN54:AN67" si="0">SUM(AG54,AT54)</f>
        <v>0</v>
      </c>
      <c r="AO54" s="358"/>
      <c r="AP54" s="358"/>
      <c r="AQ54" s="65" t="s">
        <v>21</v>
      </c>
      <c r="AR54" s="61"/>
      <c r="AS54" s="66">
        <f>ROUND(AS55+AS56+AS57+AS60+AS63+AS66+AS67,2)</f>
        <v>0</v>
      </c>
      <c r="AT54" s="67">
        <f t="shared" ref="AT54:AT67" si="1">ROUND(SUM(AV54:AW54),2)</f>
        <v>0</v>
      </c>
      <c r="AU54" s="68">
        <f>ROUND(AU55+AU56+AU57+AU60+AU63+AU66+AU67,5)</f>
        <v>0</v>
      </c>
      <c r="AV54" s="67">
        <f>ROUND(AZ54*L29,2)</f>
        <v>0</v>
      </c>
      <c r="AW54" s="67">
        <f>ROUND(BA54*L30,2)</f>
        <v>0</v>
      </c>
      <c r="AX54" s="67">
        <f>ROUND(BB54*L29,2)</f>
        <v>0</v>
      </c>
      <c r="AY54" s="67">
        <f>ROUND(BC54*L30,2)</f>
        <v>0</v>
      </c>
      <c r="AZ54" s="67">
        <f>ROUND(AZ55+AZ56+AZ57+AZ60+AZ63+AZ66+AZ67,2)</f>
        <v>0</v>
      </c>
      <c r="BA54" s="67">
        <f>ROUND(BA55+BA56+BA57+BA60+BA63+BA66+BA67,2)</f>
        <v>0</v>
      </c>
      <c r="BB54" s="67">
        <f>ROUND(BB55+BB56+BB57+BB60+BB63+BB66+BB67,2)</f>
        <v>0</v>
      </c>
      <c r="BC54" s="67">
        <f>ROUND(BC55+BC56+BC57+BC60+BC63+BC66+BC67,2)</f>
        <v>0</v>
      </c>
      <c r="BD54" s="69">
        <f>ROUND(BD55+BD56+BD57+BD60+BD63+BD66+BD67,2)</f>
        <v>0</v>
      </c>
      <c r="BS54" s="70" t="s">
        <v>76</v>
      </c>
      <c r="BT54" s="70" t="s">
        <v>77</v>
      </c>
      <c r="BU54" s="71" t="s">
        <v>78</v>
      </c>
      <c r="BV54" s="70" t="s">
        <v>79</v>
      </c>
      <c r="BW54" s="70" t="s">
        <v>5</v>
      </c>
      <c r="BX54" s="70" t="s">
        <v>80</v>
      </c>
      <c r="CL54" s="70" t="s">
        <v>19</v>
      </c>
    </row>
    <row r="55" spans="1:91" s="6" customFormat="1" ht="16.5" customHeight="1">
      <c r="A55" s="72" t="s">
        <v>81</v>
      </c>
      <c r="B55" s="73"/>
      <c r="C55" s="74"/>
      <c r="D55" s="320" t="s">
        <v>82</v>
      </c>
      <c r="E55" s="320"/>
      <c r="F55" s="320"/>
      <c r="G55" s="320"/>
      <c r="H55" s="320"/>
      <c r="I55" s="75"/>
      <c r="J55" s="320" t="s">
        <v>83</v>
      </c>
      <c r="K55" s="320"/>
      <c r="L55" s="320"/>
      <c r="M55" s="320"/>
      <c r="N55" s="320"/>
      <c r="O55" s="320"/>
      <c r="P55" s="320"/>
      <c r="Q55" s="320"/>
      <c r="R55" s="320"/>
      <c r="S55" s="320"/>
      <c r="T55" s="320"/>
      <c r="U55" s="320"/>
      <c r="V55" s="320"/>
      <c r="W55" s="320"/>
      <c r="X55" s="320"/>
      <c r="Y55" s="320"/>
      <c r="Z55" s="320"/>
      <c r="AA55" s="320"/>
      <c r="AB55" s="320"/>
      <c r="AC55" s="320"/>
      <c r="AD55" s="320"/>
      <c r="AE55" s="320"/>
      <c r="AF55" s="320"/>
      <c r="AG55" s="329">
        <f>'PS 01 - Technologická čás...'!J30</f>
        <v>0</v>
      </c>
      <c r="AH55" s="328"/>
      <c r="AI55" s="328"/>
      <c r="AJ55" s="328"/>
      <c r="AK55" s="328"/>
      <c r="AL55" s="328"/>
      <c r="AM55" s="328"/>
      <c r="AN55" s="329">
        <f t="shared" si="0"/>
        <v>0</v>
      </c>
      <c r="AO55" s="328"/>
      <c r="AP55" s="328"/>
      <c r="AQ55" s="76" t="s">
        <v>84</v>
      </c>
      <c r="AR55" s="73"/>
      <c r="AS55" s="77">
        <v>0</v>
      </c>
      <c r="AT55" s="78">
        <f t="shared" si="1"/>
        <v>0</v>
      </c>
      <c r="AU55" s="79">
        <f>'PS 01 - Technologická čás...'!P85</f>
        <v>0</v>
      </c>
      <c r="AV55" s="78">
        <f>'PS 01 - Technologická čás...'!J33</f>
        <v>0</v>
      </c>
      <c r="AW55" s="78">
        <f>'PS 01 - Technologická čás...'!J34</f>
        <v>0</v>
      </c>
      <c r="AX55" s="78">
        <f>'PS 01 - Technologická čás...'!J35</f>
        <v>0</v>
      </c>
      <c r="AY55" s="78">
        <f>'PS 01 - Technologická čás...'!J36</f>
        <v>0</v>
      </c>
      <c r="AZ55" s="78">
        <f>'PS 01 - Technologická čás...'!F33</f>
        <v>0</v>
      </c>
      <c r="BA55" s="78">
        <f>'PS 01 - Technologická čás...'!F34</f>
        <v>0</v>
      </c>
      <c r="BB55" s="78">
        <f>'PS 01 - Technologická čás...'!F35</f>
        <v>0</v>
      </c>
      <c r="BC55" s="78">
        <f>'PS 01 - Technologická čás...'!F36</f>
        <v>0</v>
      </c>
      <c r="BD55" s="80">
        <f>'PS 01 - Technologická čás...'!F37</f>
        <v>0</v>
      </c>
      <c r="BT55" s="81" t="s">
        <v>85</v>
      </c>
      <c r="BV55" s="81" t="s">
        <v>79</v>
      </c>
      <c r="BW55" s="81" t="s">
        <v>86</v>
      </c>
      <c r="BX55" s="81" t="s">
        <v>5</v>
      </c>
      <c r="CL55" s="81" t="s">
        <v>21</v>
      </c>
      <c r="CM55" s="81" t="s">
        <v>87</v>
      </c>
    </row>
    <row r="56" spans="1:91" s="6" customFormat="1" ht="16.5" customHeight="1">
      <c r="A56" s="72" t="s">
        <v>81</v>
      </c>
      <c r="B56" s="73"/>
      <c r="C56" s="74"/>
      <c r="D56" s="320" t="s">
        <v>88</v>
      </c>
      <c r="E56" s="320"/>
      <c r="F56" s="320"/>
      <c r="G56" s="320"/>
      <c r="H56" s="320"/>
      <c r="I56" s="75"/>
      <c r="J56" s="320" t="s">
        <v>89</v>
      </c>
      <c r="K56" s="320"/>
      <c r="L56" s="320"/>
      <c r="M56" s="320"/>
      <c r="N56" s="320"/>
      <c r="O56" s="320"/>
      <c r="P56" s="320"/>
      <c r="Q56" s="320"/>
      <c r="R56" s="320"/>
      <c r="S56" s="320"/>
      <c r="T56" s="320"/>
      <c r="U56" s="320"/>
      <c r="V56" s="320"/>
      <c r="W56" s="320"/>
      <c r="X56" s="320"/>
      <c r="Y56" s="320"/>
      <c r="Z56" s="320"/>
      <c r="AA56" s="320"/>
      <c r="AB56" s="320"/>
      <c r="AC56" s="320"/>
      <c r="AD56" s="320"/>
      <c r="AE56" s="320"/>
      <c r="AF56" s="320"/>
      <c r="AG56" s="329">
        <f>'SO 02 - Nová železobetono...'!J30</f>
        <v>0</v>
      </c>
      <c r="AH56" s="328"/>
      <c r="AI56" s="328"/>
      <c r="AJ56" s="328"/>
      <c r="AK56" s="328"/>
      <c r="AL56" s="328"/>
      <c r="AM56" s="328"/>
      <c r="AN56" s="329">
        <f t="shared" si="0"/>
        <v>0</v>
      </c>
      <c r="AO56" s="328"/>
      <c r="AP56" s="328"/>
      <c r="AQ56" s="76" t="s">
        <v>90</v>
      </c>
      <c r="AR56" s="73"/>
      <c r="AS56" s="77">
        <v>0</v>
      </c>
      <c r="AT56" s="78">
        <f t="shared" si="1"/>
        <v>0</v>
      </c>
      <c r="AU56" s="79">
        <f>'SO 02 - Nová železobetono...'!P86</f>
        <v>0</v>
      </c>
      <c r="AV56" s="78">
        <f>'SO 02 - Nová železobetono...'!J33</f>
        <v>0</v>
      </c>
      <c r="AW56" s="78">
        <f>'SO 02 - Nová železobetono...'!J34</f>
        <v>0</v>
      </c>
      <c r="AX56" s="78">
        <f>'SO 02 - Nová železobetono...'!J35</f>
        <v>0</v>
      </c>
      <c r="AY56" s="78">
        <f>'SO 02 - Nová železobetono...'!J36</f>
        <v>0</v>
      </c>
      <c r="AZ56" s="78">
        <f>'SO 02 - Nová železobetono...'!F33</f>
        <v>0</v>
      </c>
      <c r="BA56" s="78">
        <f>'SO 02 - Nová železobetono...'!F34</f>
        <v>0</v>
      </c>
      <c r="BB56" s="78">
        <f>'SO 02 - Nová železobetono...'!F35</f>
        <v>0</v>
      </c>
      <c r="BC56" s="78">
        <f>'SO 02 - Nová železobetono...'!F36</f>
        <v>0</v>
      </c>
      <c r="BD56" s="80">
        <f>'SO 02 - Nová železobetono...'!F37</f>
        <v>0</v>
      </c>
      <c r="BT56" s="81" t="s">
        <v>85</v>
      </c>
      <c r="BV56" s="81" t="s">
        <v>79</v>
      </c>
      <c r="BW56" s="81" t="s">
        <v>91</v>
      </c>
      <c r="BX56" s="81" t="s">
        <v>5</v>
      </c>
      <c r="CL56" s="81" t="s">
        <v>21</v>
      </c>
      <c r="CM56" s="81" t="s">
        <v>87</v>
      </c>
    </row>
    <row r="57" spans="1:91" s="6" customFormat="1" ht="24.75" customHeight="1">
      <c r="B57" s="73"/>
      <c r="C57" s="74"/>
      <c r="D57" s="320" t="s">
        <v>92</v>
      </c>
      <c r="E57" s="320"/>
      <c r="F57" s="320"/>
      <c r="G57" s="320"/>
      <c r="H57" s="320"/>
      <c r="I57" s="75"/>
      <c r="J57" s="320" t="s">
        <v>93</v>
      </c>
      <c r="K57" s="320"/>
      <c r="L57" s="320"/>
      <c r="M57" s="320"/>
      <c r="N57" s="320"/>
      <c r="O57" s="320"/>
      <c r="P57" s="320"/>
      <c r="Q57" s="320"/>
      <c r="R57" s="320"/>
      <c r="S57" s="320"/>
      <c r="T57" s="320"/>
      <c r="U57" s="320"/>
      <c r="V57" s="320"/>
      <c r="W57" s="320"/>
      <c r="X57" s="320"/>
      <c r="Y57" s="320"/>
      <c r="Z57" s="320"/>
      <c r="AA57" s="320"/>
      <c r="AB57" s="320"/>
      <c r="AC57" s="320"/>
      <c r="AD57" s="320"/>
      <c r="AE57" s="320"/>
      <c r="AF57" s="320"/>
      <c r="AG57" s="327">
        <f>ROUND(SUM(AG58:AG59),2)</f>
        <v>0</v>
      </c>
      <c r="AH57" s="328"/>
      <c r="AI57" s="328"/>
      <c r="AJ57" s="328"/>
      <c r="AK57" s="328"/>
      <c r="AL57" s="328"/>
      <c r="AM57" s="328"/>
      <c r="AN57" s="329">
        <f t="shared" si="0"/>
        <v>0</v>
      </c>
      <c r="AO57" s="328"/>
      <c r="AP57" s="328"/>
      <c r="AQ57" s="76" t="s">
        <v>90</v>
      </c>
      <c r="AR57" s="73"/>
      <c r="AS57" s="77">
        <f>ROUND(SUM(AS58:AS59),2)</f>
        <v>0</v>
      </c>
      <c r="AT57" s="78">
        <f t="shared" si="1"/>
        <v>0</v>
      </c>
      <c r="AU57" s="79">
        <f>ROUND(SUM(AU58:AU59),5)</f>
        <v>0</v>
      </c>
      <c r="AV57" s="78">
        <f>ROUND(AZ57*L29,2)</f>
        <v>0</v>
      </c>
      <c r="AW57" s="78">
        <f>ROUND(BA57*L30,2)</f>
        <v>0</v>
      </c>
      <c r="AX57" s="78">
        <f>ROUND(BB57*L29,2)</f>
        <v>0</v>
      </c>
      <c r="AY57" s="78">
        <f>ROUND(BC57*L30,2)</f>
        <v>0</v>
      </c>
      <c r="AZ57" s="78">
        <f>ROUND(SUM(AZ58:AZ59),2)</f>
        <v>0</v>
      </c>
      <c r="BA57" s="78">
        <f>ROUND(SUM(BA58:BA59),2)</f>
        <v>0</v>
      </c>
      <c r="BB57" s="78">
        <f>ROUND(SUM(BB58:BB59),2)</f>
        <v>0</v>
      </c>
      <c r="BC57" s="78">
        <f>ROUND(SUM(BC58:BC59),2)</f>
        <v>0</v>
      </c>
      <c r="BD57" s="80">
        <f>ROUND(SUM(BD58:BD59),2)</f>
        <v>0</v>
      </c>
      <c r="BS57" s="81" t="s">
        <v>76</v>
      </c>
      <c r="BT57" s="81" t="s">
        <v>85</v>
      </c>
      <c r="BU57" s="81" t="s">
        <v>78</v>
      </c>
      <c r="BV57" s="81" t="s">
        <v>79</v>
      </c>
      <c r="BW57" s="81" t="s">
        <v>94</v>
      </c>
      <c r="BX57" s="81" t="s">
        <v>5</v>
      </c>
      <c r="CL57" s="81" t="s">
        <v>21</v>
      </c>
      <c r="CM57" s="81" t="s">
        <v>87</v>
      </c>
    </row>
    <row r="58" spans="1:91" s="3" customFormat="1" ht="16.5" customHeight="1">
      <c r="A58" s="72" t="s">
        <v>81</v>
      </c>
      <c r="B58" s="46"/>
      <c r="C58" s="12"/>
      <c r="D58" s="12"/>
      <c r="E58" s="321" t="s">
        <v>95</v>
      </c>
      <c r="F58" s="321"/>
      <c r="G58" s="321"/>
      <c r="H58" s="321"/>
      <c r="I58" s="321"/>
      <c r="J58" s="12"/>
      <c r="K58" s="321" t="s">
        <v>96</v>
      </c>
      <c r="L58" s="321"/>
      <c r="M58" s="321"/>
      <c r="N58" s="321"/>
      <c r="O58" s="321"/>
      <c r="P58" s="321"/>
      <c r="Q58" s="321"/>
      <c r="R58" s="321"/>
      <c r="S58" s="321"/>
      <c r="T58" s="321"/>
      <c r="U58" s="321"/>
      <c r="V58" s="321"/>
      <c r="W58" s="321"/>
      <c r="X58" s="321"/>
      <c r="Y58" s="321"/>
      <c r="Z58" s="321"/>
      <c r="AA58" s="321"/>
      <c r="AB58" s="321"/>
      <c r="AC58" s="321"/>
      <c r="AD58" s="321"/>
      <c r="AE58" s="321"/>
      <c r="AF58" s="321"/>
      <c r="AG58" s="325">
        <f>'03.1. - Lokální injektáž ...'!J32</f>
        <v>0</v>
      </c>
      <c r="AH58" s="326"/>
      <c r="AI58" s="326"/>
      <c r="AJ58" s="326"/>
      <c r="AK58" s="326"/>
      <c r="AL58" s="326"/>
      <c r="AM58" s="326"/>
      <c r="AN58" s="325">
        <f t="shared" si="0"/>
        <v>0</v>
      </c>
      <c r="AO58" s="326"/>
      <c r="AP58" s="326"/>
      <c r="AQ58" s="82" t="s">
        <v>97</v>
      </c>
      <c r="AR58" s="46"/>
      <c r="AS58" s="83">
        <v>0</v>
      </c>
      <c r="AT58" s="84">
        <f t="shared" si="1"/>
        <v>0</v>
      </c>
      <c r="AU58" s="85">
        <f>'03.1. - Lokální injektáž ...'!P89</f>
        <v>0</v>
      </c>
      <c r="AV58" s="84">
        <f>'03.1. - Lokální injektáž ...'!J35</f>
        <v>0</v>
      </c>
      <c r="AW58" s="84">
        <f>'03.1. - Lokální injektáž ...'!J36</f>
        <v>0</v>
      </c>
      <c r="AX58" s="84">
        <f>'03.1. - Lokální injektáž ...'!J37</f>
        <v>0</v>
      </c>
      <c r="AY58" s="84">
        <f>'03.1. - Lokální injektáž ...'!J38</f>
        <v>0</v>
      </c>
      <c r="AZ58" s="84">
        <f>'03.1. - Lokální injektáž ...'!F35</f>
        <v>0</v>
      </c>
      <c r="BA58" s="84">
        <f>'03.1. - Lokální injektáž ...'!F36</f>
        <v>0</v>
      </c>
      <c r="BB58" s="84">
        <f>'03.1. - Lokální injektáž ...'!F37</f>
        <v>0</v>
      </c>
      <c r="BC58" s="84">
        <f>'03.1. - Lokální injektáž ...'!F38</f>
        <v>0</v>
      </c>
      <c r="BD58" s="86">
        <f>'03.1. - Lokální injektáž ...'!F39</f>
        <v>0</v>
      </c>
      <c r="BT58" s="26" t="s">
        <v>87</v>
      </c>
      <c r="BV58" s="26" t="s">
        <v>79</v>
      </c>
      <c r="BW58" s="26" t="s">
        <v>98</v>
      </c>
      <c r="BX58" s="26" t="s">
        <v>94</v>
      </c>
      <c r="CL58" s="26" t="s">
        <v>21</v>
      </c>
    </row>
    <row r="59" spans="1:91" s="3" customFormat="1" ht="16.5" customHeight="1">
      <c r="A59" s="72" t="s">
        <v>81</v>
      </c>
      <c r="B59" s="46"/>
      <c r="C59" s="12"/>
      <c r="D59" s="12"/>
      <c r="E59" s="321" t="s">
        <v>99</v>
      </c>
      <c r="F59" s="321"/>
      <c r="G59" s="321"/>
      <c r="H59" s="321"/>
      <c r="I59" s="321"/>
      <c r="J59" s="12"/>
      <c r="K59" s="321" t="s">
        <v>100</v>
      </c>
      <c r="L59" s="321"/>
      <c r="M59" s="321"/>
      <c r="N59" s="321"/>
      <c r="O59" s="321"/>
      <c r="P59" s="321"/>
      <c r="Q59" s="321"/>
      <c r="R59" s="321"/>
      <c r="S59" s="321"/>
      <c r="T59" s="321"/>
      <c r="U59" s="321"/>
      <c r="V59" s="321"/>
      <c r="W59" s="321"/>
      <c r="X59" s="321"/>
      <c r="Y59" s="321"/>
      <c r="Z59" s="321"/>
      <c r="AA59" s="321"/>
      <c r="AB59" s="321"/>
      <c r="AC59" s="321"/>
      <c r="AD59" s="321"/>
      <c r="AE59" s="321"/>
      <c r="AF59" s="321"/>
      <c r="AG59" s="325">
        <f>'03.2. - Lokální injektáž ...'!J32</f>
        <v>0</v>
      </c>
      <c r="AH59" s="326"/>
      <c r="AI59" s="326"/>
      <c r="AJ59" s="326"/>
      <c r="AK59" s="326"/>
      <c r="AL59" s="326"/>
      <c r="AM59" s="326"/>
      <c r="AN59" s="325">
        <f t="shared" si="0"/>
        <v>0</v>
      </c>
      <c r="AO59" s="326"/>
      <c r="AP59" s="326"/>
      <c r="AQ59" s="82" t="s">
        <v>97</v>
      </c>
      <c r="AR59" s="46"/>
      <c r="AS59" s="83">
        <v>0</v>
      </c>
      <c r="AT59" s="84">
        <f t="shared" si="1"/>
        <v>0</v>
      </c>
      <c r="AU59" s="85">
        <f>'03.2. - Lokální injektáž ...'!P90</f>
        <v>0</v>
      </c>
      <c r="AV59" s="84">
        <f>'03.2. - Lokální injektáž ...'!J35</f>
        <v>0</v>
      </c>
      <c r="AW59" s="84">
        <f>'03.2. - Lokální injektáž ...'!J36</f>
        <v>0</v>
      </c>
      <c r="AX59" s="84">
        <f>'03.2. - Lokální injektáž ...'!J37</f>
        <v>0</v>
      </c>
      <c r="AY59" s="84">
        <f>'03.2. - Lokální injektáž ...'!J38</f>
        <v>0</v>
      </c>
      <c r="AZ59" s="84">
        <f>'03.2. - Lokální injektáž ...'!F35</f>
        <v>0</v>
      </c>
      <c r="BA59" s="84">
        <f>'03.2. - Lokální injektáž ...'!F36</f>
        <v>0</v>
      </c>
      <c r="BB59" s="84">
        <f>'03.2. - Lokální injektáž ...'!F37</f>
        <v>0</v>
      </c>
      <c r="BC59" s="84">
        <f>'03.2. - Lokální injektáž ...'!F38</f>
        <v>0</v>
      </c>
      <c r="BD59" s="86">
        <f>'03.2. - Lokální injektáž ...'!F39</f>
        <v>0</v>
      </c>
      <c r="BT59" s="26" t="s">
        <v>87</v>
      </c>
      <c r="BV59" s="26" t="s">
        <v>79</v>
      </c>
      <c r="BW59" s="26" t="s">
        <v>101</v>
      </c>
      <c r="BX59" s="26" t="s">
        <v>94</v>
      </c>
      <c r="CL59" s="26" t="s">
        <v>21</v>
      </c>
    </row>
    <row r="60" spans="1:91" s="6" customFormat="1" ht="24.75" customHeight="1">
      <c r="B60" s="73"/>
      <c r="C60" s="74"/>
      <c r="D60" s="320" t="s">
        <v>102</v>
      </c>
      <c r="E60" s="320"/>
      <c r="F60" s="320"/>
      <c r="G60" s="320"/>
      <c r="H60" s="320"/>
      <c r="I60" s="75"/>
      <c r="J60" s="320" t="s">
        <v>103</v>
      </c>
      <c r="K60" s="320"/>
      <c r="L60" s="320"/>
      <c r="M60" s="320"/>
      <c r="N60" s="320"/>
      <c r="O60" s="320"/>
      <c r="P60" s="320"/>
      <c r="Q60" s="320"/>
      <c r="R60" s="320"/>
      <c r="S60" s="320"/>
      <c r="T60" s="320"/>
      <c r="U60" s="320"/>
      <c r="V60" s="320"/>
      <c r="W60" s="320"/>
      <c r="X60" s="320"/>
      <c r="Y60" s="320"/>
      <c r="Z60" s="320"/>
      <c r="AA60" s="320"/>
      <c r="AB60" s="320"/>
      <c r="AC60" s="320"/>
      <c r="AD60" s="320"/>
      <c r="AE60" s="320"/>
      <c r="AF60" s="320"/>
      <c r="AG60" s="327">
        <f>ROUND(SUM(AG61:AG62),2)</f>
        <v>0</v>
      </c>
      <c r="AH60" s="328"/>
      <c r="AI60" s="328"/>
      <c r="AJ60" s="328"/>
      <c r="AK60" s="328"/>
      <c r="AL60" s="328"/>
      <c r="AM60" s="328"/>
      <c r="AN60" s="329">
        <f t="shared" si="0"/>
        <v>0</v>
      </c>
      <c r="AO60" s="328"/>
      <c r="AP60" s="328"/>
      <c r="AQ60" s="76" t="s">
        <v>90</v>
      </c>
      <c r="AR60" s="73"/>
      <c r="AS60" s="77">
        <f>ROUND(SUM(AS61:AS62),2)</f>
        <v>0</v>
      </c>
      <c r="AT60" s="78">
        <f t="shared" si="1"/>
        <v>0</v>
      </c>
      <c r="AU60" s="79">
        <f>ROUND(SUM(AU61:AU62),5)</f>
        <v>0</v>
      </c>
      <c r="AV60" s="78">
        <f>ROUND(AZ60*L29,2)</f>
        <v>0</v>
      </c>
      <c r="AW60" s="78">
        <f>ROUND(BA60*L30,2)</f>
        <v>0</v>
      </c>
      <c r="AX60" s="78">
        <f>ROUND(BB60*L29,2)</f>
        <v>0</v>
      </c>
      <c r="AY60" s="78">
        <f>ROUND(BC60*L30,2)</f>
        <v>0</v>
      </c>
      <c r="AZ60" s="78">
        <f>ROUND(SUM(AZ61:AZ62),2)</f>
        <v>0</v>
      </c>
      <c r="BA60" s="78">
        <f>ROUND(SUM(BA61:BA62),2)</f>
        <v>0</v>
      </c>
      <c r="BB60" s="78">
        <f>ROUND(SUM(BB61:BB62),2)</f>
        <v>0</v>
      </c>
      <c r="BC60" s="78">
        <f>ROUND(SUM(BC61:BC62),2)</f>
        <v>0</v>
      </c>
      <c r="BD60" s="80">
        <f>ROUND(SUM(BD61:BD62),2)</f>
        <v>0</v>
      </c>
      <c r="BS60" s="81" t="s">
        <v>76</v>
      </c>
      <c r="BT60" s="81" t="s">
        <v>85</v>
      </c>
      <c r="BU60" s="81" t="s">
        <v>78</v>
      </c>
      <c r="BV60" s="81" t="s">
        <v>79</v>
      </c>
      <c r="BW60" s="81" t="s">
        <v>104</v>
      </c>
      <c r="BX60" s="81" t="s">
        <v>5</v>
      </c>
      <c r="CL60" s="81" t="s">
        <v>21</v>
      </c>
      <c r="CM60" s="81" t="s">
        <v>87</v>
      </c>
    </row>
    <row r="61" spans="1:91" s="3" customFormat="1" ht="16.5" customHeight="1">
      <c r="A61" s="72" t="s">
        <v>81</v>
      </c>
      <c r="B61" s="46"/>
      <c r="C61" s="12"/>
      <c r="D61" s="12"/>
      <c r="E61" s="321" t="s">
        <v>105</v>
      </c>
      <c r="F61" s="321"/>
      <c r="G61" s="321"/>
      <c r="H61" s="321"/>
      <c r="I61" s="321"/>
      <c r="J61" s="12"/>
      <c r="K61" s="321" t="s">
        <v>106</v>
      </c>
      <c r="L61" s="321"/>
      <c r="M61" s="321"/>
      <c r="N61" s="321"/>
      <c r="O61" s="321"/>
      <c r="P61" s="321"/>
      <c r="Q61" s="321"/>
      <c r="R61" s="321"/>
      <c r="S61" s="321"/>
      <c r="T61" s="321"/>
      <c r="U61" s="321"/>
      <c r="V61" s="321"/>
      <c r="W61" s="321"/>
      <c r="X61" s="321"/>
      <c r="Y61" s="321"/>
      <c r="Z61" s="321"/>
      <c r="AA61" s="321"/>
      <c r="AB61" s="321"/>
      <c r="AC61" s="321"/>
      <c r="AD61" s="321"/>
      <c r="AE61" s="321"/>
      <c r="AF61" s="321"/>
      <c r="AG61" s="325">
        <f>'04.1. - Obnova PKO ocelov...'!J32</f>
        <v>0</v>
      </c>
      <c r="AH61" s="326"/>
      <c r="AI61" s="326"/>
      <c r="AJ61" s="326"/>
      <c r="AK61" s="326"/>
      <c r="AL61" s="326"/>
      <c r="AM61" s="326"/>
      <c r="AN61" s="325">
        <f t="shared" si="0"/>
        <v>0</v>
      </c>
      <c r="AO61" s="326"/>
      <c r="AP61" s="326"/>
      <c r="AQ61" s="82" t="s">
        <v>97</v>
      </c>
      <c r="AR61" s="46"/>
      <c r="AS61" s="83">
        <v>0</v>
      </c>
      <c r="AT61" s="84">
        <f t="shared" si="1"/>
        <v>0</v>
      </c>
      <c r="AU61" s="85">
        <f>'04.1. - Obnova PKO ocelov...'!P93</f>
        <v>0</v>
      </c>
      <c r="AV61" s="84">
        <f>'04.1. - Obnova PKO ocelov...'!J35</f>
        <v>0</v>
      </c>
      <c r="AW61" s="84">
        <f>'04.1. - Obnova PKO ocelov...'!J36</f>
        <v>0</v>
      </c>
      <c r="AX61" s="84">
        <f>'04.1. - Obnova PKO ocelov...'!J37</f>
        <v>0</v>
      </c>
      <c r="AY61" s="84">
        <f>'04.1. - Obnova PKO ocelov...'!J38</f>
        <v>0</v>
      </c>
      <c r="AZ61" s="84">
        <f>'04.1. - Obnova PKO ocelov...'!F35</f>
        <v>0</v>
      </c>
      <c r="BA61" s="84">
        <f>'04.1. - Obnova PKO ocelov...'!F36</f>
        <v>0</v>
      </c>
      <c r="BB61" s="84">
        <f>'04.1. - Obnova PKO ocelov...'!F37</f>
        <v>0</v>
      </c>
      <c r="BC61" s="84">
        <f>'04.1. - Obnova PKO ocelov...'!F38</f>
        <v>0</v>
      </c>
      <c r="BD61" s="86">
        <f>'04.1. - Obnova PKO ocelov...'!F39</f>
        <v>0</v>
      </c>
      <c r="BT61" s="26" t="s">
        <v>87</v>
      </c>
      <c r="BV61" s="26" t="s">
        <v>79</v>
      </c>
      <c r="BW61" s="26" t="s">
        <v>107</v>
      </c>
      <c r="BX61" s="26" t="s">
        <v>104</v>
      </c>
      <c r="CL61" s="26" t="s">
        <v>21</v>
      </c>
    </row>
    <row r="62" spans="1:91" s="3" customFormat="1" ht="16.5" customHeight="1">
      <c r="A62" s="72" t="s">
        <v>81</v>
      </c>
      <c r="B62" s="46"/>
      <c r="C62" s="12"/>
      <c r="D62" s="12"/>
      <c r="E62" s="321" t="s">
        <v>108</v>
      </c>
      <c r="F62" s="321"/>
      <c r="G62" s="321"/>
      <c r="H62" s="321"/>
      <c r="I62" s="321"/>
      <c r="J62" s="12"/>
      <c r="K62" s="321" t="s">
        <v>109</v>
      </c>
      <c r="L62" s="321"/>
      <c r="M62" s="321"/>
      <c r="N62" s="321"/>
      <c r="O62" s="321"/>
      <c r="P62" s="321"/>
      <c r="Q62" s="321"/>
      <c r="R62" s="321"/>
      <c r="S62" s="321"/>
      <c r="T62" s="321"/>
      <c r="U62" s="321"/>
      <c r="V62" s="321"/>
      <c r="W62" s="321"/>
      <c r="X62" s="321"/>
      <c r="Y62" s="321"/>
      <c r="Z62" s="321"/>
      <c r="AA62" s="321"/>
      <c r="AB62" s="321"/>
      <c r="AC62" s="321"/>
      <c r="AD62" s="321"/>
      <c r="AE62" s="321"/>
      <c r="AF62" s="321"/>
      <c r="AG62" s="325">
        <f>'04.2. - Obnova PKO ocelov...'!J32</f>
        <v>0</v>
      </c>
      <c r="AH62" s="326"/>
      <c r="AI62" s="326"/>
      <c r="AJ62" s="326"/>
      <c r="AK62" s="326"/>
      <c r="AL62" s="326"/>
      <c r="AM62" s="326"/>
      <c r="AN62" s="325">
        <f t="shared" si="0"/>
        <v>0</v>
      </c>
      <c r="AO62" s="326"/>
      <c r="AP62" s="326"/>
      <c r="AQ62" s="82" t="s">
        <v>97</v>
      </c>
      <c r="AR62" s="46"/>
      <c r="AS62" s="83">
        <v>0</v>
      </c>
      <c r="AT62" s="84">
        <f t="shared" si="1"/>
        <v>0</v>
      </c>
      <c r="AU62" s="85">
        <f>'04.2. - Obnova PKO ocelov...'!P92</f>
        <v>0</v>
      </c>
      <c r="AV62" s="84">
        <f>'04.2. - Obnova PKO ocelov...'!J35</f>
        <v>0</v>
      </c>
      <c r="AW62" s="84">
        <f>'04.2. - Obnova PKO ocelov...'!J36</f>
        <v>0</v>
      </c>
      <c r="AX62" s="84">
        <f>'04.2. - Obnova PKO ocelov...'!J37</f>
        <v>0</v>
      </c>
      <c r="AY62" s="84">
        <f>'04.2. - Obnova PKO ocelov...'!J38</f>
        <v>0</v>
      </c>
      <c r="AZ62" s="84">
        <f>'04.2. - Obnova PKO ocelov...'!F35</f>
        <v>0</v>
      </c>
      <c r="BA62" s="84">
        <f>'04.2. - Obnova PKO ocelov...'!F36</f>
        <v>0</v>
      </c>
      <c r="BB62" s="84">
        <f>'04.2. - Obnova PKO ocelov...'!F37</f>
        <v>0</v>
      </c>
      <c r="BC62" s="84">
        <f>'04.2. - Obnova PKO ocelov...'!F38</f>
        <v>0</v>
      </c>
      <c r="BD62" s="86">
        <f>'04.2. - Obnova PKO ocelov...'!F39</f>
        <v>0</v>
      </c>
      <c r="BT62" s="26" t="s">
        <v>87</v>
      </c>
      <c r="BV62" s="26" t="s">
        <v>79</v>
      </c>
      <c r="BW62" s="26" t="s">
        <v>110</v>
      </c>
      <c r="BX62" s="26" t="s">
        <v>104</v>
      </c>
      <c r="CL62" s="26" t="s">
        <v>21</v>
      </c>
    </row>
    <row r="63" spans="1:91" s="6" customFormat="1" ht="24.75" customHeight="1">
      <c r="B63" s="73"/>
      <c r="C63" s="74"/>
      <c r="D63" s="320" t="s">
        <v>111</v>
      </c>
      <c r="E63" s="320"/>
      <c r="F63" s="320"/>
      <c r="G63" s="320"/>
      <c r="H63" s="320"/>
      <c r="I63" s="75"/>
      <c r="J63" s="320" t="s">
        <v>112</v>
      </c>
      <c r="K63" s="320"/>
      <c r="L63" s="320"/>
      <c r="M63" s="320"/>
      <c r="N63" s="320"/>
      <c r="O63" s="320"/>
      <c r="P63" s="320"/>
      <c r="Q63" s="320"/>
      <c r="R63" s="320"/>
      <c r="S63" s="320"/>
      <c r="T63" s="320"/>
      <c r="U63" s="320"/>
      <c r="V63" s="320"/>
      <c r="W63" s="320"/>
      <c r="X63" s="320"/>
      <c r="Y63" s="320"/>
      <c r="Z63" s="320"/>
      <c r="AA63" s="320"/>
      <c r="AB63" s="320"/>
      <c r="AC63" s="320"/>
      <c r="AD63" s="320"/>
      <c r="AE63" s="320"/>
      <c r="AF63" s="320"/>
      <c r="AG63" s="327">
        <f>ROUND(SUM(AG64:AG65),2)</f>
        <v>0</v>
      </c>
      <c r="AH63" s="328"/>
      <c r="AI63" s="328"/>
      <c r="AJ63" s="328"/>
      <c r="AK63" s="328"/>
      <c r="AL63" s="328"/>
      <c r="AM63" s="328"/>
      <c r="AN63" s="329">
        <f t="shared" si="0"/>
        <v>0</v>
      </c>
      <c r="AO63" s="328"/>
      <c r="AP63" s="328"/>
      <c r="AQ63" s="76" t="s">
        <v>90</v>
      </c>
      <c r="AR63" s="73"/>
      <c r="AS63" s="77">
        <f>ROUND(SUM(AS64:AS65),2)</f>
        <v>0</v>
      </c>
      <c r="AT63" s="78">
        <f t="shared" si="1"/>
        <v>0</v>
      </c>
      <c r="AU63" s="79">
        <f>ROUND(SUM(AU64:AU65),5)</f>
        <v>0</v>
      </c>
      <c r="AV63" s="78">
        <f>ROUND(AZ63*L29,2)</f>
        <v>0</v>
      </c>
      <c r="AW63" s="78">
        <f>ROUND(BA63*L30,2)</f>
        <v>0</v>
      </c>
      <c r="AX63" s="78">
        <f>ROUND(BB63*L29,2)</f>
        <v>0</v>
      </c>
      <c r="AY63" s="78">
        <f>ROUND(BC63*L30,2)</f>
        <v>0</v>
      </c>
      <c r="AZ63" s="78">
        <f>ROUND(SUM(AZ64:AZ65),2)</f>
        <v>0</v>
      </c>
      <c r="BA63" s="78">
        <f>ROUND(SUM(BA64:BA65),2)</f>
        <v>0</v>
      </c>
      <c r="BB63" s="78">
        <f>ROUND(SUM(BB64:BB65),2)</f>
        <v>0</v>
      </c>
      <c r="BC63" s="78">
        <f>ROUND(SUM(BC64:BC65),2)</f>
        <v>0</v>
      </c>
      <c r="BD63" s="80">
        <f>ROUND(SUM(BD64:BD65),2)</f>
        <v>0</v>
      </c>
      <c r="BS63" s="81" t="s">
        <v>76</v>
      </c>
      <c r="BT63" s="81" t="s">
        <v>85</v>
      </c>
      <c r="BU63" s="81" t="s">
        <v>78</v>
      </c>
      <c r="BV63" s="81" t="s">
        <v>79</v>
      </c>
      <c r="BW63" s="81" t="s">
        <v>113</v>
      </c>
      <c r="BX63" s="81" t="s">
        <v>5</v>
      </c>
      <c r="CL63" s="81" t="s">
        <v>21</v>
      </c>
      <c r="CM63" s="81" t="s">
        <v>87</v>
      </c>
    </row>
    <row r="64" spans="1:91" s="3" customFormat="1" ht="16.5" customHeight="1">
      <c r="A64" s="72" t="s">
        <v>81</v>
      </c>
      <c r="B64" s="46"/>
      <c r="C64" s="12"/>
      <c r="D64" s="12"/>
      <c r="E64" s="321" t="s">
        <v>114</v>
      </c>
      <c r="F64" s="321"/>
      <c r="G64" s="321"/>
      <c r="H64" s="321"/>
      <c r="I64" s="321"/>
      <c r="J64" s="12"/>
      <c r="K64" s="321" t="s">
        <v>115</v>
      </c>
      <c r="L64" s="321"/>
      <c r="M64" s="321"/>
      <c r="N64" s="321"/>
      <c r="O64" s="321"/>
      <c r="P64" s="321"/>
      <c r="Q64" s="321"/>
      <c r="R64" s="321"/>
      <c r="S64" s="321"/>
      <c r="T64" s="321"/>
      <c r="U64" s="321"/>
      <c r="V64" s="321"/>
      <c r="W64" s="321"/>
      <c r="X64" s="321"/>
      <c r="Y64" s="321"/>
      <c r="Z64" s="321"/>
      <c r="AA64" s="321"/>
      <c r="AB64" s="321"/>
      <c r="AC64" s="321"/>
      <c r="AD64" s="321"/>
      <c r="AE64" s="321"/>
      <c r="AF64" s="321"/>
      <c r="AG64" s="325">
        <f>'05.1. - Lokální reprofila...'!J32</f>
        <v>0</v>
      </c>
      <c r="AH64" s="326"/>
      <c r="AI64" s="326"/>
      <c r="AJ64" s="326"/>
      <c r="AK64" s="326"/>
      <c r="AL64" s="326"/>
      <c r="AM64" s="326"/>
      <c r="AN64" s="325">
        <f t="shared" si="0"/>
        <v>0</v>
      </c>
      <c r="AO64" s="326"/>
      <c r="AP64" s="326"/>
      <c r="AQ64" s="82" t="s">
        <v>97</v>
      </c>
      <c r="AR64" s="46"/>
      <c r="AS64" s="83">
        <v>0</v>
      </c>
      <c r="AT64" s="84">
        <f t="shared" si="1"/>
        <v>0</v>
      </c>
      <c r="AU64" s="85">
        <f>'05.1. - Lokální reprofila...'!P89</f>
        <v>0</v>
      </c>
      <c r="AV64" s="84">
        <f>'05.1. - Lokální reprofila...'!J35</f>
        <v>0</v>
      </c>
      <c r="AW64" s="84">
        <f>'05.1. - Lokální reprofila...'!J36</f>
        <v>0</v>
      </c>
      <c r="AX64" s="84">
        <f>'05.1. - Lokální reprofila...'!J37</f>
        <v>0</v>
      </c>
      <c r="AY64" s="84">
        <f>'05.1. - Lokální reprofila...'!J38</f>
        <v>0</v>
      </c>
      <c r="AZ64" s="84">
        <f>'05.1. - Lokální reprofila...'!F35</f>
        <v>0</v>
      </c>
      <c r="BA64" s="84">
        <f>'05.1. - Lokální reprofila...'!F36</f>
        <v>0</v>
      </c>
      <c r="BB64" s="84">
        <f>'05.1. - Lokální reprofila...'!F37</f>
        <v>0</v>
      </c>
      <c r="BC64" s="84">
        <f>'05.1. - Lokální reprofila...'!F38</f>
        <v>0</v>
      </c>
      <c r="BD64" s="86">
        <f>'05.1. - Lokální reprofila...'!F39</f>
        <v>0</v>
      </c>
      <c r="BT64" s="26" t="s">
        <v>87</v>
      </c>
      <c r="BV64" s="26" t="s">
        <v>79</v>
      </c>
      <c r="BW64" s="26" t="s">
        <v>116</v>
      </c>
      <c r="BX64" s="26" t="s">
        <v>113</v>
      </c>
      <c r="CL64" s="26" t="s">
        <v>21</v>
      </c>
    </row>
    <row r="65" spans="1:91" s="3" customFormat="1" ht="16.5" customHeight="1">
      <c r="A65" s="72" t="s">
        <v>81</v>
      </c>
      <c r="B65" s="46"/>
      <c r="C65" s="12"/>
      <c r="D65" s="12"/>
      <c r="E65" s="321" t="s">
        <v>117</v>
      </c>
      <c r="F65" s="321"/>
      <c r="G65" s="321"/>
      <c r="H65" s="321"/>
      <c r="I65" s="321"/>
      <c r="J65" s="12"/>
      <c r="K65" s="321" t="s">
        <v>118</v>
      </c>
      <c r="L65" s="321"/>
      <c r="M65" s="321"/>
      <c r="N65" s="321"/>
      <c r="O65" s="321"/>
      <c r="P65" s="321"/>
      <c r="Q65" s="321"/>
      <c r="R65" s="321"/>
      <c r="S65" s="321"/>
      <c r="T65" s="321"/>
      <c r="U65" s="321"/>
      <c r="V65" s="321"/>
      <c r="W65" s="321"/>
      <c r="X65" s="321"/>
      <c r="Y65" s="321"/>
      <c r="Z65" s="321"/>
      <c r="AA65" s="321"/>
      <c r="AB65" s="321"/>
      <c r="AC65" s="321"/>
      <c r="AD65" s="321"/>
      <c r="AE65" s="321"/>
      <c r="AF65" s="321"/>
      <c r="AG65" s="325">
        <f>'05.2. - Lokální sanace tr...'!J32</f>
        <v>0</v>
      </c>
      <c r="AH65" s="326"/>
      <c r="AI65" s="326"/>
      <c r="AJ65" s="326"/>
      <c r="AK65" s="326"/>
      <c r="AL65" s="326"/>
      <c r="AM65" s="326"/>
      <c r="AN65" s="325">
        <f t="shared" si="0"/>
        <v>0</v>
      </c>
      <c r="AO65" s="326"/>
      <c r="AP65" s="326"/>
      <c r="AQ65" s="82" t="s">
        <v>97</v>
      </c>
      <c r="AR65" s="46"/>
      <c r="AS65" s="83">
        <v>0</v>
      </c>
      <c r="AT65" s="84">
        <f t="shared" si="1"/>
        <v>0</v>
      </c>
      <c r="AU65" s="85">
        <f>'05.2. - Lokální sanace tr...'!P90</f>
        <v>0</v>
      </c>
      <c r="AV65" s="84">
        <f>'05.2. - Lokální sanace tr...'!J35</f>
        <v>0</v>
      </c>
      <c r="AW65" s="84">
        <f>'05.2. - Lokální sanace tr...'!J36</f>
        <v>0</v>
      </c>
      <c r="AX65" s="84">
        <f>'05.2. - Lokální sanace tr...'!J37</f>
        <v>0</v>
      </c>
      <c r="AY65" s="84">
        <f>'05.2. - Lokální sanace tr...'!J38</f>
        <v>0</v>
      </c>
      <c r="AZ65" s="84">
        <f>'05.2. - Lokální sanace tr...'!F35</f>
        <v>0</v>
      </c>
      <c r="BA65" s="84">
        <f>'05.2. - Lokální sanace tr...'!F36</f>
        <v>0</v>
      </c>
      <c r="BB65" s="84">
        <f>'05.2. - Lokální sanace tr...'!F37</f>
        <v>0</v>
      </c>
      <c r="BC65" s="84">
        <f>'05.2. - Lokální sanace tr...'!F38</f>
        <v>0</v>
      </c>
      <c r="BD65" s="86">
        <f>'05.2. - Lokální sanace tr...'!F39</f>
        <v>0</v>
      </c>
      <c r="BT65" s="26" t="s">
        <v>87</v>
      </c>
      <c r="BV65" s="26" t="s">
        <v>79</v>
      </c>
      <c r="BW65" s="26" t="s">
        <v>119</v>
      </c>
      <c r="BX65" s="26" t="s">
        <v>113</v>
      </c>
      <c r="CL65" s="26" t="s">
        <v>21</v>
      </c>
    </row>
    <row r="66" spans="1:91" s="6" customFormat="1" ht="16.5" customHeight="1">
      <c r="A66" s="72" t="s">
        <v>81</v>
      </c>
      <c r="B66" s="73"/>
      <c r="C66" s="74"/>
      <c r="D66" s="320" t="s">
        <v>120</v>
      </c>
      <c r="E66" s="320"/>
      <c r="F66" s="320"/>
      <c r="G66" s="320"/>
      <c r="H66" s="320"/>
      <c r="I66" s="75"/>
      <c r="J66" s="320" t="s">
        <v>121</v>
      </c>
      <c r="K66" s="320"/>
      <c r="L66" s="320"/>
      <c r="M66" s="320"/>
      <c r="N66" s="320"/>
      <c r="O66" s="320"/>
      <c r="P66" s="320"/>
      <c r="Q66" s="320"/>
      <c r="R66" s="320"/>
      <c r="S66" s="320"/>
      <c r="T66" s="320"/>
      <c r="U66" s="320"/>
      <c r="V66" s="320"/>
      <c r="W66" s="320"/>
      <c r="X66" s="320"/>
      <c r="Y66" s="320"/>
      <c r="Z66" s="320"/>
      <c r="AA66" s="320"/>
      <c r="AB66" s="320"/>
      <c r="AC66" s="320"/>
      <c r="AD66" s="320"/>
      <c r="AE66" s="320"/>
      <c r="AF66" s="320"/>
      <c r="AG66" s="329">
        <f>'SO 06 - Lokální reprofila...'!J30</f>
        <v>0</v>
      </c>
      <c r="AH66" s="328"/>
      <c r="AI66" s="328"/>
      <c r="AJ66" s="328"/>
      <c r="AK66" s="328"/>
      <c r="AL66" s="328"/>
      <c r="AM66" s="328"/>
      <c r="AN66" s="329">
        <f t="shared" si="0"/>
        <v>0</v>
      </c>
      <c r="AO66" s="328"/>
      <c r="AP66" s="328"/>
      <c r="AQ66" s="76" t="s">
        <v>90</v>
      </c>
      <c r="AR66" s="73"/>
      <c r="AS66" s="77">
        <v>0</v>
      </c>
      <c r="AT66" s="78">
        <f t="shared" si="1"/>
        <v>0</v>
      </c>
      <c r="AU66" s="79">
        <f>'SO 06 - Lokální reprofila...'!P84</f>
        <v>0</v>
      </c>
      <c r="AV66" s="78">
        <f>'SO 06 - Lokální reprofila...'!J33</f>
        <v>0</v>
      </c>
      <c r="AW66" s="78">
        <f>'SO 06 - Lokální reprofila...'!J34</f>
        <v>0</v>
      </c>
      <c r="AX66" s="78">
        <f>'SO 06 - Lokální reprofila...'!J35</f>
        <v>0</v>
      </c>
      <c r="AY66" s="78">
        <f>'SO 06 - Lokální reprofila...'!J36</f>
        <v>0</v>
      </c>
      <c r="AZ66" s="78">
        <f>'SO 06 - Lokální reprofila...'!F33</f>
        <v>0</v>
      </c>
      <c r="BA66" s="78">
        <f>'SO 06 - Lokální reprofila...'!F34</f>
        <v>0</v>
      </c>
      <c r="BB66" s="78">
        <f>'SO 06 - Lokální reprofila...'!F35</f>
        <v>0</v>
      </c>
      <c r="BC66" s="78">
        <f>'SO 06 - Lokální reprofila...'!F36</f>
        <v>0</v>
      </c>
      <c r="BD66" s="80">
        <f>'SO 06 - Lokální reprofila...'!F37</f>
        <v>0</v>
      </c>
      <c r="BT66" s="81" t="s">
        <v>85</v>
      </c>
      <c r="BV66" s="81" t="s">
        <v>79</v>
      </c>
      <c r="BW66" s="81" t="s">
        <v>122</v>
      </c>
      <c r="BX66" s="81" t="s">
        <v>5</v>
      </c>
      <c r="CL66" s="81" t="s">
        <v>21</v>
      </c>
      <c r="CM66" s="81" t="s">
        <v>87</v>
      </c>
    </row>
    <row r="67" spans="1:91" s="6" customFormat="1" ht="16.5" customHeight="1">
      <c r="A67" s="72" t="s">
        <v>81</v>
      </c>
      <c r="B67" s="73"/>
      <c r="C67" s="74"/>
      <c r="D67" s="320" t="s">
        <v>123</v>
      </c>
      <c r="E67" s="320"/>
      <c r="F67" s="320"/>
      <c r="G67" s="320"/>
      <c r="H67" s="320"/>
      <c r="I67" s="75"/>
      <c r="J67" s="320" t="s">
        <v>124</v>
      </c>
      <c r="K67" s="320"/>
      <c r="L67" s="320"/>
      <c r="M67" s="320"/>
      <c r="N67" s="320"/>
      <c r="O67" s="320"/>
      <c r="P67" s="320"/>
      <c r="Q67" s="320"/>
      <c r="R67" s="320"/>
      <c r="S67" s="320"/>
      <c r="T67" s="320"/>
      <c r="U67" s="320"/>
      <c r="V67" s="320"/>
      <c r="W67" s="320"/>
      <c r="X67" s="320"/>
      <c r="Y67" s="320"/>
      <c r="Z67" s="320"/>
      <c r="AA67" s="320"/>
      <c r="AB67" s="320"/>
      <c r="AC67" s="320"/>
      <c r="AD67" s="320"/>
      <c r="AE67" s="320"/>
      <c r="AF67" s="320"/>
      <c r="AG67" s="329">
        <f>'VON - Vedlejší a ostatní ...'!J30</f>
        <v>0</v>
      </c>
      <c r="AH67" s="328"/>
      <c r="AI67" s="328"/>
      <c r="AJ67" s="328"/>
      <c r="AK67" s="328"/>
      <c r="AL67" s="328"/>
      <c r="AM67" s="328"/>
      <c r="AN67" s="329">
        <f t="shared" si="0"/>
        <v>0</v>
      </c>
      <c r="AO67" s="328"/>
      <c r="AP67" s="328"/>
      <c r="AQ67" s="76" t="s">
        <v>123</v>
      </c>
      <c r="AR67" s="73"/>
      <c r="AS67" s="87">
        <v>0</v>
      </c>
      <c r="AT67" s="88">
        <f t="shared" si="1"/>
        <v>0</v>
      </c>
      <c r="AU67" s="89">
        <f>'VON - Vedlejší a ostatní ...'!P83</f>
        <v>0</v>
      </c>
      <c r="AV67" s="88">
        <f>'VON - Vedlejší a ostatní ...'!J33</f>
        <v>0</v>
      </c>
      <c r="AW67" s="88">
        <f>'VON - Vedlejší a ostatní ...'!J34</f>
        <v>0</v>
      </c>
      <c r="AX67" s="88">
        <f>'VON - Vedlejší a ostatní ...'!J35</f>
        <v>0</v>
      </c>
      <c r="AY67" s="88">
        <f>'VON - Vedlejší a ostatní ...'!J36</f>
        <v>0</v>
      </c>
      <c r="AZ67" s="88">
        <f>'VON - Vedlejší a ostatní ...'!F33</f>
        <v>0</v>
      </c>
      <c r="BA67" s="88">
        <f>'VON - Vedlejší a ostatní ...'!F34</f>
        <v>0</v>
      </c>
      <c r="BB67" s="88">
        <f>'VON - Vedlejší a ostatní ...'!F35</f>
        <v>0</v>
      </c>
      <c r="BC67" s="88">
        <f>'VON - Vedlejší a ostatní ...'!F36</f>
        <v>0</v>
      </c>
      <c r="BD67" s="90">
        <f>'VON - Vedlejší a ostatní ...'!F37</f>
        <v>0</v>
      </c>
      <c r="BT67" s="81" t="s">
        <v>85</v>
      </c>
      <c r="BV67" s="81" t="s">
        <v>79</v>
      </c>
      <c r="BW67" s="81" t="s">
        <v>125</v>
      </c>
      <c r="BX67" s="81" t="s">
        <v>5</v>
      </c>
      <c r="CL67" s="81" t="s">
        <v>21</v>
      </c>
      <c r="CM67" s="81" t="s">
        <v>87</v>
      </c>
    </row>
    <row r="68" spans="1:91" s="1" customFormat="1" ht="30" customHeight="1">
      <c r="B68" s="33"/>
      <c r="AR68" s="33"/>
    </row>
    <row r="69" spans="1:91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43"/>
      <c r="M69" s="43"/>
      <c r="N69" s="43"/>
      <c r="O69" s="43"/>
      <c r="P69" s="43"/>
      <c r="Q69" s="43"/>
      <c r="R69" s="43"/>
      <c r="S69" s="43"/>
      <c r="T69" s="43"/>
      <c r="U69" s="43"/>
      <c r="V69" s="43"/>
      <c r="W69" s="43"/>
      <c r="X69" s="43"/>
      <c r="Y69" s="43"/>
      <c r="Z69" s="43"/>
      <c r="AA69" s="43"/>
      <c r="AB69" s="43"/>
      <c r="AC69" s="43"/>
      <c r="AD69" s="43"/>
      <c r="AE69" s="43"/>
      <c r="AF69" s="43"/>
      <c r="AG69" s="43"/>
      <c r="AH69" s="43"/>
      <c r="AI69" s="43"/>
      <c r="AJ69" s="43"/>
      <c r="AK69" s="43"/>
      <c r="AL69" s="43"/>
      <c r="AM69" s="43"/>
      <c r="AN69" s="43"/>
      <c r="AO69" s="43"/>
      <c r="AP69" s="43"/>
      <c r="AQ69" s="43"/>
      <c r="AR69" s="33"/>
    </row>
  </sheetData>
  <sheetProtection algorithmName="SHA-512" hashValue="t8p9plNAnYyk2igKSjSsfQGVu8t2LyjWc3ESi5PcDXFNjkv8zhbM6P82haL8/ecwRaYjw0jXqAh/e2dz7g6kAA==" saltValue="YgPXjKri9Kf0X5NM0I6umtKXj70KRfh0/BrwEhoKIoOrjxMgulgJiiRkPh4/WlezZ476JOgFoXbWel8nLiGZoA==" spinCount="100000" sheet="1" objects="1" scenarios="1" formatColumns="0" formatRows="0"/>
  <mergeCells count="90">
    <mergeCell ref="AN66:AP66"/>
    <mergeCell ref="AG66:AM66"/>
    <mergeCell ref="AN67:AP67"/>
    <mergeCell ref="AG67:AM67"/>
    <mergeCell ref="AN54:AP54"/>
    <mergeCell ref="AN52:AP52"/>
    <mergeCell ref="AN58:AP58"/>
    <mergeCell ref="AS49:AT51"/>
    <mergeCell ref="AN65:AP65"/>
    <mergeCell ref="AG65:AM65"/>
    <mergeCell ref="AK35:AO35"/>
    <mergeCell ref="X35:AB35"/>
    <mergeCell ref="AR2:BE2"/>
    <mergeCell ref="AG61:AM61"/>
    <mergeCell ref="AG57:AM57"/>
    <mergeCell ref="AG60:AM60"/>
    <mergeCell ref="AG52:AM52"/>
    <mergeCell ref="AG55:AM55"/>
    <mergeCell ref="AG56:AM56"/>
    <mergeCell ref="AG58:AM58"/>
    <mergeCell ref="AG59:AM59"/>
    <mergeCell ref="AM49:AP49"/>
    <mergeCell ref="AM47:AN47"/>
    <mergeCell ref="AM50:AP50"/>
    <mergeCell ref="AN57:AP57"/>
    <mergeCell ref="AN61:AP61"/>
    <mergeCell ref="AK32:AO32"/>
    <mergeCell ref="L32:P32"/>
    <mergeCell ref="W32:AE32"/>
    <mergeCell ref="AK33:AO33"/>
    <mergeCell ref="L33:P33"/>
    <mergeCell ref="W33:AE33"/>
    <mergeCell ref="L30:P30"/>
    <mergeCell ref="W30:AE30"/>
    <mergeCell ref="L31:P31"/>
    <mergeCell ref="W31:AE31"/>
    <mergeCell ref="AK31:AO31"/>
    <mergeCell ref="D67:H67"/>
    <mergeCell ref="J67:AF67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K64:AF64"/>
    <mergeCell ref="L45:AO45"/>
    <mergeCell ref="E65:I65"/>
    <mergeCell ref="K65:AF65"/>
    <mergeCell ref="D66:H66"/>
    <mergeCell ref="J66:AF66"/>
    <mergeCell ref="AG62:AM62"/>
    <mergeCell ref="AG63:AM63"/>
    <mergeCell ref="AG64:AM64"/>
    <mergeCell ref="AN63:AP63"/>
    <mergeCell ref="AN64:AP64"/>
    <mergeCell ref="AN62:AP62"/>
    <mergeCell ref="AN60:AP60"/>
    <mergeCell ref="AN59:AP59"/>
    <mergeCell ref="AN55:AP55"/>
    <mergeCell ref="AN56:AP56"/>
    <mergeCell ref="I52:AF52"/>
    <mergeCell ref="J56:AF56"/>
    <mergeCell ref="J57:AF57"/>
    <mergeCell ref="J60:AF60"/>
    <mergeCell ref="J63:AF63"/>
    <mergeCell ref="J55:AF55"/>
    <mergeCell ref="K61:AF61"/>
    <mergeCell ref="K59:AF59"/>
    <mergeCell ref="K62:AF62"/>
    <mergeCell ref="K58:AF58"/>
    <mergeCell ref="E64:I64"/>
    <mergeCell ref="E58:I58"/>
    <mergeCell ref="E62:I62"/>
    <mergeCell ref="E61:I61"/>
    <mergeCell ref="E59:I59"/>
    <mergeCell ref="C52:G52"/>
    <mergeCell ref="D60:H60"/>
    <mergeCell ref="D63:H63"/>
    <mergeCell ref="D56:H56"/>
    <mergeCell ref="D57:H57"/>
    <mergeCell ref="D55:H55"/>
  </mergeCells>
  <hyperlinks>
    <hyperlink ref="A55" location="'PS 01 - Technologická čás...'!C2" display="/" xr:uid="{00000000-0004-0000-0000-000000000000}"/>
    <hyperlink ref="A56" location="'SO 02 - Nová železobetono...'!C2" display="/" xr:uid="{00000000-0004-0000-0000-000001000000}"/>
    <hyperlink ref="A58" location="'03.1. - Lokální injektáž ...'!C2" display="/" xr:uid="{00000000-0004-0000-0000-000002000000}"/>
    <hyperlink ref="A59" location="'03.2. - Lokální injektáž ...'!C2" display="/" xr:uid="{00000000-0004-0000-0000-000003000000}"/>
    <hyperlink ref="A61" location="'04.1. - Obnova PKO ocelov...'!C2" display="/" xr:uid="{00000000-0004-0000-0000-000004000000}"/>
    <hyperlink ref="A62" location="'04.2. - Obnova PKO ocelov...'!C2" display="/" xr:uid="{00000000-0004-0000-0000-000005000000}"/>
    <hyperlink ref="A64" location="'05.1. - Lokální reprofila...'!C2" display="/" xr:uid="{00000000-0004-0000-0000-000006000000}"/>
    <hyperlink ref="A65" location="'05.2. - Lokální sanace tr...'!C2" display="/" xr:uid="{00000000-0004-0000-0000-000007000000}"/>
    <hyperlink ref="A66" location="'SO 06 - Lokální reprofila...'!C2" display="/" xr:uid="{00000000-0004-0000-0000-000008000000}"/>
    <hyperlink ref="A67" location="'VON - Vedlejší a ostatní ...'!C2" display="/" xr:uid="{00000000-0004-0000-0000-000009000000}"/>
  </hyperlinks>
  <pageMargins left="0.39374999999999999" right="0.39374999999999999" top="0.39374999999999999" bottom="0.39374999999999999" header="0" footer="0"/>
  <pageSetup paperSize="9" scale="9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51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86</v>
      </c>
    </row>
    <row r="3" spans="2:4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46" ht="24.95" customHeight="1">
      <c r="B4" s="21"/>
      <c r="D4" s="22" t="s">
        <v>126</v>
      </c>
      <c r="L4" s="21"/>
      <c r="M4" s="91" t="s">
        <v>10</v>
      </c>
      <c r="AT4" s="18" t="s">
        <v>4</v>
      </c>
    </row>
    <row r="5" spans="2:46" ht="6.95" customHeight="1">
      <c r="B5" s="21"/>
      <c r="L5" s="21"/>
    </row>
    <row r="6" spans="2:46" ht="12" customHeight="1">
      <c r="B6" s="21"/>
      <c r="D6" s="28" t="s">
        <v>16</v>
      </c>
      <c r="L6" s="21"/>
    </row>
    <row r="7" spans="2:4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46" s="1" customFormat="1" ht="12" customHeight="1">
      <c r="B8" s="33"/>
      <c r="D8" s="28" t="s">
        <v>127</v>
      </c>
      <c r="L8" s="33"/>
    </row>
    <row r="9" spans="2:46" s="1" customFormat="1" ht="16.5" customHeight="1">
      <c r="B9" s="33"/>
      <c r="E9" s="323" t="s">
        <v>128</v>
      </c>
      <c r="F9" s="359"/>
      <c r="G9" s="359"/>
      <c r="H9" s="359"/>
      <c r="L9" s="33"/>
    </row>
    <row r="10" spans="2:46" s="1" customFormat="1">
      <c r="B10" s="33"/>
      <c r="L10" s="33"/>
    </row>
    <row r="11" spans="2:4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4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19. 3. 2024</v>
      </c>
      <c r="L12" s="33"/>
    </row>
    <row r="13" spans="2:46" s="1" customFormat="1" ht="10.9" customHeight="1">
      <c r="B13" s="33"/>
      <c r="L13" s="33"/>
    </row>
    <row r="14" spans="2:4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4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4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62" t="str">
        <f>'Rekapitulace stavby'!E14</f>
        <v>Vyplň údaj</v>
      </c>
      <c r="F18" s="334"/>
      <c r="G18" s="334"/>
      <c r="H18" s="334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92"/>
      <c r="E27" s="339" t="s">
        <v>21</v>
      </c>
      <c r="F27" s="339"/>
      <c r="G27" s="339"/>
      <c r="H27" s="339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43</v>
      </c>
      <c r="J30" s="64">
        <f>ROUND(J85,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4">
        <f>ROUND((SUM(BE85:BE250)),  2)</f>
        <v>0</v>
      </c>
      <c r="I33" s="94">
        <v>0.21</v>
      </c>
      <c r="J33" s="84">
        <f>ROUND(((SUM(BE85:BE250))*I33),  2)</f>
        <v>0</v>
      </c>
      <c r="L33" s="33"/>
    </row>
    <row r="34" spans="2:12" s="1" customFormat="1" ht="14.45" customHeight="1">
      <c r="B34" s="33"/>
      <c r="E34" s="28" t="s">
        <v>49</v>
      </c>
      <c r="F34" s="84">
        <f>ROUND((SUM(BF85:BF250)),  2)</f>
        <v>0</v>
      </c>
      <c r="I34" s="94">
        <v>0.12</v>
      </c>
      <c r="J34" s="84">
        <f>ROUND(((SUM(BF85:BF250))*I34),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4">
        <f>ROUND((SUM(BG85:BG250)),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4">
        <f>ROUND((SUM(BH85:BH250)),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4">
        <f>ROUND((SUM(BI85:BI250)),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53</v>
      </c>
      <c r="E39" s="55"/>
      <c r="F39" s="55"/>
      <c r="G39" s="97" t="s">
        <v>54</v>
      </c>
      <c r="H39" s="98" t="s">
        <v>55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60" t="str">
        <f>E7</f>
        <v>VD Štvanice – oprava plavebních komor</v>
      </c>
      <c r="F48" s="361"/>
      <c r="G48" s="361"/>
      <c r="H48" s="361"/>
      <c r="L48" s="33"/>
    </row>
    <row r="49" spans="2:47" s="1" customFormat="1" ht="12" customHeight="1">
      <c r="B49" s="33"/>
      <c r="C49" s="28" t="s">
        <v>127</v>
      </c>
      <c r="L49" s="33"/>
    </row>
    <row r="50" spans="2:47" s="1" customFormat="1" ht="16.5" customHeight="1">
      <c r="B50" s="33"/>
      <c r="E50" s="323" t="str">
        <f>E9</f>
        <v xml:space="preserve">PS 01 - Technologická část strojní </v>
      </c>
      <c r="F50" s="359"/>
      <c r="G50" s="359"/>
      <c r="H50" s="359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>Hlavní město Praha</v>
      </c>
      <c r="I52" s="28" t="s">
        <v>24</v>
      </c>
      <c r="J52" s="50" t="str">
        <f>IF(J12="","",J12)</f>
        <v>19. 3. 2024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a.s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130</v>
      </c>
      <c r="D57" s="95"/>
      <c r="E57" s="95"/>
      <c r="F57" s="95"/>
      <c r="G57" s="95"/>
      <c r="H57" s="95"/>
      <c r="I57" s="95"/>
      <c r="J57" s="102" t="s">
        <v>131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75</v>
      </c>
      <c r="J59" s="64">
        <f>J85</f>
        <v>0</v>
      </c>
      <c r="L59" s="33"/>
      <c r="AU59" s="18" t="s">
        <v>132</v>
      </c>
    </row>
    <row r="60" spans="2:47" s="8" customFormat="1" ht="24.95" customHeight="1">
      <c r="B60" s="104"/>
      <c r="D60" s="105" t="s">
        <v>133</v>
      </c>
      <c r="E60" s="106"/>
      <c r="F60" s="106"/>
      <c r="G60" s="106"/>
      <c r="H60" s="106"/>
      <c r="I60" s="106"/>
      <c r="J60" s="107">
        <f>J86</f>
        <v>0</v>
      </c>
      <c r="L60" s="104"/>
    </row>
    <row r="61" spans="2:47" s="8" customFormat="1" ht="24.95" customHeight="1">
      <c r="B61" s="104"/>
      <c r="D61" s="105" t="s">
        <v>134</v>
      </c>
      <c r="E61" s="106"/>
      <c r="F61" s="106"/>
      <c r="G61" s="106"/>
      <c r="H61" s="106"/>
      <c r="I61" s="106"/>
      <c r="J61" s="107">
        <f>J102</f>
        <v>0</v>
      </c>
      <c r="L61" s="104"/>
    </row>
    <row r="62" spans="2:47" s="8" customFormat="1" ht="24.95" customHeight="1">
      <c r="B62" s="104"/>
      <c r="D62" s="105" t="s">
        <v>135</v>
      </c>
      <c r="E62" s="106"/>
      <c r="F62" s="106"/>
      <c r="G62" s="106"/>
      <c r="H62" s="106"/>
      <c r="I62" s="106"/>
      <c r="J62" s="107">
        <f>J144</f>
        <v>0</v>
      </c>
      <c r="L62" s="104"/>
    </row>
    <row r="63" spans="2:47" s="8" customFormat="1" ht="24.95" customHeight="1">
      <c r="B63" s="104"/>
      <c r="D63" s="105" t="s">
        <v>136</v>
      </c>
      <c r="E63" s="106"/>
      <c r="F63" s="106"/>
      <c r="G63" s="106"/>
      <c r="H63" s="106"/>
      <c r="I63" s="106"/>
      <c r="J63" s="107">
        <f>J186</f>
        <v>0</v>
      </c>
      <c r="L63" s="104"/>
    </row>
    <row r="64" spans="2:47" s="8" customFormat="1" ht="24.95" customHeight="1">
      <c r="B64" s="104"/>
      <c r="D64" s="105" t="s">
        <v>137</v>
      </c>
      <c r="E64" s="106"/>
      <c r="F64" s="106"/>
      <c r="G64" s="106"/>
      <c r="H64" s="106"/>
      <c r="I64" s="106"/>
      <c r="J64" s="107">
        <f>J207</f>
        <v>0</v>
      </c>
      <c r="L64" s="104"/>
    </row>
    <row r="65" spans="2:12" s="8" customFormat="1" ht="24.95" customHeight="1">
      <c r="B65" s="104"/>
      <c r="D65" s="105" t="s">
        <v>138</v>
      </c>
      <c r="E65" s="106"/>
      <c r="F65" s="106"/>
      <c r="G65" s="106"/>
      <c r="H65" s="106"/>
      <c r="I65" s="106"/>
      <c r="J65" s="107">
        <f>J228</f>
        <v>0</v>
      </c>
      <c r="L65" s="104"/>
    </row>
    <row r="66" spans="2:12" s="1" customFormat="1" ht="21.75" customHeight="1">
      <c r="B66" s="33"/>
      <c r="L66" s="33"/>
    </row>
    <row r="67" spans="2:12" s="1" customFormat="1" ht="6.95" customHeight="1">
      <c r="B67" s="42"/>
      <c r="C67" s="43"/>
      <c r="D67" s="43"/>
      <c r="E67" s="43"/>
      <c r="F67" s="43"/>
      <c r="G67" s="43"/>
      <c r="H67" s="43"/>
      <c r="I67" s="43"/>
      <c r="J67" s="43"/>
      <c r="K67" s="43"/>
      <c r="L67" s="33"/>
    </row>
    <row r="71" spans="2:12" s="1" customFormat="1" ht="6.95" customHeight="1">
      <c r="B71" s="44"/>
      <c r="C71" s="45"/>
      <c r="D71" s="45"/>
      <c r="E71" s="45"/>
      <c r="F71" s="45"/>
      <c r="G71" s="45"/>
      <c r="H71" s="45"/>
      <c r="I71" s="45"/>
      <c r="J71" s="45"/>
      <c r="K71" s="45"/>
      <c r="L71" s="33"/>
    </row>
    <row r="72" spans="2:12" s="1" customFormat="1" ht="24.95" customHeight="1">
      <c r="B72" s="33"/>
      <c r="C72" s="22" t="s">
        <v>139</v>
      </c>
      <c r="L72" s="33"/>
    </row>
    <row r="73" spans="2:12" s="1" customFormat="1" ht="6.95" customHeight="1">
      <c r="B73" s="33"/>
      <c r="L73" s="33"/>
    </row>
    <row r="74" spans="2:12" s="1" customFormat="1" ht="12" customHeight="1">
      <c r="B74" s="33"/>
      <c r="C74" s="28" t="s">
        <v>16</v>
      </c>
      <c r="L74" s="33"/>
    </row>
    <row r="75" spans="2:12" s="1" customFormat="1" ht="16.5" customHeight="1">
      <c r="B75" s="33"/>
      <c r="E75" s="360" t="str">
        <f>E7</f>
        <v>VD Štvanice – oprava plavebních komor</v>
      </c>
      <c r="F75" s="361"/>
      <c r="G75" s="361"/>
      <c r="H75" s="361"/>
      <c r="L75" s="33"/>
    </row>
    <row r="76" spans="2:12" s="1" customFormat="1" ht="12" customHeight="1">
      <c r="B76" s="33"/>
      <c r="C76" s="28" t="s">
        <v>127</v>
      </c>
      <c r="L76" s="33"/>
    </row>
    <row r="77" spans="2:12" s="1" customFormat="1" ht="16.5" customHeight="1">
      <c r="B77" s="33"/>
      <c r="E77" s="323" t="str">
        <f>E9</f>
        <v xml:space="preserve">PS 01 - Technologická část strojní </v>
      </c>
      <c r="F77" s="359"/>
      <c r="G77" s="359"/>
      <c r="H77" s="359"/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22</v>
      </c>
      <c r="F79" s="26" t="str">
        <f>F12</f>
        <v>Hlavní město Praha</v>
      </c>
      <c r="I79" s="28" t="s">
        <v>24</v>
      </c>
      <c r="J79" s="50" t="str">
        <f>IF(J12="","",J12)</f>
        <v>19. 3. 2024</v>
      </c>
      <c r="L79" s="33"/>
    </row>
    <row r="80" spans="2:12" s="1" customFormat="1" ht="6.95" customHeight="1">
      <c r="B80" s="33"/>
      <c r="L80" s="33"/>
    </row>
    <row r="81" spans="2:65" s="1" customFormat="1" ht="15.2" customHeight="1">
      <c r="B81" s="33"/>
      <c r="C81" s="28" t="s">
        <v>26</v>
      </c>
      <c r="F81" s="26" t="str">
        <f>E15</f>
        <v>Povodí Vltavy, státní podnik</v>
      </c>
      <c r="I81" s="28" t="s">
        <v>34</v>
      </c>
      <c r="J81" s="31" t="str">
        <f>E21</f>
        <v>AQUATIS a.s</v>
      </c>
      <c r="L81" s="33"/>
    </row>
    <row r="82" spans="2:65" s="1" customFormat="1" ht="15.2" customHeight="1">
      <c r="B82" s="33"/>
      <c r="C82" s="28" t="s">
        <v>32</v>
      </c>
      <c r="F82" s="26" t="str">
        <f>IF(E18="","",E18)</f>
        <v>Vyplň údaj</v>
      </c>
      <c r="I82" s="28" t="s">
        <v>39</v>
      </c>
      <c r="J82" s="31" t="str">
        <f>E24</f>
        <v>Bc. Aneta Patková</v>
      </c>
      <c r="L82" s="33"/>
    </row>
    <row r="83" spans="2:65" s="1" customFormat="1" ht="10.35" customHeight="1">
      <c r="B83" s="33"/>
      <c r="L83" s="33"/>
    </row>
    <row r="84" spans="2:65" s="9" customFormat="1" ht="29.25" customHeight="1">
      <c r="B84" s="108"/>
      <c r="C84" s="109" t="s">
        <v>140</v>
      </c>
      <c r="D84" s="110" t="s">
        <v>62</v>
      </c>
      <c r="E84" s="110" t="s">
        <v>58</v>
      </c>
      <c r="F84" s="110" t="s">
        <v>59</v>
      </c>
      <c r="G84" s="110" t="s">
        <v>141</v>
      </c>
      <c r="H84" s="110" t="s">
        <v>142</v>
      </c>
      <c r="I84" s="110" t="s">
        <v>143</v>
      </c>
      <c r="J84" s="110" t="s">
        <v>131</v>
      </c>
      <c r="K84" s="111" t="s">
        <v>144</v>
      </c>
      <c r="L84" s="108"/>
      <c r="M84" s="57" t="s">
        <v>21</v>
      </c>
      <c r="N84" s="58" t="s">
        <v>47</v>
      </c>
      <c r="O84" s="58" t="s">
        <v>145</v>
      </c>
      <c r="P84" s="58" t="s">
        <v>146</v>
      </c>
      <c r="Q84" s="58" t="s">
        <v>147</v>
      </c>
      <c r="R84" s="58" t="s">
        <v>148</v>
      </c>
      <c r="S84" s="58" t="s">
        <v>149</v>
      </c>
      <c r="T84" s="59" t="s">
        <v>150</v>
      </c>
    </row>
    <row r="85" spans="2:65" s="1" customFormat="1" ht="22.9" customHeight="1">
      <c r="B85" s="33"/>
      <c r="C85" s="62" t="s">
        <v>151</v>
      </c>
      <c r="J85" s="112">
        <f>BK85</f>
        <v>0</v>
      </c>
      <c r="L85" s="33"/>
      <c r="M85" s="60"/>
      <c r="N85" s="51"/>
      <c r="O85" s="51"/>
      <c r="P85" s="113">
        <f>P86+P102+P144+P186+P207+P228</f>
        <v>0</v>
      </c>
      <c r="Q85" s="51"/>
      <c r="R85" s="113">
        <f>R86+R102+R144+R186+R207+R228</f>
        <v>0</v>
      </c>
      <c r="S85" s="51"/>
      <c r="T85" s="114">
        <f>T86+T102+T144+T186+T207+T228</f>
        <v>0</v>
      </c>
      <c r="AT85" s="18" t="s">
        <v>76</v>
      </c>
      <c r="AU85" s="18" t="s">
        <v>132</v>
      </c>
      <c r="BK85" s="115">
        <f>BK86+BK102+BK144+BK186+BK207+BK228</f>
        <v>0</v>
      </c>
    </row>
    <row r="86" spans="2:65" s="10" customFormat="1" ht="25.9" customHeight="1">
      <c r="B86" s="116"/>
      <c r="D86" s="117" t="s">
        <v>76</v>
      </c>
      <c r="E86" s="118" t="s">
        <v>152</v>
      </c>
      <c r="F86" s="118" t="s">
        <v>153</v>
      </c>
      <c r="I86" s="119"/>
      <c r="J86" s="120">
        <f>BK86</f>
        <v>0</v>
      </c>
      <c r="L86" s="116"/>
      <c r="M86" s="121"/>
      <c r="P86" s="122">
        <f>SUM(P87:P101)</f>
        <v>0</v>
      </c>
      <c r="R86" s="122">
        <f>SUM(R87:R101)</f>
        <v>0</v>
      </c>
      <c r="T86" s="123">
        <f>SUM(T87:T101)</f>
        <v>0</v>
      </c>
      <c r="AR86" s="117" t="s">
        <v>154</v>
      </c>
      <c r="AT86" s="124" t="s">
        <v>76</v>
      </c>
      <c r="AU86" s="124" t="s">
        <v>77</v>
      </c>
      <c r="AY86" s="117" t="s">
        <v>155</v>
      </c>
      <c r="BK86" s="125">
        <f>SUM(BK87:BK101)</f>
        <v>0</v>
      </c>
    </row>
    <row r="87" spans="2:65" s="1" customFormat="1" ht="16.5" customHeight="1">
      <c r="B87" s="33"/>
      <c r="C87" s="126" t="s">
        <v>85</v>
      </c>
      <c r="D87" s="126" t="s">
        <v>156</v>
      </c>
      <c r="E87" s="127" t="s">
        <v>157</v>
      </c>
      <c r="F87" s="128" t="s">
        <v>158</v>
      </c>
      <c r="G87" s="129" t="s">
        <v>159</v>
      </c>
      <c r="H87" s="130">
        <v>1</v>
      </c>
      <c r="I87" s="131"/>
      <c r="J87" s="132">
        <f>ROUND(I87*H87,2)</f>
        <v>0</v>
      </c>
      <c r="K87" s="128" t="s">
        <v>21</v>
      </c>
      <c r="L87" s="33"/>
      <c r="M87" s="133" t="s">
        <v>21</v>
      </c>
      <c r="N87" s="134" t="s">
        <v>48</v>
      </c>
      <c r="P87" s="135">
        <f>O87*H87</f>
        <v>0</v>
      </c>
      <c r="Q87" s="135">
        <v>0</v>
      </c>
      <c r="R87" s="135">
        <f>Q87*H87</f>
        <v>0</v>
      </c>
      <c r="S87" s="135">
        <v>0</v>
      </c>
      <c r="T87" s="136">
        <f>S87*H87</f>
        <v>0</v>
      </c>
      <c r="AR87" s="137" t="s">
        <v>154</v>
      </c>
      <c r="AT87" s="137" t="s">
        <v>156</v>
      </c>
      <c r="AU87" s="137" t="s">
        <v>85</v>
      </c>
      <c r="AY87" s="18" t="s">
        <v>155</v>
      </c>
      <c r="BE87" s="138">
        <f>IF(N87="základní",J87,0)</f>
        <v>0</v>
      </c>
      <c r="BF87" s="138">
        <f>IF(N87="snížená",J87,0)</f>
        <v>0</v>
      </c>
      <c r="BG87" s="138">
        <f>IF(N87="zákl. přenesená",J87,0)</f>
        <v>0</v>
      </c>
      <c r="BH87" s="138">
        <f>IF(N87="sníž. přenesená",J87,0)</f>
        <v>0</v>
      </c>
      <c r="BI87" s="138">
        <f>IF(N87="nulová",J87,0)</f>
        <v>0</v>
      </c>
      <c r="BJ87" s="18" t="s">
        <v>85</v>
      </c>
      <c r="BK87" s="138">
        <f>ROUND(I87*H87,2)</f>
        <v>0</v>
      </c>
      <c r="BL87" s="18" t="s">
        <v>154</v>
      </c>
      <c r="BM87" s="137" t="s">
        <v>160</v>
      </c>
    </row>
    <row r="88" spans="2:65" s="1" customFormat="1">
      <c r="B88" s="33"/>
      <c r="D88" s="139" t="s">
        <v>161</v>
      </c>
      <c r="F88" s="140" t="s">
        <v>158</v>
      </c>
      <c r="I88" s="141"/>
      <c r="L88" s="33"/>
      <c r="M88" s="142"/>
      <c r="T88" s="54"/>
      <c r="AT88" s="18" t="s">
        <v>161</v>
      </c>
      <c r="AU88" s="18" t="s">
        <v>85</v>
      </c>
    </row>
    <row r="89" spans="2:65" s="1" customFormat="1" ht="19.5">
      <c r="B89" s="33"/>
      <c r="D89" s="139" t="s">
        <v>162</v>
      </c>
      <c r="F89" s="143" t="s">
        <v>163</v>
      </c>
      <c r="I89" s="141"/>
      <c r="L89" s="33"/>
      <c r="M89" s="142"/>
      <c r="T89" s="54"/>
      <c r="AT89" s="18" t="s">
        <v>162</v>
      </c>
      <c r="AU89" s="18" t="s">
        <v>85</v>
      </c>
    </row>
    <row r="90" spans="2:65" s="1" customFormat="1" ht="16.5" customHeight="1">
      <c r="B90" s="33"/>
      <c r="C90" s="126" t="s">
        <v>87</v>
      </c>
      <c r="D90" s="126" t="s">
        <v>156</v>
      </c>
      <c r="E90" s="127" t="s">
        <v>164</v>
      </c>
      <c r="F90" s="128" t="s">
        <v>165</v>
      </c>
      <c r="G90" s="129" t="s">
        <v>159</v>
      </c>
      <c r="H90" s="130">
        <v>1</v>
      </c>
      <c r="I90" s="131"/>
      <c r="J90" s="132">
        <f>ROUND(I90*H90,2)</f>
        <v>0</v>
      </c>
      <c r="K90" s="128" t="s">
        <v>21</v>
      </c>
      <c r="L90" s="33"/>
      <c r="M90" s="133" t="s">
        <v>21</v>
      </c>
      <c r="N90" s="134" t="s">
        <v>48</v>
      </c>
      <c r="P90" s="135">
        <f>O90*H90</f>
        <v>0</v>
      </c>
      <c r="Q90" s="135">
        <v>0</v>
      </c>
      <c r="R90" s="135">
        <f>Q90*H90</f>
        <v>0</v>
      </c>
      <c r="S90" s="135">
        <v>0</v>
      </c>
      <c r="T90" s="136">
        <f>S90*H90</f>
        <v>0</v>
      </c>
      <c r="AR90" s="137" t="s">
        <v>154</v>
      </c>
      <c r="AT90" s="137" t="s">
        <v>156</v>
      </c>
      <c r="AU90" s="137" t="s">
        <v>85</v>
      </c>
      <c r="AY90" s="18" t="s">
        <v>155</v>
      </c>
      <c r="BE90" s="138">
        <f>IF(N90="základní",J90,0)</f>
        <v>0</v>
      </c>
      <c r="BF90" s="138">
        <f>IF(N90="snížená",J90,0)</f>
        <v>0</v>
      </c>
      <c r="BG90" s="138">
        <f>IF(N90="zákl. přenesená",J90,0)</f>
        <v>0</v>
      </c>
      <c r="BH90" s="138">
        <f>IF(N90="sníž. přenesená",J90,0)</f>
        <v>0</v>
      </c>
      <c r="BI90" s="138">
        <f>IF(N90="nulová",J90,0)</f>
        <v>0</v>
      </c>
      <c r="BJ90" s="18" t="s">
        <v>85</v>
      </c>
      <c r="BK90" s="138">
        <f>ROUND(I90*H90,2)</f>
        <v>0</v>
      </c>
      <c r="BL90" s="18" t="s">
        <v>154</v>
      </c>
      <c r="BM90" s="137" t="s">
        <v>166</v>
      </c>
    </row>
    <row r="91" spans="2:65" s="1" customFormat="1">
      <c r="B91" s="33"/>
      <c r="D91" s="139" t="s">
        <v>161</v>
      </c>
      <c r="F91" s="140" t="s">
        <v>165</v>
      </c>
      <c r="I91" s="141"/>
      <c r="L91" s="33"/>
      <c r="M91" s="142"/>
      <c r="T91" s="54"/>
      <c r="AT91" s="18" t="s">
        <v>161</v>
      </c>
      <c r="AU91" s="18" t="s">
        <v>85</v>
      </c>
    </row>
    <row r="92" spans="2:65" s="1" customFormat="1" ht="19.5">
      <c r="B92" s="33"/>
      <c r="D92" s="139" t="s">
        <v>162</v>
      </c>
      <c r="F92" s="143" t="s">
        <v>167</v>
      </c>
      <c r="I92" s="141"/>
      <c r="L92" s="33"/>
      <c r="M92" s="142"/>
      <c r="T92" s="54"/>
      <c r="AT92" s="18" t="s">
        <v>162</v>
      </c>
      <c r="AU92" s="18" t="s">
        <v>85</v>
      </c>
    </row>
    <row r="93" spans="2:65" s="1" customFormat="1" ht="16.5" customHeight="1">
      <c r="B93" s="33"/>
      <c r="C93" s="126" t="s">
        <v>168</v>
      </c>
      <c r="D93" s="126" t="s">
        <v>156</v>
      </c>
      <c r="E93" s="127" t="s">
        <v>169</v>
      </c>
      <c r="F93" s="128" t="s">
        <v>170</v>
      </c>
      <c r="G93" s="129" t="s">
        <v>159</v>
      </c>
      <c r="H93" s="130">
        <v>1</v>
      </c>
      <c r="I93" s="131"/>
      <c r="J93" s="132">
        <f>ROUND(I93*H93,2)</f>
        <v>0</v>
      </c>
      <c r="K93" s="128" t="s">
        <v>21</v>
      </c>
      <c r="L93" s="33"/>
      <c r="M93" s="133" t="s">
        <v>21</v>
      </c>
      <c r="N93" s="134" t="s">
        <v>48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154</v>
      </c>
      <c r="AT93" s="137" t="s">
        <v>156</v>
      </c>
      <c r="AU93" s="137" t="s">
        <v>85</v>
      </c>
      <c r="AY93" s="18" t="s">
        <v>155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8" t="s">
        <v>85</v>
      </c>
      <c r="BK93" s="138">
        <f>ROUND(I93*H93,2)</f>
        <v>0</v>
      </c>
      <c r="BL93" s="18" t="s">
        <v>154</v>
      </c>
      <c r="BM93" s="137" t="s">
        <v>171</v>
      </c>
    </row>
    <row r="94" spans="2:65" s="1" customFormat="1">
      <c r="B94" s="33"/>
      <c r="D94" s="139" t="s">
        <v>161</v>
      </c>
      <c r="F94" s="140" t="s">
        <v>170</v>
      </c>
      <c r="I94" s="141"/>
      <c r="L94" s="33"/>
      <c r="M94" s="142"/>
      <c r="T94" s="54"/>
      <c r="AT94" s="18" t="s">
        <v>161</v>
      </c>
      <c r="AU94" s="18" t="s">
        <v>85</v>
      </c>
    </row>
    <row r="95" spans="2:65" s="1" customFormat="1" ht="16.5" customHeight="1">
      <c r="B95" s="33"/>
      <c r="C95" s="126" t="s">
        <v>154</v>
      </c>
      <c r="D95" s="126" t="s">
        <v>156</v>
      </c>
      <c r="E95" s="127" t="s">
        <v>172</v>
      </c>
      <c r="F95" s="128" t="s">
        <v>173</v>
      </c>
      <c r="G95" s="129" t="s">
        <v>159</v>
      </c>
      <c r="H95" s="130">
        <v>1</v>
      </c>
      <c r="I95" s="131"/>
      <c r="J95" s="132">
        <f>ROUND(I95*H95,2)</f>
        <v>0</v>
      </c>
      <c r="K95" s="128" t="s">
        <v>21</v>
      </c>
      <c r="L95" s="33"/>
      <c r="M95" s="133" t="s">
        <v>21</v>
      </c>
      <c r="N95" s="134" t="s">
        <v>48</v>
      </c>
      <c r="P95" s="135">
        <f>O95*H95</f>
        <v>0</v>
      </c>
      <c r="Q95" s="135">
        <v>0</v>
      </c>
      <c r="R95" s="135">
        <f>Q95*H95</f>
        <v>0</v>
      </c>
      <c r="S95" s="135">
        <v>0</v>
      </c>
      <c r="T95" s="136">
        <f>S95*H95</f>
        <v>0</v>
      </c>
      <c r="AR95" s="137" t="s">
        <v>154</v>
      </c>
      <c r="AT95" s="137" t="s">
        <v>156</v>
      </c>
      <c r="AU95" s="137" t="s">
        <v>85</v>
      </c>
      <c r="AY95" s="18" t="s">
        <v>155</v>
      </c>
      <c r="BE95" s="138">
        <f>IF(N95="základní",J95,0)</f>
        <v>0</v>
      </c>
      <c r="BF95" s="138">
        <f>IF(N95="snížená",J95,0)</f>
        <v>0</v>
      </c>
      <c r="BG95" s="138">
        <f>IF(N95="zákl. přenesená",J95,0)</f>
        <v>0</v>
      </c>
      <c r="BH95" s="138">
        <f>IF(N95="sníž. přenesená",J95,0)</f>
        <v>0</v>
      </c>
      <c r="BI95" s="138">
        <f>IF(N95="nulová",J95,0)</f>
        <v>0</v>
      </c>
      <c r="BJ95" s="18" t="s">
        <v>85</v>
      </c>
      <c r="BK95" s="138">
        <f>ROUND(I95*H95,2)</f>
        <v>0</v>
      </c>
      <c r="BL95" s="18" t="s">
        <v>154</v>
      </c>
      <c r="BM95" s="137" t="s">
        <v>174</v>
      </c>
    </row>
    <row r="96" spans="2:65" s="1" customFormat="1">
      <c r="B96" s="33"/>
      <c r="D96" s="139" t="s">
        <v>161</v>
      </c>
      <c r="F96" s="140" t="s">
        <v>173</v>
      </c>
      <c r="I96" s="141"/>
      <c r="L96" s="33"/>
      <c r="M96" s="142"/>
      <c r="T96" s="54"/>
      <c r="AT96" s="18" t="s">
        <v>161</v>
      </c>
      <c r="AU96" s="18" t="s">
        <v>85</v>
      </c>
    </row>
    <row r="97" spans="2:65" s="1" customFormat="1" ht="16.5" customHeight="1">
      <c r="B97" s="33"/>
      <c r="C97" s="126" t="s">
        <v>175</v>
      </c>
      <c r="D97" s="126" t="s">
        <v>156</v>
      </c>
      <c r="E97" s="127" t="s">
        <v>176</v>
      </c>
      <c r="F97" s="128" t="s">
        <v>177</v>
      </c>
      <c r="G97" s="129" t="s">
        <v>159</v>
      </c>
      <c r="H97" s="130">
        <v>1</v>
      </c>
      <c r="I97" s="131"/>
      <c r="J97" s="132">
        <f>ROUND(I97*H97,2)</f>
        <v>0</v>
      </c>
      <c r="K97" s="128" t="s">
        <v>21</v>
      </c>
      <c r="L97" s="33"/>
      <c r="M97" s="133" t="s">
        <v>21</v>
      </c>
      <c r="N97" s="134" t="s">
        <v>48</v>
      </c>
      <c r="P97" s="135">
        <f>O97*H97</f>
        <v>0</v>
      </c>
      <c r="Q97" s="135">
        <v>0</v>
      </c>
      <c r="R97" s="135">
        <f>Q97*H97</f>
        <v>0</v>
      </c>
      <c r="S97" s="135">
        <v>0</v>
      </c>
      <c r="T97" s="136">
        <f>S97*H97</f>
        <v>0</v>
      </c>
      <c r="AR97" s="137" t="s">
        <v>154</v>
      </c>
      <c r="AT97" s="137" t="s">
        <v>156</v>
      </c>
      <c r="AU97" s="137" t="s">
        <v>85</v>
      </c>
      <c r="AY97" s="18" t="s">
        <v>155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8" t="s">
        <v>85</v>
      </c>
      <c r="BK97" s="138">
        <f>ROUND(I97*H97,2)</f>
        <v>0</v>
      </c>
      <c r="BL97" s="18" t="s">
        <v>154</v>
      </c>
      <c r="BM97" s="137" t="s">
        <v>178</v>
      </c>
    </row>
    <row r="98" spans="2:65" s="1" customFormat="1">
      <c r="B98" s="33"/>
      <c r="D98" s="139" t="s">
        <v>161</v>
      </c>
      <c r="F98" s="140" t="s">
        <v>177</v>
      </c>
      <c r="I98" s="141"/>
      <c r="L98" s="33"/>
      <c r="M98" s="142"/>
      <c r="T98" s="54"/>
      <c r="AT98" s="18" t="s">
        <v>161</v>
      </c>
      <c r="AU98" s="18" t="s">
        <v>85</v>
      </c>
    </row>
    <row r="99" spans="2:65" s="1" customFormat="1" ht="16.5" customHeight="1">
      <c r="B99" s="33"/>
      <c r="C99" s="126" t="s">
        <v>179</v>
      </c>
      <c r="D99" s="126" t="s">
        <v>156</v>
      </c>
      <c r="E99" s="127" t="s">
        <v>180</v>
      </c>
      <c r="F99" s="128" t="s">
        <v>181</v>
      </c>
      <c r="G99" s="129" t="s">
        <v>159</v>
      </c>
      <c r="H99" s="130">
        <v>1</v>
      </c>
      <c r="I99" s="131"/>
      <c r="J99" s="132">
        <f>ROUND(I99*H99,2)</f>
        <v>0</v>
      </c>
      <c r="K99" s="128" t="s">
        <v>21</v>
      </c>
      <c r="L99" s="33"/>
      <c r="M99" s="133" t="s">
        <v>21</v>
      </c>
      <c r="N99" s="134" t="s">
        <v>48</v>
      </c>
      <c r="P99" s="135">
        <f>O99*H99</f>
        <v>0</v>
      </c>
      <c r="Q99" s="135">
        <v>0</v>
      </c>
      <c r="R99" s="135">
        <f>Q99*H99</f>
        <v>0</v>
      </c>
      <c r="S99" s="135">
        <v>0</v>
      </c>
      <c r="T99" s="136">
        <f>S99*H99</f>
        <v>0</v>
      </c>
      <c r="AR99" s="137" t="s">
        <v>154</v>
      </c>
      <c r="AT99" s="137" t="s">
        <v>156</v>
      </c>
      <c r="AU99" s="137" t="s">
        <v>85</v>
      </c>
      <c r="AY99" s="18" t="s">
        <v>155</v>
      </c>
      <c r="BE99" s="138">
        <f>IF(N99="základní",J99,0)</f>
        <v>0</v>
      </c>
      <c r="BF99" s="138">
        <f>IF(N99="snížená",J99,0)</f>
        <v>0</v>
      </c>
      <c r="BG99" s="138">
        <f>IF(N99="zákl. přenesená",J99,0)</f>
        <v>0</v>
      </c>
      <c r="BH99" s="138">
        <f>IF(N99="sníž. přenesená",J99,0)</f>
        <v>0</v>
      </c>
      <c r="BI99" s="138">
        <f>IF(N99="nulová",J99,0)</f>
        <v>0</v>
      </c>
      <c r="BJ99" s="18" t="s">
        <v>85</v>
      </c>
      <c r="BK99" s="138">
        <f>ROUND(I99*H99,2)</f>
        <v>0</v>
      </c>
      <c r="BL99" s="18" t="s">
        <v>154</v>
      </c>
      <c r="BM99" s="137" t="s">
        <v>182</v>
      </c>
    </row>
    <row r="100" spans="2:65" s="1" customFormat="1" ht="19.5">
      <c r="B100" s="33"/>
      <c r="D100" s="139" t="s">
        <v>161</v>
      </c>
      <c r="F100" s="140" t="s">
        <v>183</v>
      </c>
      <c r="I100" s="141"/>
      <c r="L100" s="33"/>
      <c r="M100" s="142"/>
      <c r="T100" s="54"/>
      <c r="AT100" s="18" t="s">
        <v>161</v>
      </c>
      <c r="AU100" s="18" t="s">
        <v>85</v>
      </c>
    </row>
    <row r="101" spans="2:65" s="1" customFormat="1" ht="19.5">
      <c r="B101" s="33"/>
      <c r="D101" s="139" t="s">
        <v>162</v>
      </c>
      <c r="F101" s="143" t="s">
        <v>184</v>
      </c>
      <c r="I101" s="141"/>
      <c r="L101" s="33"/>
      <c r="M101" s="142"/>
      <c r="T101" s="54"/>
      <c r="AT101" s="18" t="s">
        <v>162</v>
      </c>
      <c r="AU101" s="18" t="s">
        <v>85</v>
      </c>
    </row>
    <row r="102" spans="2:65" s="10" customFormat="1" ht="25.9" customHeight="1">
      <c r="B102" s="116"/>
      <c r="D102" s="117" t="s">
        <v>76</v>
      </c>
      <c r="E102" s="118" t="s">
        <v>185</v>
      </c>
      <c r="F102" s="118" t="s">
        <v>186</v>
      </c>
      <c r="I102" s="119"/>
      <c r="J102" s="120">
        <f>BK102</f>
        <v>0</v>
      </c>
      <c r="L102" s="116"/>
      <c r="M102" s="121"/>
      <c r="P102" s="122">
        <f>SUM(P103:P143)</f>
        <v>0</v>
      </c>
      <c r="R102" s="122">
        <f>SUM(R103:R143)</f>
        <v>0</v>
      </c>
      <c r="T102" s="123">
        <f>SUM(T103:T143)</f>
        <v>0</v>
      </c>
      <c r="AR102" s="117" t="s">
        <v>154</v>
      </c>
      <c r="AT102" s="124" t="s">
        <v>76</v>
      </c>
      <c r="AU102" s="124" t="s">
        <v>77</v>
      </c>
      <c r="AY102" s="117" t="s">
        <v>155</v>
      </c>
      <c r="BK102" s="125">
        <f>SUM(BK103:BK143)</f>
        <v>0</v>
      </c>
    </row>
    <row r="103" spans="2:65" s="1" customFormat="1" ht="16.5" customHeight="1">
      <c r="B103" s="33"/>
      <c r="C103" s="126" t="s">
        <v>187</v>
      </c>
      <c r="D103" s="126" t="s">
        <v>156</v>
      </c>
      <c r="E103" s="127" t="s">
        <v>188</v>
      </c>
      <c r="F103" s="128" t="s">
        <v>189</v>
      </c>
      <c r="G103" s="129" t="s">
        <v>190</v>
      </c>
      <c r="H103" s="130">
        <v>4600</v>
      </c>
      <c r="I103" s="131"/>
      <c r="J103" s="132">
        <f>ROUND(I103*H103,2)</f>
        <v>0</v>
      </c>
      <c r="K103" s="128" t="s">
        <v>21</v>
      </c>
      <c r="L103" s="33"/>
      <c r="M103" s="133" t="s">
        <v>21</v>
      </c>
      <c r="N103" s="134" t="s">
        <v>48</v>
      </c>
      <c r="P103" s="135">
        <f>O103*H103</f>
        <v>0</v>
      </c>
      <c r="Q103" s="135">
        <v>0</v>
      </c>
      <c r="R103" s="135">
        <f>Q103*H103</f>
        <v>0</v>
      </c>
      <c r="S103" s="135">
        <v>0</v>
      </c>
      <c r="T103" s="136">
        <f>S103*H103</f>
        <v>0</v>
      </c>
      <c r="AR103" s="137" t="s">
        <v>154</v>
      </c>
      <c r="AT103" s="137" t="s">
        <v>156</v>
      </c>
      <c r="AU103" s="137" t="s">
        <v>85</v>
      </c>
      <c r="AY103" s="18" t="s">
        <v>155</v>
      </c>
      <c r="BE103" s="138">
        <f>IF(N103="základní",J103,0)</f>
        <v>0</v>
      </c>
      <c r="BF103" s="138">
        <f>IF(N103="snížená",J103,0)</f>
        <v>0</v>
      </c>
      <c r="BG103" s="138">
        <f>IF(N103="zákl. přenesená",J103,0)</f>
        <v>0</v>
      </c>
      <c r="BH103" s="138">
        <f>IF(N103="sníž. přenesená",J103,0)</f>
        <v>0</v>
      </c>
      <c r="BI103" s="138">
        <f>IF(N103="nulová",J103,0)</f>
        <v>0</v>
      </c>
      <c r="BJ103" s="18" t="s">
        <v>85</v>
      </c>
      <c r="BK103" s="138">
        <f>ROUND(I103*H103,2)</f>
        <v>0</v>
      </c>
      <c r="BL103" s="18" t="s">
        <v>154</v>
      </c>
      <c r="BM103" s="137" t="s">
        <v>191</v>
      </c>
    </row>
    <row r="104" spans="2:65" s="1" customFormat="1">
      <c r="B104" s="33"/>
      <c r="D104" s="139" t="s">
        <v>161</v>
      </c>
      <c r="F104" s="140" t="s">
        <v>189</v>
      </c>
      <c r="I104" s="141"/>
      <c r="L104" s="33"/>
      <c r="M104" s="142"/>
      <c r="T104" s="54"/>
      <c r="AT104" s="18" t="s">
        <v>161</v>
      </c>
      <c r="AU104" s="18" t="s">
        <v>85</v>
      </c>
    </row>
    <row r="105" spans="2:65" s="1" customFormat="1" ht="19.5">
      <c r="B105" s="33"/>
      <c r="D105" s="139" t="s">
        <v>162</v>
      </c>
      <c r="F105" s="143" t="s">
        <v>192</v>
      </c>
      <c r="I105" s="141"/>
      <c r="L105" s="33"/>
      <c r="M105" s="142"/>
      <c r="T105" s="54"/>
      <c r="AT105" s="18" t="s">
        <v>162</v>
      </c>
      <c r="AU105" s="18" t="s">
        <v>85</v>
      </c>
    </row>
    <row r="106" spans="2:65" s="11" customFormat="1">
      <c r="B106" s="144"/>
      <c r="D106" s="139" t="s">
        <v>193</v>
      </c>
      <c r="E106" s="145" t="s">
        <v>21</v>
      </c>
      <c r="F106" s="146" t="s">
        <v>194</v>
      </c>
      <c r="H106" s="147">
        <v>4600</v>
      </c>
      <c r="I106" s="148"/>
      <c r="L106" s="144"/>
      <c r="M106" s="149"/>
      <c r="T106" s="150"/>
      <c r="AT106" s="145" t="s">
        <v>193</v>
      </c>
      <c r="AU106" s="145" t="s">
        <v>85</v>
      </c>
      <c r="AV106" s="11" t="s">
        <v>87</v>
      </c>
      <c r="AW106" s="11" t="s">
        <v>38</v>
      </c>
      <c r="AX106" s="11" t="s">
        <v>85</v>
      </c>
      <c r="AY106" s="145" t="s">
        <v>155</v>
      </c>
    </row>
    <row r="107" spans="2:65" s="1" customFormat="1" ht="16.5" customHeight="1">
      <c r="B107" s="33"/>
      <c r="C107" s="126" t="s">
        <v>195</v>
      </c>
      <c r="D107" s="126" t="s">
        <v>156</v>
      </c>
      <c r="E107" s="127" t="s">
        <v>196</v>
      </c>
      <c r="F107" s="128" t="s">
        <v>197</v>
      </c>
      <c r="G107" s="129" t="s">
        <v>159</v>
      </c>
      <c r="H107" s="130">
        <v>4</v>
      </c>
      <c r="I107" s="131"/>
      <c r="J107" s="132">
        <f>ROUND(I107*H107,2)</f>
        <v>0</v>
      </c>
      <c r="K107" s="128" t="s">
        <v>21</v>
      </c>
      <c r="L107" s="33"/>
      <c r="M107" s="133" t="s">
        <v>21</v>
      </c>
      <c r="N107" s="134" t="s">
        <v>48</v>
      </c>
      <c r="P107" s="135">
        <f>O107*H107</f>
        <v>0</v>
      </c>
      <c r="Q107" s="135">
        <v>0</v>
      </c>
      <c r="R107" s="135">
        <f>Q107*H107</f>
        <v>0</v>
      </c>
      <c r="S107" s="135">
        <v>0</v>
      </c>
      <c r="T107" s="136">
        <f>S107*H107</f>
        <v>0</v>
      </c>
      <c r="AR107" s="137" t="s">
        <v>154</v>
      </c>
      <c r="AT107" s="137" t="s">
        <v>156</v>
      </c>
      <c r="AU107" s="137" t="s">
        <v>85</v>
      </c>
      <c r="AY107" s="18" t="s">
        <v>155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8" t="s">
        <v>85</v>
      </c>
      <c r="BK107" s="138">
        <f>ROUND(I107*H107,2)</f>
        <v>0</v>
      </c>
      <c r="BL107" s="18" t="s">
        <v>154</v>
      </c>
      <c r="BM107" s="137" t="s">
        <v>198</v>
      </c>
    </row>
    <row r="108" spans="2:65" s="1" customFormat="1">
      <c r="B108" s="33"/>
      <c r="D108" s="139" t="s">
        <v>161</v>
      </c>
      <c r="F108" s="140" t="s">
        <v>197</v>
      </c>
      <c r="I108" s="141"/>
      <c r="L108" s="33"/>
      <c r="M108" s="142"/>
      <c r="T108" s="54"/>
      <c r="AT108" s="18" t="s">
        <v>161</v>
      </c>
      <c r="AU108" s="18" t="s">
        <v>85</v>
      </c>
    </row>
    <row r="109" spans="2:65" s="1" customFormat="1" ht="19.5">
      <c r="B109" s="33"/>
      <c r="D109" s="139" t="s">
        <v>162</v>
      </c>
      <c r="F109" s="143" t="s">
        <v>199</v>
      </c>
      <c r="I109" s="141"/>
      <c r="L109" s="33"/>
      <c r="M109" s="142"/>
      <c r="T109" s="54"/>
      <c r="AT109" s="18" t="s">
        <v>162</v>
      </c>
      <c r="AU109" s="18" t="s">
        <v>85</v>
      </c>
    </row>
    <row r="110" spans="2:65" s="11" customFormat="1">
      <c r="B110" s="144"/>
      <c r="D110" s="139" t="s">
        <v>193</v>
      </c>
      <c r="E110" s="145" t="s">
        <v>21</v>
      </c>
      <c r="F110" s="146" t="s">
        <v>200</v>
      </c>
      <c r="H110" s="147">
        <v>4</v>
      </c>
      <c r="I110" s="148"/>
      <c r="L110" s="144"/>
      <c r="M110" s="149"/>
      <c r="T110" s="150"/>
      <c r="AT110" s="145" t="s">
        <v>193</v>
      </c>
      <c r="AU110" s="145" t="s">
        <v>85</v>
      </c>
      <c r="AV110" s="11" t="s">
        <v>87</v>
      </c>
      <c r="AW110" s="11" t="s">
        <v>38</v>
      </c>
      <c r="AX110" s="11" t="s">
        <v>85</v>
      </c>
      <c r="AY110" s="145" t="s">
        <v>155</v>
      </c>
    </row>
    <row r="111" spans="2:65" s="1" customFormat="1" ht="16.5" customHeight="1">
      <c r="B111" s="33"/>
      <c r="C111" s="126" t="s">
        <v>201</v>
      </c>
      <c r="D111" s="126" t="s">
        <v>156</v>
      </c>
      <c r="E111" s="127" t="s">
        <v>202</v>
      </c>
      <c r="F111" s="128" t="s">
        <v>203</v>
      </c>
      <c r="G111" s="129" t="s">
        <v>190</v>
      </c>
      <c r="H111" s="130">
        <v>4173.2</v>
      </c>
      <c r="I111" s="131"/>
      <c r="J111" s="132">
        <f>ROUND(I111*H111,2)</f>
        <v>0</v>
      </c>
      <c r="K111" s="128" t="s">
        <v>21</v>
      </c>
      <c r="L111" s="33"/>
      <c r="M111" s="133" t="s">
        <v>21</v>
      </c>
      <c r="N111" s="134" t="s">
        <v>48</v>
      </c>
      <c r="P111" s="135">
        <f>O111*H111</f>
        <v>0</v>
      </c>
      <c r="Q111" s="135">
        <v>0</v>
      </c>
      <c r="R111" s="135">
        <f>Q111*H111</f>
        <v>0</v>
      </c>
      <c r="S111" s="135">
        <v>0</v>
      </c>
      <c r="T111" s="136">
        <f>S111*H111</f>
        <v>0</v>
      </c>
      <c r="AR111" s="137" t="s">
        <v>154</v>
      </c>
      <c r="AT111" s="137" t="s">
        <v>156</v>
      </c>
      <c r="AU111" s="137" t="s">
        <v>85</v>
      </c>
      <c r="AY111" s="18" t="s">
        <v>155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8" t="s">
        <v>85</v>
      </c>
      <c r="BK111" s="138">
        <f>ROUND(I111*H111,2)</f>
        <v>0</v>
      </c>
      <c r="BL111" s="18" t="s">
        <v>154</v>
      </c>
      <c r="BM111" s="137" t="s">
        <v>204</v>
      </c>
    </row>
    <row r="112" spans="2:65" s="1" customFormat="1">
      <c r="B112" s="33"/>
      <c r="D112" s="139" t="s">
        <v>161</v>
      </c>
      <c r="F112" s="140" t="s">
        <v>203</v>
      </c>
      <c r="I112" s="141"/>
      <c r="L112" s="33"/>
      <c r="M112" s="142"/>
      <c r="T112" s="54"/>
      <c r="AT112" s="18" t="s">
        <v>161</v>
      </c>
      <c r="AU112" s="18" t="s">
        <v>85</v>
      </c>
    </row>
    <row r="113" spans="2:65" s="11" customFormat="1">
      <c r="B113" s="144"/>
      <c r="D113" s="139" t="s">
        <v>193</v>
      </c>
      <c r="E113" s="145" t="s">
        <v>205</v>
      </c>
      <c r="F113" s="146" t="s">
        <v>206</v>
      </c>
      <c r="H113" s="147">
        <v>4173.2</v>
      </c>
      <c r="I113" s="148"/>
      <c r="L113" s="144"/>
      <c r="M113" s="149"/>
      <c r="T113" s="150"/>
      <c r="AT113" s="145" t="s">
        <v>193</v>
      </c>
      <c r="AU113" s="145" t="s">
        <v>85</v>
      </c>
      <c r="AV113" s="11" t="s">
        <v>87</v>
      </c>
      <c r="AW113" s="11" t="s">
        <v>38</v>
      </c>
      <c r="AX113" s="11" t="s">
        <v>85</v>
      </c>
      <c r="AY113" s="145" t="s">
        <v>155</v>
      </c>
    </row>
    <row r="114" spans="2:65" s="1" customFormat="1" ht="16.5" customHeight="1">
      <c r="B114" s="33"/>
      <c r="C114" s="126" t="s">
        <v>207</v>
      </c>
      <c r="D114" s="126" t="s">
        <v>156</v>
      </c>
      <c r="E114" s="127" t="s">
        <v>208</v>
      </c>
      <c r="F114" s="128" t="s">
        <v>209</v>
      </c>
      <c r="G114" s="129" t="s">
        <v>190</v>
      </c>
      <c r="H114" s="130">
        <v>44</v>
      </c>
      <c r="I114" s="131"/>
      <c r="J114" s="132">
        <f>ROUND(I114*H114,2)</f>
        <v>0</v>
      </c>
      <c r="K114" s="128" t="s">
        <v>21</v>
      </c>
      <c r="L114" s="33"/>
      <c r="M114" s="133" t="s">
        <v>21</v>
      </c>
      <c r="N114" s="134" t="s">
        <v>48</v>
      </c>
      <c r="P114" s="135">
        <f>O114*H114</f>
        <v>0</v>
      </c>
      <c r="Q114" s="135">
        <v>0</v>
      </c>
      <c r="R114" s="135">
        <f>Q114*H114</f>
        <v>0</v>
      </c>
      <c r="S114" s="135">
        <v>0</v>
      </c>
      <c r="T114" s="136">
        <f>S114*H114</f>
        <v>0</v>
      </c>
      <c r="AR114" s="137" t="s">
        <v>154</v>
      </c>
      <c r="AT114" s="137" t="s">
        <v>156</v>
      </c>
      <c r="AU114" s="137" t="s">
        <v>85</v>
      </c>
      <c r="AY114" s="18" t="s">
        <v>155</v>
      </c>
      <c r="BE114" s="138">
        <f>IF(N114="základní",J114,0)</f>
        <v>0</v>
      </c>
      <c r="BF114" s="138">
        <f>IF(N114="snížená",J114,0)</f>
        <v>0</v>
      </c>
      <c r="BG114" s="138">
        <f>IF(N114="zákl. přenesená",J114,0)</f>
        <v>0</v>
      </c>
      <c r="BH114" s="138">
        <f>IF(N114="sníž. přenesená",J114,0)</f>
        <v>0</v>
      </c>
      <c r="BI114" s="138">
        <f>IF(N114="nulová",J114,0)</f>
        <v>0</v>
      </c>
      <c r="BJ114" s="18" t="s">
        <v>85</v>
      </c>
      <c r="BK114" s="138">
        <f>ROUND(I114*H114,2)</f>
        <v>0</v>
      </c>
      <c r="BL114" s="18" t="s">
        <v>154</v>
      </c>
      <c r="BM114" s="137" t="s">
        <v>210</v>
      </c>
    </row>
    <row r="115" spans="2:65" s="1" customFormat="1">
      <c r="B115" s="33"/>
      <c r="D115" s="139" t="s">
        <v>161</v>
      </c>
      <c r="F115" s="140" t="s">
        <v>209</v>
      </c>
      <c r="I115" s="141"/>
      <c r="L115" s="33"/>
      <c r="M115" s="142"/>
      <c r="T115" s="54"/>
      <c r="AT115" s="18" t="s">
        <v>161</v>
      </c>
      <c r="AU115" s="18" t="s">
        <v>85</v>
      </c>
    </row>
    <row r="116" spans="2:65" s="11" customFormat="1">
      <c r="B116" s="144"/>
      <c r="D116" s="139" t="s">
        <v>193</v>
      </c>
      <c r="E116" s="145" t="s">
        <v>211</v>
      </c>
      <c r="F116" s="146" t="s">
        <v>212</v>
      </c>
      <c r="H116" s="147">
        <v>44</v>
      </c>
      <c r="I116" s="148"/>
      <c r="L116" s="144"/>
      <c r="M116" s="149"/>
      <c r="T116" s="150"/>
      <c r="AT116" s="145" t="s">
        <v>193</v>
      </c>
      <c r="AU116" s="145" t="s">
        <v>85</v>
      </c>
      <c r="AV116" s="11" t="s">
        <v>87</v>
      </c>
      <c r="AW116" s="11" t="s">
        <v>38</v>
      </c>
      <c r="AX116" s="11" t="s">
        <v>85</v>
      </c>
      <c r="AY116" s="145" t="s">
        <v>155</v>
      </c>
    </row>
    <row r="117" spans="2:65" s="1" customFormat="1" ht="16.5" customHeight="1">
      <c r="B117" s="33"/>
      <c r="C117" s="126" t="s">
        <v>213</v>
      </c>
      <c r="D117" s="126" t="s">
        <v>156</v>
      </c>
      <c r="E117" s="127" t="s">
        <v>214</v>
      </c>
      <c r="F117" s="128" t="s">
        <v>215</v>
      </c>
      <c r="G117" s="129" t="s">
        <v>159</v>
      </c>
      <c r="H117" s="130">
        <v>4</v>
      </c>
      <c r="I117" s="131"/>
      <c r="J117" s="132">
        <f>ROUND(I117*H117,2)</f>
        <v>0</v>
      </c>
      <c r="K117" s="128" t="s">
        <v>21</v>
      </c>
      <c r="L117" s="33"/>
      <c r="M117" s="133" t="s">
        <v>21</v>
      </c>
      <c r="N117" s="134" t="s">
        <v>48</v>
      </c>
      <c r="P117" s="135">
        <f>O117*H117</f>
        <v>0</v>
      </c>
      <c r="Q117" s="135">
        <v>0</v>
      </c>
      <c r="R117" s="135">
        <f>Q117*H117</f>
        <v>0</v>
      </c>
      <c r="S117" s="135">
        <v>0</v>
      </c>
      <c r="T117" s="136">
        <f>S117*H117</f>
        <v>0</v>
      </c>
      <c r="AR117" s="137" t="s">
        <v>154</v>
      </c>
      <c r="AT117" s="137" t="s">
        <v>156</v>
      </c>
      <c r="AU117" s="137" t="s">
        <v>85</v>
      </c>
      <c r="AY117" s="18" t="s">
        <v>155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8" t="s">
        <v>85</v>
      </c>
      <c r="BK117" s="138">
        <f>ROUND(I117*H117,2)</f>
        <v>0</v>
      </c>
      <c r="BL117" s="18" t="s">
        <v>154</v>
      </c>
      <c r="BM117" s="137" t="s">
        <v>216</v>
      </c>
    </row>
    <row r="118" spans="2:65" s="1" customFormat="1">
      <c r="B118" s="33"/>
      <c r="D118" s="139" t="s">
        <v>161</v>
      </c>
      <c r="F118" s="140" t="s">
        <v>215</v>
      </c>
      <c r="I118" s="141"/>
      <c r="L118" s="33"/>
      <c r="M118" s="142"/>
      <c r="T118" s="54"/>
      <c r="AT118" s="18" t="s">
        <v>161</v>
      </c>
      <c r="AU118" s="18" t="s">
        <v>85</v>
      </c>
    </row>
    <row r="119" spans="2:65" s="1" customFormat="1" ht="19.5">
      <c r="B119" s="33"/>
      <c r="D119" s="139" t="s">
        <v>162</v>
      </c>
      <c r="F119" s="143" t="s">
        <v>217</v>
      </c>
      <c r="I119" s="141"/>
      <c r="L119" s="33"/>
      <c r="M119" s="142"/>
      <c r="T119" s="54"/>
      <c r="AT119" s="18" t="s">
        <v>162</v>
      </c>
      <c r="AU119" s="18" t="s">
        <v>85</v>
      </c>
    </row>
    <row r="120" spans="2:65" s="11" customFormat="1">
      <c r="B120" s="144"/>
      <c r="D120" s="139" t="s">
        <v>193</v>
      </c>
      <c r="E120" s="145" t="s">
        <v>218</v>
      </c>
      <c r="F120" s="146" t="s">
        <v>200</v>
      </c>
      <c r="H120" s="147">
        <v>4</v>
      </c>
      <c r="I120" s="148"/>
      <c r="L120" s="144"/>
      <c r="M120" s="149"/>
      <c r="T120" s="150"/>
      <c r="AT120" s="145" t="s">
        <v>193</v>
      </c>
      <c r="AU120" s="145" t="s">
        <v>85</v>
      </c>
      <c r="AV120" s="11" t="s">
        <v>87</v>
      </c>
      <c r="AW120" s="11" t="s">
        <v>38</v>
      </c>
      <c r="AX120" s="11" t="s">
        <v>85</v>
      </c>
      <c r="AY120" s="145" t="s">
        <v>155</v>
      </c>
    </row>
    <row r="121" spans="2:65" s="1" customFormat="1" ht="16.5" customHeight="1">
      <c r="B121" s="33"/>
      <c r="C121" s="126" t="s">
        <v>8</v>
      </c>
      <c r="D121" s="126" t="s">
        <v>156</v>
      </c>
      <c r="E121" s="127" t="s">
        <v>219</v>
      </c>
      <c r="F121" s="128" t="s">
        <v>220</v>
      </c>
      <c r="G121" s="129" t="s">
        <v>159</v>
      </c>
      <c r="H121" s="130">
        <v>4</v>
      </c>
      <c r="I121" s="131"/>
      <c r="J121" s="132">
        <f>ROUND(I121*H121,2)</f>
        <v>0</v>
      </c>
      <c r="K121" s="128" t="s">
        <v>21</v>
      </c>
      <c r="L121" s="33"/>
      <c r="M121" s="133" t="s">
        <v>21</v>
      </c>
      <c r="N121" s="134" t="s">
        <v>48</v>
      </c>
      <c r="P121" s="135">
        <f>O121*H121</f>
        <v>0</v>
      </c>
      <c r="Q121" s="135">
        <v>0</v>
      </c>
      <c r="R121" s="135">
        <f>Q121*H121</f>
        <v>0</v>
      </c>
      <c r="S121" s="135">
        <v>0</v>
      </c>
      <c r="T121" s="136">
        <f>S121*H121</f>
        <v>0</v>
      </c>
      <c r="AR121" s="137" t="s">
        <v>154</v>
      </c>
      <c r="AT121" s="137" t="s">
        <v>156</v>
      </c>
      <c r="AU121" s="137" t="s">
        <v>85</v>
      </c>
      <c r="AY121" s="18" t="s">
        <v>155</v>
      </c>
      <c r="BE121" s="138">
        <f>IF(N121="základní",J121,0)</f>
        <v>0</v>
      </c>
      <c r="BF121" s="138">
        <f>IF(N121="snížená",J121,0)</f>
        <v>0</v>
      </c>
      <c r="BG121" s="138">
        <f>IF(N121="zákl. přenesená",J121,0)</f>
        <v>0</v>
      </c>
      <c r="BH121" s="138">
        <f>IF(N121="sníž. přenesená",J121,0)</f>
        <v>0</v>
      </c>
      <c r="BI121" s="138">
        <f>IF(N121="nulová",J121,0)</f>
        <v>0</v>
      </c>
      <c r="BJ121" s="18" t="s">
        <v>85</v>
      </c>
      <c r="BK121" s="138">
        <f>ROUND(I121*H121,2)</f>
        <v>0</v>
      </c>
      <c r="BL121" s="18" t="s">
        <v>154</v>
      </c>
      <c r="BM121" s="137" t="s">
        <v>221</v>
      </c>
    </row>
    <row r="122" spans="2:65" s="1" customFormat="1">
      <c r="B122" s="33"/>
      <c r="D122" s="139" t="s">
        <v>161</v>
      </c>
      <c r="F122" s="140" t="s">
        <v>220</v>
      </c>
      <c r="I122" s="141"/>
      <c r="L122" s="33"/>
      <c r="M122" s="142"/>
      <c r="T122" s="54"/>
      <c r="AT122" s="18" t="s">
        <v>161</v>
      </c>
      <c r="AU122" s="18" t="s">
        <v>85</v>
      </c>
    </row>
    <row r="123" spans="2:65" s="1" customFormat="1" ht="19.5">
      <c r="B123" s="33"/>
      <c r="D123" s="139" t="s">
        <v>162</v>
      </c>
      <c r="F123" s="143" t="s">
        <v>222</v>
      </c>
      <c r="I123" s="141"/>
      <c r="L123" s="33"/>
      <c r="M123" s="142"/>
      <c r="T123" s="54"/>
      <c r="AT123" s="18" t="s">
        <v>162</v>
      </c>
      <c r="AU123" s="18" t="s">
        <v>85</v>
      </c>
    </row>
    <row r="124" spans="2:65" s="11" customFormat="1">
      <c r="B124" s="144"/>
      <c r="D124" s="139" t="s">
        <v>193</v>
      </c>
      <c r="E124" s="145" t="s">
        <v>223</v>
      </c>
      <c r="F124" s="146" t="s">
        <v>200</v>
      </c>
      <c r="H124" s="147">
        <v>4</v>
      </c>
      <c r="I124" s="148"/>
      <c r="L124" s="144"/>
      <c r="M124" s="149"/>
      <c r="T124" s="150"/>
      <c r="AT124" s="145" t="s">
        <v>193</v>
      </c>
      <c r="AU124" s="145" t="s">
        <v>85</v>
      </c>
      <c r="AV124" s="11" t="s">
        <v>87</v>
      </c>
      <c r="AW124" s="11" t="s">
        <v>38</v>
      </c>
      <c r="AX124" s="11" t="s">
        <v>85</v>
      </c>
      <c r="AY124" s="145" t="s">
        <v>155</v>
      </c>
    </row>
    <row r="125" spans="2:65" s="1" customFormat="1" ht="16.5" customHeight="1">
      <c r="B125" s="33"/>
      <c r="C125" s="126" t="s">
        <v>224</v>
      </c>
      <c r="D125" s="126" t="s">
        <v>156</v>
      </c>
      <c r="E125" s="127" t="s">
        <v>225</v>
      </c>
      <c r="F125" s="128" t="s">
        <v>226</v>
      </c>
      <c r="G125" s="129" t="s">
        <v>159</v>
      </c>
      <c r="H125" s="130">
        <v>4</v>
      </c>
      <c r="I125" s="131"/>
      <c r="J125" s="132">
        <f>ROUND(I125*H125,2)</f>
        <v>0</v>
      </c>
      <c r="K125" s="128" t="s">
        <v>21</v>
      </c>
      <c r="L125" s="33"/>
      <c r="M125" s="133" t="s">
        <v>21</v>
      </c>
      <c r="N125" s="134" t="s">
        <v>48</v>
      </c>
      <c r="P125" s="135">
        <f>O125*H125</f>
        <v>0</v>
      </c>
      <c r="Q125" s="135">
        <v>0</v>
      </c>
      <c r="R125" s="135">
        <f>Q125*H125</f>
        <v>0</v>
      </c>
      <c r="S125" s="135">
        <v>0</v>
      </c>
      <c r="T125" s="136">
        <f>S125*H125</f>
        <v>0</v>
      </c>
      <c r="AR125" s="137" t="s">
        <v>154</v>
      </c>
      <c r="AT125" s="137" t="s">
        <v>156</v>
      </c>
      <c r="AU125" s="137" t="s">
        <v>85</v>
      </c>
      <c r="AY125" s="18" t="s">
        <v>155</v>
      </c>
      <c r="BE125" s="138">
        <f>IF(N125="základní",J125,0)</f>
        <v>0</v>
      </c>
      <c r="BF125" s="138">
        <f>IF(N125="snížená",J125,0)</f>
        <v>0</v>
      </c>
      <c r="BG125" s="138">
        <f>IF(N125="zákl. přenesená",J125,0)</f>
        <v>0</v>
      </c>
      <c r="BH125" s="138">
        <f>IF(N125="sníž. přenesená",J125,0)</f>
        <v>0</v>
      </c>
      <c r="BI125" s="138">
        <f>IF(N125="nulová",J125,0)</f>
        <v>0</v>
      </c>
      <c r="BJ125" s="18" t="s">
        <v>85</v>
      </c>
      <c r="BK125" s="138">
        <f>ROUND(I125*H125,2)</f>
        <v>0</v>
      </c>
      <c r="BL125" s="18" t="s">
        <v>154</v>
      </c>
      <c r="BM125" s="137" t="s">
        <v>227</v>
      </c>
    </row>
    <row r="126" spans="2:65" s="1" customFormat="1">
      <c r="B126" s="33"/>
      <c r="D126" s="139" t="s">
        <v>161</v>
      </c>
      <c r="F126" s="140" t="s">
        <v>226</v>
      </c>
      <c r="I126" s="141"/>
      <c r="L126" s="33"/>
      <c r="M126" s="142"/>
      <c r="T126" s="54"/>
      <c r="AT126" s="18" t="s">
        <v>161</v>
      </c>
      <c r="AU126" s="18" t="s">
        <v>85</v>
      </c>
    </row>
    <row r="127" spans="2:65" s="1" customFormat="1" ht="19.5">
      <c r="B127" s="33"/>
      <c r="D127" s="139" t="s">
        <v>162</v>
      </c>
      <c r="F127" s="143" t="s">
        <v>228</v>
      </c>
      <c r="I127" s="141"/>
      <c r="L127" s="33"/>
      <c r="M127" s="142"/>
      <c r="T127" s="54"/>
      <c r="AT127" s="18" t="s">
        <v>162</v>
      </c>
      <c r="AU127" s="18" t="s">
        <v>85</v>
      </c>
    </row>
    <row r="128" spans="2:65" s="11" customFormat="1">
      <c r="B128" s="144"/>
      <c r="D128" s="139" t="s">
        <v>193</v>
      </c>
      <c r="E128" s="145" t="s">
        <v>229</v>
      </c>
      <c r="F128" s="146" t="s">
        <v>200</v>
      </c>
      <c r="H128" s="147">
        <v>4</v>
      </c>
      <c r="I128" s="148"/>
      <c r="L128" s="144"/>
      <c r="M128" s="149"/>
      <c r="T128" s="150"/>
      <c r="AT128" s="145" t="s">
        <v>193</v>
      </c>
      <c r="AU128" s="145" t="s">
        <v>85</v>
      </c>
      <c r="AV128" s="11" t="s">
        <v>87</v>
      </c>
      <c r="AW128" s="11" t="s">
        <v>38</v>
      </c>
      <c r="AX128" s="11" t="s">
        <v>85</v>
      </c>
      <c r="AY128" s="145" t="s">
        <v>155</v>
      </c>
    </row>
    <row r="129" spans="2:65" s="1" customFormat="1" ht="16.5" customHeight="1">
      <c r="B129" s="33"/>
      <c r="C129" s="126" t="s">
        <v>230</v>
      </c>
      <c r="D129" s="126" t="s">
        <v>156</v>
      </c>
      <c r="E129" s="127" t="s">
        <v>231</v>
      </c>
      <c r="F129" s="128" t="s">
        <v>232</v>
      </c>
      <c r="G129" s="129" t="s">
        <v>159</v>
      </c>
      <c r="H129" s="130">
        <v>4</v>
      </c>
      <c r="I129" s="131"/>
      <c r="J129" s="132">
        <f>ROUND(I129*H129,2)</f>
        <v>0</v>
      </c>
      <c r="K129" s="128" t="s">
        <v>21</v>
      </c>
      <c r="L129" s="33"/>
      <c r="M129" s="133" t="s">
        <v>21</v>
      </c>
      <c r="N129" s="134" t="s">
        <v>48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154</v>
      </c>
      <c r="AT129" s="137" t="s">
        <v>156</v>
      </c>
      <c r="AU129" s="137" t="s">
        <v>85</v>
      </c>
      <c r="AY129" s="18" t="s">
        <v>155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8" t="s">
        <v>85</v>
      </c>
      <c r="BK129" s="138">
        <f>ROUND(I129*H129,2)</f>
        <v>0</v>
      </c>
      <c r="BL129" s="18" t="s">
        <v>154</v>
      </c>
      <c r="BM129" s="137" t="s">
        <v>233</v>
      </c>
    </row>
    <row r="130" spans="2:65" s="1" customFormat="1">
      <c r="B130" s="33"/>
      <c r="D130" s="139" t="s">
        <v>161</v>
      </c>
      <c r="F130" s="140" t="s">
        <v>232</v>
      </c>
      <c r="I130" s="141"/>
      <c r="L130" s="33"/>
      <c r="M130" s="142"/>
      <c r="T130" s="54"/>
      <c r="AT130" s="18" t="s">
        <v>161</v>
      </c>
      <c r="AU130" s="18" t="s">
        <v>85</v>
      </c>
    </row>
    <row r="131" spans="2:65" s="1" customFormat="1" ht="39">
      <c r="B131" s="33"/>
      <c r="D131" s="139" t="s">
        <v>162</v>
      </c>
      <c r="F131" s="143" t="s">
        <v>234</v>
      </c>
      <c r="I131" s="141"/>
      <c r="L131" s="33"/>
      <c r="M131" s="142"/>
      <c r="T131" s="54"/>
      <c r="AT131" s="18" t="s">
        <v>162</v>
      </c>
      <c r="AU131" s="18" t="s">
        <v>85</v>
      </c>
    </row>
    <row r="132" spans="2:65" s="11" customFormat="1">
      <c r="B132" s="144"/>
      <c r="D132" s="139" t="s">
        <v>193</v>
      </c>
      <c r="E132" s="145" t="s">
        <v>235</v>
      </c>
      <c r="F132" s="146" t="s">
        <v>200</v>
      </c>
      <c r="H132" s="147">
        <v>4</v>
      </c>
      <c r="I132" s="148"/>
      <c r="L132" s="144"/>
      <c r="M132" s="149"/>
      <c r="T132" s="150"/>
      <c r="AT132" s="145" t="s">
        <v>193</v>
      </c>
      <c r="AU132" s="145" t="s">
        <v>85</v>
      </c>
      <c r="AV132" s="11" t="s">
        <v>87</v>
      </c>
      <c r="AW132" s="11" t="s">
        <v>38</v>
      </c>
      <c r="AX132" s="11" t="s">
        <v>85</v>
      </c>
      <c r="AY132" s="145" t="s">
        <v>155</v>
      </c>
    </row>
    <row r="133" spans="2:65" s="1" customFormat="1" ht="16.5" customHeight="1">
      <c r="B133" s="33"/>
      <c r="C133" s="126" t="s">
        <v>236</v>
      </c>
      <c r="D133" s="126" t="s">
        <v>156</v>
      </c>
      <c r="E133" s="127" t="s">
        <v>237</v>
      </c>
      <c r="F133" s="128" t="s">
        <v>238</v>
      </c>
      <c r="G133" s="129" t="s">
        <v>190</v>
      </c>
      <c r="H133" s="130">
        <v>32</v>
      </c>
      <c r="I133" s="131"/>
      <c r="J133" s="132">
        <f>ROUND(I133*H133,2)</f>
        <v>0</v>
      </c>
      <c r="K133" s="128" t="s">
        <v>21</v>
      </c>
      <c r="L133" s="33"/>
      <c r="M133" s="133" t="s">
        <v>21</v>
      </c>
      <c r="N133" s="134" t="s">
        <v>48</v>
      </c>
      <c r="P133" s="135">
        <f>O133*H133</f>
        <v>0</v>
      </c>
      <c r="Q133" s="135">
        <v>0</v>
      </c>
      <c r="R133" s="135">
        <f>Q133*H133</f>
        <v>0</v>
      </c>
      <c r="S133" s="135">
        <v>0</v>
      </c>
      <c r="T133" s="136">
        <f>S133*H133</f>
        <v>0</v>
      </c>
      <c r="AR133" s="137" t="s">
        <v>154</v>
      </c>
      <c r="AT133" s="137" t="s">
        <v>156</v>
      </c>
      <c r="AU133" s="137" t="s">
        <v>85</v>
      </c>
      <c r="AY133" s="18" t="s">
        <v>155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8" t="s">
        <v>85</v>
      </c>
      <c r="BK133" s="138">
        <f>ROUND(I133*H133,2)</f>
        <v>0</v>
      </c>
      <c r="BL133" s="18" t="s">
        <v>154</v>
      </c>
      <c r="BM133" s="137" t="s">
        <v>239</v>
      </c>
    </row>
    <row r="134" spans="2:65" s="1" customFormat="1">
      <c r="B134" s="33"/>
      <c r="D134" s="139" t="s">
        <v>161</v>
      </c>
      <c r="F134" s="140" t="s">
        <v>238</v>
      </c>
      <c r="I134" s="141"/>
      <c r="L134" s="33"/>
      <c r="M134" s="142"/>
      <c r="T134" s="54"/>
      <c r="AT134" s="18" t="s">
        <v>161</v>
      </c>
      <c r="AU134" s="18" t="s">
        <v>85</v>
      </c>
    </row>
    <row r="135" spans="2:65" s="1" customFormat="1" ht="19.5">
      <c r="B135" s="33"/>
      <c r="D135" s="139" t="s">
        <v>162</v>
      </c>
      <c r="F135" s="143" t="s">
        <v>240</v>
      </c>
      <c r="I135" s="141"/>
      <c r="L135" s="33"/>
      <c r="M135" s="142"/>
      <c r="T135" s="54"/>
      <c r="AT135" s="18" t="s">
        <v>162</v>
      </c>
      <c r="AU135" s="18" t="s">
        <v>85</v>
      </c>
    </row>
    <row r="136" spans="2:65" s="11" customFormat="1">
      <c r="B136" s="144"/>
      <c r="D136" s="139" t="s">
        <v>193</v>
      </c>
      <c r="E136" s="145" t="s">
        <v>241</v>
      </c>
      <c r="F136" s="146" t="s">
        <v>242</v>
      </c>
      <c r="H136" s="147">
        <v>32</v>
      </c>
      <c r="I136" s="148"/>
      <c r="L136" s="144"/>
      <c r="M136" s="149"/>
      <c r="T136" s="150"/>
      <c r="AT136" s="145" t="s">
        <v>193</v>
      </c>
      <c r="AU136" s="145" t="s">
        <v>85</v>
      </c>
      <c r="AV136" s="11" t="s">
        <v>87</v>
      </c>
      <c r="AW136" s="11" t="s">
        <v>38</v>
      </c>
      <c r="AX136" s="11" t="s">
        <v>85</v>
      </c>
      <c r="AY136" s="145" t="s">
        <v>155</v>
      </c>
    </row>
    <row r="137" spans="2:65" s="1" customFormat="1" ht="16.5" customHeight="1">
      <c r="B137" s="33"/>
      <c r="C137" s="151" t="s">
        <v>243</v>
      </c>
      <c r="D137" s="151" t="s">
        <v>244</v>
      </c>
      <c r="E137" s="152" t="s">
        <v>245</v>
      </c>
      <c r="F137" s="153" t="s">
        <v>246</v>
      </c>
      <c r="G137" s="154" t="s">
        <v>190</v>
      </c>
      <c r="H137" s="155">
        <v>1400</v>
      </c>
      <c r="I137" s="156"/>
      <c r="J137" s="157">
        <f>ROUND(I137*H137,2)</f>
        <v>0</v>
      </c>
      <c r="K137" s="153" t="s">
        <v>21</v>
      </c>
      <c r="L137" s="158"/>
      <c r="M137" s="159" t="s">
        <v>21</v>
      </c>
      <c r="N137" s="160" t="s">
        <v>48</v>
      </c>
      <c r="P137" s="135">
        <f>O137*H137</f>
        <v>0</v>
      </c>
      <c r="Q137" s="135">
        <v>0</v>
      </c>
      <c r="R137" s="135">
        <f>Q137*H137</f>
        <v>0</v>
      </c>
      <c r="S137" s="135">
        <v>0</v>
      </c>
      <c r="T137" s="136">
        <f>S137*H137</f>
        <v>0</v>
      </c>
      <c r="AR137" s="137" t="s">
        <v>195</v>
      </c>
      <c r="AT137" s="137" t="s">
        <v>244</v>
      </c>
      <c r="AU137" s="137" t="s">
        <v>85</v>
      </c>
      <c r="AY137" s="18" t="s">
        <v>155</v>
      </c>
      <c r="BE137" s="138">
        <f>IF(N137="základní",J137,0)</f>
        <v>0</v>
      </c>
      <c r="BF137" s="138">
        <f>IF(N137="snížená",J137,0)</f>
        <v>0</v>
      </c>
      <c r="BG137" s="138">
        <f>IF(N137="zákl. přenesená",J137,0)</f>
        <v>0</v>
      </c>
      <c r="BH137" s="138">
        <f>IF(N137="sníž. přenesená",J137,0)</f>
        <v>0</v>
      </c>
      <c r="BI137" s="138">
        <f>IF(N137="nulová",J137,0)</f>
        <v>0</v>
      </c>
      <c r="BJ137" s="18" t="s">
        <v>85</v>
      </c>
      <c r="BK137" s="138">
        <f>ROUND(I137*H137,2)</f>
        <v>0</v>
      </c>
      <c r="BL137" s="18" t="s">
        <v>154</v>
      </c>
      <c r="BM137" s="137" t="s">
        <v>247</v>
      </c>
    </row>
    <row r="138" spans="2:65" s="1" customFormat="1">
      <c r="B138" s="33"/>
      <c r="D138" s="139" t="s">
        <v>161</v>
      </c>
      <c r="F138" s="140" t="s">
        <v>246</v>
      </c>
      <c r="I138" s="141"/>
      <c r="L138" s="33"/>
      <c r="M138" s="142"/>
      <c r="T138" s="54"/>
      <c r="AT138" s="18" t="s">
        <v>161</v>
      </c>
      <c r="AU138" s="18" t="s">
        <v>85</v>
      </c>
    </row>
    <row r="139" spans="2:65" s="1" customFormat="1" ht="19.5">
      <c r="B139" s="33"/>
      <c r="D139" s="139" t="s">
        <v>162</v>
      </c>
      <c r="F139" s="143" t="s">
        <v>248</v>
      </c>
      <c r="I139" s="141"/>
      <c r="L139" s="33"/>
      <c r="M139" s="142"/>
      <c r="T139" s="54"/>
      <c r="AT139" s="18" t="s">
        <v>162</v>
      </c>
      <c r="AU139" s="18" t="s">
        <v>85</v>
      </c>
    </row>
    <row r="140" spans="2:65" s="11" customFormat="1">
      <c r="B140" s="144"/>
      <c r="D140" s="139" t="s">
        <v>193</v>
      </c>
      <c r="E140" s="145" t="s">
        <v>249</v>
      </c>
      <c r="F140" s="146" t="s">
        <v>250</v>
      </c>
      <c r="H140" s="147">
        <v>1400</v>
      </c>
      <c r="I140" s="148"/>
      <c r="L140" s="144"/>
      <c r="M140" s="149"/>
      <c r="T140" s="150"/>
      <c r="AT140" s="145" t="s">
        <v>193</v>
      </c>
      <c r="AU140" s="145" t="s">
        <v>85</v>
      </c>
      <c r="AV140" s="11" t="s">
        <v>87</v>
      </c>
      <c r="AW140" s="11" t="s">
        <v>38</v>
      </c>
      <c r="AX140" s="11" t="s">
        <v>85</v>
      </c>
      <c r="AY140" s="145" t="s">
        <v>155</v>
      </c>
    </row>
    <row r="141" spans="2:65" s="1" customFormat="1" ht="16.5" customHeight="1">
      <c r="B141" s="33"/>
      <c r="C141" s="126" t="s">
        <v>251</v>
      </c>
      <c r="D141" s="126" t="s">
        <v>156</v>
      </c>
      <c r="E141" s="127" t="s">
        <v>252</v>
      </c>
      <c r="F141" s="128" t="s">
        <v>253</v>
      </c>
      <c r="G141" s="129" t="s">
        <v>159</v>
      </c>
      <c r="H141" s="130">
        <v>4</v>
      </c>
      <c r="I141" s="131"/>
      <c r="J141" s="132">
        <f>ROUND(I141*H141,2)</f>
        <v>0</v>
      </c>
      <c r="K141" s="128" t="s">
        <v>21</v>
      </c>
      <c r="L141" s="33"/>
      <c r="M141" s="133" t="s">
        <v>21</v>
      </c>
      <c r="N141" s="134" t="s">
        <v>48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154</v>
      </c>
      <c r="AT141" s="137" t="s">
        <v>156</v>
      </c>
      <c r="AU141" s="137" t="s">
        <v>85</v>
      </c>
      <c r="AY141" s="18" t="s">
        <v>155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8" t="s">
        <v>85</v>
      </c>
      <c r="BK141" s="138">
        <f>ROUND(I141*H141,2)</f>
        <v>0</v>
      </c>
      <c r="BL141" s="18" t="s">
        <v>154</v>
      </c>
      <c r="BM141" s="137" t="s">
        <v>254</v>
      </c>
    </row>
    <row r="142" spans="2:65" s="1" customFormat="1">
      <c r="B142" s="33"/>
      <c r="D142" s="139" t="s">
        <v>161</v>
      </c>
      <c r="F142" s="140" t="s">
        <v>253</v>
      </c>
      <c r="I142" s="141"/>
      <c r="L142" s="33"/>
      <c r="M142" s="142"/>
      <c r="T142" s="54"/>
      <c r="AT142" s="18" t="s">
        <v>161</v>
      </c>
      <c r="AU142" s="18" t="s">
        <v>85</v>
      </c>
    </row>
    <row r="143" spans="2:65" s="11" customFormat="1">
      <c r="B143" s="144"/>
      <c r="D143" s="139" t="s">
        <v>193</v>
      </c>
      <c r="E143" s="145" t="s">
        <v>255</v>
      </c>
      <c r="F143" s="146" t="s">
        <v>200</v>
      </c>
      <c r="H143" s="147">
        <v>4</v>
      </c>
      <c r="I143" s="148"/>
      <c r="L143" s="144"/>
      <c r="M143" s="149"/>
      <c r="T143" s="150"/>
      <c r="AT143" s="145" t="s">
        <v>193</v>
      </c>
      <c r="AU143" s="145" t="s">
        <v>85</v>
      </c>
      <c r="AV143" s="11" t="s">
        <v>87</v>
      </c>
      <c r="AW143" s="11" t="s">
        <v>38</v>
      </c>
      <c r="AX143" s="11" t="s">
        <v>85</v>
      </c>
      <c r="AY143" s="145" t="s">
        <v>155</v>
      </c>
    </row>
    <row r="144" spans="2:65" s="10" customFormat="1" ht="25.9" customHeight="1">
      <c r="B144" s="116"/>
      <c r="D144" s="117" t="s">
        <v>76</v>
      </c>
      <c r="E144" s="118" t="s">
        <v>256</v>
      </c>
      <c r="F144" s="118" t="s">
        <v>257</v>
      </c>
      <c r="I144" s="119"/>
      <c r="J144" s="120">
        <f>BK144</f>
        <v>0</v>
      </c>
      <c r="L144" s="116"/>
      <c r="M144" s="121"/>
      <c r="P144" s="122">
        <f>SUM(P145:P185)</f>
        <v>0</v>
      </c>
      <c r="R144" s="122">
        <f>SUM(R145:R185)</f>
        <v>0</v>
      </c>
      <c r="T144" s="123">
        <f>SUM(T145:T185)</f>
        <v>0</v>
      </c>
      <c r="AR144" s="117" t="s">
        <v>154</v>
      </c>
      <c r="AT144" s="124" t="s">
        <v>76</v>
      </c>
      <c r="AU144" s="124" t="s">
        <v>77</v>
      </c>
      <c r="AY144" s="117" t="s">
        <v>155</v>
      </c>
      <c r="BK144" s="125">
        <f>SUM(BK145:BK185)</f>
        <v>0</v>
      </c>
    </row>
    <row r="145" spans="2:65" s="1" customFormat="1" ht="16.5" customHeight="1">
      <c r="B145" s="33"/>
      <c r="C145" s="126" t="s">
        <v>258</v>
      </c>
      <c r="D145" s="126" t="s">
        <v>156</v>
      </c>
      <c r="E145" s="127" t="s">
        <v>259</v>
      </c>
      <c r="F145" s="128" t="s">
        <v>260</v>
      </c>
      <c r="G145" s="129" t="s">
        <v>190</v>
      </c>
      <c r="H145" s="130">
        <v>8700</v>
      </c>
      <c r="I145" s="131"/>
      <c r="J145" s="132">
        <f>ROUND(I145*H145,2)</f>
        <v>0</v>
      </c>
      <c r="K145" s="128" t="s">
        <v>21</v>
      </c>
      <c r="L145" s="33"/>
      <c r="M145" s="133" t="s">
        <v>21</v>
      </c>
      <c r="N145" s="134" t="s">
        <v>48</v>
      </c>
      <c r="P145" s="135">
        <f>O145*H145</f>
        <v>0</v>
      </c>
      <c r="Q145" s="135">
        <v>0</v>
      </c>
      <c r="R145" s="135">
        <f>Q145*H145</f>
        <v>0</v>
      </c>
      <c r="S145" s="135">
        <v>0</v>
      </c>
      <c r="T145" s="136">
        <f>S145*H145</f>
        <v>0</v>
      </c>
      <c r="AR145" s="137" t="s">
        <v>154</v>
      </c>
      <c r="AT145" s="137" t="s">
        <v>156</v>
      </c>
      <c r="AU145" s="137" t="s">
        <v>85</v>
      </c>
      <c r="AY145" s="18" t="s">
        <v>155</v>
      </c>
      <c r="BE145" s="138">
        <f>IF(N145="základní",J145,0)</f>
        <v>0</v>
      </c>
      <c r="BF145" s="138">
        <f>IF(N145="snížená",J145,0)</f>
        <v>0</v>
      </c>
      <c r="BG145" s="138">
        <f>IF(N145="zákl. přenesená",J145,0)</f>
        <v>0</v>
      </c>
      <c r="BH145" s="138">
        <f>IF(N145="sníž. přenesená",J145,0)</f>
        <v>0</v>
      </c>
      <c r="BI145" s="138">
        <f>IF(N145="nulová",J145,0)</f>
        <v>0</v>
      </c>
      <c r="BJ145" s="18" t="s">
        <v>85</v>
      </c>
      <c r="BK145" s="138">
        <f>ROUND(I145*H145,2)</f>
        <v>0</v>
      </c>
      <c r="BL145" s="18" t="s">
        <v>154</v>
      </c>
      <c r="BM145" s="137" t="s">
        <v>261</v>
      </c>
    </row>
    <row r="146" spans="2:65" s="1" customFormat="1">
      <c r="B146" s="33"/>
      <c r="D146" s="139" t="s">
        <v>161</v>
      </c>
      <c r="F146" s="140" t="s">
        <v>260</v>
      </c>
      <c r="I146" s="141"/>
      <c r="L146" s="33"/>
      <c r="M146" s="142"/>
      <c r="T146" s="54"/>
      <c r="AT146" s="18" t="s">
        <v>161</v>
      </c>
      <c r="AU146" s="18" t="s">
        <v>85</v>
      </c>
    </row>
    <row r="147" spans="2:65" s="1" customFormat="1" ht="19.5">
      <c r="B147" s="33"/>
      <c r="D147" s="139" t="s">
        <v>162</v>
      </c>
      <c r="F147" s="143" t="s">
        <v>192</v>
      </c>
      <c r="I147" s="141"/>
      <c r="L147" s="33"/>
      <c r="M147" s="142"/>
      <c r="T147" s="54"/>
      <c r="AT147" s="18" t="s">
        <v>162</v>
      </c>
      <c r="AU147" s="18" t="s">
        <v>85</v>
      </c>
    </row>
    <row r="148" spans="2:65" s="11" customFormat="1">
      <c r="B148" s="144"/>
      <c r="D148" s="139" t="s">
        <v>193</v>
      </c>
      <c r="E148" s="145" t="s">
        <v>262</v>
      </c>
      <c r="F148" s="146" t="s">
        <v>263</v>
      </c>
      <c r="H148" s="147">
        <v>8700</v>
      </c>
      <c r="I148" s="148"/>
      <c r="L148" s="144"/>
      <c r="M148" s="149"/>
      <c r="T148" s="150"/>
      <c r="AT148" s="145" t="s">
        <v>193</v>
      </c>
      <c r="AU148" s="145" t="s">
        <v>85</v>
      </c>
      <c r="AV148" s="11" t="s">
        <v>87</v>
      </c>
      <c r="AW148" s="11" t="s">
        <v>38</v>
      </c>
      <c r="AX148" s="11" t="s">
        <v>85</v>
      </c>
      <c r="AY148" s="145" t="s">
        <v>155</v>
      </c>
    </row>
    <row r="149" spans="2:65" s="1" customFormat="1" ht="16.5" customHeight="1">
      <c r="B149" s="33"/>
      <c r="C149" s="126" t="s">
        <v>264</v>
      </c>
      <c r="D149" s="126" t="s">
        <v>156</v>
      </c>
      <c r="E149" s="127" t="s">
        <v>265</v>
      </c>
      <c r="F149" s="128" t="s">
        <v>197</v>
      </c>
      <c r="G149" s="129" t="s">
        <v>159</v>
      </c>
      <c r="H149" s="130">
        <v>6</v>
      </c>
      <c r="I149" s="131"/>
      <c r="J149" s="132">
        <f>ROUND(I149*H149,2)</f>
        <v>0</v>
      </c>
      <c r="K149" s="128" t="s">
        <v>21</v>
      </c>
      <c r="L149" s="33"/>
      <c r="M149" s="133" t="s">
        <v>21</v>
      </c>
      <c r="N149" s="134" t="s">
        <v>48</v>
      </c>
      <c r="P149" s="135">
        <f>O149*H149</f>
        <v>0</v>
      </c>
      <c r="Q149" s="135">
        <v>0</v>
      </c>
      <c r="R149" s="135">
        <f>Q149*H149</f>
        <v>0</v>
      </c>
      <c r="S149" s="135">
        <v>0</v>
      </c>
      <c r="T149" s="136">
        <f>S149*H149</f>
        <v>0</v>
      </c>
      <c r="AR149" s="137" t="s">
        <v>154</v>
      </c>
      <c r="AT149" s="137" t="s">
        <v>156</v>
      </c>
      <c r="AU149" s="137" t="s">
        <v>85</v>
      </c>
      <c r="AY149" s="18" t="s">
        <v>155</v>
      </c>
      <c r="BE149" s="138">
        <f>IF(N149="základní",J149,0)</f>
        <v>0</v>
      </c>
      <c r="BF149" s="138">
        <f>IF(N149="snížená",J149,0)</f>
        <v>0</v>
      </c>
      <c r="BG149" s="138">
        <f>IF(N149="zákl. přenesená",J149,0)</f>
        <v>0</v>
      </c>
      <c r="BH149" s="138">
        <f>IF(N149="sníž. přenesená",J149,0)</f>
        <v>0</v>
      </c>
      <c r="BI149" s="138">
        <f>IF(N149="nulová",J149,0)</f>
        <v>0</v>
      </c>
      <c r="BJ149" s="18" t="s">
        <v>85</v>
      </c>
      <c r="BK149" s="138">
        <f>ROUND(I149*H149,2)</f>
        <v>0</v>
      </c>
      <c r="BL149" s="18" t="s">
        <v>154</v>
      </c>
      <c r="BM149" s="137" t="s">
        <v>266</v>
      </c>
    </row>
    <row r="150" spans="2:65" s="1" customFormat="1">
      <c r="B150" s="33"/>
      <c r="D150" s="139" t="s">
        <v>161</v>
      </c>
      <c r="F150" s="140" t="s">
        <v>197</v>
      </c>
      <c r="I150" s="141"/>
      <c r="L150" s="33"/>
      <c r="M150" s="142"/>
      <c r="T150" s="54"/>
      <c r="AT150" s="18" t="s">
        <v>161</v>
      </c>
      <c r="AU150" s="18" t="s">
        <v>85</v>
      </c>
    </row>
    <row r="151" spans="2:65" s="1" customFormat="1" ht="19.5">
      <c r="B151" s="33"/>
      <c r="D151" s="139" t="s">
        <v>162</v>
      </c>
      <c r="F151" s="143" t="s">
        <v>199</v>
      </c>
      <c r="I151" s="141"/>
      <c r="L151" s="33"/>
      <c r="M151" s="142"/>
      <c r="T151" s="54"/>
      <c r="AT151" s="18" t="s">
        <v>162</v>
      </c>
      <c r="AU151" s="18" t="s">
        <v>85</v>
      </c>
    </row>
    <row r="152" spans="2:65" s="11" customFormat="1">
      <c r="B152" s="144"/>
      <c r="D152" s="139" t="s">
        <v>193</v>
      </c>
      <c r="E152" s="145" t="s">
        <v>267</v>
      </c>
      <c r="F152" s="146" t="s">
        <v>268</v>
      </c>
      <c r="H152" s="147">
        <v>6</v>
      </c>
      <c r="I152" s="148"/>
      <c r="L152" s="144"/>
      <c r="M152" s="149"/>
      <c r="T152" s="150"/>
      <c r="AT152" s="145" t="s">
        <v>193</v>
      </c>
      <c r="AU152" s="145" t="s">
        <v>85</v>
      </c>
      <c r="AV152" s="11" t="s">
        <v>87</v>
      </c>
      <c r="AW152" s="11" t="s">
        <v>38</v>
      </c>
      <c r="AX152" s="11" t="s">
        <v>85</v>
      </c>
      <c r="AY152" s="145" t="s">
        <v>155</v>
      </c>
    </row>
    <row r="153" spans="2:65" s="1" customFormat="1" ht="16.5" customHeight="1">
      <c r="B153" s="33"/>
      <c r="C153" s="126" t="s">
        <v>269</v>
      </c>
      <c r="D153" s="126" t="s">
        <v>156</v>
      </c>
      <c r="E153" s="127" t="s">
        <v>270</v>
      </c>
      <c r="F153" s="128" t="s">
        <v>203</v>
      </c>
      <c r="G153" s="129" t="s">
        <v>190</v>
      </c>
      <c r="H153" s="130">
        <v>8275.7999999999993</v>
      </c>
      <c r="I153" s="131"/>
      <c r="J153" s="132">
        <f>ROUND(I153*H153,2)</f>
        <v>0</v>
      </c>
      <c r="K153" s="128" t="s">
        <v>21</v>
      </c>
      <c r="L153" s="33"/>
      <c r="M153" s="133" t="s">
        <v>21</v>
      </c>
      <c r="N153" s="134" t="s">
        <v>48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154</v>
      </c>
      <c r="AT153" s="137" t="s">
        <v>156</v>
      </c>
      <c r="AU153" s="137" t="s">
        <v>85</v>
      </c>
      <c r="AY153" s="18" t="s">
        <v>155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8" t="s">
        <v>85</v>
      </c>
      <c r="BK153" s="138">
        <f>ROUND(I153*H153,2)</f>
        <v>0</v>
      </c>
      <c r="BL153" s="18" t="s">
        <v>154</v>
      </c>
      <c r="BM153" s="137" t="s">
        <v>271</v>
      </c>
    </row>
    <row r="154" spans="2:65" s="1" customFormat="1">
      <c r="B154" s="33"/>
      <c r="D154" s="139" t="s">
        <v>161</v>
      </c>
      <c r="F154" s="140" t="s">
        <v>203</v>
      </c>
      <c r="I154" s="141"/>
      <c r="L154" s="33"/>
      <c r="M154" s="142"/>
      <c r="T154" s="54"/>
      <c r="AT154" s="18" t="s">
        <v>161</v>
      </c>
      <c r="AU154" s="18" t="s">
        <v>85</v>
      </c>
    </row>
    <row r="155" spans="2:65" s="11" customFormat="1">
      <c r="B155" s="144"/>
      <c r="D155" s="139" t="s">
        <v>193</v>
      </c>
      <c r="E155" s="145" t="s">
        <v>272</v>
      </c>
      <c r="F155" s="146" t="s">
        <v>273</v>
      </c>
      <c r="H155" s="147">
        <v>8275.7999999999993</v>
      </c>
      <c r="I155" s="148"/>
      <c r="L155" s="144"/>
      <c r="M155" s="149"/>
      <c r="T155" s="150"/>
      <c r="AT155" s="145" t="s">
        <v>193</v>
      </c>
      <c r="AU155" s="145" t="s">
        <v>85</v>
      </c>
      <c r="AV155" s="11" t="s">
        <v>87</v>
      </c>
      <c r="AW155" s="11" t="s">
        <v>38</v>
      </c>
      <c r="AX155" s="11" t="s">
        <v>85</v>
      </c>
      <c r="AY155" s="145" t="s">
        <v>155</v>
      </c>
    </row>
    <row r="156" spans="2:65" s="1" customFormat="1" ht="16.5" customHeight="1">
      <c r="B156" s="33"/>
      <c r="C156" s="126" t="s">
        <v>7</v>
      </c>
      <c r="D156" s="126" t="s">
        <v>156</v>
      </c>
      <c r="E156" s="127" t="s">
        <v>274</v>
      </c>
      <c r="F156" s="128" t="s">
        <v>209</v>
      </c>
      <c r="G156" s="129" t="s">
        <v>190</v>
      </c>
      <c r="H156" s="130">
        <v>72</v>
      </c>
      <c r="I156" s="131"/>
      <c r="J156" s="132">
        <f>ROUND(I156*H156,2)</f>
        <v>0</v>
      </c>
      <c r="K156" s="128" t="s">
        <v>21</v>
      </c>
      <c r="L156" s="33"/>
      <c r="M156" s="133" t="s">
        <v>21</v>
      </c>
      <c r="N156" s="134" t="s">
        <v>48</v>
      </c>
      <c r="P156" s="135">
        <f>O156*H156</f>
        <v>0</v>
      </c>
      <c r="Q156" s="135">
        <v>0</v>
      </c>
      <c r="R156" s="135">
        <f>Q156*H156</f>
        <v>0</v>
      </c>
      <c r="S156" s="135">
        <v>0</v>
      </c>
      <c r="T156" s="136">
        <f>S156*H156</f>
        <v>0</v>
      </c>
      <c r="AR156" s="137" t="s">
        <v>154</v>
      </c>
      <c r="AT156" s="137" t="s">
        <v>156</v>
      </c>
      <c r="AU156" s="137" t="s">
        <v>85</v>
      </c>
      <c r="AY156" s="18" t="s">
        <v>155</v>
      </c>
      <c r="BE156" s="138">
        <f>IF(N156="základní",J156,0)</f>
        <v>0</v>
      </c>
      <c r="BF156" s="138">
        <f>IF(N156="snížená",J156,0)</f>
        <v>0</v>
      </c>
      <c r="BG156" s="138">
        <f>IF(N156="zákl. přenesená",J156,0)</f>
        <v>0</v>
      </c>
      <c r="BH156" s="138">
        <f>IF(N156="sníž. přenesená",J156,0)</f>
        <v>0</v>
      </c>
      <c r="BI156" s="138">
        <f>IF(N156="nulová",J156,0)</f>
        <v>0</v>
      </c>
      <c r="BJ156" s="18" t="s">
        <v>85</v>
      </c>
      <c r="BK156" s="138">
        <f>ROUND(I156*H156,2)</f>
        <v>0</v>
      </c>
      <c r="BL156" s="18" t="s">
        <v>154</v>
      </c>
      <c r="BM156" s="137" t="s">
        <v>275</v>
      </c>
    </row>
    <row r="157" spans="2:65" s="1" customFormat="1">
      <c r="B157" s="33"/>
      <c r="D157" s="139" t="s">
        <v>161</v>
      </c>
      <c r="F157" s="140" t="s">
        <v>209</v>
      </c>
      <c r="I157" s="141"/>
      <c r="L157" s="33"/>
      <c r="M157" s="142"/>
      <c r="T157" s="54"/>
      <c r="AT157" s="18" t="s">
        <v>161</v>
      </c>
      <c r="AU157" s="18" t="s">
        <v>85</v>
      </c>
    </row>
    <row r="158" spans="2:65" s="11" customFormat="1">
      <c r="B158" s="144"/>
      <c r="D158" s="139" t="s">
        <v>193</v>
      </c>
      <c r="E158" s="145" t="s">
        <v>276</v>
      </c>
      <c r="F158" s="146" t="s">
        <v>277</v>
      </c>
      <c r="H158" s="147">
        <v>72</v>
      </c>
      <c r="I158" s="148"/>
      <c r="L158" s="144"/>
      <c r="M158" s="149"/>
      <c r="T158" s="150"/>
      <c r="AT158" s="145" t="s">
        <v>193</v>
      </c>
      <c r="AU158" s="145" t="s">
        <v>85</v>
      </c>
      <c r="AV158" s="11" t="s">
        <v>87</v>
      </c>
      <c r="AW158" s="11" t="s">
        <v>38</v>
      </c>
      <c r="AX158" s="11" t="s">
        <v>85</v>
      </c>
      <c r="AY158" s="145" t="s">
        <v>155</v>
      </c>
    </row>
    <row r="159" spans="2:65" s="1" customFormat="1" ht="16.5" customHeight="1">
      <c r="B159" s="33"/>
      <c r="C159" s="126" t="s">
        <v>278</v>
      </c>
      <c r="D159" s="126" t="s">
        <v>156</v>
      </c>
      <c r="E159" s="127" t="s">
        <v>279</v>
      </c>
      <c r="F159" s="128" t="s">
        <v>215</v>
      </c>
      <c r="G159" s="129" t="s">
        <v>190</v>
      </c>
      <c r="H159" s="130">
        <v>274.8</v>
      </c>
      <c r="I159" s="131"/>
      <c r="J159" s="132">
        <f>ROUND(I159*H159,2)</f>
        <v>0</v>
      </c>
      <c r="K159" s="128" t="s">
        <v>21</v>
      </c>
      <c r="L159" s="33"/>
      <c r="M159" s="133" t="s">
        <v>21</v>
      </c>
      <c r="N159" s="134" t="s">
        <v>48</v>
      </c>
      <c r="P159" s="135">
        <f>O159*H159</f>
        <v>0</v>
      </c>
      <c r="Q159" s="135">
        <v>0</v>
      </c>
      <c r="R159" s="135">
        <f>Q159*H159</f>
        <v>0</v>
      </c>
      <c r="S159" s="135">
        <v>0</v>
      </c>
      <c r="T159" s="136">
        <f>S159*H159</f>
        <v>0</v>
      </c>
      <c r="AR159" s="137" t="s">
        <v>154</v>
      </c>
      <c r="AT159" s="137" t="s">
        <v>156</v>
      </c>
      <c r="AU159" s="137" t="s">
        <v>85</v>
      </c>
      <c r="AY159" s="18" t="s">
        <v>155</v>
      </c>
      <c r="BE159" s="138">
        <f>IF(N159="základní",J159,0)</f>
        <v>0</v>
      </c>
      <c r="BF159" s="138">
        <f>IF(N159="snížená",J159,0)</f>
        <v>0</v>
      </c>
      <c r="BG159" s="138">
        <f>IF(N159="zákl. přenesená",J159,0)</f>
        <v>0</v>
      </c>
      <c r="BH159" s="138">
        <f>IF(N159="sníž. přenesená",J159,0)</f>
        <v>0</v>
      </c>
      <c r="BI159" s="138">
        <f>IF(N159="nulová",J159,0)</f>
        <v>0</v>
      </c>
      <c r="BJ159" s="18" t="s">
        <v>85</v>
      </c>
      <c r="BK159" s="138">
        <f>ROUND(I159*H159,2)</f>
        <v>0</v>
      </c>
      <c r="BL159" s="18" t="s">
        <v>154</v>
      </c>
      <c r="BM159" s="137" t="s">
        <v>280</v>
      </c>
    </row>
    <row r="160" spans="2:65" s="1" customFormat="1">
      <c r="B160" s="33"/>
      <c r="D160" s="139" t="s">
        <v>161</v>
      </c>
      <c r="F160" s="140" t="s">
        <v>215</v>
      </c>
      <c r="I160" s="141"/>
      <c r="L160" s="33"/>
      <c r="M160" s="142"/>
      <c r="T160" s="54"/>
      <c r="AT160" s="18" t="s">
        <v>161</v>
      </c>
      <c r="AU160" s="18" t="s">
        <v>85</v>
      </c>
    </row>
    <row r="161" spans="2:65" s="1" customFormat="1" ht="19.5">
      <c r="B161" s="33"/>
      <c r="D161" s="139" t="s">
        <v>162</v>
      </c>
      <c r="F161" s="143" t="s">
        <v>281</v>
      </c>
      <c r="I161" s="141"/>
      <c r="L161" s="33"/>
      <c r="M161" s="142"/>
      <c r="T161" s="54"/>
      <c r="AT161" s="18" t="s">
        <v>162</v>
      </c>
      <c r="AU161" s="18" t="s">
        <v>85</v>
      </c>
    </row>
    <row r="162" spans="2:65" s="11" customFormat="1">
      <c r="B162" s="144"/>
      <c r="D162" s="139" t="s">
        <v>193</v>
      </c>
      <c r="E162" s="145" t="s">
        <v>282</v>
      </c>
      <c r="F162" s="146" t="s">
        <v>283</v>
      </c>
      <c r="H162" s="147">
        <v>274.8</v>
      </c>
      <c r="I162" s="148"/>
      <c r="L162" s="144"/>
      <c r="M162" s="149"/>
      <c r="T162" s="150"/>
      <c r="AT162" s="145" t="s">
        <v>193</v>
      </c>
      <c r="AU162" s="145" t="s">
        <v>85</v>
      </c>
      <c r="AV162" s="11" t="s">
        <v>87</v>
      </c>
      <c r="AW162" s="11" t="s">
        <v>38</v>
      </c>
      <c r="AX162" s="11" t="s">
        <v>85</v>
      </c>
      <c r="AY162" s="145" t="s">
        <v>155</v>
      </c>
    </row>
    <row r="163" spans="2:65" s="1" customFormat="1" ht="16.5" customHeight="1">
      <c r="B163" s="33"/>
      <c r="C163" s="126" t="s">
        <v>284</v>
      </c>
      <c r="D163" s="126" t="s">
        <v>156</v>
      </c>
      <c r="E163" s="127" t="s">
        <v>285</v>
      </c>
      <c r="F163" s="128" t="s">
        <v>220</v>
      </c>
      <c r="G163" s="129" t="s">
        <v>159</v>
      </c>
      <c r="H163" s="130">
        <v>6</v>
      </c>
      <c r="I163" s="131"/>
      <c r="J163" s="132">
        <f>ROUND(I163*H163,2)</f>
        <v>0</v>
      </c>
      <c r="K163" s="128" t="s">
        <v>21</v>
      </c>
      <c r="L163" s="33"/>
      <c r="M163" s="133" t="s">
        <v>21</v>
      </c>
      <c r="N163" s="134" t="s">
        <v>48</v>
      </c>
      <c r="P163" s="135">
        <f>O163*H163</f>
        <v>0</v>
      </c>
      <c r="Q163" s="135">
        <v>0</v>
      </c>
      <c r="R163" s="135">
        <f>Q163*H163</f>
        <v>0</v>
      </c>
      <c r="S163" s="135">
        <v>0</v>
      </c>
      <c r="T163" s="136">
        <f>S163*H163</f>
        <v>0</v>
      </c>
      <c r="AR163" s="137" t="s">
        <v>154</v>
      </c>
      <c r="AT163" s="137" t="s">
        <v>156</v>
      </c>
      <c r="AU163" s="137" t="s">
        <v>85</v>
      </c>
      <c r="AY163" s="18" t="s">
        <v>155</v>
      </c>
      <c r="BE163" s="138">
        <f>IF(N163="základní",J163,0)</f>
        <v>0</v>
      </c>
      <c r="BF163" s="138">
        <f>IF(N163="snížená",J163,0)</f>
        <v>0</v>
      </c>
      <c r="BG163" s="138">
        <f>IF(N163="zákl. přenesená",J163,0)</f>
        <v>0</v>
      </c>
      <c r="BH163" s="138">
        <f>IF(N163="sníž. přenesená",J163,0)</f>
        <v>0</v>
      </c>
      <c r="BI163" s="138">
        <f>IF(N163="nulová",J163,0)</f>
        <v>0</v>
      </c>
      <c r="BJ163" s="18" t="s">
        <v>85</v>
      </c>
      <c r="BK163" s="138">
        <f>ROUND(I163*H163,2)</f>
        <v>0</v>
      </c>
      <c r="BL163" s="18" t="s">
        <v>154</v>
      </c>
      <c r="BM163" s="137" t="s">
        <v>286</v>
      </c>
    </row>
    <row r="164" spans="2:65" s="1" customFormat="1">
      <c r="B164" s="33"/>
      <c r="D164" s="139" t="s">
        <v>161</v>
      </c>
      <c r="F164" s="140" t="s">
        <v>220</v>
      </c>
      <c r="I164" s="141"/>
      <c r="L164" s="33"/>
      <c r="M164" s="142"/>
      <c r="T164" s="54"/>
      <c r="AT164" s="18" t="s">
        <v>161</v>
      </c>
      <c r="AU164" s="18" t="s">
        <v>85</v>
      </c>
    </row>
    <row r="165" spans="2:65" s="1" customFormat="1" ht="19.5">
      <c r="B165" s="33"/>
      <c r="D165" s="139" t="s">
        <v>162</v>
      </c>
      <c r="F165" s="143" t="s">
        <v>222</v>
      </c>
      <c r="I165" s="141"/>
      <c r="L165" s="33"/>
      <c r="M165" s="142"/>
      <c r="T165" s="54"/>
      <c r="AT165" s="18" t="s">
        <v>162</v>
      </c>
      <c r="AU165" s="18" t="s">
        <v>85</v>
      </c>
    </row>
    <row r="166" spans="2:65" s="11" customFormat="1">
      <c r="B166" s="144"/>
      <c r="D166" s="139" t="s">
        <v>193</v>
      </c>
      <c r="E166" s="145" t="s">
        <v>287</v>
      </c>
      <c r="F166" s="146" t="s">
        <v>268</v>
      </c>
      <c r="H166" s="147">
        <v>6</v>
      </c>
      <c r="I166" s="148"/>
      <c r="L166" s="144"/>
      <c r="M166" s="149"/>
      <c r="T166" s="150"/>
      <c r="AT166" s="145" t="s">
        <v>193</v>
      </c>
      <c r="AU166" s="145" t="s">
        <v>85</v>
      </c>
      <c r="AV166" s="11" t="s">
        <v>87</v>
      </c>
      <c r="AW166" s="11" t="s">
        <v>38</v>
      </c>
      <c r="AX166" s="11" t="s">
        <v>85</v>
      </c>
      <c r="AY166" s="145" t="s">
        <v>155</v>
      </c>
    </row>
    <row r="167" spans="2:65" s="1" customFormat="1" ht="16.5" customHeight="1">
      <c r="B167" s="33"/>
      <c r="C167" s="126" t="s">
        <v>288</v>
      </c>
      <c r="D167" s="126" t="s">
        <v>156</v>
      </c>
      <c r="E167" s="127" t="s">
        <v>289</v>
      </c>
      <c r="F167" s="128" t="s">
        <v>226</v>
      </c>
      <c r="G167" s="129" t="s">
        <v>159</v>
      </c>
      <c r="H167" s="130">
        <v>6</v>
      </c>
      <c r="I167" s="131"/>
      <c r="J167" s="132">
        <f>ROUND(I167*H167,2)</f>
        <v>0</v>
      </c>
      <c r="K167" s="128" t="s">
        <v>21</v>
      </c>
      <c r="L167" s="33"/>
      <c r="M167" s="133" t="s">
        <v>21</v>
      </c>
      <c r="N167" s="134" t="s">
        <v>48</v>
      </c>
      <c r="P167" s="135">
        <f>O167*H167</f>
        <v>0</v>
      </c>
      <c r="Q167" s="135">
        <v>0</v>
      </c>
      <c r="R167" s="135">
        <f>Q167*H167</f>
        <v>0</v>
      </c>
      <c r="S167" s="135">
        <v>0</v>
      </c>
      <c r="T167" s="136">
        <f>S167*H167</f>
        <v>0</v>
      </c>
      <c r="AR167" s="137" t="s">
        <v>154</v>
      </c>
      <c r="AT167" s="137" t="s">
        <v>156</v>
      </c>
      <c r="AU167" s="137" t="s">
        <v>85</v>
      </c>
      <c r="AY167" s="18" t="s">
        <v>155</v>
      </c>
      <c r="BE167" s="138">
        <f>IF(N167="základní",J167,0)</f>
        <v>0</v>
      </c>
      <c r="BF167" s="138">
        <f>IF(N167="snížená",J167,0)</f>
        <v>0</v>
      </c>
      <c r="BG167" s="138">
        <f>IF(N167="zákl. přenesená",J167,0)</f>
        <v>0</v>
      </c>
      <c r="BH167" s="138">
        <f>IF(N167="sníž. přenesená",J167,0)</f>
        <v>0</v>
      </c>
      <c r="BI167" s="138">
        <f>IF(N167="nulová",J167,0)</f>
        <v>0</v>
      </c>
      <c r="BJ167" s="18" t="s">
        <v>85</v>
      </c>
      <c r="BK167" s="138">
        <f>ROUND(I167*H167,2)</f>
        <v>0</v>
      </c>
      <c r="BL167" s="18" t="s">
        <v>154</v>
      </c>
      <c r="BM167" s="137" t="s">
        <v>290</v>
      </c>
    </row>
    <row r="168" spans="2:65" s="1" customFormat="1">
      <c r="B168" s="33"/>
      <c r="D168" s="139" t="s">
        <v>161</v>
      </c>
      <c r="F168" s="140" t="s">
        <v>226</v>
      </c>
      <c r="I168" s="141"/>
      <c r="L168" s="33"/>
      <c r="M168" s="142"/>
      <c r="T168" s="54"/>
      <c r="AT168" s="18" t="s">
        <v>161</v>
      </c>
      <c r="AU168" s="18" t="s">
        <v>85</v>
      </c>
    </row>
    <row r="169" spans="2:65" s="1" customFormat="1" ht="19.5">
      <c r="B169" s="33"/>
      <c r="D169" s="139" t="s">
        <v>162</v>
      </c>
      <c r="F169" s="143" t="s">
        <v>291</v>
      </c>
      <c r="I169" s="141"/>
      <c r="L169" s="33"/>
      <c r="M169" s="142"/>
      <c r="T169" s="54"/>
      <c r="AT169" s="18" t="s">
        <v>162</v>
      </c>
      <c r="AU169" s="18" t="s">
        <v>85</v>
      </c>
    </row>
    <row r="170" spans="2:65" s="11" customFormat="1">
      <c r="B170" s="144"/>
      <c r="D170" s="139" t="s">
        <v>193</v>
      </c>
      <c r="E170" s="145" t="s">
        <v>292</v>
      </c>
      <c r="F170" s="146" t="s">
        <v>268</v>
      </c>
      <c r="H170" s="147">
        <v>6</v>
      </c>
      <c r="I170" s="148"/>
      <c r="L170" s="144"/>
      <c r="M170" s="149"/>
      <c r="T170" s="150"/>
      <c r="AT170" s="145" t="s">
        <v>193</v>
      </c>
      <c r="AU170" s="145" t="s">
        <v>85</v>
      </c>
      <c r="AV170" s="11" t="s">
        <v>87</v>
      </c>
      <c r="AW170" s="11" t="s">
        <v>38</v>
      </c>
      <c r="AX170" s="11" t="s">
        <v>85</v>
      </c>
      <c r="AY170" s="145" t="s">
        <v>155</v>
      </c>
    </row>
    <row r="171" spans="2:65" s="1" customFormat="1" ht="16.5" customHeight="1">
      <c r="B171" s="33"/>
      <c r="C171" s="126" t="s">
        <v>293</v>
      </c>
      <c r="D171" s="126" t="s">
        <v>156</v>
      </c>
      <c r="E171" s="127" t="s">
        <v>294</v>
      </c>
      <c r="F171" s="128" t="s">
        <v>232</v>
      </c>
      <c r="G171" s="129" t="s">
        <v>159</v>
      </c>
      <c r="H171" s="130">
        <v>6</v>
      </c>
      <c r="I171" s="131"/>
      <c r="J171" s="132">
        <f>ROUND(I171*H171,2)</f>
        <v>0</v>
      </c>
      <c r="K171" s="128" t="s">
        <v>21</v>
      </c>
      <c r="L171" s="33"/>
      <c r="M171" s="133" t="s">
        <v>21</v>
      </c>
      <c r="N171" s="134" t="s">
        <v>48</v>
      </c>
      <c r="P171" s="135">
        <f>O171*H171</f>
        <v>0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154</v>
      </c>
      <c r="AT171" s="137" t="s">
        <v>156</v>
      </c>
      <c r="AU171" s="137" t="s">
        <v>85</v>
      </c>
      <c r="AY171" s="18" t="s">
        <v>155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8" t="s">
        <v>85</v>
      </c>
      <c r="BK171" s="138">
        <f>ROUND(I171*H171,2)</f>
        <v>0</v>
      </c>
      <c r="BL171" s="18" t="s">
        <v>154</v>
      </c>
      <c r="BM171" s="137" t="s">
        <v>295</v>
      </c>
    </row>
    <row r="172" spans="2:65" s="1" customFormat="1">
      <c r="B172" s="33"/>
      <c r="D172" s="139" t="s">
        <v>161</v>
      </c>
      <c r="F172" s="140" t="s">
        <v>232</v>
      </c>
      <c r="I172" s="141"/>
      <c r="L172" s="33"/>
      <c r="M172" s="142"/>
      <c r="T172" s="54"/>
      <c r="AT172" s="18" t="s">
        <v>161</v>
      </c>
      <c r="AU172" s="18" t="s">
        <v>85</v>
      </c>
    </row>
    <row r="173" spans="2:65" s="1" customFormat="1" ht="39">
      <c r="B173" s="33"/>
      <c r="D173" s="139" t="s">
        <v>162</v>
      </c>
      <c r="F173" s="143" t="s">
        <v>296</v>
      </c>
      <c r="I173" s="141"/>
      <c r="L173" s="33"/>
      <c r="M173" s="142"/>
      <c r="T173" s="54"/>
      <c r="AT173" s="18" t="s">
        <v>162</v>
      </c>
      <c r="AU173" s="18" t="s">
        <v>85</v>
      </c>
    </row>
    <row r="174" spans="2:65" s="11" customFormat="1">
      <c r="B174" s="144"/>
      <c r="D174" s="139" t="s">
        <v>193</v>
      </c>
      <c r="E174" s="145" t="s">
        <v>297</v>
      </c>
      <c r="F174" s="146" t="s">
        <v>268</v>
      </c>
      <c r="H174" s="147">
        <v>6</v>
      </c>
      <c r="I174" s="148"/>
      <c r="L174" s="144"/>
      <c r="M174" s="149"/>
      <c r="T174" s="150"/>
      <c r="AT174" s="145" t="s">
        <v>193</v>
      </c>
      <c r="AU174" s="145" t="s">
        <v>85</v>
      </c>
      <c r="AV174" s="11" t="s">
        <v>87</v>
      </c>
      <c r="AW174" s="11" t="s">
        <v>38</v>
      </c>
      <c r="AX174" s="11" t="s">
        <v>85</v>
      </c>
      <c r="AY174" s="145" t="s">
        <v>155</v>
      </c>
    </row>
    <row r="175" spans="2:65" s="1" customFormat="1" ht="16.5" customHeight="1">
      <c r="B175" s="33"/>
      <c r="C175" s="126" t="s">
        <v>298</v>
      </c>
      <c r="D175" s="126" t="s">
        <v>156</v>
      </c>
      <c r="E175" s="127" t="s">
        <v>299</v>
      </c>
      <c r="F175" s="128" t="s">
        <v>238</v>
      </c>
      <c r="G175" s="129" t="s">
        <v>190</v>
      </c>
      <c r="H175" s="130">
        <v>48</v>
      </c>
      <c r="I175" s="131"/>
      <c r="J175" s="132">
        <f>ROUND(I175*H175,2)</f>
        <v>0</v>
      </c>
      <c r="K175" s="128" t="s">
        <v>21</v>
      </c>
      <c r="L175" s="33"/>
      <c r="M175" s="133" t="s">
        <v>21</v>
      </c>
      <c r="N175" s="134" t="s">
        <v>48</v>
      </c>
      <c r="P175" s="135">
        <f>O175*H175</f>
        <v>0</v>
      </c>
      <c r="Q175" s="135">
        <v>0</v>
      </c>
      <c r="R175" s="135">
        <f>Q175*H175</f>
        <v>0</v>
      </c>
      <c r="S175" s="135">
        <v>0</v>
      </c>
      <c r="T175" s="136">
        <f>S175*H175</f>
        <v>0</v>
      </c>
      <c r="AR175" s="137" t="s">
        <v>154</v>
      </c>
      <c r="AT175" s="137" t="s">
        <v>156</v>
      </c>
      <c r="AU175" s="137" t="s">
        <v>85</v>
      </c>
      <c r="AY175" s="18" t="s">
        <v>155</v>
      </c>
      <c r="BE175" s="138">
        <f>IF(N175="základní",J175,0)</f>
        <v>0</v>
      </c>
      <c r="BF175" s="138">
        <f>IF(N175="snížená",J175,0)</f>
        <v>0</v>
      </c>
      <c r="BG175" s="138">
        <f>IF(N175="zákl. přenesená",J175,0)</f>
        <v>0</v>
      </c>
      <c r="BH175" s="138">
        <f>IF(N175="sníž. přenesená",J175,0)</f>
        <v>0</v>
      </c>
      <c r="BI175" s="138">
        <f>IF(N175="nulová",J175,0)</f>
        <v>0</v>
      </c>
      <c r="BJ175" s="18" t="s">
        <v>85</v>
      </c>
      <c r="BK175" s="138">
        <f>ROUND(I175*H175,2)</f>
        <v>0</v>
      </c>
      <c r="BL175" s="18" t="s">
        <v>154</v>
      </c>
      <c r="BM175" s="137" t="s">
        <v>300</v>
      </c>
    </row>
    <row r="176" spans="2:65" s="1" customFormat="1">
      <c r="B176" s="33"/>
      <c r="D176" s="139" t="s">
        <v>161</v>
      </c>
      <c r="F176" s="140" t="s">
        <v>238</v>
      </c>
      <c r="I176" s="141"/>
      <c r="L176" s="33"/>
      <c r="M176" s="142"/>
      <c r="T176" s="54"/>
      <c r="AT176" s="18" t="s">
        <v>161</v>
      </c>
      <c r="AU176" s="18" t="s">
        <v>85</v>
      </c>
    </row>
    <row r="177" spans="2:65" s="1" customFormat="1" ht="19.5">
      <c r="B177" s="33"/>
      <c r="D177" s="139" t="s">
        <v>162</v>
      </c>
      <c r="F177" s="143" t="s">
        <v>240</v>
      </c>
      <c r="I177" s="141"/>
      <c r="L177" s="33"/>
      <c r="M177" s="142"/>
      <c r="T177" s="54"/>
      <c r="AT177" s="18" t="s">
        <v>162</v>
      </c>
      <c r="AU177" s="18" t="s">
        <v>85</v>
      </c>
    </row>
    <row r="178" spans="2:65" s="11" customFormat="1">
      <c r="B178" s="144"/>
      <c r="D178" s="139" t="s">
        <v>193</v>
      </c>
      <c r="E178" s="145" t="s">
        <v>301</v>
      </c>
      <c r="F178" s="146" t="s">
        <v>302</v>
      </c>
      <c r="H178" s="147">
        <v>48</v>
      </c>
      <c r="I178" s="148"/>
      <c r="L178" s="144"/>
      <c r="M178" s="149"/>
      <c r="T178" s="150"/>
      <c r="AT178" s="145" t="s">
        <v>193</v>
      </c>
      <c r="AU178" s="145" t="s">
        <v>85</v>
      </c>
      <c r="AV178" s="11" t="s">
        <v>87</v>
      </c>
      <c r="AW178" s="11" t="s">
        <v>38</v>
      </c>
      <c r="AX178" s="11" t="s">
        <v>85</v>
      </c>
      <c r="AY178" s="145" t="s">
        <v>155</v>
      </c>
    </row>
    <row r="179" spans="2:65" s="1" customFormat="1" ht="16.5" customHeight="1">
      <c r="B179" s="33"/>
      <c r="C179" s="151" t="s">
        <v>303</v>
      </c>
      <c r="D179" s="151" t="s">
        <v>244</v>
      </c>
      <c r="E179" s="152" t="s">
        <v>304</v>
      </c>
      <c r="F179" s="153" t="s">
        <v>246</v>
      </c>
      <c r="G179" s="154" t="s">
        <v>190</v>
      </c>
      <c r="H179" s="155">
        <v>2100</v>
      </c>
      <c r="I179" s="156"/>
      <c r="J179" s="157">
        <f>ROUND(I179*H179,2)</f>
        <v>0</v>
      </c>
      <c r="K179" s="153" t="s">
        <v>21</v>
      </c>
      <c r="L179" s="158"/>
      <c r="M179" s="159" t="s">
        <v>21</v>
      </c>
      <c r="N179" s="160" t="s">
        <v>48</v>
      </c>
      <c r="P179" s="135">
        <f>O179*H179</f>
        <v>0</v>
      </c>
      <c r="Q179" s="135">
        <v>0</v>
      </c>
      <c r="R179" s="135">
        <f>Q179*H179</f>
        <v>0</v>
      </c>
      <c r="S179" s="135">
        <v>0</v>
      </c>
      <c r="T179" s="136">
        <f>S179*H179</f>
        <v>0</v>
      </c>
      <c r="AR179" s="137" t="s">
        <v>195</v>
      </c>
      <c r="AT179" s="137" t="s">
        <v>244</v>
      </c>
      <c r="AU179" s="137" t="s">
        <v>85</v>
      </c>
      <c r="AY179" s="18" t="s">
        <v>155</v>
      </c>
      <c r="BE179" s="138">
        <f>IF(N179="základní",J179,0)</f>
        <v>0</v>
      </c>
      <c r="BF179" s="138">
        <f>IF(N179="snížená",J179,0)</f>
        <v>0</v>
      </c>
      <c r="BG179" s="138">
        <f>IF(N179="zákl. přenesená",J179,0)</f>
        <v>0</v>
      </c>
      <c r="BH179" s="138">
        <f>IF(N179="sníž. přenesená",J179,0)</f>
        <v>0</v>
      </c>
      <c r="BI179" s="138">
        <f>IF(N179="nulová",J179,0)</f>
        <v>0</v>
      </c>
      <c r="BJ179" s="18" t="s">
        <v>85</v>
      </c>
      <c r="BK179" s="138">
        <f>ROUND(I179*H179,2)</f>
        <v>0</v>
      </c>
      <c r="BL179" s="18" t="s">
        <v>154</v>
      </c>
      <c r="BM179" s="137" t="s">
        <v>305</v>
      </c>
    </row>
    <row r="180" spans="2:65" s="1" customFormat="1">
      <c r="B180" s="33"/>
      <c r="D180" s="139" t="s">
        <v>161</v>
      </c>
      <c r="F180" s="140" t="s">
        <v>246</v>
      </c>
      <c r="I180" s="141"/>
      <c r="L180" s="33"/>
      <c r="M180" s="142"/>
      <c r="T180" s="54"/>
      <c r="AT180" s="18" t="s">
        <v>161</v>
      </c>
      <c r="AU180" s="18" t="s">
        <v>85</v>
      </c>
    </row>
    <row r="181" spans="2:65" s="1" customFormat="1" ht="19.5">
      <c r="B181" s="33"/>
      <c r="D181" s="139" t="s">
        <v>162</v>
      </c>
      <c r="F181" s="143" t="s">
        <v>248</v>
      </c>
      <c r="I181" s="141"/>
      <c r="L181" s="33"/>
      <c r="M181" s="142"/>
      <c r="T181" s="54"/>
      <c r="AT181" s="18" t="s">
        <v>162</v>
      </c>
      <c r="AU181" s="18" t="s">
        <v>85</v>
      </c>
    </row>
    <row r="182" spans="2:65" s="11" customFormat="1">
      <c r="B182" s="144"/>
      <c r="D182" s="139" t="s">
        <v>193</v>
      </c>
      <c r="E182" s="145" t="s">
        <v>306</v>
      </c>
      <c r="F182" s="146" t="s">
        <v>307</v>
      </c>
      <c r="H182" s="147">
        <v>2100</v>
      </c>
      <c r="I182" s="148"/>
      <c r="L182" s="144"/>
      <c r="M182" s="149"/>
      <c r="T182" s="150"/>
      <c r="AT182" s="145" t="s">
        <v>193</v>
      </c>
      <c r="AU182" s="145" t="s">
        <v>85</v>
      </c>
      <c r="AV182" s="11" t="s">
        <v>87</v>
      </c>
      <c r="AW182" s="11" t="s">
        <v>38</v>
      </c>
      <c r="AX182" s="11" t="s">
        <v>85</v>
      </c>
      <c r="AY182" s="145" t="s">
        <v>155</v>
      </c>
    </row>
    <row r="183" spans="2:65" s="1" customFormat="1" ht="16.5" customHeight="1">
      <c r="B183" s="33"/>
      <c r="C183" s="126" t="s">
        <v>308</v>
      </c>
      <c r="D183" s="126" t="s">
        <v>156</v>
      </c>
      <c r="E183" s="127" t="s">
        <v>309</v>
      </c>
      <c r="F183" s="128" t="s">
        <v>253</v>
      </c>
      <c r="G183" s="129" t="s">
        <v>159</v>
      </c>
      <c r="H183" s="130">
        <v>6</v>
      </c>
      <c r="I183" s="131"/>
      <c r="J183" s="132">
        <f>ROUND(I183*H183,2)</f>
        <v>0</v>
      </c>
      <c r="K183" s="128" t="s">
        <v>21</v>
      </c>
      <c r="L183" s="33"/>
      <c r="M183" s="133" t="s">
        <v>21</v>
      </c>
      <c r="N183" s="134" t="s">
        <v>48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154</v>
      </c>
      <c r="AT183" s="137" t="s">
        <v>156</v>
      </c>
      <c r="AU183" s="137" t="s">
        <v>85</v>
      </c>
      <c r="AY183" s="18" t="s">
        <v>155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8" t="s">
        <v>85</v>
      </c>
      <c r="BK183" s="138">
        <f>ROUND(I183*H183,2)</f>
        <v>0</v>
      </c>
      <c r="BL183" s="18" t="s">
        <v>154</v>
      </c>
      <c r="BM183" s="137" t="s">
        <v>310</v>
      </c>
    </row>
    <row r="184" spans="2:65" s="1" customFormat="1">
      <c r="B184" s="33"/>
      <c r="D184" s="139" t="s">
        <v>161</v>
      </c>
      <c r="F184" s="140" t="s">
        <v>253</v>
      </c>
      <c r="I184" s="141"/>
      <c r="L184" s="33"/>
      <c r="M184" s="142"/>
      <c r="T184" s="54"/>
      <c r="AT184" s="18" t="s">
        <v>161</v>
      </c>
      <c r="AU184" s="18" t="s">
        <v>85</v>
      </c>
    </row>
    <row r="185" spans="2:65" s="11" customFormat="1">
      <c r="B185" s="144"/>
      <c r="D185" s="139" t="s">
        <v>193</v>
      </c>
      <c r="E185" s="145" t="s">
        <v>311</v>
      </c>
      <c r="F185" s="146" t="s">
        <v>268</v>
      </c>
      <c r="H185" s="147">
        <v>6</v>
      </c>
      <c r="I185" s="148"/>
      <c r="L185" s="144"/>
      <c r="M185" s="149"/>
      <c r="T185" s="150"/>
      <c r="AT185" s="145" t="s">
        <v>193</v>
      </c>
      <c r="AU185" s="145" t="s">
        <v>85</v>
      </c>
      <c r="AV185" s="11" t="s">
        <v>87</v>
      </c>
      <c r="AW185" s="11" t="s">
        <v>38</v>
      </c>
      <c r="AX185" s="11" t="s">
        <v>85</v>
      </c>
      <c r="AY185" s="145" t="s">
        <v>155</v>
      </c>
    </row>
    <row r="186" spans="2:65" s="10" customFormat="1" ht="25.9" customHeight="1">
      <c r="B186" s="116"/>
      <c r="D186" s="117" t="s">
        <v>76</v>
      </c>
      <c r="E186" s="118" t="s">
        <v>312</v>
      </c>
      <c r="F186" s="118" t="s">
        <v>313</v>
      </c>
      <c r="I186" s="119"/>
      <c r="J186" s="120">
        <f>BK186</f>
        <v>0</v>
      </c>
      <c r="L186" s="116"/>
      <c r="M186" s="121"/>
      <c r="P186" s="122">
        <f>SUM(P187:P206)</f>
        <v>0</v>
      </c>
      <c r="R186" s="122">
        <f>SUM(R187:R206)</f>
        <v>0</v>
      </c>
      <c r="T186" s="123">
        <f>SUM(T187:T206)</f>
        <v>0</v>
      </c>
      <c r="AR186" s="117" t="s">
        <v>154</v>
      </c>
      <c r="AT186" s="124" t="s">
        <v>76</v>
      </c>
      <c r="AU186" s="124" t="s">
        <v>77</v>
      </c>
      <c r="AY186" s="117" t="s">
        <v>155</v>
      </c>
      <c r="BK186" s="125">
        <f>SUM(BK187:BK206)</f>
        <v>0</v>
      </c>
    </row>
    <row r="187" spans="2:65" s="1" customFormat="1" ht="16.5" customHeight="1">
      <c r="B187" s="33"/>
      <c r="C187" s="126" t="s">
        <v>314</v>
      </c>
      <c r="D187" s="126" t="s">
        <v>156</v>
      </c>
      <c r="E187" s="127" t="s">
        <v>315</v>
      </c>
      <c r="F187" s="128" t="s">
        <v>316</v>
      </c>
      <c r="G187" s="129" t="s">
        <v>317</v>
      </c>
      <c r="H187" s="130">
        <v>80</v>
      </c>
      <c r="I187" s="131"/>
      <c r="J187" s="132">
        <f>ROUND(I187*H187,2)</f>
        <v>0</v>
      </c>
      <c r="K187" s="128" t="s">
        <v>21</v>
      </c>
      <c r="L187" s="33"/>
      <c r="M187" s="133" t="s">
        <v>21</v>
      </c>
      <c r="N187" s="134" t="s">
        <v>48</v>
      </c>
      <c r="P187" s="135">
        <f>O187*H187</f>
        <v>0</v>
      </c>
      <c r="Q187" s="135">
        <v>0</v>
      </c>
      <c r="R187" s="135">
        <f>Q187*H187</f>
        <v>0</v>
      </c>
      <c r="S187" s="135">
        <v>0</v>
      </c>
      <c r="T187" s="136">
        <f>S187*H187</f>
        <v>0</v>
      </c>
      <c r="AR187" s="137" t="s">
        <v>154</v>
      </c>
      <c r="AT187" s="137" t="s">
        <v>156</v>
      </c>
      <c r="AU187" s="137" t="s">
        <v>85</v>
      </c>
      <c r="AY187" s="18" t="s">
        <v>155</v>
      </c>
      <c r="BE187" s="138">
        <f>IF(N187="základní",J187,0)</f>
        <v>0</v>
      </c>
      <c r="BF187" s="138">
        <f>IF(N187="snížená",J187,0)</f>
        <v>0</v>
      </c>
      <c r="BG187" s="138">
        <f>IF(N187="zákl. přenesená",J187,0)</f>
        <v>0</v>
      </c>
      <c r="BH187" s="138">
        <f>IF(N187="sníž. přenesená",J187,0)</f>
        <v>0</v>
      </c>
      <c r="BI187" s="138">
        <f>IF(N187="nulová",J187,0)</f>
        <v>0</v>
      </c>
      <c r="BJ187" s="18" t="s">
        <v>85</v>
      </c>
      <c r="BK187" s="138">
        <f>ROUND(I187*H187,2)</f>
        <v>0</v>
      </c>
      <c r="BL187" s="18" t="s">
        <v>154</v>
      </c>
      <c r="BM187" s="137" t="s">
        <v>318</v>
      </c>
    </row>
    <row r="188" spans="2:65" s="1" customFormat="1">
      <c r="B188" s="33"/>
      <c r="D188" s="139" t="s">
        <v>161</v>
      </c>
      <c r="F188" s="140" t="s">
        <v>319</v>
      </c>
      <c r="I188" s="141"/>
      <c r="L188" s="33"/>
      <c r="M188" s="142"/>
      <c r="T188" s="54"/>
      <c r="AT188" s="18" t="s">
        <v>161</v>
      </c>
      <c r="AU188" s="18" t="s">
        <v>85</v>
      </c>
    </row>
    <row r="189" spans="2:65" s="1" customFormat="1" ht="48.75">
      <c r="B189" s="33"/>
      <c r="D189" s="139" t="s">
        <v>162</v>
      </c>
      <c r="F189" s="143" t="s">
        <v>320</v>
      </c>
      <c r="I189" s="141"/>
      <c r="L189" s="33"/>
      <c r="M189" s="142"/>
      <c r="T189" s="54"/>
      <c r="AT189" s="18" t="s">
        <v>162</v>
      </c>
      <c r="AU189" s="18" t="s">
        <v>85</v>
      </c>
    </row>
    <row r="190" spans="2:65" s="11" customFormat="1">
      <c r="B190" s="144"/>
      <c r="D190" s="139" t="s">
        <v>193</v>
      </c>
      <c r="E190" s="145" t="s">
        <v>321</v>
      </c>
      <c r="F190" s="146" t="s">
        <v>322</v>
      </c>
      <c r="H190" s="147">
        <v>80</v>
      </c>
      <c r="I190" s="148"/>
      <c r="L190" s="144"/>
      <c r="M190" s="149"/>
      <c r="T190" s="150"/>
      <c r="AT190" s="145" t="s">
        <v>193</v>
      </c>
      <c r="AU190" s="145" t="s">
        <v>85</v>
      </c>
      <c r="AV190" s="11" t="s">
        <v>87</v>
      </c>
      <c r="AW190" s="11" t="s">
        <v>38</v>
      </c>
      <c r="AX190" s="11" t="s">
        <v>85</v>
      </c>
      <c r="AY190" s="145" t="s">
        <v>155</v>
      </c>
    </row>
    <row r="191" spans="2:65" s="1" customFormat="1" ht="16.5" customHeight="1">
      <c r="B191" s="33"/>
      <c r="C191" s="126" t="s">
        <v>323</v>
      </c>
      <c r="D191" s="126" t="s">
        <v>156</v>
      </c>
      <c r="E191" s="127" t="s">
        <v>324</v>
      </c>
      <c r="F191" s="128" t="s">
        <v>325</v>
      </c>
      <c r="G191" s="129" t="s">
        <v>317</v>
      </c>
      <c r="H191" s="130">
        <v>80</v>
      </c>
      <c r="I191" s="131"/>
      <c r="J191" s="132">
        <f>ROUND(I191*H191,2)</f>
        <v>0</v>
      </c>
      <c r="K191" s="128" t="s">
        <v>21</v>
      </c>
      <c r="L191" s="33"/>
      <c r="M191" s="133" t="s">
        <v>21</v>
      </c>
      <c r="N191" s="134" t="s">
        <v>48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154</v>
      </c>
      <c r="AT191" s="137" t="s">
        <v>156</v>
      </c>
      <c r="AU191" s="137" t="s">
        <v>85</v>
      </c>
      <c r="AY191" s="18" t="s">
        <v>155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8" t="s">
        <v>85</v>
      </c>
      <c r="BK191" s="138">
        <f>ROUND(I191*H191,2)</f>
        <v>0</v>
      </c>
      <c r="BL191" s="18" t="s">
        <v>154</v>
      </c>
      <c r="BM191" s="137" t="s">
        <v>326</v>
      </c>
    </row>
    <row r="192" spans="2:65" s="1" customFormat="1">
      <c r="B192" s="33"/>
      <c r="D192" s="139" t="s">
        <v>161</v>
      </c>
      <c r="F192" s="140" t="s">
        <v>325</v>
      </c>
      <c r="I192" s="141"/>
      <c r="L192" s="33"/>
      <c r="M192" s="142"/>
      <c r="T192" s="54"/>
      <c r="AT192" s="18" t="s">
        <v>161</v>
      </c>
      <c r="AU192" s="18" t="s">
        <v>85</v>
      </c>
    </row>
    <row r="193" spans="2:65" s="1" customFormat="1" ht="29.25">
      <c r="B193" s="33"/>
      <c r="D193" s="139" t="s">
        <v>162</v>
      </c>
      <c r="F193" s="143" t="s">
        <v>327</v>
      </c>
      <c r="I193" s="141"/>
      <c r="L193" s="33"/>
      <c r="M193" s="142"/>
      <c r="T193" s="54"/>
      <c r="AT193" s="18" t="s">
        <v>162</v>
      </c>
      <c r="AU193" s="18" t="s">
        <v>85</v>
      </c>
    </row>
    <row r="194" spans="2:65" s="11" customFormat="1">
      <c r="B194" s="144"/>
      <c r="D194" s="139" t="s">
        <v>193</v>
      </c>
      <c r="E194" s="145" t="s">
        <v>328</v>
      </c>
      <c r="F194" s="146" t="s">
        <v>322</v>
      </c>
      <c r="H194" s="147">
        <v>80</v>
      </c>
      <c r="I194" s="148"/>
      <c r="L194" s="144"/>
      <c r="M194" s="149"/>
      <c r="T194" s="150"/>
      <c r="AT194" s="145" t="s">
        <v>193</v>
      </c>
      <c r="AU194" s="145" t="s">
        <v>85</v>
      </c>
      <c r="AV194" s="11" t="s">
        <v>87</v>
      </c>
      <c r="AW194" s="11" t="s">
        <v>38</v>
      </c>
      <c r="AX194" s="11" t="s">
        <v>85</v>
      </c>
      <c r="AY194" s="145" t="s">
        <v>155</v>
      </c>
    </row>
    <row r="195" spans="2:65" s="1" customFormat="1" ht="16.5" customHeight="1">
      <c r="B195" s="33"/>
      <c r="C195" s="126" t="s">
        <v>329</v>
      </c>
      <c r="D195" s="126" t="s">
        <v>156</v>
      </c>
      <c r="E195" s="127" t="s">
        <v>330</v>
      </c>
      <c r="F195" s="128" t="s">
        <v>331</v>
      </c>
      <c r="G195" s="129" t="s">
        <v>317</v>
      </c>
      <c r="H195" s="130">
        <v>80</v>
      </c>
      <c r="I195" s="131"/>
      <c r="J195" s="132">
        <f>ROUND(I195*H195,2)</f>
        <v>0</v>
      </c>
      <c r="K195" s="128" t="s">
        <v>21</v>
      </c>
      <c r="L195" s="33"/>
      <c r="M195" s="133" t="s">
        <v>21</v>
      </c>
      <c r="N195" s="134" t="s">
        <v>48</v>
      </c>
      <c r="P195" s="135">
        <f>O195*H195</f>
        <v>0</v>
      </c>
      <c r="Q195" s="135">
        <v>0</v>
      </c>
      <c r="R195" s="135">
        <f>Q195*H195</f>
        <v>0</v>
      </c>
      <c r="S195" s="135">
        <v>0</v>
      </c>
      <c r="T195" s="136">
        <f>S195*H195</f>
        <v>0</v>
      </c>
      <c r="AR195" s="137" t="s">
        <v>154</v>
      </c>
      <c r="AT195" s="137" t="s">
        <v>156</v>
      </c>
      <c r="AU195" s="137" t="s">
        <v>85</v>
      </c>
      <c r="AY195" s="18" t="s">
        <v>155</v>
      </c>
      <c r="BE195" s="138">
        <f>IF(N195="základní",J195,0)</f>
        <v>0</v>
      </c>
      <c r="BF195" s="138">
        <f>IF(N195="snížená",J195,0)</f>
        <v>0</v>
      </c>
      <c r="BG195" s="138">
        <f>IF(N195="zákl. přenesená",J195,0)</f>
        <v>0</v>
      </c>
      <c r="BH195" s="138">
        <f>IF(N195="sníž. přenesená",J195,0)</f>
        <v>0</v>
      </c>
      <c r="BI195" s="138">
        <f>IF(N195="nulová",J195,0)</f>
        <v>0</v>
      </c>
      <c r="BJ195" s="18" t="s">
        <v>85</v>
      </c>
      <c r="BK195" s="138">
        <f>ROUND(I195*H195,2)</f>
        <v>0</v>
      </c>
      <c r="BL195" s="18" t="s">
        <v>154</v>
      </c>
      <c r="BM195" s="137" t="s">
        <v>332</v>
      </c>
    </row>
    <row r="196" spans="2:65" s="1" customFormat="1">
      <c r="B196" s="33"/>
      <c r="D196" s="139" t="s">
        <v>161</v>
      </c>
      <c r="F196" s="140" t="s">
        <v>333</v>
      </c>
      <c r="I196" s="141"/>
      <c r="L196" s="33"/>
      <c r="M196" s="142"/>
      <c r="T196" s="54"/>
      <c r="AT196" s="18" t="s">
        <v>161</v>
      </c>
      <c r="AU196" s="18" t="s">
        <v>85</v>
      </c>
    </row>
    <row r="197" spans="2:65" s="1" customFormat="1" ht="48.75">
      <c r="B197" s="33"/>
      <c r="D197" s="139" t="s">
        <v>162</v>
      </c>
      <c r="F197" s="143" t="s">
        <v>334</v>
      </c>
      <c r="I197" s="141"/>
      <c r="L197" s="33"/>
      <c r="M197" s="142"/>
      <c r="T197" s="54"/>
      <c r="AT197" s="18" t="s">
        <v>162</v>
      </c>
      <c r="AU197" s="18" t="s">
        <v>85</v>
      </c>
    </row>
    <row r="198" spans="2:65" s="11" customFormat="1">
      <c r="B198" s="144"/>
      <c r="D198" s="139" t="s">
        <v>193</v>
      </c>
      <c r="E198" s="145" t="s">
        <v>335</v>
      </c>
      <c r="F198" s="146" t="s">
        <v>322</v>
      </c>
      <c r="H198" s="147">
        <v>80</v>
      </c>
      <c r="I198" s="148"/>
      <c r="L198" s="144"/>
      <c r="M198" s="149"/>
      <c r="T198" s="150"/>
      <c r="AT198" s="145" t="s">
        <v>193</v>
      </c>
      <c r="AU198" s="145" t="s">
        <v>85</v>
      </c>
      <c r="AV198" s="11" t="s">
        <v>87</v>
      </c>
      <c r="AW198" s="11" t="s">
        <v>38</v>
      </c>
      <c r="AX198" s="11" t="s">
        <v>85</v>
      </c>
      <c r="AY198" s="145" t="s">
        <v>155</v>
      </c>
    </row>
    <row r="199" spans="2:65" s="1" customFormat="1" ht="16.5" customHeight="1">
      <c r="B199" s="33"/>
      <c r="C199" s="126" t="s">
        <v>336</v>
      </c>
      <c r="D199" s="126" t="s">
        <v>156</v>
      </c>
      <c r="E199" s="127" t="s">
        <v>337</v>
      </c>
      <c r="F199" s="128" t="s">
        <v>338</v>
      </c>
      <c r="G199" s="129" t="s">
        <v>317</v>
      </c>
      <c r="H199" s="130">
        <v>80</v>
      </c>
      <c r="I199" s="131"/>
      <c r="J199" s="132">
        <f>ROUND(I199*H199,2)</f>
        <v>0</v>
      </c>
      <c r="K199" s="128" t="s">
        <v>21</v>
      </c>
      <c r="L199" s="33"/>
      <c r="M199" s="133" t="s">
        <v>21</v>
      </c>
      <c r="N199" s="134" t="s">
        <v>48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154</v>
      </c>
      <c r="AT199" s="137" t="s">
        <v>156</v>
      </c>
      <c r="AU199" s="137" t="s">
        <v>85</v>
      </c>
      <c r="AY199" s="18" t="s">
        <v>155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8" t="s">
        <v>85</v>
      </c>
      <c r="BK199" s="138">
        <f>ROUND(I199*H199,2)</f>
        <v>0</v>
      </c>
      <c r="BL199" s="18" t="s">
        <v>154</v>
      </c>
      <c r="BM199" s="137" t="s">
        <v>339</v>
      </c>
    </row>
    <row r="200" spans="2:65" s="1" customFormat="1" ht="19.5">
      <c r="B200" s="33"/>
      <c r="D200" s="139" t="s">
        <v>161</v>
      </c>
      <c r="F200" s="140" t="s">
        <v>340</v>
      </c>
      <c r="I200" s="141"/>
      <c r="L200" s="33"/>
      <c r="M200" s="142"/>
      <c r="T200" s="54"/>
      <c r="AT200" s="18" t="s">
        <v>161</v>
      </c>
      <c r="AU200" s="18" t="s">
        <v>85</v>
      </c>
    </row>
    <row r="201" spans="2:65" s="1" customFormat="1" ht="48.75">
      <c r="B201" s="33"/>
      <c r="D201" s="139" t="s">
        <v>162</v>
      </c>
      <c r="F201" s="143" t="s">
        <v>341</v>
      </c>
      <c r="I201" s="141"/>
      <c r="L201" s="33"/>
      <c r="M201" s="142"/>
      <c r="T201" s="54"/>
      <c r="AT201" s="18" t="s">
        <v>162</v>
      </c>
      <c r="AU201" s="18" t="s">
        <v>85</v>
      </c>
    </row>
    <row r="202" spans="2:65" s="11" customFormat="1">
      <c r="B202" s="144"/>
      <c r="D202" s="139" t="s">
        <v>193</v>
      </c>
      <c r="E202" s="145" t="s">
        <v>342</v>
      </c>
      <c r="F202" s="146" t="s">
        <v>322</v>
      </c>
      <c r="H202" s="147">
        <v>80</v>
      </c>
      <c r="I202" s="148"/>
      <c r="L202" s="144"/>
      <c r="M202" s="149"/>
      <c r="T202" s="150"/>
      <c r="AT202" s="145" t="s">
        <v>193</v>
      </c>
      <c r="AU202" s="145" t="s">
        <v>85</v>
      </c>
      <c r="AV202" s="11" t="s">
        <v>87</v>
      </c>
      <c r="AW202" s="11" t="s">
        <v>38</v>
      </c>
      <c r="AX202" s="11" t="s">
        <v>85</v>
      </c>
      <c r="AY202" s="145" t="s">
        <v>155</v>
      </c>
    </row>
    <row r="203" spans="2:65" s="1" customFormat="1" ht="16.5" customHeight="1">
      <c r="B203" s="33"/>
      <c r="C203" s="126" t="s">
        <v>343</v>
      </c>
      <c r="D203" s="126" t="s">
        <v>156</v>
      </c>
      <c r="E203" s="127" t="s">
        <v>344</v>
      </c>
      <c r="F203" s="128" t="s">
        <v>345</v>
      </c>
      <c r="G203" s="129" t="s">
        <v>190</v>
      </c>
      <c r="H203" s="130">
        <v>1400</v>
      </c>
      <c r="I203" s="131"/>
      <c r="J203" s="132">
        <f>ROUND(I203*H203,2)</f>
        <v>0</v>
      </c>
      <c r="K203" s="128" t="s">
        <v>21</v>
      </c>
      <c r="L203" s="33"/>
      <c r="M203" s="133" t="s">
        <v>21</v>
      </c>
      <c r="N203" s="134" t="s">
        <v>48</v>
      </c>
      <c r="P203" s="135">
        <f>O203*H203</f>
        <v>0</v>
      </c>
      <c r="Q203" s="135">
        <v>0</v>
      </c>
      <c r="R203" s="135">
        <f>Q203*H203</f>
        <v>0</v>
      </c>
      <c r="S203" s="135">
        <v>0</v>
      </c>
      <c r="T203" s="136">
        <f>S203*H203</f>
        <v>0</v>
      </c>
      <c r="AR203" s="137" t="s">
        <v>154</v>
      </c>
      <c r="AT203" s="137" t="s">
        <v>156</v>
      </c>
      <c r="AU203" s="137" t="s">
        <v>85</v>
      </c>
      <c r="AY203" s="18" t="s">
        <v>155</v>
      </c>
      <c r="BE203" s="138">
        <f>IF(N203="základní",J203,0)</f>
        <v>0</v>
      </c>
      <c r="BF203" s="138">
        <f>IF(N203="snížená",J203,0)</f>
        <v>0</v>
      </c>
      <c r="BG203" s="138">
        <f>IF(N203="zákl. přenesená",J203,0)</f>
        <v>0</v>
      </c>
      <c r="BH203" s="138">
        <f>IF(N203="sníž. přenesená",J203,0)</f>
        <v>0</v>
      </c>
      <c r="BI203" s="138">
        <f>IF(N203="nulová",J203,0)</f>
        <v>0</v>
      </c>
      <c r="BJ203" s="18" t="s">
        <v>85</v>
      </c>
      <c r="BK203" s="138">
        <f>ROUND(I203*H203,2)</f>
        <v>0</v>
      </c>
      <c r="BL203" s="18" t="s">
        <v>154</v>
      </c>
      <c r="BM203" s="137" t="s">
        <v>346</v>
      </c>
    </row>
    <row r="204" spans="2:65" s="1" customFormat="1">
      <c r="B204" s="33"/>
      <c r="D204" s="139" t="s">
        <v>161</v>
      </c>
      <c r="F204" s="140" t="s">
        <v>345</v>
      </c>
      <c r="I204" s="141"/>
      <c r="L204" s="33"/>
      <c r="M204" s="142"/>
      <c r="T204" s="54"/>
      <c r="AT204" s="18" t="s">
        <v>161</v>
      </c>
      <c r="AU204" s="18" t="s">
        <v>85</v>
      </c>
    </row>
    <row r="205" spans="2:65" s="1" customFormat="1" ht="29.25">
      <c r="B205" s="33"/>
      <c r="D205" s="139" t="s">
        <v>162</v>
      </c>
      <c r="F205" s="143" t="s">
        <v>347</v>
      </c>
      <c r="I205" s="141"/>
      <c r="L205" s="33"/>
      <c r="M205" s="142"/>
      <c r="T205" s="54"/>
      <c r="AT205" s="18" t="s">
        <v>162</v>
      </c>
      <c r="AU205" s="18" t="s">
        <v>85</v>
      </c>
    </row>
    <row r="206" spans="2:65" s="11" customFormat="1">
      <c r="B206" s="144"/>
      <c r="D206" s="139" t="s">
        <v>193</v>
      </c>
      <c r="E206" s="145" t="s">
        <v>348</v>
      </c>
      <c r="F206" s="146" t="s">
        <v>349</v>
      </c>
      <c r="H206" s="147">
        <v>1400</v>
      </c>
      <c r="I206" s="148"/>
      <c r="L206" s="144"/>
      <c r="M206" s="149"/>
      <c r="T206" s="150"/>
      <c r="AT206" s="145" t="s">
        <v>193</v>
      </c>
      <c r="AU206" s="145" t="s">
        <v>85</v>
      </c>
      <c r="AV206" s="11" t="s">
        <v>87</v>
      </c>
      <c r="AW206" s="11" t="s">
        <v>38</v>
      </c>
      <c r="AX206" s="11" t="s">
        <v>85</v>
      </c>
      <c r="AY206" s="145" t="s">
        <v>155</v>
      </c>
    </row>
    <row r="207" spans="2:65" s="10" customFormat="1" ht="25.9" customHeight="1">
      <c r="B207" s="116"/>
      <c r="D207" s="117" t="s">
        <v>76</v>
      </c>
      <c r="E207" s="118" t="s">
        <v>350</v>
      </c>
      <c r="F207" s="118" t="s">
        <v>351</v>
      </c>
      <c r="I207" s="119"/>
      <c r="J207" s="120">
        <f>BK207</f>
        <v>0</v>
      </c>
      <c r="L207" s="116"/>
      <c r="M207" s="121"/>
      <c r="P207" s="122">
        <f>SUM(P208:P227)</f>
        <v>0</v>
      </c>
      <c r="R207" s="122">
        <f>SUM(R208:R227)</f>
        <v>0</v>
      </c>
      <c r="T207" s="123">
        <f>SUM(T208:T227)</f>
        <v>0</v>
      </c>
      <c r="AR207" s="117" t="s">
        <v>154</v>
      </c>
      <c r="AT207" s="124" t="s">
        <v>76</v>
      </c>
      <c r="AU207" s="124" t="s">
        <v>77</v>
      </c>
      <c r="AY207" s="117" t="s">
        <v>155</v>
      </c>
      <c r="BK207" s="125">
        <f>SUM(BK208:BK227)</f>
        <v>0</v>
      </c>
    </row>
    <row r="208" spans="2:65" s="1" customFormat="1" ht="16.5" customHeight="1">
      <c r="B208" s="33"/>
      <c r="C208" s="126" t="s">
        <v>352</v>
      </c>
      <c r="D208" s="126" t="s">
        <v>156</v>
      </c>
      <c r="E208" s="127" t="s">
        <v>353</v>
      </c>
      <c r="F208" s="128" t="s">
        <v>316</v>
      </c>
      <c r="G208" s="129" t="s">
        <v>317</v>
      </c>
      <c r="H208" s="130">
        <v>150</v>
      </c>
      <c r="I208" s="131"/>
      <c r="J208" s="132">
        <f>ROUND(I208*H208,2)</f>
        <v>0</v>
      </c>
      <c r="K208" s="128" t="s">
        <v>21</v>
      </c>
      <c r="L208" s="33"/>
      <c r="M208" s="133" t="s">
        <v>21</v>
      </c>
      <c r="N208" s="134" t="s">
        <v>48</v>
      </c>
      <c r="P208" s="135">
        <f>O208*H208</f>
        <v>0</v>
      </c>
      <c r="Q208" s="135">
        <v>0</v>
      </c>
      <c r="R208" s="135">
        <f>Q208*H208</f>
        <v>0</v>
      </c>
      <c r="S208" s="135">
        <v>0</v>
      </c>
      <c r="T208" s="136">
        <f>S208*H208</f>
        <v>0</v>
      </c>
      <c r="AR208" s="137" t="s">
        <v>154</v>
      </c>
      <c r="AT208" s="137" t="s">
        <v>156</v>
      </c>
      <c r="AU208" s="137" t="s">
        <v>85</v>
      </c>
      <c r="AY208" s="18" t="s">
        <v>155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8" t="s">
        <v>85</v>
      </c>
      <c r="BK208" s="138">
        <f>ROUND(I208*H208,2)</f>
        <v>0</v>
      </c>
      <c r="BL208" s="18" t="s">
        <v>154</v>
      </c>
      <c r="BM208" s="137" t="s">
        <v>354</v>
      </c>
    </row>
    <row r="209" spans="2:65" s="1" customFormat="1">
      <c r="B209" s="33"/>
      <c r="D209" s="139" t="s">
        <v>161</v>
      </c>
      <c r="F209" s="140" t="s">
        <v>319</v>
      </c>
      <c r="I209" s="141"/>
      <c r="L209" s="33"/>
      <c r="M209" s="142"/>
      <c r="T209" s="54"/>
      <c r="AT209" s="18" t="s">
        <v>161</v>
      </c>
      <c r="AU209" s="18" t="s">
        <v>85</v>
      </c>
    </row>
    <row r="210" spans="2:65" s="1" customFormat="1" ht="48.75">
      <c r="B210" s="33"/>
      <c r="D210" s="139" t="s">
        <v>162</v>
      </c>
      <c r="F210" s="143" t="s">
        <v>320</v>
      </c>
      <c r="I210" s="141"/>
      <c r="L210" s="33"/>
      <c r="M210" s="142"/>
      <c r="T210" s="54"/>
      <c r="AT210" s="18" t="s">
        <v>162</v>
      </c>
      <c r="AU210" s="18" t="s">
        <v>85</v>
      </c>
    </row>
    <row r="211" spans="2:65" s="11" customFormat="1">
      <c r="B211" s="144"/>
      <c r="D211" s="139" t="s">
        <v>193</v>
      </c>
      <c r="E211" s="145" t="s">
        <v>21</v>
      </c>
      <c r="F211" s="146" t="s">
        <v>355</v>
      </c>
      <c r="H211" s="147">
        <v>150</v>
      </c>
      <c r="I211" s="148"/>
      <c r="L211" s="144"/>
      <c r="M211" s="149"/>
      <c r="T211" s="150"/>
      <c r="AT211" s="145" t="s">
        <v>193</v>
      </c>
      <c r="AU211" s="145" t="s">
        <v>85</v>
      </c>
      <c r="AV211" s="11" t="s">
        <v>87</v>
      </c>
      <c r="AW211" s="11" t="s">
        <v>38</v>
      </c>
      <c r="AX211" s="11" t="s">
        <v>85</v>
      </c>
      <c r="AY211" s="145" t="s">
        <v>155</v>
      </c>
    </row>
    <row r="212" spans="2:65" s="1" customFormat="1" ht="16.5" customHeight="1">
      <c r="B212" s="33"/>
      <c r="C212" s="126" t="s">
        <v>356</v>
      </c>
      <c r="D212" s="126" t="s">
        <v>156</v>
      </c>
      <c r="E212" s="127" t="s">
        <v>357</v>
      </c>
      <c r="F212" s="128" t="s">
        <v>325</v>
      </c>
      <c r="G212" s="129" t="s">
        <v>317</v>
      </c>
      <c r="H212" s="130">
        <v>150</v>
      </c>
      <c r="I212" s="131"/>
      <c r="J212" s="132">
        <f>ROUND(I212*H212,2)</f>
        <v>0</v>
      </c>
      <c r="K212" s="128" t="s">
        <v>21</v>
      </c>
      <c r="L212" s="33"/>
      <c r="M212" s="133" t="s">
        <v>21</v>
      </c>
      <c r="N212" s="134" t="s">
        <v>48</v>
      </c>
      <c r="P212" s="135">
        <f>O212*H212</f>
        <v>0</v>
      </c>
      <c r="Q212" s="135">
        <v>0</v>
      </c>
      <c r="R212" s="135">
        <f>Q212*H212</f>
        <v>0</v>
      </c>
      <c r="S212" s="135">
        <v>0</v>
      </c>
      <c r="T212" s="136">
        <f>S212*H212</f>
        <v>0</v>
      </c>
      <c r="AR212" s="137" t="s">
        <v>154</v>
      </c>
      <c r="AT212" s="137" t="s">
        <v>156</v>
      </c>
      <c r="AU212" s="137" t="s">
        <v>85</v>
      </c>
      <c r="AY212" s="18" t="s">
        <v>155</v>
      </c>
      <c r="BE212" s="138">
        <f>IF(N212="základní",J212,0)</f>
        <v>0</v>
      </c>
      <c r="BF212" s="138">
        <f>IF(N212="snížená",J212,0)</f>
        <v>0</v>
      </c>
      <c r="BG212" s="138">
        <f>IF(N212="zákl. přenesená",J212,0)</f>
        <v>0</v>
      </c>
      <c r="BH212" s="138">
        <f>IF(N212="sníž. přenesená",J212,0)</f>
        <v>0</v>
      </c>
      <c r="BI212" s="138">
        <f>IF(N212="nulová",J212,0)</f>
        <v>0</v>
      </c>
      <c r="BJ212" s="18" t="s">
        <v>85</v>
      </c>
      <c r="BK212" s="138">
        <f>ROUND(I212*H212,2)</f>
        <v>0</v>
      </c>
      <c r="BL212" s="18" t="s">
        <v>154</v>
      </c>
      <c r="BM212" s="137" t="s">
        <v>358</v>
      </c>
    </row>
    <row r="213" spans="2:65" s="1" customFormat="1">
      <c r="B213" s="33"/>
      <c r="D213" s="139" t="s">
        <v>161</v>
      </c>
      <c r="F213" s="140" t="s">
        <v>325</v>
      </c>
      <c r="I213" s="141"/>
      <c r="L213" s="33"/>
      <c r="M213" s="142"/>
      <c r="T213" s="54"/>
      <c r="AT213" s="18" t="s">
        <v>161</v>
      </c>
      <c r="AU213" s="18" t="s">
        <v>85</v>
      </c>
    </row>
    <row r="214" spans="2:65" s="1" customFormat="1" ht="29.25">
      <c r="B214" s="33"/>
      <c r="D214" s="139" t="s">
        <v>162</v>
      </c>
      <c r="F214" s="143" t="s">
        <v>327</v>
      </c>
      <c r="I214" s="141"/>
      <c r="L214" s="33"/>
      <c r="M214" s="142"/>
      <c r="T214" s="54"/>
      <c r="AT214" s="18" t="s">
        <v>162</v>
      </c>
      <c r="AU214" s="18" t="s">
        <v>85</v>
      </c>
    </row>
    <row r="215" spans="2:65" s="11" customFormat="1">
      <c r="B215" s="144"/>
      <c r="D215" s="139" t="s">
        <v>193</v>
      </c>
      <c r="E215" s="145" t="s">
        <v>21</v>
      </c>
      <c r="F215" s="146" t="s">
        <v>355</v>
      </c>
      <c r="H215" s="147">
        <v>150</v>
      </c>
      <c r="I215" s="148"/>
      <c r="L215" s="144"/>
      <c r="M215" s="149"/>
      <c r="T215" s="150"/>
      <c r="AT215" s="145" t="s">
        <v>193</v>
      </c>
      <c r="AU215" s="145" t="s">
        <v>85</v>
      </c>
      <c r="AV215" s="11" t="s">
        <v>87</v>
      </c>
      <c r="AW215" s="11" t="s">
        <v>38</v>
      </c>
      <c r="AX215" s="11" t="s">
        <v>85</v>
      </c>
      <c r="AY215" s="145" t="s">
        <v>155</v>
      </c>
    </row>
    <row r="216" spans="2:65" s="1" customFormat="1" ht="16.5" customHeight="1">
      <c r="B216" s="33"/>
      <c r="C216" s="126" t="s">
        <v>359</v>
      </c>
      <c r="D216" s="126" t="s">
        <v>156</v>
      </c>
      <c r="E216" s="127" t="s">
        <v>360</v>
      </c>
      <c r="F216" s="128" t="s">
        <v>331</v>
      </c>
      <c r="G216" s="129" t="s">
        <v>317</v>
      </c>
      <c r="H216" s="130">
        <v>150</v>
      </c>
      <c r="I216" s="131"/>
      <c r="J216" s="132">
        <f>ROUND(I216*H216,2)</f>
        <v>0</v>
      </c>
      <c r="K216" s="128" t="s">
        <v>21</v>
      </c>
      <c r="L216" s="33"/>
      <c r="M216" s="133" t="s">
        <v>21</v>
      </c>
      <c r="N216" s="134" t="s">
        <v>48</v>
      </c>
      <c r="P216" s="135">
        <f>O216*H216</f>
        <v>0</v>
      </c>
      <c r="Q216" s="135">
        <v>0</v>
      </c>
      <c r="R216" s="135">
        <f>Q216*H216</f>
        <v>0</v>
      </c>
      <c r="S216" s="135">
        <v>0</v>
      </c>
      <c r="T216" s="136">
        <f>S216*H216</f>
        <v>0</v>
      </c>
      <c r="AR216" s="137" t="s">
        <v>154</v>
      </c>
      <c r="AT216" s="137" t="s">
        <v>156</v>
      </c>
      <c r="AU216" s="137" t="s">
        <v>85</v>
      </c>
      <c r="AY216" s="18" t="s">
        <v>155</v>
      </c>
      <c r="BE216" s="138">
        <f>IF(N216="základní",J216,0)</f>
        <v>0</v>
      </c>
      <c r="BF216" s="138">
        <f>IF(N216="snížená",J216,0)</f>
        <v>0</v>
      </c>
      <c r="BG216" s="138">
        <f>IF(N216="zákl. přenesená",J216,0)</f>
        <v>0</v>
      </c>
      <c r="BH216" s="138">
        <f>IF(N216="sníž. přenesená",J216,0)</f>
        <v>0</v>
      </c>
      <c r="BI216" s="138">
        <f>IF(N216="nulová",J216,0)</f>
        <v>0</v>
      </c>
      <c r="BJ216" s="18" t="s">
        <v>85</v>
      </c>
      <c r="BK216" s="138">
        <f>ROUND(I216*H216,2)</f>
        <v>0</v>
      </c>
      <c r="BL216" s="18" t="s">
        <v>154</v>
      </c>
      <c r="BM216" s="137" t="s">
        <v>361</v>
      </c>
    </row>
    <row r="217" spans="2:65" s="1" customFormat="1">
      <c r="B217" s="33"/>
      <c r="D217" s="139" t="s">
        <v>161</v>
      </c>
      <c r="F217" s="140" t="s">
        <v>333</v>
      </c>
      <c r="I217" s="141"/>
      <c r="L217" s="33"/>
      <c r="M217" s="142"/>
      <c r="T217" s="54"/>
      <c r="AT217" s="18" t="s">
        <v>161</v>
      </c>
      <c r="AU217" s="18" t="s">
        <v>85</v>
      </c>
    </row>
    <row r="218" spans="2:65" s="1" customFormat="1" ht="48.75">
      <c r="B218" s="33"/>
      <c r="D218" s="139" t="s">
        <v>162</v>
      </c>
      <c r="F218" s="143" t="s">
        <v>334</v>
      </c>
      <c r="I218" s="141"/>
      <c r="L218" s="33"/>
      <c r="M218" s="142"/>
      <c r="T218" s="54"/>
      <c r="AT218" s="18" t="s">
        <v>162</v>
      </c>
      <c r="AU218" s="18" t="s">
        <v>85</v>
      </c>
    </row>
    <row r="219" spans="2:65" s="11" customFormat="1">
      <c r="B219" s="144"/>
      <c r="D219" s="139" t="s">
        <v>193</v>
      </c>
      <c r="E219" s="145" t="s">
        <v>21</v>
      </c>
      <c r="F219" s="146" t="s">
        <v>355</v>
      </c>
      <c r="H219" s="147">
        <v>150</v>
      </c>
      <c r="I219" s="148"/>
      <c r="L219" s="144"/>
      <c r="M219" s="149"/>
      <c r="T219" s="150"/>
      <c r="AT219" s="145" t="s">
        <v>193</v>
      </c>
      <c r="AU219" s="145" t="s">
        <v>85</v>
      </c>
      <c r="AV219" s="11" t="s">
        <v>87</v>
      </c>
      <c r="AW219" s="11" t="s">
        <v>38</v>
      </c>
      <c r="AX219" s="11" t="s">
        <v>85</v>
      </c>
      <c r="AY219" s="145" t="s">
        <v>155</v>
      </c>
    </row>
    <row r="220" spans="2:65" s="1" customFormat="1" ht="16.5" customHeight="1">
      <c r="B220" s="33"/>
      <c r="C220" s="126" t="s">
        <v>362</v>
      </c>
      <c r="D220" s="126" t="s">
        <v>156</v>
      </c>
      <c r="E220" s="127" t="s">
        <v>363</v>
      </c>
      <c r="F220" s="128" t="s">
        <v>338</v>
      </c>
      <c r="G220" s="129" t="s">
        <v>317</v>
      </c>
      <c r="H220" s="130">
        <v>150</v>
      </c>
      <c r="I220" s="131"/>
      <c r="J220" s="132">
        <f>ROUND(I220*H220,2)</f>
        <v>0</v>
      </c>
      <c r="K220" s="128" t="s">
        <v>21</v>
      </c>
      <c r="L220" s="33"/>
      <c r="M220" s="133" t="s">
        <v>21</v>
      </c>
      <c r="N220" s="134" t="s">
        <v>48</v>
      </c>
      <c r="P220" s="135">
        <f>O220*H220</f>
        <v>0</v>
      </c>
      <c r="Q220" s="135">
        <v>0</v>
      </c>
      <c r="R220" s="135">
        <f>Q220*H220</f>
        <v>0</v>
      </c>
      <c r="S220" s="135">
        <v>0</v>
      </c>
      <c r="T220" s="136">
        <f>S220*H220</f>
        <v>0</v>
      </c>
      <c r="AR220" s="137" t="s">
        <v>154</v>
      </c>
      <c r="AT220" s="137" t="s">
        <v>156</v>
      </c>
      <c r="AU220" s="137" t="s">
        <v>85</v>
      </c>
      <c r="AY220" s="18" t="s">
        <v>155</v>
      </c>
      <c r="BE220" s="138">
        <f>IF(N220="základní",J220,0)</f>
        <v>0</v>
      </c>
      <c r="BF220" s="138">
        <f>IF(N220="snížená",J220,0)</f>
        <v>0</v>
      </c>
      <c r="BG220" s="138">
        <f>IF(N220="zákl. přenesená",J220,0)</f>
        <v>0</v>
      </c>
      <c r="BH220" s="138">
        <f>IF(N220="sníž. přenesená",J220,0)</f>
        <v>0</v>
      </c>
      <c r="BI220" s="138">
        <f>IF(N220="nulová",J220,0)</f>
        <v>0</v>
      </c>
      <c r="BJ220" s="18" t="s">
        <v>85</v>
      </c>
      <c r="BK220" s="138">
        <f>ROUND(I220*H220,2)</f>
        <v>0</v>
      </c>
      <c r="BL220" s="18" t="s">
        <v>154</v>
      </c>
      <c r="BM220" s="137" t="s">
        <v>364</v>
      </c>
    </row>
    <row r="221" spans="2:65" s="1" customFormat="1" ht="19.5">
      <c r="B221" s="33"/>
      <c r="D221" s="139" t="s">
        <v>161</v>
      </c>
      <c r="F221" s="140" t="s">
        <v>340</v>
      </c>
      <c r="I221" s="141"/>
      <c r="L221" s="33"/>
      <c r="M221" s="142"/>
      <c r="T221" s="54"/>
      <c r="AT221" s="18" t="s">
        <v>161</v>
      </c>
      <c r="AU221" s="18" t="s">
        <v>85</v>
      </c>
    </row>
    <row r="222" spans="2:65" s="1" customFormat="1" ht="48.75">
      <c r="B222" s="33"/>
      <c r="D222" s="139" t="s">
        <v>162</v>
      </c>
      <c r="F222" s="143" t="s">
        <v>341</v>
      </c>
      <c r="I222" s="141"/>
      <c r="L222" s="33"/>
      <c r="M222" s="142"/>
      <c r="T222" s="54"/>
      <c r="AT222" s="18" t="s">
        <v>162</v>
      </c>
      <c r="AU222" s="18" t="s">
        <v>85</v>
      </c>
    </row>
    <row r="223" spans="2:65" s="11" customFormat="1">
      <c r="B223" s="144"/>
      <c r="D223" s="139" t="s">
        <v>193</v>
      </c>
      <c r="E223" s="145" t="s">
        <v>21</v>
      </c>
      <c r="F223" s="146" t="s">
        <v>355</v>
      </c>
      <c r="H223" s="147">
        <v>150</v>
      </c>
      <c r="I223" s="148"/>
      <c r="L223" s="144"/>
      <c r="M223" s="149"/>
      <c r="T223" s="150"/>
      <c r="AT223" s="145" t="s">
        <v>193</v>
      </c>
      <c r="AU223" s="145" t="s">
        <v>85</v>
      </c>
      <c r="AV223" s="11" t="s">
        <v>87</v>
      </c>
      <c r="AW223" s="11" t="s">
        <v>38</v>
      </c>
      <c r="AX223" s="11" t="s">
        <v>85</v>
      </c>
      <c r="AY223" s="145" t="s">
        <v>155</v>
      </c>
    </row>
    <row r="224" spans="2:65" s="1" customFormat="1" ht="16.5" customHeight="1">
      <c r="B224" s="33"/>
      <c r="C224" s="126" t="s">
        <v>365</v>
      </c>
      <c r="D224" s="126" t="s">
        <v>156</v>
      </c>
      <c r="E224" s="127" t="s">
        <v>366</v>
      </c>
      <c r="F224" s="128" t="s">
        <v>345</v>
      </c>
      <c r="G224" s="129" t="s">
        <v>190</v>
      </c>
      <c r="H224" s="130">
        <v>2100</v>
      </c>
      <c r="I224" s="131"/>
      <c r="J224" s="132">
        <f>ROUND(I224*H224,2)</f>
        <v>0</v>
      </c>
      <c r="K224" s="128" t="s">
        <v>21</v>
      </c>
      <c r="L224" s="33"/>
      <c r="M224" s="133" t="s">
        <v>21</v>
      </c>
      <c r="N224" s="134" t="s">
        <v>48</v>
      </c>
      <c r="P224" s="135">
        <f>O224*H224</f>
        <v>0</v>
      </c>
      <c r="Q224" s="135">
        <v>0</v>
      </c>
      <c r="R224" s="135">
        <f>Q224*H224</f>
        <v>0</v>
      </c>
      <c r="S224" s="135">
        <v>0</v>
      </c>
      <c r="T224" s="136">
        <f>S224*H224</f>
        <v>0</v>
      </c>
      <c r="AR224" s="137" t="s">
        <v>154</v>
      </c>
      <c r="AT224" s="137" t="s">
        <v>156</v>
      </c>
      <c r="AU224" s="137" t="s">
        <v>85</v>
      </c>
      <c r="AY224" s="18" t="s">
        <v>155</v>
      </c>
      <c r="BE224" s="138">
        <f>IF(N224="základní",J224,0)</f>
        <v>0</v>
      </c>
      <c r="BF224" s="138">
        <f>IF(N224="snížená",J224,0)</f>
        <v>0</v>
      </c>
      <c r="BG224" s="138">
        <f>IF(N224="zákl. přenesená",J224,0)</f>
        <v>0</v>
      </c>
      <c r="BH224" s="138">
        <f>IF(N224="sníž. přenesená",J224,0)</f>
        <v>0</v>
      </c>
      <c r="BI224" s="138">
        <f>IF(N224="nulová",J224,0)</f>
        <v>0</v>
      </c>
      <c r="BJ224" s="18" t="s">
        <v>85</v>
      </c>
      <c r="BK224" s="138">
        <f>ROUND(I224*H224,2)</f>
        <v>0</v>
      </c>
      <c r="BL224" s="18" t="s">
        <v>154</v>
      </c>
      <c r="BM224" s="137" t="s">
        <v>367</v>
      </c>
    </row>
    <row r="225" spans="2:65" s="1" customFormat="1">
      <c r="B225" s="33"/>
      <c r="D225" s="139" t="s">
        <v>161</v>
      </c>
      <c r="F225" s="140" t="s">
        <v>345</v>
      </c>
      <c r="I225" s="141"/>
      <c r="L225" s="33"/>
      <c r="M225" s="142"/>
      <c r="T225" s="54"/>
      <c r="AT225" s="18" t="s">
        <v>161</v>
      </c>
      <c r="AU225" s="18" t="s">
        <v>85</v>
      </c>
    </row>
    <row r="226" spans="2:65" s="1" customFormat="1" ht="29.25">
      <c r="B226" s="33"/>
      <c r="D226" s="139" t="s">
        <v>162</v>
      </c>
      <c r="F226" s="143" t="s">
        <v>347</v>
      </c>
      <c r="I226" s="141"/>
      <c r="L226" s="33"/>
      <c r="M226" s="142"/>
      <c r="T226" s="54"/>
      <c r="AT226" s="18" t="s">
        <v>162</v>
      </c>
      <c r="AU226" s="18" t="s">
        <v>85</v>
      </c>
    </row>
    <row r="227" spans="2:65" s="11" customFormat="1">
      <c r="B227" s="144"/>
      <c r="D227" s="139" t="s">
        <v>193</v>
      </c>
      <c r="E227" s="145" t="s">
        <v>21</v>
      </c>
      <c r="F227" s="146" t="s">
        <v>368</v>
      </c>
      <c r="H227" s="147">
        <v>2100</v>
      </c>
      <c r="I227" s="148"/>
      <c r="L227" s="144"/>
      <c r="M227" s="149"/>
      <c r="T227" s="150"/>
      <c r="AT227" s="145" t="s">
        <v>193</v>
      </c>
      <c r="AU227" s="145" t="s">
        <v>85</v>
      </c>
      <c r="AV227" s="11" t="s">
        <v>87</v>
      </c>
      <c r="AW227" s="11" t="s">
        <v>38</v>
      </c>
      <c r="AX227" s="11" t="s">
        <v>85</v>
      </c>
      <c r="AY227" s="145" t="s">
        <v>155</v>
      </c>
    </row>
    <row r="228" spans="2:65" s="10" customFormat="1" ht="25.9" customHeight="1">
      <c r="B228" s="116"/>
      <c r="D228" s="117" t="s">
        <v>76</v>
      </c>
      <c r="E228" s="118" t="s">
        <v>369</v>
      </c>
      <c r="F228" s="118" t="s">
        <v>370</v>
      </c>
      <c r="I228" s="119"/>
      <c r="J228" s="120">
        <f>BK228</f>
        <v>0</v>
      </c>
      <c r="L228" s="116"/>
      <c r="M228" s="121"/>
      <c r="P228" s="122">
        <f>SUM(P229:P250)</f>
        <v>0</v>
      </c>
      <c r="R228" s="122">
        <f>SUM(R229:R250)</f>
        <v>0</v>
      </c>
      <c r="T228" s="123">
        <f>SUM(T229:T250)</f>
        <v>0</v>
      </c>
      <c r="AR228" s="117" t="s">
        <v>168</v>
      </c>
      <c r="AT228" s="124" t="s">
        <v>76</v>
      </c>
      <c r="AU228" s="124" t="s">
        <v>77</v>
      </c>
      <c r="AY228" s="117" t="s">
        <v>155</v>
      </c>
      <c r="BK228" s="125">
        <f>SUM(BK229:BK250)</f>
        <v>0</v>
      </c>
    </row>
    <row r="229" spans="2:65" s="1" customFormat="1" ht="16.5" customHeight="1">
      <c r="B229" s="33"/>
      <c r="C229" s="126" t="s">
        <v>371</v>
      </c>
      <c r="D229" s="126" t="s">
        <v>156</v>
      </c>
      <c r="E229" s="127" t="s">
        <v>372</v>
      </c>
      <c r="F229" s="128" t="s">
        <v>373</v>
      </c>
      <c r="G229" s="129" t="s">
        <v>374</v>
      </c>
      <c r="H229" s="130">
        <v>1</v>
      </c>
      <c r="I229" s="131"/>
      <c r="J229" s="132">
        <f>ROUND(I229*H229,2)</f>
        <v>0</v>
      </c>
      <c r="K229" s="128" t="s">
        <v>21</v>
      </c>
      <c r="L229" s="33"/>
      <c r="M229" s="133" t="s">
        <v>21</v>
      </c>
      <c r="N229" s="134" t="s">
        <v>48</v>
      </c>
      <c r="P229" s="135">
        <f>O229*H229</f>
        <v>0</v>
      </c>
      <c r="Q229" s="135">
        <v>0</v>
      </c>
      <c r="R229" s="135">
        <f>Q229*H229</f>
        <v>0</v>
      </c>
      <c r="S229" s="135">
        <v>0</v>
      </c>
      <c r="T229" s="136">
        <f>S229*H229</f>
        <v>0</v>
      </c>
      <c r="AR229" s="137" t="s">
        <v>154</v>
      </c>
      <c r="AT229" s="137" t="s">
        <v>156</v>
      </c>
      <c r="AU229" s="137" t="s">
        <v>85</v>
      </c>
      <c r="AY229" s="18" t="s">
        <v>155</v>
      </c>
      <c r="BE229" s="138">
        <f>IF(N229="základní",J229,0)</f>
        <v>0</v>
      </c>
      <c r="BF229" s="138">
        <f>IF(N229="snížená",J229,0)</f>
        <v>0</v>
      </c>
      <c r="BG229" s="138">
        <f>IF(N229="zákl. přenesená",J229,0)</f>
        <v>0</v>
      </c>
      <c r="BH229" s="138">
        <f>IF(N229="sníž. přenesená",J229,0)</f>
        <v>0</v>
      </c>
      <c r="BI229" s="138">
        <f>IF(N229="nulová",J229,0)</f>
        <v>0</v>
      </c>
      <c r="BJ229" s="18" t="s">
        <v>85</v>
      </c>
      <c r="BK229" s="138">
        <f>ROUND(I229*H229,2)</f>
        <v>0</v>
      </c>
      <c r="BL229" s="18" t="s">
        <v>154</v>
      </c>
      <c r="BM229" s="137" t="s">
        <v>375</v>
      </c>
    </row>
    <row r="230" spans="2:65" s="1" customFormat="1">
      <c r="B230" s="33"/>
      <c r="D230" s="139" t="s">
        <v>161</v>
      </c>
      <c r="F230" s="140" t="s">
        <v>376</v>
      </c>
      <c r="I230" s="141"/>
      <c r="L230" s="33"/>
      <c r="M230" s="142"/>
      <c r="T230" s="54"/>
      <c r="AT230" s="18" t="s">
        <v>161</v>
      </c>
      <c r="AU230" s="18" t="s">
        <v>85</v>
      </c>
    </row>
    <row r="231" spans="2:65" s="1" customFormat="1" ht="87.75">
      <c r="B231" s="33"/>
      <c r="D231" s="139" t="s">
        <v>162</v>
      </c>
      <c r="F231" s="143" t="s">
        <v>377</v>
      </c>
      <c r="I231" s="141"/>
      <c r="L231" s="33"/>
      <c r="M231" s="142"/>
      <c r="T231" s="54"/>
      <c r="AT231" s="18" t="s">
        <v>162</v>
      </c>
      <c r="AU231" s="18" t="s">
        <v>85</v>
      </c>
    </row>
    <row r="232" spans="2:65" s="1" customFormat="1" ht="16.5" customHeight="1">
      <c r="B232" s="33"/>
      <c r="C232" s="126" t="s">
        <v>378</v>
      </c>
      <c r="D232" s="126" t="s">
        <v>156</v>
      </c>
      <c r="E232" s="127" t="s">
        <v>379</v>
      </c>
      <c r="F232" s="128" t="s">
        <v>380</v>
      </c>
      <c r="G232" s="129" t="s">
        <v>374</v>
      </c>
      <c r="H232" s="130">
        <v>1</v>
      </c>
      <c r="I232" s="131"/>
      <c r="J232" s="132">
        <f>ROUND(I232*H232,2)</f>
        <v>0</v>
      </c>
      <c r="K232" s="128" t="s">
        <v>21</v>
      </c>
      <c r="L232" s="33"/>
      <c r="M232" s="133" t="s">
        <v>21</v>
      </c>
      <c r="N232" s="134" t="s">
        <v>48</v>
      </c>
      <c r="P232" s="135">
        <f>O232*H232</f>
        <v>0</v>
      </c>
      <c r="Q232" s="135">
        <v>0</v>
      </c>
      <c r="R232" s="135">
        <f>Q232*H232</f>
        <v>0</v>
      </c>
      <c r="S232" s="135">
        <v>0</v>
      </c>
      <c r="T232" s="136">
        <f>S232*H232</f>
        <v>0</v>
      </c>
      <c r="AR232" s="137" t="s">
        <v>154</v>
      </c>
      <c r="AT232" s="137" t="s">
        <v>156</v>
      </c>
      <c r="AU232" s="137" t="s">
        <v>85</v>
      </c>
      <c r="AY232" s="18" t="s">
        <v>155</v>
      </c>
      <c r="BE232" s="138">
        <f>IF(N232="základní",J232,0)</f>
        <v>0</v>
      </c>
      <c r="BF232" s="138">
        <f>IF(N232="snížená",J232,0)</f>
        <v>0</v>
      </c>
      <c r="BG232" s="138">
        <f>IF(N232="zákl. přenesená",J232,0)</f>
        <v>0</v>
      </c>
      <c r="BH232" s="138">
        <f>IF(N232="sníž. přenesená",J232,0)</f>
        <v>0</v>
      </c>
      <c r="BI232" s="138">
        <f>IF(N232="nulová",J232,0)</f>
        <v>0</v>
      </c>
      <c r="BJ232" s="18" t="s">
        <v>85</v>
      </c>
      <c r="BK232" s="138">
        <f>ROUND(I232*H232,2)</f>
        <v>0</v>
      </c>
      <c r="BL232" s="18" t="s">
        <v>154</v>
      </c>
      <c r="BM232" s="137" t="s">
        <v>381</v>
      </c>
    </row>
    <row r="233" spans="2:65" s="1" customFormat="1">
      <c r="B233" s="33"/>
      <c r="D233" s="139" t="s">
        <v>161</v>
      </c>
      <c r="F233" s="140" t="s">
        <v>380</v>
      </c>
      <c r="I233" s="141"/>
      <c r="L233" s="33"/>
      <c r="M233" s="142"/>
      <c r="T233" s="54"/>
      <c r="AT233" s="18" t="s">
        <v>161</v>
      </c>
      <c r="AU233" s="18" t="s">
        <v>85</v>
      </c>
    </row>
    <row r="234" spans="2:65" s="1" customFormat="1" ht="19.5">
      <c r="B234" s="33"/>
      <c r="D234" s="139" t="s">
        <v>162</v>
      </c>
      <c r="F234" s="143" t="s">
        <v>382</v>
      </c>
      <c r="I234" s="141"/>
      <c r="L234" s="33"/>
      <c r="M234" s="142"/>
      <c r="T234" s="54"/>
      <c r="AT234" s="18" t="s">
        <v>162</v>
      </c>
      <c r="AU234" s="18" t="s">
        <v>85</v>
      </c>
    </row>
    <row r="235" spans="2:65" s="1" customFormat="1" ht="16.5" customHeight="1">
      <c r="B235" s="33"/>
      <c r="C235" s="126" t="s">
        <v>383</v>
      </c>
      <c r="D235" s="126" t="s">
        <v>156</v>
      </c>
      <c r="E235" s="127" t="s">
        <v>384</v>
      </c>
      <c r="F235" s="128" t="s">
        <v>385</v>
      </c>
      <c r="G235" s="129" t="s">
        <v>374</v>
      </c>
      <c r="H235" s="130">
        <v>1</v>
      </c>
      <c r="I235" s="131"/>
      <c r="J235" s="132">
        <f>ROUND(I235*H235,2)</f>
        <v>0</v>
      </c>
      <c r="K235" s="128" t="s">
        <v>21</v>
      </c>
      <c r="L235" s="33"/>
      <c r="M235" s="133" t="s">
        <v>21</v>
      </c>
      <c r="N235" s="134" t="s">
        <v>48</v>
      </c>
      <c r="P235" s="135">
        <f>O235*H235</f>
        <v>0</v>
      </c>
      <c r="Q235" s="135">
        <v>0</v>
      </c>
      <c r="R235" s="135">
        <f>Q235*H235</f>
        <v>0</v>
      </c>
      <c r="S235" s="135">
        <v>0</v>
      </c>
      <c r="T235" s="136">
        <f>S235*H235</f>
        <v>0</v>
      </c>
      <c r="AR235" s="137" t="s">
        <v>154</v>
      </c>
      <c r="AT235" s="137" t="s">
        <v>156</v>
      </c>
      <c r="AU235" s="137" t="s">
        <v>85</v>
      </c>
      <c r="AY235" s="18" t="s">
        <v>155</v>
      </c>
      <c r="BE235" s="138">
        <f>IF(N235="základní",J235,0)</f>
        <v>0</v>
      </c>
      <c r="BF235" s="138">
        <f>IF(N235="snížená",J235,0)</f>
        <v>0</v>
      </c>
      <c r="BG235" s="138">
        <f>IF(N235="zákl. přenesená",J235,0)</f>
        <v>0</v>
      </c>
      <c r="BH235" s="138">
        <f>IF(N235="sníž. přenesená",J235,0)</f>
        <v>0</v>
      </c>
      <c r="BI235" s="138">
        <f>IF(N235="nulová",J235,0)</f>
        <v>0</v>
      </c>
      <c r="BJ235" s="18" t="s">
        <v>85</v>
      </c>
      <c r="BK235" s="138">
        <f>ROUND(I235*H235,2)</f>
        <v>0</v>
      </c>
      <c r="BL235" s="18" t="s">
        <v>154</v>
      </c>
      <c r="BM235" s="137" t="s">
        <v>386</v>
      </c>
    </row>
    <row r="236" spans="2:65" s="1" customFormat="1" ht="19.5">
      <c r="B236" s="33"/>
      <c r="D236" s="139" t="s">
        <v>161</v>
      </c>
      <c r="F236" s="140" t="s">
        <v>387</v>
      </c>
      <c r="I236" s="141"/>
      <c r="L236" s="33"/>
      <c r="M236" s="142"/>
      <c r="T236" s="54"/>
      <c r="AT236" s="18" t="s">
        <v>161</v>
      </c>
      <c r="AU236" s="18" t="s">
        <v>85</v>
      </c>
    </row>
    <row r="237" spans="2:65" s="1" customFormat="1" ht="19.5">
      <c r="B237" s="33"/>
      <c r="D237" s="139" t="s">
        <v>162</v>
      </c>
      <c r="F237" s="143" t="s">
        <v>388</v>
      </c>
      <c r="I237" s="141"/>
      <c r="L237" s="33"/>
      <c r="M237" s="142"/>
      <c r="T237" s="54"/>
      <c r="AT237" s="18" t="s">
        <v>162</v>
      </c>
      <c r="AU237" s="18" t="s">
        <v>85</v>
      </c>
    </row>
    <row r="238" spans="2:65" s="1" customFormat="1" ht="16.5" customHeight="1">
      <c r="B238" s="33"/>
      <c r="C238" s="126" t="s">
        <v>389</v>
      </c>
      <c r="D238" s="126" t="s">
        <v>156</v>
      </c>
      <c r="E238" s="127" t="s">
        <v>390</v>
      </c>
      <c r="F238" s="128" t="s">
        <v>391</v>
      </c>
      <c r="G238" s="129" t="s">
        <v>374</v>
      </c>
      <c r="H238" s="130">
        <v>1</v>
      </c>
      <c r="I238" s="131"/>
      <c r="J238" s="132">
        <f>ROUND(I238*H238,2)</f>
        <v>0</v>
      </c>
      <c r="K238" s="128" t="s">
        <v>21</v>
      </c>
      <c r="L238" s="33"/>
      <c r="M238" s="133" t="s">
        <v>21</v>
      </c>
      <c r="N238" s="134" t="s">
        <v>48</v>
      </c>
      <c r="P238" s="135">
        <f>O238*H238</f>
        <v>0</v>
      </c>
      <c r="Q238" s="135">
        <v>0</v>
      </c>
      <c r="R238" s="135">
        <f>Q238*H238</f>
        <v>0</v>
      </c>
      <c r="S238" s="135">
        <v>0</v>
      </c>
      <c r="T238" s="136">
        <f>S238*H238</f>
        <v>0</v>
      </c>
      <c r="AR238" s="137" t="s">
        <v>392</v>
      </c>
      <c r="AT238" s="137" t="s">
        <v>156</v>
      </c>
      <c r="AU238" s="137" t="s">
        <v>85</v>
      </c>
      <c r="AY238" s="18" t="s">
        <v>155</v>
      </c>
      <c r="BE238" s="138">
        <f>IF(N238="základní",J238,0)</f>
        <v>0</v>
      </c>
      <c r="BF238" s="138">
        <f>IF(N238="snížená",J238,0)</f>
        <v>0</v>
      </c>
      <c r="BG238" s="138">
        <f>IF(N238="zákl. přenesená",J238,0)</f>
        <v>0</v>
      </c>
      <c r="BH238" s="138">
        <f>IF(N238="sníž. přenesená",J238,0)</f>
        <v>0</v>
      </c>
      <c r="BI238" s="138">
        <f>IF(N238="nulová",J238,0)</f>
        <v>0</v>
      </c>
      <c r="BJ238" s="18" t="s">
        <v>85</v>
      </c>
      <c r="BK238" s="138">
        <f>ROUND(I238*H238,2)</f>
        <v>0</v>
      </c>
      <c r="BL238" s="18" t="s">
        <v>392</v>
      </c>
      <c r="BM238" s="137" t="s">
        <v>393</v>
      </c>
    </row>
    <row r="239" spans="2:65" s="1" customFormat="1">
      <c r="B239" s="33"/>
      <c r="D239" s="139" t="s">
        <v>161</v>
      </c>
      <c r="F239" s="140" t="s">
        <v>391</v>
      </c>
      <c r="I239" s="141"/>
      <c r="L239" s="33"/>
      <c r="M239" s="142"/>
      <c r="T239" s="54"/>
      <c r="AT239" s="18" t="s">
        <v>161</v>
      </c>
      <c r="AU239" s="18" t="s">
        <v>85</v>
      </c>
    </row>
    <row r="240" spans="2:65" s="1" customFormat="1" ht="16.5" customHeight="1">
      <c r="B240" s="33"/>
      <c r="C240" s="126" t="s">
        <v>394</v>
      </c>
      <c r="D240" s="126" t="s">
        <v>156</v>
      </c>
      <c r="E240" s="127" t="s">
        <v>395</v>
      </c>
      <c r="F240" s="128" t="s">
        <v>396</v>
      </c>
      <c r="G240" s="129" t="s">
        <v>374</v>
      </c>
      <c r="H240" s="130">
        <v>1</v>
      </c>
      <c r="I240" s="131"/>
      <c r="J240" s="132">
        <f>ROUND(I240*H240,2)</f>
        <v>0</v>
      </c>
      <c r="K240" s="128" t="s">
        <v>21</v>
      </c>
      <c r="L240" s="33"/>
      <c r="M240" s="133" t="s">
        <v>21</v>
      </c>
      <c r="N240" s="134" t="s">
        <v>48</v>
      </c>
      <c r="P240" s="135">
        <f>O240*H240</f>
        <v>0</v>
      </c>
      <c r="Q240" s="135">
        <v>0</v>
      </c>
      <c r="R240" s="135">
        <f>Q240*H240</f>
        <v>0</v>
      </c>
      <c r="S240" s="135">
        <v>0</v>
      </c>
      <c r="T240" s="136">
        <f>S240*H240</f>
        <v>0</v>
      </c>
      <c r="AR240" s="137" t="s">
        <v>154</v>
      </c>
      <c r="AT240" s="137" t="s">
        <v>156</v>
      </c>
      <c r="AU240" s="137" t="s">
        <v>85</v>
      </c>
      <c r="AY240" s="18" t="s">
        <v>155</v>
      </c>
      <c r="BE240" s="138">
        <f>IF(N240="základní",J240,0)</f>
        <v>0</v>
      </c>
      <c r="BF240" s="138">
        <f>IF(N240="snížená",J240,0)</f>
        <v>0</v>
      </c>
      <c r="BG240" s="138">
        <f>IF(N240="zákl. přenesená",J240,0)</f>
        <v>0</v>
      </c>
      <c r="BH240" s="138">
        <f>IF(N240="sníž. přenesená",J240,0)</f>
        <v>0</v>
      </c>
      <c r="BI240" s="138">
        <f>IF(N240="nulová",J240,0)</f>
        <v>0</v>
      </c>
      <c r="BJ240" s="18" t="s">
        <v>85</v>
      </c>
      <c r="BK240" s="138">
        <f>ROUND(I240*H240,2)</f>
        <v>0</v>
      </c>
      <c r="BL240" s="18" t="s">
        <v>154</v>
      </c>
      <c r="BM240" s="137" t="s">
        <v>397</v>
      </c>
    </row>
    <row r="241" spans="2:65" s="1" customFormat="1">
      <c r="B241" s="33"/>
      <c r="D241" s="139" t="s">
        <v>161</v>
      </c>
      <c r="F241" s="140" t="s">
        <v>396</v>
      </c>
      <c r="I241" s="141"/>
      <c r="L241" s="33"/>
      <c r="M241" s="142"/>
      <c r="T241" s="54"/>
      <c r="AT241" s="18" t="s">
        <v>161</v>
      </c>
      <c r="AU241" s="18" t="s">
        <v>85</v>
      </c>
    </row>
    <row r="242" spans="2:65" s="1" customFormat="1" ht="19.5">
      <c r="B242" s="33"/>
      <c r="D242" s="139" t="s">
        <v>162</v>
      </c>
      <c r="F242" s="143" t="s">
        <v>398</v>
      </c>
      <c r="I242" s="141"/>
      <c r="L242" s="33"/>
      <c r="M242" s="142"/>
      <c r="T242" s="54"/>
      <c r="AT242" s="18" t="s">
        <v>162</v>
      </c>
      <c r="AU242" s="18" t="s">
        <v>85</v>
      </c>
    </row>
    <row r="243" spans="2:65" s="1" customFormat="1" ht="16.5" customHeight="1">
      <c r="B243" s="33"/>
      <c r="C243" s="126" t="s">
        <v>399</v>
      </c>
      <c r="D243" s="126" t="s">
        <v>156</v>
      </c>
      <c r="E243" s="127" t="s">
        <v>400</v>
      </c>
      <c r="F243" s="128" t="s">
        <v>401</v>
      </c>
      <c r="G243" s="129" t="s">
        <v>374</v>
      </c>
      <c r="H243" s="130">
        <v>1</v>
      </c>
      <c r="I243" s="131"/>
      <c r="J243" s="132">
        <f>ROUND(I243*H243,2)</f>
        <v>0</v>
      </c>
      <c r="K243" s="128" t="s">
        <v>21</v>
      </c>
      <c r="L243" s="33"/>
      <c r="M243" s="133" t="s">
        <v>21</v>
      </c>
      <c r="N243" s="134" t="s">
        <v>48</v>
      </c>
      <c r="P243" s="135">
        <f>O243*H243</f>
        <v>0</v>
      </c>
      <c r="Q243" s="135">
        <v>0</v>
      </c>
      <c r="R243" s="135">
        <f>Q243*H243</f>
        <v>0</v>
      </c>
      <c r="S243" s="135">
        <v>0</v>
      </c>
      <c r="T243" s="136">
        <f>S243*H243</f>
        <v>0</v>
      </c>
      <c r="AR243" s="137" t="s">
        <v>154</v>
      </c>
      <c r="AT243" s="137" t="s">
        <v>156</v>
      </c>
      <c r="AU243" s="137" t="s">
        <v>85</v>
      </c>
      <c r="AY243" s="18" t="s">
        <v>155</v>
      </c>
      <c r="BE243" s="138">
        <f>IF(N243="základní",J243,0)</f>
        <v>0</v>
      </c>
      <c r="BF243" s="138">
        <f>IF(N243="snížená",J243,0)</f>
        <v>0</v>
      </c>
      <c r="BG243" s="138">
        <f>IF(N243="zákl. přenesená",J243,0)</f>
        <v>0</v>
      </c>
      <c r="BH243" s="138">
        <f>IF(N243="sníž. přenesená",J243,0)</f>
        <v>0</v>
      </c>
      <c r="BI243" s="138">
        <f>IF(N243="nulová",J243,0)</f>
        <v>0</v>
      </c>
      <c r="BJ243" s="18" t="s">
        <v>85</v>
      </c>
      <c r="BK243" s="138">
        <f>ROUND(I243*H243,2)</f>
        <v>0</v>
      </c>
      <c r="BL243" s="18" t="s">
        <v>154</v>
      </c>
      <c r="BM243" s="137" t="s">
        <v>402</v>
      </c>
    </row>
    <row r="244" spans="2:65" s="1" customFormat="1">
      <c r="B244" s="33"/>
      <c r="D244" s="139" t="s">
        <v>161</v>
      </c>
      <c r="F244" s="140" t="s">
        <v>401</v>
      </c>
      <c r="I244" s="141"/>
      <c r="L244" s="33"/>
      <c r="M244" s="142"/>
      <c r="T244" s="54"/>
      <c r="AT244" s="18" t="s">
        <v>161</v>
      </c>
      <c r="AU244" s="18" t="s">
        <v>85</v>
      </c>
    </row>
    <row r="245" spans="2:65" s="1" customFormat="1" ht="19.5">
      <c r="B245" s="33"/>
      <c r="D245" s="139" t="s">
        <v>162</v>
      </c>
      <c r="F245" s="143" t="s">
        <v>398</v>
      </c>
      <c r="I245" s="141"/>
      <c r="L245" s="33"/>
      <c r="M245" s="142"/>
      <c r="T245" s="54"/>
      <c r="AT245" s="18" t="s">
        <v>162</v>
      </c>
      <c r="AU245" s="18" t="s">
        <v>85</v>
      </c>
    </row>
    <row r="246" spans="2:65" s="1" customFormat="1" ht="16.5" customHeight="1">
      <c r="B246" s="33"/>
      <c r="C246" s="126" t="s">
        <v>403</v>
      </c>
      <c r="D246" s="126" t="s">
        <v>156</v>
      </c>
      <c r="E246" s="127" t="s">
        <v>404</v>
      </c>
      <c r="F246" s="128" t="s">
        <v>405</v>
      </c>
      <c r="G246" s="129" t="s">
        <v>374</v>
      </c>
      <c r="H246" s="130">
        <v>1</v>
      </c>
      <c r="I246" s="131"/>
      <c r="J246" s="132">
        <f>ROUND(I246*H246,2)</f>
        <v>0</v>
      </c>
      <c r="K246" s="128" t="s">
        <v>21</v>
      </c>
      <c r="L246" s="33"/>
      <c r="M246" s="133" t="s">
        <v>21</v>
      </c>
      <c r="N246" s="134" t="s">
        <v>48</v>
      </c>
      <c r="P246" s="135">
        <f>O246*H246</f>
        <v>0</v>
      </c>
      <c r="Q246" s="135">
        <v>0</v>
      </c>
      <c r="R246" s="135">
        <f>Q246*H246</f>
        <v>0</v>
      </c>
      <c r="S246" s="135">
        <v>0</v>
      </c>
      <c r="T246" s="136">
        <f>S246*H246</f>
        <v>0</v>
      </c>
      <c r="AR246" s="137" t="s">
        <v>392</v>
      </c>
      <c r="AT246" s="137" t="s">
        <v>156</v>
      </c>
      <c r="AU246" s="137" t="s">
        <v>85</v>
      </c>
      <c r="AY246" s="18" t="s">
        <v>155</v>
      </c>
      <c r="BE246" s="138">
        <f>IF(N246="základní",J246,0)</f>
        <v>0</v>
      </c>
      <c r="BF246" s="138">
        <f>IF(N246="snížená",J246,0)</f>
        <v>0</v>
      </c>
      <c r="BG246" s="138">
        <f>IF(N246="zákl. přenesená",J246,0)</f>
        <v>0</v>
      </c>
      <c r="BH246" s="138">
        <f>IF(N246="sníž. přenesená",J246,0)</f>
        <v>0</v>
      </c>
      <c r="BI246" s="138">
        <f>IF(N246="nulová",J246,0)</f>
        <v>0</v>
      </c>
      <c r="BJ246" s="18" t="s">
        <v>85</v>
      </c>
      <c r="BK246" s="138">
        <f>ROUND(I246*H246,2)</f>
        <v>0</v>
      </c>
      <c r="BL246" s="18" t="s">
        <v>392</v>
      </c>
      <c r="BM246" s="137" t="s">
        <v>406</v>
      </c>
    </row>
    <row r="247" spans="2:65" s="1" customFormat="1" ht="29.25">
      <c r="B247" s="33"/>
      <c r="D247" s="139" t="s">
        <v>161</v>
      </c>
      <c r="F247" s="140" t="s">
        <v>407</v>
      </c>
      <c r="I247" s="141"/>
      <c r="L247" s="33"/>
      <c r="M247" s="142"/>
      <c r="T247" s="54"/>
      <c r="AT247" s="18" t="s">
        <v>161</v>
      </c>
      <c r="AU247" s="18" t="s">
        <v>85</v>
      </c>
    </row>
    <row r="248" spans="2:65" s="1" customFormat="1" ht="48.75">
      <c r="B248" s="33"/>
      <c r="D248" s="139" t="s">
        <v>162</v>
      </c>
      <c r="F248" s="143" t="s">
        <v>408</v>
      </c>
      <c r="I248" s="141"/>
      <c r="L248" s="33"/>
      <c r="M248" s="142"/>
      <c r="T248" s="54"/>
      <c r="AT248" s="18" t="s">
        <v>162</v>
      </c>
      <c r="AU248" s="18" t="s">
        <v>85</v>
      </c>
    </row>
    <row r="249" spans="2:65" s="1" customFormat="1" ht="16.5" customHeight="1">
      <c r="B249" s="33"/>
      <c r="C249" s="126" t="s">
        <v>409</v>
      </c>
      <c r="D249" s="126" t="s">
        <v>156</v>
      </c>
      <c r="E249" s="127" t="s">
        <v>410</v>
      </c>
      <c r="F249" s="128" t="s">
        <v>411</v>
      </c>
      <c r="G249" s="129" t="s">
        <v>374</v>
      </c>
      <c r="H249" s="130">
        <v>1</v>
      </c>
      <c r="I249" s="131"/>
      <c r="J249" s="132">
        <f>ROUND(I249*H249,2)</f>
        <v>0</v>
      </c>
      <c r="K249" s="128" t="s">
        <v>21</v>
      </c>
      <c r="L249" s="33"/>
      <c r="M249" s="133" t="s">
        <v>21</v>
      </c>
      <c r="N249" s="134" t="s">
        <v>48</v>
      </c>
      <c r="P249" s="135">
        <f>O249*H249</f>
        <v>0</v>
      </c>
      <c r="Q249" s="135">
        <v>0</v>
      </c>
      <c r="R249" s="135">
        <f>Q249*H249</f>
        <v>0</v>
      </c>
      <c r="S249" s="135">
        <v>0</v>
      </c>
      <c r="T249" s="136">
        <f>S249*H249</f>
        <v>0</v>
      </c>
      <c r="AR249" s="137" t="s">
        <v>392</v>
      </c>
      <c r="AT249" s="137" t="s">
        <v>156</v>
      </c>
      <c r="AU249" s="137" t="s">
        <v>85</v>
      </c>
      <c r="AY249" s="18" t="s">
        <v>155</v>
      </c>
      <c r="BE249" s="138">
        <f>IF(N249="základní",J249,0)</f>
        <v>0</v>
      </c>
      <c r="BF249" s="138">
        <f>IF(N249="snížená",J249,0)</f>
        <v>0</v>
      </c>
      <c r="BG249" s="138">
        <f>IF(N249="zákl. přenesená",J249,0)</f>
        <v>0</v>
      </c>
      <c r="BH249" s="138">
        <f>IF(N249="sníž. přenesená",J249,0)</f>
        <v>0</v>
      </c>
      <c r="BI249" s="138">
        <f>IF(N249="nulová",J249,0)</f>
        <v>0</v>
      </c>
      <c r="BJ249" s="18" t="s">
        <v>85</v>
      </c>
      <c r="BK249" s="138">
        <f>ROUND(I249*H249,2)</f>
        <v>0</v>
      </c>
      <c r="BL249" s="18" t="s">
        <v>392</v>
      </c>
      <c r="BM249" s="137" t="s">
        <v>412</v>
      </c>
    </row>
    <row r="250" spans="2:65" s="1" customFormat="1">
      <c r="B250" s="33"/>
      <c r="D250" s="139" t="s">
        <v>161</v>
      </c>
      <c r="F250" s="140" t="s">
        <v>411</v>
      </c>
      <c r="I250" s="141"/>
      <c r="L250" s="33"/>
      <c r="M250" s="161"/>
      <c r="N250" s="162"/>
      <c r="O250" s="162"/>
      <c r="P250" s="162"/>
      <c r="Q250" s="162"/>
      <c r="R250" s="162"/>
      <c r="S250" s="162"/>
      <c r="T250" s="163"/>
      <c r="AT250" s="18" t="s">
        <v>161</v>
      </c>
      <c r="AU250" s="18" t="s">
        <v>85</v>
      </c>
    </row>
    <row r="251" spans="2:65" s="1" customFormat="1" ht="6.95" customHeight="1">
      <c r="B251" s="42"/>
      <c r="C251" s="43"/>
      <c r="D251" s="43"/>
      <c r="E251" s="43"/>
      <c r="F251" s="43"/>
      <c r="G251" s="43"/>
      <c r="H251" s="43"/>
      <c r="I251" s="43"/>
      <c r="J251" s="43"/>
      <c r="K251" s="43"/>
      <c r="L251" s="33"/>
    </row>
  </sheetData>
  <sheetProtection algorithmName="SHA-512" hashValue="zICcvdTRT2y4MD8RaNTUSbpab7CPSmirKBHD9jo0Ha4exdOkE/IDT47jp4DnYUdEVG7OUiJiCHgrcF9klSSshA==" saltValue="DZlfbf6jydSF0QvNOkP0ITn8MBxdVTv4fLzEAjOR1xYecjNqV4I5EYfnUwGsIdrpbml4TZ5cKIj0rWlpdkSUbA==" spinCount="100000" sheet="1" objects="1" scenarios="1" formatColumns="0" formatRows="0" autoFilter="0"/>
  <autoFilter ref="C84:K250" xr:uid="{00000000-0009-0000-0000-000001000000}"/>
  <mergeCells count="9">
    <mergeCell ref="E50:H50"/>
    <mergeCell ref="E75:H75"/>
    <mergeCell ref="E77:H77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scale="84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B2:BM28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91</v>
      </c>
      <c r="AZ2" s="164" t="s">
        <v>413</v>
      </c>
      <c r="BA2" s="164" t="s">
        <v>414</v>
      </c>
      <c r="BB2" s="164" t="s">
        <v>415</v>
      </c>
      <c r="BC2" s="164" t="s">
        <v>416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417</v>
      </c>
      <c r="BA3" s="164" t="s">
        <v>418</v>
      </c>
      <c r="BB3" s="164" t="s">
        <v>419</v>
      </c>
      <c r="BC3" s="164" t="s">
        <v>420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  <c r="AZ4" s="164" t="s">
        <v>421</v>
      </c>
      <c r="BA4" s="164" t="s">
        <v>421</v>
      </c>
      <c r="BB4" s="164" t="s">
        <v>422</v>
      </c>
      <c r="BC4" s="164" t="s">
        <v>423</v>
      </c>
      <c r="BD4" s="164" t="s">
        <v>87</v>
      </c>
    </row>
    <row r="5" spans="2:56" ht="6.95" customHeight="1">
      <c r="B5" s="21"/>
      <c r="L5" s="21"/>
      <c r="AZ5" s="164" t="s">
        <v>424</v>
      </c>
      <c r="BA5" s="164" t="s">
        <v>424</v>
      </c>
      <c r="BB5" s="164" t="s">
        <v>422</v>
      </c>
      <c r="BC5" s="164" t="s">
        <v>425</v>
      </c>
      <c r="BD5" s="164" t="s">
        <v>87</v>
      </c>
    </row>
    <row r="6" spans="2:56" ht="12" customHeight="1">
      <c r="B6" s="21"/>
      <c r="D6" s="28" t="s">
        <v>16</v>
      </c>
      <c r="L6" s="21"/>
      <c r="AZ6" s="164" t="s">
        <v>426</v>
      </c>
      <c r="BA6" s="164" t="s">
        <v>427</v>
      </c>
      <c r="BB6" s="164" t="s">
        <v>419</v>
      </c>
      <c r="BC6" s="164" t="s">
        <v>428</v>
      </c>
      <c r="BD6" s="164" t="s">
        <v>87</v>
      </c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s="1" customFormat="1" ht="12" customHeight="1">
      <c r="B8" s="33"/>
      <c r="D8" s="28" t="s">
        <v>127</v>
      </c>
      <c r="L8" s="33"/>
    </row>
    <row r="9" spans="2:56" s="1" customFormat="1" ht="16.5" customHeight="1">
      <c r="B9" s="33"/>
      <c r="E9" s="323" t="s">
        <v>429</v>
      </c>
      <c r="F9" s="359"/>
      <c r="G9" s="359"/>
      <c r="H9" s="359"/>
      <c r="L9" s="33"/>
    </row>
    <row r="10" spans="2:56" s="1" customFormat="1">
      <c r="B10" s="33"/>
      <c r="L10" s="33"/>
    </row>
    <row r="11" spans="2:56" s="1" customFormat="1" ht="12" customHeight="1">
      <c r="B11" s="33"/>
      <c r="D11" s="28" t="s">
        <v>18</v>
      </c>
      <c r="F11" s="26" t="s">
        <v>21</v>
      </c>
      <c r="I11" s="28" t="s">
        <v>20</v>
      </c>
      <c r="J11" s="26" t="s">
        <v>21</v>
      </c>
      <c r="L11" s="33"/>
    </row>
    <row r="12" spans="2:56" s="1" customFormat="1" ht="12" customHeight="1">
      <c r="B12" s="33"/>
      <c r="D12" s="28" t="s">
        <v>22</v>
      </c>
      <c r="F12" s="26" t="s">
        <v>23</v>
      </c>
      <c r="I12" s="28" t="s">
        <v>24</v>
      </c>
      <c r="J12" s="50" t="str">
        <f>'Rekapitulace stavby'!AN8</f>
        <v>19. 3. 2024</v>
      </c>
      <c r="L12" s="33"/>
    </row>
    <row r="13" spans="2:56" s="1" customFormat="1" ht="10.9" customHeight="1">
      <c r="B13" s="33"/>
      <c r="L13" s="33"/>
    </row>
    <row r="14" spans="2:56" s="1" customFormat="1" ht="12" customHeight="1">
      <c r="B14" s="33"/>
      <c r="D14" s="28" t="s">
        <v>26</v>
      </c>
      <c r="I14" s="28" t="s">
        <v>27</v>
      </c>
      <c r="J14" s="26" t="s">
        <v>28</v>
      </c>
      <c r="L14" s="33"/>
    </row>
    <row r="15" spans="2:56" s="1" customFormat="1" ht="18" customHeight="1">
      <c r="B15" s="33"/>
      <c r="E15" s="26" t="s">
        <v>29</v>
      </c>
      <c r="I15" s="28" t="s">
        <v>30</v>
      </c>
      <c r="J15" s="26" t="s">
        <v>31</v>
      </c>
      <c r="L15" s="33"/>
    </row>
    <row r="16" spans="2:56" s="1" customFormat="1" ht="6.95" customHeight="1">
      <c r="B16" s="33"/>
      <c r="L16" s="33"/>
    </row>
    <row r="17" spans="2:12" s="1" customFormat="1" ht="12" customHeight="1">
      <c r="B17" s="33"/>
      <c r="D17" s="28" t="s">
        <v>32</v>
      </c>
      <c r="I17" s="28" t="s">
        <v>27</v>
      </c>
      <c r="J17" s="29" t="str">
        <f>'Rekapitulace stavby'!AN13</f>
        <v>Vyplň údaj</v>
      </c>
      <c r="L17" s="33"/>
    </row>
    <row r="18" spans="2:12" s="1" customFormat="1" ht="18" customHeight="1">
      <c r="B18" s="33"/>
      <c r="E18" s="362" t="str">
        <f>'Rekapitulace stavby'!E14</f>
        <v>Vyplň údaj</v>
      </c>
      <c r="F18" s="334"/>
      <c r="G18" s="334"/>
      <c r="H18" s="334"/>
      <c r="I18" s="28" t="s">
        <v>30</v>
      </c>
      <c r="J18" s="29" t="str">
        <f>'Rekapitulace stavby'!AN14</f>
        <v>Vyplň údaj</v>
      </c>
      <c r="L18" s="33"/>
    </row>
    <row r="19" spans="2:12" s="1" customFormat="1" ht="6.95" customHeight="1">
      <c r="B19" s="33"/>
      <c r="L19" s="33"/>
    </row>
    <row r="20" spans="2:12" s="1" customFormat="1" ht="12" customHeight="1">
      <c r="B20" s="33"/>
      <c r="D20" s="28" t="s">
        <v>34</v>
      </c>
      <c r="I20" s="28" t="s">
        <v>27</v>
      </c>
      <c r="J20" s="26" t="s">
        <v>35</v>
      </c>
      <c r="L20" s="33"/>
    </row>
    <row r="21" spans="2:12" s="1" customFormat="1" ht="18" customHeight="1">
      <c r="B21" s="33"/>
      <c r="E21" s="26" t="s">
        <v>36</v>
      </c>
      <c r="I21" s="28" t="s">
        <v>30</v>
      </c>
      <c r="J21" s="26" t="s">
        <v>37</v>
      </c>
      <c r="L21" s="33"/>
    </row>
    <row r="22" spans="2:12" s="1" customFormat="1" ht="6.95" customHeight="1">
      <c r="B22" s="33"/>
      <c r="L22" s="33"/>
    </row>
    <row r="23" spans="2:12" s="1" customFormat="1" ht="12" customHeight="1">
      <c r="B23" s="33"/>
      <c r="D23" s="28" t="s">
        <v>39</v>
      </c>
      <c r="I23" s="28" t="s">
        <v>27</v>
      </c>
      <c r="J23" s="26" t="s">
        <v>21</v>
      </c>
      <c r="L23" s="33"/>
    </row>
    <row r="24" spans="2:12" s="1" customFormat="1" ht="18" customHeight="1">
      <c r="B24" s="33"/>
      <c r="E24" s="26" t="s">
        <v>40</v>
      </c>
      <c r="I24" s="28" t="s">
        <v>30</v>
      </c>
      <c r="J24" s="26" t="s">
        <v>21</v>
      </c>
      <c r="L24" s="33"/>
    </row>
    <row r="25" spans="2:12" s="1" customFormat="1" ht="6.95" customHeight="1">
      <c r="B25" s="33"/>
      <c r="L25" s="33"/>
    </row>
    <row r="26" spans="2:12" s="1" customFormat="1" ht="12" customHeight="1">
      <c r="B26" s="33"/>
      <c r="D26" s="28" t="s">
        <v>41</v>
      </c>
      <c r="L26" s="33"/>
    </row>
    <row r="27" spans="2:12" s="7" customFormat="1" ht="16.5" customHeight="1">
      <c r="B27" s="92"/>
      <c r="E27" s="339" t="s">
        <v>21</v>
      </c>
      <c r="F27" s="339"/>
      <c r="G27" s="339"/>
      <c r="H27" s="339"/>
      <c r="L27" s="92"/>
    </row>
    <row r="28" spans="2:12" s="1" customFormat="1" ht="6.95" customHeight="1">
      <c r="B28" s="33"/>
      <c r="L28" s="33"/>
    </row>
    <row r="29" spans="2:12" s="1" customFormat="1" ht="6.95" customHeight="1">
      <c r="B29" s="33"/>
      <c r="D29" s="51"/>
      <c r="E29" s="51"/>
      <c r="F29" s="51"/>
      <c r="G29" s="51"/>
      <c r="H29" s="51"/>
      <c r="I29" s="51"/>
      <c r="J29" s="51"/>
      <c r="K29" s="51"/>
      <c r="L29" s="33"/>
    </row>
    <row r="30" spans="2:12" s="1" customFormat="1" ht="25.35" customHeight="1">
      <c r="B30" s="33"/>
      <c r="D30" s="93" t="s">
        <v>43</v>
      </c>
      <c r="J30" s="64">
        <f>ROUND(J86, 2)</f>
        <v>0</v>
      </c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14.45" customHeight="1">
      <c r="B32" s="33"/>
      <c r="F32" s="36" t="s">
        <v>45</v>
      </c>
      <c r="I32" s="36" t="s">
        <v>44</v>
      </c>
      <c r="J32" s="36" t="s">
        <v>46</v>
      </c>
      <c r="L32" s="33"/>
    </row>
    <row r="33" spans="2:12" s="1" customFormat="1" ht="14.45" customHeight="1">
      <c r="B33" s="33"/>
      <c r="D33" s="53" t="s">
        <v>47</v>
      </c>
      <c r="E33" s="28" t="s">
        <v>48</v>
      </c>
      <c r="F33" s="84">
        <f>ROUND((SUM(BE86:BE283)),  2)</f>
        <v>0</v>
      </c>
      <c r="I33" s="94">
        <v>0.21</v>
      </c>
      <c r="J33" s="84">
        <f>ROUND(((SUM(BE86:BE283))*I33),  2)</f>
        <v>0</v>
      </c>
      <c r="L33" s="33"/>
    </row>
    <row r="34" spans="2:12" s="1" customFormat="1" ht="14.45" customHeight="1">
      <c r="B34" s="33"/>
      <c r="E34" s="28" t="s">
        <v>49</v>
      </c>
      <c r="F34" s="84">
        <f>ROUND((SUM(BF86:BF283)),  2)</f>
        <v>0</v>
      </c>
      <c r="I34" s="94">
        <v>0.12</v>
      </c>
      <c r="J34" s="84">
        <f>ROUND(((SUM(BF86:BF283))*I34),  2)</f>
        <v>0</v>
      </c>
      <c r="L34" s="33"/>
    </row>
    <row r="35" spans="2:12" s="1" customFormat="1" ht="14.45" hidden="1" customHeight="1">
      <c r="B35" s="33"/>
      <c r="E35" s="28" t="s">
        <v>50</v>
      </c>
      <c r="F35" s="84">
        <f>ROUND((SUM(BG86:BG283)),  2)</f>
        <v>0</v>
      </c>
      <c r="I35" s="94">
        <v>0.21</v>
      </c>
      <c r="J35" s="84">
        <f>0</f>
        <v>0</v>
      </c>
      <c r="L35" s="33"/>
    </row>
    <row r="36" spans="2:12" s="1" customFormat="1" ht="14.45" hidden="1" customHeight="1">
      <c r="B36" s="33"/>
      <c r="E36" s="28" t="s">
        <v>51</v>
      </c>
      <c r="F36" s="84">
        <f>ROUND((SUM(BH86:BH283)),  2)</f>
        <v>0</v>
      </c>
      <c r="I36" s="94">
        <v>0.12</v>
      </c>
      <c r="J36" s="84">
        <f>0</f>
        <v>0</v>
      </c>
      <c r="L36" s="33"/>
    </row>
    <row r="37" spans="2:12" s="1" customFormat="1" ht="14.45" hidden="1" customHeight="1">
      <c r="B37" s="33"/>
      <c r="E37" s="28" t="s">
        <v>52</v>
      </c>
      <c r="F37" s="84">
        <f>ROUND((SUM(BI86:BI283)),  2)</f>
        <v>0</v>
      </c>
      <c r="I37" s="94">
        <v>0</v>
      </c>
      <c r="J37" s="84">
        <f>0</f>
        <v>0</v>
      </c>
      <c r="L37" s="33"/>
    </row>
    <row r="38" spans="2:12" s="1" customFormat="1" ht="6.95" customHeight="1">
      <c r="B38" s="33"/>
      <c r="L38" s="33"/>
    </row>
    <row r="39" spans="2:12" s="1" customFormat="1" ht="25.35" customHeight="1">
      <c r="B39" s="33"/>
      <c r="C39" s="95"/>
      <c r="D39" s="96" t="s">
        <v>53</v>
      </c>
      <c r="E39" s="55"/>
      <c r="F39" s="55"/>
      <c r="G39" s="97" t="s">
        <v>54</v>
      </c>
      <c r="H39" s="98" t="s">
        <v>55</v>
      </c>
      <c r="I39" s="55"/>
      <c r="J39" s="99">
        <f>SUM(J30:J37)</f>
        <v>0</v>
      </c>
      <c r="K39" s="100"/>
      <c r="L39" s="33"/>
    </row>
    <row r="40" spans="2:12" s="1" customFormat="1" ht="14.45" customHeight="1">
      <c r="B40" s="42"/>
      <c r="C40" s="43"/>
      <c r="D40" s="43"/>
      <c r="E40" s="43"/>
      <c r="F40" s="43"/>
      <c r="G40" s="43"/>
      <c r="H40" s="43"/>
      <c r="I40" s="43"/>
      <c r="J40" s="43"/>
      <c r="K40" s="43"/>
      <c r="L40" s="33"/>
    </row>
    <row r="44" spans="2:12" s="1" customFormat="1" ht="6.95" customHeight="1">
      <c r="B44" s="44"/>
      <c r="C44" s="45"/>
      <c r="D44" s="45"/>
      <c r="E44" s="45"/>
      <c r="F44" s="45"/>
      <c r="G44" s="45"/>
      <c r="H44" s="45"/>
      <c r="I44" s="45"/>
      <c r="J44" s="45"/>
      <c r="K44" s="45"/>
      <c r="L44" s="33"/>
    </row>
    <row r="45" spans="2:12" s="1" customFormat="1" ht="24.95" customHeight="1">
      <c r="B45" s="33"/>
      <c r="C45" s="22" t="s">
        <v>129</v>
      </c>
      <c r="L45" s="33"/>
    </row>
    <row r="46" spans="2:12" s="1" customFormat="1" ht="6.95" customHeight="1">
      <c r="B46" s="33"/>
      <c r="L46" s="33"/>
    </row>
    <row r="47" spans="2:12" s="1" customFormat="1" ht="12" customHeight="1">
      <c r="B47" s="33"/>
      <c r="C47" s="28" t="s">
        <v>16</v>
      </c>
      <c r="L47" s="33"/>
    </row>
    <row r="48" spans="2:12" s="1" customFormat="1" ht="16.5" customHeight="1">
      <c r="B48" s="33"/>
      <c r="E48" s="360" t="str">
        <f>E7</f>
        <v>VD Štvanice – oprava plavebních komor</v>
      </c>
      <c r="F48" s="361"/>
      <c r="G48" s="361"/>
      <c r="H48" s="361"/>
      <c r="L48" s="33"/>
    </row>
    <row r="49" spans="2:47" s="1" customFormat="1" ht="12" customHeight="1">
      <c r="B49" s="33"/>
      <c r="C49" s="28" t="s">
        <v>127</v>
      </c>
      <c r="L49" s="33"/>
    </row>
    <row r="50" spans="2:47" s="1" customFormat="1" ht="16.5" customHeight="1">
      <c r="B50" s="33"/>
      <c r="E50" s="323" t="str">
        <f>E9</f>
        <v>SO 02 - Nová železobetonová deska dna VPK</v>
      </c>
      <c r="F50" s="359"/>
      <c r="G50" s="359"/>
      <c r="H50" s="359"/>
      <c r="L50" s="33"/>
    </row>
    <row r="51" spans="2:47" s="1" customFormat="1" ht="6.95" customHeight="1">
      <c r="B51" s="33"/>
      <c r="L51" s="33"/>
    </row>
    <row r="52" spans="2:47" s="1" customFormat="1" ht="12" customHeight="1">
      <c r="B52" s="33"/>
      <c r="C52" s="28" t="s">
        <v>22</v>
      </c>
      <c r="F52" s="26" t="str">
        <f>F12</f>
        <v>Hlavní město Praha</v>
      </c>
      <c r="I52" s="28" t="s">
        <v>24</v>
      </c>
      <c r="J52" s="50" t="str">
        <f>IF(J12="","",J12)</f>
        <v>19. 3. 2024</v>
      </c>
      <c r="L52" s="33"/>
    </row>
    <row r="53" spans="2:47" s="1" customFormat="1" ht="6.95" customHeight="1">
      <c r="B53" s="33"/>
      <c r="L53" s="33"/>
    </row>
    <row r="54" spans="2:47" s="1" customFormat="1" ht="15.2" customHeight="1">
      <c r="B54" s="33"/>
      <c r="C54" s="28" t="s">
        <v>26</v>
      </c>
      <c r="F54" s="26" t="str">
        <f>E15</f>
        <v>Povodí Vltavy, státní podnik</v>
      </c>
      <c r="I54" s="28" t="s">
        <v>34</v>
      </c>
      <c r="J54" s="31" t="str">
        <f>E21</f>
        <v>AQUATIS a.s</v>
      </c>
      <c r="L54" s="33"/>
    </row>
    <row r="55" spans="2:47" s="1" customFormat="1" ht="15.2" customHeight="1">
      <c r="B55" s="33"/>
      <c r="C55" s="28" t="s">
        <v>32</v>
      </c>
      <c r="F55" s="26" t="str">
        <f>IF(E18="","",E18)</f>
        <v>Vyplň údaj</v>
      </c>
      <c r="I55" s="28" t="s">
        <v>39</v>
      </c>
      <c r="J55" s="31" t="str">
        <f>E24</f>
        <v>Bc. Aneta Patková</v>
      </c>
      <c r="L55" s="33"/>
    </row>
    <row r="56" spans="2:47" s="1" customFormat="1" ht="10.35" customHeight="1">
      <c r="B56" s="33"/>
      <c r="L56" s="33"/>
    </row>
    <row r="57" spans="2:47" s="1" customFormat="1" ht="29.25" customHeight="1">
      <c r="B57" s="33"/>
      <c r="C57" s="101" t="s">
        <v>130</v>
      </c>
      <c r="D57" s="95"/>
      <c r="E57" s="95"/>
      <c r="F57" s="95"/>
      <c r="G57" s="95"/>
      <c r="H57" s="95"/>
      <c r="I57" s="95"/>
      <c r="J57" s="102" t="s">
        <v>131</v>
      </c>
      <c r="K57" s="95"/>
      <c r="L57" s="33"/>
    </row>
    <row r="58" spans="2:47" s="1" customFormat="1" ht="10.35" customHeight="1">
      <c r="B58" s="33"/>
      <c r="L58" s="33"/>
    </row>
    <row r="59" spans="2:47" s="1" customFormat="1" ht="22.9" customHeight="1">
      <c r="B59" s="33"/>
      <c r="C59" s="103" t="s">
        <v>75</v>
      </c>
      <c r="J59" s="64">
        <f>J86</f>
        <v>0</v>
      </c>
      <c r="L59" s="33"/>
      <c r="AU59" s="18" t="s">
        <v>132</v>
      </c>
    </row>
    <row r="60" spans="2:47" s="8" customFormat="1" ht="24.95" customHeight="1">
      <c r="B60" s="104"/>
      <c r="D60" s="105" t="s">
        <v>430</v>
      </c>
      <c r="E60" s="106"/>
      <c r="F60" s="106"/>
      <c r="G60" s="106"/>
      <c r="H60" s="106"/>
      <c r="I60" s="106"/>
      <c r="J60" s="107">
        <f>J87</f>
        <v>0</v>
      </c>
      <c r="L60" s="104"/>
    </row>
    <row r="61" spans="2:47" s="12" customFormat="1" ht="19.899999999999999" customHeight="1">
      <c r="B61" s="165"/>
      <c r="D61" s="166" t="s">
        <v>431</v>
      </c>
      <c r="E61" s="167"/>
      <c r="F61" s="167"/>
      <c r="G61" s="167"/>
      <c r="H61" s="167"/>
      <c r="I61" s="167"/>
      <c r="J61" s="168">
        <f>J88</f>
        <v>0</v>
      </c>
      <c r="L61" s="165"/>
    </row>
    <row r="62" spans="2:47" s="12" customFormat="1" ht="19.899999999999999" customHeight="1">
      <c r="B62" s="165"/>
      <c r="D62" s="166" t="s">
        <v>432</v>
      </c>
      <c r="E62" s="167"/>
      <c r="F62" s="167"/>
      <c r="G62" s="167"/>
      <c r="H62" s="167"/>
      <c r="I62" s="167"/>
      <c r="J62" s="168">
        <f>J96</f>
        <v>0</v>
      </c>
      <c r="L62" s="165"/>
    </row>
    <row r="63" spans="2:47" s="12" customFormat="1" ht="19.899999999999999" customHeight="1">
      <c r="B63" s="165"/>
      <c r="D63" s="166" t="s">
        <v>433</v>
      </c>
      <c r="E63" s="167"/>
      <c r="F63" s="167"/>
      <c r="G63" s="167"/>
      <c r="H63" s="167"/>
      <c r="I63" s="167"/>
      <c r="J63" s="168">
        <f>J128</f>
        <v>0</v>
      </c>
      <c r="L63" s="165"/>
    </row>
    <row r="64" spans="2:47" s="12" customFormat="1" ht="19.899999999999999" customHeight="1">
      <c r="B64" s="165"/>
      <c r="D64" s="166" t="s">
        <v>434</v>
      </c>
      <c r="E64" s="167"/>
      <c r="F64" s="167"/>
      <c r="G64" s="167"/>
      <c r="H64" s="167"/>
      <c r="I64" s="167"/>
      <c r="J64" s="168">
        <f>J175</f>
        <v>0</v>
      </c>
      <c r="L64" s="165"/>
    </row>
    <row r="65" spans="2:12" s="12" customFormat="1" ht="19.899999999999999" customHeight="1">
      <c r="B65" s="165"/>
      <c r="D65" s="166" t="s">
        <v>435</v>
      </c>
      <c r="E65" s="167"/>
      <c r="F65" s="167"/>
      <c r="G65" s="167"/>
      <c r="H65" s="167"/>
      <c r="I65" s="167"/>
      <c r="J65" s="168">
        <f>J236</f>
        <v>0</v>
      </c>
      <c r="L65" s="165"/>
    </row>
    <row r="66" spans="2:12" s="12" customFormat="1" ht="19.899999999999999" customHeight="1">
      <c r="B66" s="165"/>
      <c r="D66" s="166" t="s">
        <v>436</v>
      </c>
      <c r="E66" s="167"/>
      <c r="F66" s="167"/>
      <c r="G66" s="167"/>
      <c r="H66" s="167"/>
      <c r="I66" s="167"/>
      <c r="J66" s="168">
        <f>J279</f>
        <v>0</v>
      </c>
      <c r="L66" s="165"/>
    </row>
    <row r="67" spans="2:12" s="1" customFormat="1" ht="21.75" customHeight="1">
      <c r="B67" s="33"/>
      <c r="L67" s="33"/>
    </row>
    <row r="68" spans="2:12" s="1" customFormat="1" ht="6.95" customHeight="1">
      <c r="B68" s="42"/>
      <c r="C68" s="43"/>
      <c r="D68" s="43"/>
      <c r="E68" s="43"/>
      <c r="F68" s="43"/>
      <c r="G68" s="43"/>
      <c r="H68" s="43"/>
      <c r="I68" s="43"/>
      <c r="J68" s="43"/>
      <c r="K68" s="43"/>
      <c r="L68" s="33"/>
    </row>
    <row r="72" spans="2:12" s="1" customFormat="1" ht="6.95" customHeight="1">
      <c r="B72" s="44"/>
      <c r="C72" s="45"/>
      <c r="D72" s="45"/>
      <c r="E72" s="45"/>
      <c r="F72" s="45"/>
      <c r="G72" s="45"/>
      <c r="H72" s="45"/>
      <c r="I72" s="45"/>
      <c r="J72" s="45"/>
      <c r="K72" s="45"/>
      <c r="L72" s="33"/>
    </row>
    <row r="73" spans="2:12" s="1" customFormat="1" ht="24.95" customHeight="1">
      <c r="B73" s="33"/>
      <c r="C73" s="22" t="s">
        <v>139</v>
      </c>
      <c r="L73" s="33"/>
    </row>
    <row r="74" spans="2:12" s="1" customFormat="1" ht="6.95" customHeight="1">
      <c r="B74" s="33"/>
      <c r="L74" s="33"/>
    </row>
    <row r="75" spans="2:12" s="1" customFormat="1" ht="12" customHeight="1">
      <c r="B75" s="33"/>
      <c r="C75" s="28" t="s">
        <v>16</v>
      </c>
      <c r="L75" s="33"/>
    </row>
    <row r="76" spans="2:12" s="1" customFormat="1" ht="16.5" customHeight="1">
      <c r="B76" s="33"/>
      <c r="E76" s="360" t="str">
        <f>E7</f>
        <v>VD Štvanice – oprava plavebních komor</v>
      </c>
      <c r="F76" s="361"/>
      <c r="G76" s="361"/>
      <c r="H76" s="361"/>
      <c r="L76" s="33"/>
    </row>
    <row r="77" spans="2:12" s="1" customFormat="1" ht="12" customHeight="1">
      <c r="B77" s="33"/>
      <c r="C77" s="28" t="s">
        <v>127</v>
      </c>
      <c r="L77" s="33"/>
    </row>
    <row r="78" spans="2:12" s="1" customFormat="1" ht="16.5" customHeight="1">
      <c r="B78" s="33"/>
      <c r="E78" s="323" t="str">
        <f>E9</f>
        <v>SO 02 - Nová železobetonová deska dna VPK</v>
      </c>
      <c r="F78" s="359"/>
      <c r="G78" s="359"/>
      <c r="H78" s="359"/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22</v>
      </c>
      <c r="F80" s="26" t="str">
        <f>F12</f>
        <v>Hlavní město Praha</v>
      </c>
      <c r="I80" s="28" t="s">
        <v>24</v>
      </c>
      <c r="J80" s="50" t="str">
        <f>IF(J12="","",J12)</f>
        <v>19. 3. 2024</v>
      </c>
      <c r="L80" s="33"/>
    </row>
    <row r="81" spans="2:65" s="1" customFormat="1" ht="6.95" customHeight="1">
      <c r="B81" s="33"/>
      <c r="L81" s="33"/>
    </row>
    <row r="82" spans="2:65" s="1" customFormat="1" ht="15.2" customHeight="1">
      <c r="B82" s="33"/>
      <c r="C82" s="28" t="s">
        <v>26</v>
      </c>
      <c r="F82" s="26" t="str">
        <f>E15</f>
        <v>Povodí Vltavy, státní podnik</v>
      </c>
      <c r="I82" s="28" t="s">
        <v>34</v>
      </c>
      <c r="J82" s="31" t="str">
        <f>E21</f>
        <v>AQUATIS a.s</v>
      </c>
      <c r="L82" s="33"/>
    </row>
    <row r="83" spans="2:65" s="1" customFormat="1" ht="15.2" customHeight="1">
      <c r="B83" s="33"/>
      <c r="C83" s="28" t="s">
        <v>32</v>
      </c>
      <c r="F83" s="26" t="str">
        <f>IF(E18="","",E18)</f>
        <v>Vyplň údaj</v>
      </c>
      <c r="I83" s="28" t="s">
        <v>39</v>
      </c>
      <c r="J83" s="31" t="str">
        <f>E24</f>
        <v>Bc. Aneta Patková</v>
      </c>
      <c r="L83" s="33"/>
    </row>
    <row r="84" spans="2:65" s="1" customFormat="1" ht="10.35" customHeight="1">
      <c r="B84" s="33"/>
      <c r="L84" s="33"/>
    </row>
    <row r="85" spans="2:65" s="9" customFormat="1" ht="29.25" customHeight="1">
      <c r="B85" s="108"/>
      <c r="C85" s="109" t="s">
        <v>140</v>
      </c>
      <c r="D85" s="110" t="s">
        <v>62</v>
      </c>
      <c r="E85" s="110" t="s">
        <v>58</v>
      </c>
      <c r="F85" s="110" t="s">
        <v>59</v>
      </c>
      <c r="G85" s="110" t="s">
        <v>141</v>
      </c>
      <c r="H85" s="110" t="s">
        <v>142</v>
      </c>
      <c r="I85" s="110" t="s">
        <v>143</v>
      </c>
      <c r="J85" s="110" t="s">
        <v>131</v>
      </c>
      <c r="K85" s="111" t="s">
        <v>144</v>
      </c>
      <c r="L85" s="108"/>
      <c r="M85" s="57" t="s">
        <v>21</v>
      </c>
      <c r="N85" s="58" t="s">
        <v>47</v>
      </c>
      <c r="O85" s="58" t="s">
        <v>145</v>
      </c>
      <c r="P85" s="58" t="s">
        <v>146</v>
      </c>
      <c r="Q85" s="58" t="s">
        <v>147</v>
      </c>
      <c r="R85" s="58" t="s">
        <v>148</v>
      </c>
      <c r="S85" s="58" t="s">
        <v>149</v>
      </c>
      <c r="T85" s="59" t="s">
        <v>150</v>
      </c>
    </row>
    <row r="86" spans="2:65" s="1" customFormat="1" ht="22.9" customHeight="1">
      <c r="B86" s="33"/>
      <c r="C86" s="62" t="s">
        <v>151</v>
      </c>
      <c r="J86" s="112">
        <f>BK86</f>
        <v>0</v>
      </c>
      <c r="L86" s="33"/>
      <c r="M86" s="60"/>
      <c r="N86" s="51"/>
      <c r="O86" s="51"/>
      <c r="P86" s="113">
        <f>P87</f>
        <v>0</v>
      </c>
      <c r="Q86" s="51"/>
      <c r="R86" s="113">
        <f>R87</f>
        <v>71.389135969999998</v>
      </c>
      <c r="S86" s="51"/>
      <c r="T86" s="114">
        <f>T87</f>
        <v>1030.7416269999999</v>
      </c>
      <c r="AT86" s="18" t="s">
        <v>76</v>
      </c>
      <c r="AU86" s="18" t="s">
        <v>132</v>
      </c>
      <c r="BK86" s="115">
        <f>BK87</f>
        <v>0</v>
      </c>
    </row>
    <row r="87" spans="2:65" s="10" customFormat="1" ht="25.9" customHeight="1">
      <c r="B87" s="116"/>
      <c r="D87" s="117" t="s">
        <v>76</v>
      </c>
      <c r="E87" s="118" t="s">
        <v>437</v>
      </c>
      <c r="F87" s="118" t="s">
        <v>438</v>
      </c>
      <c r="I87" s="119"/>
      <c r="J87" s="120">
        <f>BK87</f>
        <v>0</v>
      </c>
      <c r="L87" s="116"/>
      <c r="M87" s="121"/>
      <c r="P87" s="122">
        <f>P88+P96+P128+P175+P236+P279</f>
        <v>0</v>
      </c>
      <c r="R87" s="122">
        <f>R88+R96+R128+R175+R236+R279</f>
        <v>71.389135969999998</v>
      </c>
      <c r="T87" s="123">
        <f>T88+T96+T128+T175+T236+T279</f>
        <v>1030.7416269999999</v>
      </c>
      <c r="AR87" s="117" t="s">
        <v>85</v>
      </c>
      <c r="AT87" s="124" t="s">
        <v>76</v>
      </c>
      <c r="AU87" s="124" t="s">
        <v>77</v>
      </c>
      <c r="AY87" s="117" t="s">
        <v>155</v>
      </c>
      <c r="BK87" s="125">
        <f>BK88+BK96+BK128+BK175+BK236+BK279</f>
        <v>0</v>
      </c>
    </row>
    <row r="88" spans="2:65" s="10" customFormat="1" ht="22.9" customHeight="1">
      <c r="B88" s="116"/>
      <c r="D88" s="117" t="s">
        <v>76</v>
      </c>
      <c r="E88" s="169" t="s">
        <v>85</v>
      </c>
      <c r="F88" s="169" t="s">
        <v>439</v>
      </c>
      <c r="I88" s="119"/>
      <c r="J88" s="170">
        <f>BK88</f>
        <v>0</v>
      </c>
      <c r="L88" s="116"/>
      <c r="M88" s="121"/>
      <c r="P88" s="122">
        <f>SUM(P89:P95)</f>
        <v>0</v>
      </c>
      <c r="R88" s="122">
        <f>SUM(R89:R95)</f>
        <v>0</v>
      </c>
      <c r="T88" s="123">
        <f>SUM(T89:T95)</f>
        <v>0</v>
      </c>
      <c r="AR88" s="117" t="s">
        <v>85</v>
      </c>
      <c r="AT88" s="124" t="s">
        <v>76</v>
      </c>
      <c r="AU88" s="124" t="s">
        <v>85</v>
      </c>
      <c r="AY88" s="117" t="s">
        <v>155</v>
      </c>
      <c r="BK88" s="125">
        <f>SUM(BK89:BK95)</f>
        <v>0</v>
      </c>
    </row>
    <row r="89" spans="2:65" s="1" customFormat="1" ht="16.5" customHeight="1">
      <c r="B89" s="33"/>
      <c r="C89" s="126" t="s">
        <v>85</v>
      </c>
      <c r="D89" s="126" t="s">
        <v>156</v>
      </c>
      <c r="E89" s="127" t="s">
        <v>440</v>
      </c>
      <c r="F89" s="128" t="s">
        <v>441</v>
      </c>
      <c r="G89" s="129" t="s">
        <v>419</v>
      </c>
      <c r="H89" s="130">
        <v>412.72</v>
      </c>
      <c r="I89" s="131"/>
      <c r="J89" s="132">
        <f>ROUND(I89*H89,2)</f>
        <v>0</v>
      </c>
      <c r="K89" s="128" t="s">
        <v>21</v>
      </c>
      <c r="L89" s="33"/>
      <c r="M89" s="133" t="s">
        <v>21</v>
      </c>
      <c r="N89" s="134" t="s">
        <v>48</v>
      </c>
      <c r="P89" s="135">
        <f>O89*H89</f>
        <v>0</v>
      </c>
      <c r="Q89" s="135">
        <v>0</v>
      </c>
      <c r="R89" s="135">
        <f>Q89*H89</f>
        <v>0</v>
      </c>
      <c r="S89" s="135">
        <v>0</v>
      </c>
      <c r="T89" s="136">
        <f>S89*H89</f>
        <v>0</v>
      </c>
      <c r="AR89" s="137" t="s">
        <v>154</v>
      </c>
      <c r="AT89" s="137" t="s">
        <v>156</v>
      </c>
      <c r="AU89" s="137" t="s">
        <v>87</v>
      </c>
      <c r="AY89" s="18" t="s">
        <v>155</v>
      </c>
      <c r="BE89" s="138">
        <f>IF(N89="základní",J89,0)</f>
        <v>0</v>
      </c>
      <c r="BF89" s="138">
        <f>IF(N89="snížená",J89,0)</f>
        <v>0</v>
      </c>
      <c r="BG89" s="138">
        <f>IF(N89="zákl. přenesená",J89,0)</f>
        <v>0</v>
      </c>
      <c r="BH89" s="138">
        <f>IF(N89="sníž. přenesená",J89,0)</f>
        <v>0</v>
      </c>
      <c r="BI89" s="138">
        <f>IF(N89="nulová",J89,0)</f>
        <v>0</v>
      </c>
      <c r="BJ89" s="18" t="s">
        <v>85</v>
      </c>
      <c r="BK89" s="138">
        <f>ROUND(I89*H89,2)</f>
        <v>0</v>
      </c>
      <c r="BL89" s="18" t="s">
        <v>154</v>
      </c>
      <c r="BM89" s="137" t="s">
        <v>442</v>
      </c>
    </row>
    <row r="90" spans="2:65" s="1" customFormat="1" ht="48.75">
      <c r="B90" s="33"/>
      <c r="D90" s="139" t="s">
        <v>161</v>
      </c>
      <c r="F90" s="140" t="s">
        <v>443</v>
      </c>
      <c r="I90" s="141"/>
      <c r="L90" s="33"/>
      <c r="M90" s="142"/>
      <c r="T90" s="54"/>
      <c r="AT90" s="18" t="s">
        <v>161</v>
      </c>
      <c r="AU90" s="18" t="s">
        <v>87</v>
      </c>
    </row>
    <row r="91" spans="2:65" s="1" customFormat="1" ht="29.25">
      <c r="B91" s="33"/>
      <c r="D91" s="139" t="s">
        <v>162</v>
      </c>
      <c r="F91" s="143" t="s">
        <v>444</v>
      </c>
      <c r="I91" s="141"/>
      <c r="L91" s="33"/>
      <c r="M91" s="142"/>
      <c r="T91" s="54"/>
      <c r="AT91" s="18" t="s">
        <v>162</v>
      </c>
      <c r="AU91" s="18" t="s">
        <v>87</v>
      </c>
    </row>
    <row r="92" spans="2:65" s="11" customFormat="1">
      <c r="B92" s="144"/>
      <c r="D92" s="139" t="s">
        <v>193</v>
      </c>
      <c r="E92" s="145" t="s">
        <v>21</v>
      </c>
      <c r="F92" s="146" t="s">
        <v>417</v>
      </c>
      <c r="H92" s="147">
        <v>412.72</v>
      </c>
      <c r="I92" s="148"/>
      <c r="L92" s="144"/>
      <c r="M92" s="149"/>
      <c r="T92" s="150"/>
      <c r="AT92" s="145" t="s">
        <v>193</v>
      </c>
      <c r="AU92" s="145" t="s">
        <v>87</v>
      </c>
      <c r="AV92" s="11" t="s">
        <v>87</v>
      </c>
      <c r="AW92" s="11" t="s">
        <v>38</v>
      </c>
      <c r="AX92" s="11" t="s">
        <v>85</v>
      </c>
      <c r="AY92" s="145" t="s">
        <v>155</v>
      </c>
    </row>
    <row r="93" spans="2:65" s="1" customFormat="1">
      <c r="B93" s="33"/>
      <c r="D93" s="139" t="s">
        <v>445</v>
      </c>
      <c r="F93" s="171" t="s">
        <v>446</v>
      </c>
      <c r="L93" s="33"/>
      <c r="M93" s="142"/>
      <c r="T93" s="54"/>
      <c r="AU93" s="18" t="s">
        <v>87</v>
      </c>
    </row>
    <row r="94" spans="2:65" s="1" customFormat="1">
      <c r="B94" s="33"/>
      <c r="D94" s="139" t="s">
        <v>445</v>
      </c>
      <c r="F94" s="172" t="s">
        <v>447</v>
      </c>
      <c r="H94" s="173">
        <v>0</v>
      </c>
      <c r="L94" s="33"/>
      <c r="M94" s="142"/>
      <c r="T94" s="54"/>
      <c r="AU94" s="18" t="s">
        <v>87</v>
      </c>
    </row>
    <row r="95" spans="2:65" s="1" customFormat="1">
      <c r="B95" s="33"/>
      <c r="D95" s="139" t="s">
        <v>445</v>
      </c>
      <c r="F95" s="172" t="s">
        <v>448</v>
      </c>
      <c r="H95" s="173">
        <v>412.72</v>
      </c>
      <c r="L95" s="33"/>
      <c r="M95" s="142"/>
      <c r="T95" s="54"/>
      <c r="AU95" s="18" t="s">
        <v>87</v>
      </c>
    </row>
    <row r="96" spans="2:65" s="10" customFormat="1" ht="22.9" customHeight="1">
      <c r="B96" s="116"/>
      <c r="D96" s="117" t="s">
        <v>76</v>
      </c>
      <c r="E96" s="169" t="s">
        <v>87</v>
      </c>
      <c r="F96" s="169" t="s">
        <v>449</v>
      </c>
      <c r="I96" s="119"/>
      <c r="J96" s="170">
        <f>BK96</f>
        <v>0</v>
      </c>
      <c r="L96" s="116"/>
      <c r="M96" s="121"/>
      <c r="P96" s="122">
        <f>SUM(P97:P127)</f>
        <v>0</v>
      </c>
      <c r="R96" s="122">
        <f>SUM(R97:R127)</f>
        <v>27.056340000000002</v>
      </c>
      <c r="T96" s="123">
        <f>SUM(T97:T127)</f>
        <v>0</v>
      </c>
      <c r="AR96" s="117" t="s">
        <v>85</v>
      </c>
      <c r="AT96" s="124" t="s">
        <v>76</v>
      </c>
      <c r="AU96" s="124" t="s">
        <v>85</v>
      </c>
      <c r="AY96" s="117" t="s">
        <v>155</v>
      </c>
      <c r="BK96" s="125">
        <f>SUM(BK97:BK127)</f>
        <v>0</v>
      </c>
    </row>
    <row r="97" spans="2:65" s="1" customFormat="1" ht="16.5" customHeight="1">
      <c r="B97" s="33"/>
      <c r="C97" s="126" t="s">
        <v>87</v>
      </c>
      <c r="D97" s="126" t="s">
        <v>156</v>
      </c>
      <c r="E97" s="127" t="s">
        <v>450</v>
      </c>
      <c r="F97" s="128" t="s">
        <v>451</v>
      </c>
      <c r="G97" s="129" t="s">
        <v>419</v>
      </c>
      <c r="H97" s="130">
        <v>3.4670000000000001</v>
      </c>
      <c r="I97" s="131"/>
      <c r="J97" s="132">
        <f>ROUND(I97*H97,2)</f>
        <v>0</v>
      </c>
      <c r="K97" s="128" t="s">
        <v>452</v>
      </c>
      <c r="L97" s="33"/>
      <c r="M97" s="133" t="s">
        <v>21</v>
      </c>
      <c r="N97" s="134" t="s">
        <v>48</v>
      </c>
      <c r="P97" s="135">
        <f>O97*H97</f>
        <v>0</v>
      </c>
      <c r="Q97" s="135">
        <v>2.02</v>
      </c>
      <c r="R97" s="135">
        <f>Q97*H97</f>
        <v>7.0033400000000006</v>
      </c>
      <c r="S97" s="135">
        <v>0</v>
      </c>
      <c r="T97" s="136">
        <f>S97*H97</f>
        <v>0</v>
      </c>
      <c r="AR97" s="137" t="s">
        <v>154</v>
      </c>
      <c r="AT97" s="137" t="s">
        <v>156</v>
      </c>
      <c r="AU97" s="137" t="s">
        <v>87</v>
      </c>
      <c r="AY97" s="18" t="s">
        <v>155</v>
      </c>
      <c r="BE97" s="138">
        <f>IF(N97="základní",J97,0)</f>
        <v>0</v>
      </c>
      <c r="BF97" s="138">
        <f>IF(N97="snížená",J97,0)</f>
        <v>0</v>
      </c>
      <c r="BG97" s="138">
        <f>IF(N97="zákl. přenesená",J97,0)</f>
        <v>0</v>
      </c>
      <c r="BH97" s="138">
        <f>IF(N97="sníž. přenesená",J97,0)</f>
        <v>0</v>
      </c>
      <c r="BI97" s="138">
        <f>IF(N97="nulová",J97,0)</f>
        <v>0</v>
      </c>
      <c r="BJ97" s="18" t="s">
        <v>85</v>
      </c>
      <c r="BK97" s="138">
        <f>ROUND(I97*H97,2)</f>
        <v>0</v>
      </c>
      <c r="BL97" s="18" t="s">
        <v>154</v>
      </c>
      <c r="BM97" s="137" t="s">
        <v>453</v>
      </c>
    </row>
    <row r="98" spans="2:65" s="1" customFormat="1">
      <c r="B98" s="33"/>
      <c r="D98" s="139" t="s">
        <v>161</v>
      </c>
      <c r="F98" s="140" t="s">
        <v>454</v>
      </c>
      <c r="I98" s="141"/>
      <c r="L98" s="33"/>
      <c r="M98" s="142"/>
      <c r="T98" s="54"/>
      <c r="AT98" s="18" t="s">
        <v>161</v>
      </c>
      <c r="AU98" s="18" t="s">
        <v>87</v>
      </c>
    </row>
    <row r="99" spans="2:65" s="1" customFormat="1">
      <c r="B99" s="33"/>
      <c r="D99" s="174" t="s">
        <v>455</v>
      </c>
      <c r="F99" s="175" t="s">
        <v>456</v>
      </c>
      <c r="I99" s="141"/>
      <c r="L99" s="33"/>
      <c r="M99" s="142"/>
      <c r="T99" s="54"/>
      <c r="AT99" s="18" t="s">
        <v>455</v>
      </c>
      <c r="AU99" s="18" t="s">
        <v>87</v>
      </c>
    </row>
    <row r="100" spans="2:65" s="13" customFormat="1">
      <c r="B100" s="176"/>
      <c r="D100" s="139" t="s">
        <v>193</v>
      </c>
      <c r="E100" s="177" t="s">
        <v>21</v>
      </c>
      <c r="F100" s="178" t="s">
        <v>457</v>
      </c>
      <c r="H100" s="177" t="s">
        <v>21</v>
      </c>
      <c r="I100" s="179"/>
      <c r="L100" s="176"/>
      <c r="M100" s="180"/>
      <c r="T100" s="181"/>
      <c r="AT100" s="177" t="s">
        <v>193</v>
      </c>
      <c r="AU100" s="177" t="s">
        <v>87</v>
      </c>
      <c r="AV100" s="13" t="s">
        <v>85</v>
      </c>
      <c r="AW100" s="13" t="s">
        <v>38</v>
      </c>
      <c r="AX100" s="13" t="s">
        <v>77</v>
      </c>
      <c r="AY100" s="177" t="s">
        <v>155</v>
      </c>
    </row>
    <row r="101" spans="2:65" s="13" customFormat="1">
      <c r="B101" s="176"/>
      <c r="D101" s="139" t="s">
        <v>193</v>
      </c>
      <c r="E101" s="177" t="s">
        <v>21</v>
      </c>
      <c r="F101" s="178" t="s">
        <v>458</v>
      </c>
      <c r="H101" s="177" t="s">
        <v>21</v>
      </c>
      <c r="I101" s="179"/>
      <c r="L101" s="176"/>
      <c r="M101" s="180"/>
      <c r="T101" s="181"/>
      <c r="AT101" s="177" t="s">
        <v>193</v>
      </c>
      <c r="AU101" s="177" t="s">
        <v>87</v>
      </c>
      <c r="AV101" s="13" t="s">
        <v>85</v>
      </c>
      <c r="AW101" s="13" t="s">
        <v>38</v>
      </c>
      <c r="AX101" s="13" t="s">
        <v>77</v>
      </c>
      <c r="AY101" s="177" t="s">
        <v>155</v>
      </c>
    </row>
    <row r="102" spans="2:65" s="11" customFormat="1">
      <c r="B102" s="144"/>
      <c r="D102" s="139" t="s">
        <v>193</v>
      </c>
      <c r="E102" s="145" t="s">
        <v>21</v>
      </c>
      <c r="F102" s="146" t="s">
        <v>459</v>
      </c>
      <c r="H102" s="147">
        <v>0.58099999999999996</v>
      </c>
      <c r="I102" s="148"/>
      <c r="L102" s="144"/>
      <c r="M102" s="149"/>
      <c r="T102" s="150"/>
      <c r="AT102" s="145" t="s">
        <v>193</v>
      </c>
      <c r="AU102" s="145" t="s">
        <v>87</v>
      </c>
      <c r="AV102" s="11" t="s">
        <v>87</v>
      </c>
      <c r="AW102" s="11" t="s">
        <v>38</v>
      </c>
      <c r="AX102" s="11" t="s">
        <v>77</v>
      </c>
      <c r="AY102" s="145" t="s">
        <v>155</v>
      </c>
    </row>
    <row r="103" spans="2:65" s="11" customFormat="1">
      <c r="B103" s="144"/>
      <c r="D103" s="139" t="s">
        <v>193</v>
      </c>
      <c r="E103" s="145" t="s">
        <v>21</v>
      </c>
      <c r="F103" s="146" t="s">
        <v>460</v>
      </c>
      <c r="H103" s="147">
        <v>0.58099999999999996</v>
      </c>
      <c r="I103" s="148"/>
      <c r="L103" s="144"/>
      <c r="M103" s="149"/>
      <c r="T103" s="150"/>
      <c r="AT103" s="145" t="s">
        <v>193</v>
      </c>
      <c r="AU103" s="145" t="s">
        <v>87</v>
      </c>
      <c r="AV103" s="11" t="s">
        <v>87</v>
      </c>
      <c r="AW103" s="11" t="s">
        <v>38</v>
      </c>
      <c r="AX103" s="11" t="s">
        <v>77</v>
      </c>
      <c r="AY103" s="145" t="s">
        <v>155</v>
      </c>
    </row>
    <row r="104" spans="2:65" s="11" customFormat="1">
      <c r="B104" s="144"/>
      <c r="D104" s="139" t="s">
        <v>193</v>
      </c>
      <c r="E104" s="145" t="s">
        <v>21</v>
      </c>
      <c r="F104" s="146" t="s">
        <v>461</v>
      </c>
      <c r="H104" s="147">
        <v>0.58099999999999996</v>
      </c>
      <c r="I104" s="148"/>
      <c r="L104" s="144"/>
      <c r="M104" s="149"/>
      <c r="T104" s="150"/>
      <c r="AT104" s="145" t="s">
        <v>193</v>
      </c>
      <c r="AU104" s="145" t="s">
        <v>87</v>
      </c>
      <c r="AV104" s="11" t="s">
        <v>87</v>
      </c>
      <c r="AW104" s="11" t="s">
        <v>38</v>
      </c>
      <c r="AX104" s="11" t="s">
        <v>77</v>
      </c>
      <c r="AY104" s="145" t="s">
        <v>155</v>
      </c>
    </row>
    <row r="105" spans="2:65" s="11" customFormat="1">
      <c r="B105" s="144"/>
      <c r="D105" s="139" t="s">
        <v>193</v>
      </c>
      <c r="E105" s="145" t="s">
        <v>21</v>
      </c>
      <c r="F105" s="146" t="s">
        <v>462</v>
      </c>
      <c r="H105" s="147">
        <v>0.58099999999999996</v>
      </c>
      <c r="I105" s="148"/>
      <c r="L105" s="144"/>
      <c r="M105" s="149"/>
      <c r="T105" s="150"/>
      <c r="AT105" s="145" t="s">
        <v>193</v>
      </c>
      <c r="AU105" s="145" t="s">
        <v>87</v>
      </c>
      <c r="AV105" s="11" t="s">
        <v>87</v>
      </c>
      <c r="AW105" s="11" t="s">
        <v>38</v>
      </c>
      <c r="AX105" s="11" t="s">
        <v>77</v>
      </c>
      <c r="AY105" s="145" t="s">
        <v>155</v>
      </c>
    </row>
    <row r="106" spans="2:65" s="11" customFormat="1">
      <c r="B106" s="144"/>
      <c r="D106" s="139" t="s">
        <v>193</v>
      </c>
      <c r="E106" s="145" t="s">
        <v>21</v>
      </c>
      <c r="F106" s="146" t="s">
        <v>463</v>
      </c>
      <c r="H106" s="147">
        <v>1.143</v>
      </c>
      <c r="I106" s="148"/>
      <c r="L106" s="144"/>
      <c r="M106" s="149"/>
      <c r="T106" s="150"/>
      <c r="AT106" s="145" t="s">
        <v>193</v>
      </c>
      <c r="AU106" s="145" t="s">
        <v>87</v>
      </c>
      <c r="AV106" s="11" t="s">
        <v>87</v>
      </c>
      <c r="AW106" s="11" t="s">
        <v>38</v>
      </c>
      <c r="AX106" s="11" t="s">
        <v>77</v>
      </c>
      <c r="AY106" s="145" t="s">
        <v>155</v>
      </c>
    </row>
    <row r="107" spans="2:65" s="14" customFormat="1">
      <c r="B107" s="182"/>
      <c r="D107" s="139" t="s">
        <v>193</v>
      </c>
      <c r="E107" s="183" t="s">
        <v>21</v>
      </c>
      <c r="F107" s="184" t="s">
        <v>464</v>
      </c>
      <c r="H107" s="185">
        <v>3.4670000000000001</v>
      </c>
      <c r="I107" s="186"/>
      <c r="L107" s="182"/>
      <c r="M107" s="187"/>
      <c r="T107" s="188"/>
      <c r="AT107" s="183" t="s">
        <v>193</v>
      </c>
      <c r="AU107" s="183" t="s">
        <v>87</v>
      </c>
      <c r="AV107" s="14" t="s">
        <v>154</v>
      </c>
      <c r="AW107" s="14" t="s">
        <v>38</v>
      </c>
      <c r="AX107" s="14" t="s">
        <v>85</v>
      </c>
      <c r="AY107" s="183" t="s">
        <v>155</v>
      </c>
    </row>
    <row r="108" spans="2:65" s="1" customFormat="1" ht="16.5" customHeight="1">
      <c r="B108" s="33"/>
      <c r="C108" s="151" t="s">
        <v>168</v>
      </c>
      <c r="D108" s="151" t="s">
        <v>244</v>
      </c>
      <c r="E108" s="152" t="s">
        <v>465</v>
      </c>
      <c r="F108" s="153" t="s">
        <v>466</v>
      </c>
      <c r="G108" s="154" t="s">
        <v>467</v>
      </c>
      <c r="H108" s="155">
        <v>20.053000000000001</v>
      </c>
      <c r="I108" s="156"/>
      <c r="J108" s="157">
        <f>ROUND(I108*H108,2)</f>
        <v>0</v>
      </c>
      <c r="K108" s="153" t="s">
        <v>452</v>
      </c>
      <c r="L108" s="158"/>
      <c r="M108" s="159" t="s">
        <v>21</v>
      </c>
      <c r="N108" s="160" t="s">
        <v>48</v>
      </c>
      <c r="P108" s="135">
        <f>O108*H108</f>
        <v>0</v>
      </c>
      <c r="Q108" s="135">
        <v>1</v>
      </c>
      <c r="R108" s="135">
        <f>Q108*H108</f>
        <v>20.053000000000001</v>
      </c>
      <c r="S108" s="135">
        <v>0</v>
      </c>
      <c r="T108" s="136">
        <f>S108*H108</f>
        <v>0</v>
      </c>
      <c r="AR108" s="137" t="s">
        <v>195</v>
      </c>
      <c r="AT108" s="137" t="s">
        <v>244</v>
      </c>
      <c r="AU108" s="137" t="s">
        <v>87</v>
      </c>
      <c r="AY108" s="18" t="s">
        <v>155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8" t="s">
        <v>85</v>
      </c>
      <c r="BK108" s="138">
        <f>ROUND(I108*H108,2)</f>
        <v>0</v>
      </c>
      <c r="BL108" s="18" t="s">
        <v>154</v>
      </c>
      <c r="BM108" s="137" t="s">
        <v>468</v>
      </c>
    </row>
    <row r="109" spans="2:65" s="1" customFormat="1">
      <c r="B109" s="33"/>
      <c r="D109" s="139" t="s">
        <v>161</v>
      </c>
      <c r="F109" s="140" t="s">
        <v>466</v>
      </c>
      <c r="I109" s="141"/>
      <c r="L109" s="33"/>
      <c r="M109" s="142"/>
      <c r="T109" s="54"/>
      <c r="AT109" s="18" t="s">
        <v>161</v>
      </c>
      <c r="AU109" s="18" t="s">
        <v>87</v>
      </c>
    </row>
    <row r="110" spans="2:65" s="13" customFormat="1">
      <c r="B110" s="176"/>
      <c r="D110" s="139" t="s">
        <v>193</v>
      </c>
      <c r="E110" s="177" t="s">
        <v>21</v>
      </c>
      <c r="F110" s="178" t="s">
        <v>457</v>
      </c>
      <c r="H110" s="177" t="s">
        <v>21</v>
      </c>
      <c r="I110" s="179"/>
      <c r="L110" s="176"/>
      <c r="M110" s="180"/>
      <c r="T110" s="181"/>
      <c r="AT110" s="177" t="s">
        <v>193</v>
      </c>
      <c r="AU110" s="177" t="s">
        <v>87</v>
      </c>
      <c r="AV110" s="13" t="s">
        <v>85</v>
      </c>
      <c r="AW110" s="13" t="s">
        <v>38</v>
      </c>
      <c r="AX110" s="13" t="s">
        <v>77</v>
      </c>
      <c r="AY110" s="177" t="s">
        <v>155</v>
      </c>
    </row>
    <row r="111" spans="2:65" s="13" customFormat="1">
      <c r="B111" s="176"/>
      <c r="D111" s="139" t="s">
        <v>193</v>
      </c>
      <c r="E111" s="177" t="s">
        <v>21</v>
      </c>
      <c r="F111" s="178" t="s">
        <v>469</v>
      </c>
      <c r="H111" s="177" t="s">
        <v>21</v>
      </c>
      <c r="I111" s="179"/>
      <c r="L111" s="176"/>
      <c r="M111" s="180"/>
      <c r="T111" s="181"/>
      <c r="AT111" s="177" t="s">
        <v>193</v>
      </c>
      <c r="AU111" s="177" t="s">
        <v>87</v>
      </c>
      <c r="AV111" s="13" t="s">
        <v>85</v>
      </c>
      <c r="AW111" s="13" t="s">
        <v>38</v>
      </c>
      <c r="AX111" s="13" t="s">
        <v>77</v>
      </c>
      <c r="AY111" s="177" t="s">
        <v>155</v>
      </c>
    </row>
    <row r="112" spans="2:65" s="11" customFormat="1">
      <c r="B112" s="144"/>
      <c r="D112" s="139" t="s">
        <v>193</v>
      </c>
      <c r="E112" s="145" t="s">
        <v>21</v>
      </c>
      <c r="F112" s="146" t="s">
        <v>470</v>
      </c>
      <c r="H112" s="147">
        <v>363.02</v>
      </c>
      <c r="I112" s="148"/>
      <c r="L112" s="144"/>
      <c r="M112" s="149"/>
      <c r="T112" s="150"/>
      <c r="AT112" s="145" t="s">
        <v>193</v>
      </c>
      <c r="AU112" s="145" t="s">
        <v>87</v>
      </c>
      <c r="AV112" s="11" t="s">
        <v>87</v>
      </c>
      <c r="AW112" s="11" t="s">
        <v>38</v>
      </c>
      <c r="AX112" s="11" t="s">
        <v>77</v>
      </c>
      <c r="AY112" s="145" t="s">
        <v>155</v>
      </c>
    </row>
    <row r="113" spans="2:63" s="14" customFormat="1">
      <c r="B113" s="182"/>
      <c r="D113" s="139" t="s">
        <v>193</v>
      </c>
      <c r="E113" s="183" t="s">
        <v>21</v>
      </c>
      <c r="F113" s="184" t="s">
        <v>464</v>
      </c>
      <c r="H113" s="185">
        <v>363.02</v>
      </c>
      <c r="I113" s="186"/>
      <c r="L113" s="182"/>
      <c r="M113" s="187"/>
      <c r="T113" s="188"/>
      <c r="AT113" s="183" t="s">
        <v>193</v>
      </c>
      <c r="AU113" s="183" t="s">
        <v>87</v>
      </c>
      <c r="AV113" s="14" t="s">
        <v>154</v>
      </c>
      <c r="AW113" s="14" t="s">
        <v>38</v>
      </c>
      <c r="AX113" s="14" t="s">
        <v>77</v>
      </c>
      <c r="AY113" s="183" t="s">
        <v>155</v>
      </c>
    </row>
    <row r="114" spans="2:63" s="13" customFormat="1">
      <c r="B114" s="176"/>
      <c r="D114" s="139" t="s">
        <v>193</v>
      </c>
      <c r="E114" s="177" t="s">
        <v>21</v>
      </c>
      <c r="F114" s="178" t="s">
        <v>469</v>
      </c>
      <c r="H114" s="177" t="s">
        <v>21</v>
      </c>
      <c r="I114" s="179"/>
      <c r="L114" s="176"/>
      <c r="M114" s="180"/>
      <c r="T114" s="181"/>
      <c r="AT114" s="177" t="s">
        <v>193</v>
      </c>
      <c r="AU114" s="177" t="s">
        <v>87</v>
      </c>
      <c r="AV114" s="13" t="s">
        <v>85</v>
      </c>
      <c r="AW114" s="13" t="s">
        <v>38</v>
      </c>
      <c r="AX114" s="13" t="s">
        <v>77</v>
      </c>
      <c r="AY114" s="177" t="s">
        <v>155</v>
      </c>
    </row>
    <row r="115" spans="2:63" s="11" customFormat="1">
      <c r="B115" s="144"/>
      <c r="D115" s="139" t="s">
        <v>193</v>
      </c>
      <c r="E115" s="145" t="s">
        <v>21</v>
      </c>
      <c r="F115" s="146" t="s">
        <v>471</v>
      </c>
      <c r="H115" s="147">
        <v>1452</v>
      </c>
      <c r="I115" s="148"/>
      <c r="L115" s="144"/>
      <c r="M115" s="149"/>
      <c r="T115" s="150"/>
      <c r="AT115" s="145" t="s">
        <v>193</v>
      </c>
      <c r="AU115" s="145" t="s">
        <v>87</v>
      </c>
      <c r="AV115" s="11" t="s">
        <v>87</v>
      </c>
      <c r="AW115" s="11" t="s">
        <v>38</v>
      </c>
      <c r="AX115" s="11" t="s">
        <v>77</v>
      </c>
      <c r="AY115" s="145" t="s">
        <v>155</v>
      </c>
    </row>
    <row r="116" spans="2:63" s="11" customFormat="1">
      <c r="B116" s="144"/>
      <c r="D116" s="139" t="s">
        <v>193</v>
      </c>
      <c r="E116" s="145" t="s">
        <v>21</v>
      </c>
      <c r="F116" s="146" t="s">
        <v>472</v>
      </c>
      <c r="H116" s="147">
        <v>1452</v>
      </c>
      <c r="I116" s="148"/>
      <c r="L116" s="144"/>
      <c r="M116" s="149"/>
      <c r="T116" s="150"/>
      <c r="AT116" s="145" t="s">
        <v>193</v>
      </c>
      <c r="AU116" s="145" t="s">
        <v>87</v>
      </c>
      <c r="AV116" s="11" t="s">
        <v>87</v>
      </c>
      <c r="AW116" s="11" t="s">
        <v>38</v>
      </c>
      <c r="AX116" s="11" t="s">
        <v>77</v>
      </c>
      <c r="AY116" s="145" t="s">
        <v>155</v>
      </c>
    </row>
    <row r="117" spans="2:63" s="11" customFormat="1">
      <c r="B117" s="144"/>
      <c r="D117" s="139" t="s">
        <v>193</v>
      </c>
      <c r="E117" s="145" t="s">
        <v>21</v>
      </c>
      <c r="F117" s="146" t="s">
        <v>473</v>
      </c>
      <c r="H117" s="147">
        <v>1452</v>
      </c>
      <c r="I117" s="148"/>
      <c r="L117" s="144"/>
      <c r="M117" s="149"/>
      <c r="T117" s="150"/>
      <c r="AT117" s="145" t="s">
        <v>193</v>
      </c>
      <c r="AU117" s="145" t="s">
        <v>87</v>
      </c>
      <c r="AV117" s="11" t="s">
        <v>87</v>
      </c>
      <c r="AW117" s="11" t="s">
        <v>38</v>
      </c>
      <c r="AX117" s="11" t="s">
        <v>77</v>
      </c>
      <c r="AY117" s="145" t="s">
        <v>155</v>
      </c>
    </row>
    <row r="118" spans="2:63" s="11" customFormat="1">
      <c r="B118" s="144"/>
      <c r="D118" s="139" t="s">
        <v>193</v>
      </c>
      <c r="E118" s="145" t="s">
        <v>21</v>
      </c>
      <c r="F118" s="146" t="s">
        <v>474</v>
      </c>
      <c r="H118" s="147">
        <v>1452</v>
      </c>
      <c r="I118" s="148"/>
      <c r="L118" s="144"/>
      <c r="M118" s="149"/>
      <c r="T118" s="150"/>
      <c r="AT118" s="145" t="s">
        <v>193</v>
      </c>
      <c r="AU118" s="145" t="s">
        <v>87</v>
      </c>
      <c r="AV118" s="11" t="s">
        <v>87</v>
      </c>
      <c r="AW118" s="11" t="s">
        <v>38</v>
      </c>
      <c r="AX118" s="11" t="s">
        <v>77</v>
      </c>
      <c r="AY118" s="145" t="s">
        <v>155</v>
      </c>
    </row>
    <row r="119" spans="2:63" s="11" customFormat="1">
      <c r="B119" s="144"/>
      <c r="D119" s="139" t="s">
        <v>193</v>
      </c>
      <c r="E119" s="145" t="s">
        <v>21</v>
      </c>
      <c r="F119" s="146" t="s">
        <v>475</v>
      </c>
      <c r="H119" s="147">
        <v>2541</v>
      </c>
      <c r="I119" s="148"/>
      <c r="L119" s="144"/>
      <c r="M119" s="149"/>
      <c r="T119" s="150"/>
      <c r="AT119" s="145" t="s">
        <v>193</v>
      </c>
      <c r="AU119" s="145" t="s">
        <v>87</v>
      </c>
      <c r="AV119" s="11" t="s">
        <v>87</v>
      </c>
      <c r="AW119" s="11" t="s">
        <v>38</v>
      </c>
      <c r="AX119" s="11" t="s">
        <v>77</v>
      </c>
      <c r="AY119" s="145" t="s">
        <v>155</v>
      </c>
    </row>
    <row r="120" spans="2:63" s="14" customFormat="1">
      <c r="B120" s="182"/>
      <c r="D120" s="139" t="s">
        <v>193</v>
      </c>
      <c r="E120" s="183" t="s">
        <v>476</v>
      </c>
      <c r="F120" s="184" t="s">
        <v>464</v>
      </c>
      <c r="H120" s="185">
        <v>8349</v>
      </c>
      <c r="I120" s="186"/>
      <c r="L120" s="182"/>
      <c r="M120" s="187"/>
      <c r="T120" s="188"/>
      <c r="AT120" s="183" t="s">
        <v>193</v>
      </c>
      <c r="AU120" s="183" t="s">
        <v>87</v>
      </c>
      <c r="AV120" s="14" t="s">
        <v>154</v>
      </c>
      <c r="AW120" s="14" t="s">
        <v>38</v>
      </c>
      <c r="AX120" s="14" t="s">
        <v>77</v>
      </c>
      <c r="AY120" s="183" t="s">
        <v>155</v>
      </c>
    </row>
    <row r="121" spans="2:63" s="13" customFormat="1">
      <c r="B121" s="176"/>
      <c r="D121" s="139" t="s">
        <v>193</v>
      </c>
      <c r="E121" s="177" t="s">
        <v>21</v>
      </c>
      <c r="F121" s="178" t="s">
        <v>469</v>
      </c>
      <c r="H121" s="177" t="s">
        <v>21</v>
      </c>
      <c r="I121" s="179"/>
      <c r="L121" s="176"/>
      <c r="M121" s="180"/>
      <c r="T121" s="181"/>
      <c r="AT121" s="177" t="s">
        <v>193</v>
      </c>
      <c r="AU121" s="177" t="s">
        <v>87</v>
      </c>
      <c r="AV121" s="13" t="s">
        <v>85</v>
      </c>
      <c r="AW121" s="13" t="s">
        <v>38</v>
      </c>
      <c r="AX121" s="13" t="s">
        <v>77</v>
      </c>
      <c r="AY121" s="177" t="s">
        <v>155</v>
      </c>
    </row>
    <row r="122" spans="2:63" s="11" customFormat="1">
      <c r="B122" s="144"/>
      <c r="D122" s="139" t="s">
        <v>193</v>
      </c>
      <c r="E122" s="145" t="s">
        <v>21</v>
      </c>
      <c r="F122" s="146" t="s">
        <v>477</v>
      </c>
      <c r="H122" s="147">
        <v>2.6360000000000001</v>
      </c>
      <c r="I122" s="148"/>
      <c r="L122" s="144"/>
      <c r="M122" s="149"/>
      <c r="T122" s="150"/>
      <c r="AT122" s="145" t="s">
        <v>193</v>
      </c>
      <c r="AU122" s="145" t="s">
        <v>87</v>
      </c>
      <c r="AV122" s="11" t="s">
        <v>87</v>
      </c>
      <c r="AW122" s="11" t="s">
        <v>38</v>
      </c>
      <c r="AX122" s="11" t="s">
        <v>77</v>
      </c>
      <c r="AY122" s="145" t="s">
        <v>155</v>
      </c>
    </row>
    <row r="123" spans="2:63" s="11" customFormat="1">
      <c r="B123" s="144"/>
      <c r="D123" s="139" t="s">
        <v>193</v>
      </c>
      <c r="E123" s="145" t="s">
        <v>21</v>
      </c>
      <c r="F123" s="146" t="s">
        <v>478</v>
      </c>
      <c r="H123" s="147">
        <v>3.0129999999999999</v>
      </c>
      <c r="I123" s="148"/>
      <c r="L123" s="144"/>
      <c r="M123" s="149"/>
      <c r="T123" s="150"/>
      <c r="AT123" s="145" t="s">
        <v>193</v>
      </c>
      <c r="AU123" s="145" t="s">
        <v>87</v>
      </c>
      <c r="AV123" s="11" t="s">
        <v>87</v>
      </c>
      <c r="AW123" s="11" t="s">
        <v>38</v>
      </c>
      <c r="AX123" s="11" t="s">
        <v>77</v>
      </c>
      <c r="AY123" s="145" t="s">
        <v>155</v>
      </c>
    </row>
    <row r="124" spans="2:63" s="11" customFormat="1">
      <c r="B124" s="144"/>
      <c r="D124" s="139" t="s">
        <v>193</v>
      </c>
      <c r="E124" s="145" t="s">
        <v>21</v>
      </c>
      <c r="F124" s="146" t="s">
        <v>479</v>
      </c>
      <c r="H124" s="147">
        <v>3.3889999999999998</v>
      </c>
      <c r="I124" s="148"/>
      <c r="L124" s="144"/>
      <c r="M124" s="149"/>
      <c r="T124" s="150"/>
      <c r="AT124" s="145" t="s">
        <v>193</v>
      </c>
      <c r="AU124" s="145" t="s">
        <v>87</v>
      </c>
      <c r="AV124" s="11" t="s">
        <v>87</v>
      </c>
      <c r="AW124" s="11" t="s">
        <v>38</v>
      </c>
      <c r="AX124" s="11" t="s">
        <v>77</v>
      </c>
      <c r="AY124" s="145" t="s">
        <v>155</v>
      </c>
    </row>
    <row r="125" spans="2:63" s="11" customFormat="1">
      <c r="B125" s="144"/>
      <c r="D125" s="139" t="s">
        <v>193</v>
      </c>
      <c r="E125" s="145" t="s">
        <v>21</v>
      </c>
      <c r="F125" s="146" t="s">
        <v>480</v>
      </c>
      <c r="H125" s="147">
        <v>3.766</v>
      </c>
      <c r="I125" s="148"/>
      <c r="L125" s="144"/>
      <c r="M125" s="149"/>
      <c r="T125" s="150"/>
      <c r="AT125" s="145" t="s">
        <v>193</v>
      </c>
      <c r="AU125" s="145" t="s">
        <v>87</v>
      </c>
      <c r="AV125" s="11" t="s">
        <v>87</v>
      </c>
      <c r="AW125" s="11" t="s">
        <v>38</v>
      </c>
      <c r="AX125" s="11" t="s">
        <v>77</v>
      </c>
      <c r="AY125" s="145" t="s">
        <v>155</v>
      </c>
    </row>
    <row r="126" spans="2:63" s="11" customFormat="1">
      <c r="B126" s="144"/>
      <c r="D126" s="139" t="s">
        <v>193</v>
      </c>
      <c r="E126" s="145" t="s">
        <v>21</v>
      </c>
      <c r="F126" s="146" t="s">
        <v>481</v>
      </c>
      <c r="H126" s="147">
        <v>7.2489999999999997</v>
      </c>
      <c r="I126" s="148"/>
      <c r="L126" s="144"/>
      <c r="M126" s="149"/>
      <c r="T126" s="150"/>
      <c r="AT126" s="145" t="s">
        <v>193</v>
      </c>
      <c r="AU126" s="145" t="s">
        <v>87</v>
      </c>
      <c r="AV126" s="11" t="s">
        <v>87</v>
      </c>
      <c r="AW126" s="11" t="s">
        <v>38</v>
      </c>
      <c r="AX126" s="11" t="s">
        <v>77</v>
      </c>
      <c r="AY126" s="145" t="s">
        <v>155</v>
      </c>
    </row>
    <row r="127" spans="2:63" s="14" customFormat="1">
      <c r="B127" s="182"/>
      <c r="D127" s="139" t="s">
        <v>193</v>
      </c>
      <c r="E127" s="183" t="s">
        <v>21</v>
      </c>
      <c r="F127" s="184" t="s">
        <v>464</v>
      </c>
      <c r="H127" s="185">
        <v>20.053000000000001</v>
      </c>
      <c r="I127" s="186"/>
      <c r="L127" s="182"/>
      <c r="M127" s="187"/>
      <c r="T127" s="188"/>
      <c r="AT127" s="183" t="s">
        <v>193</v>
      </c>
      <c r="AU127" s="183" t="s">
        <v>87</v>
      </c>
      <c r="AV127" s="14" t="s">
        <v>154</v>
      </c>
      <c r="AW127" s="14" t="s">
        <v>38</v>
      </c>
      <c r="AX127" s="14" t="s">
        <v>85</v>
      </c>
      <c r="AY127" s="183" t="s">
        <v>155</v>
      </c>
    </row>
    <row r="128" spans="2:63" s="10" customFormat="1" ht="22.9" customHeight="1">
      <c r="B128" s="116"/>
      <c r="D128" s="117" t="s">
        <v>76</v>
      </c>
      <c r="E128" s="169" t="s">
        <v>168</v>
      </c>
      <c r="F128" s="169" t="s">
        <v>482</v>
      </c>
      <c r="I128" s="119"/>
      <c r="J128" s="170">
        <f>BK128</f>
        <v>0</v>
      </c>
      <c r="L128" s="116"/>
      <c r="M128" s="121"/>
      <c r="P128" s="122">
        <f>SUM(P129:P174)</f>
        <v>0</v>
      </c>
      <c r="R128" s="122">
        <f>SUM(R129:R174)</f>
        <v>40.953167449999995</v>
      </c>
      <c r="T128" s="123">
        <f>SUM(T129:T174)</f>
        <v>0</v>
      </c>
      <c r="AR128" s="117" t="s">
        <v>85</v>
      </c>
      <c r="AT128" s="124" t="s">
        <v>76</v>
      </c>
      <c r="AU128" s="124" t="s">
        <v>85</v>
      </c>
      <c r="AY128" s="117" t="s">
        <v>155</v>
      </c>
      <c r="BK128" s="125">
        <f>SUM(BK129:BK174)</f>
        <v>0</v>
      </c>
    </row>
    <row r="129" spans="2:65" s="1" customFormat="1" ht="16.5" customHeight="1">
      <c r="B129" s="33"/>
      <c r="C129" s="126" t="s">
        <v>154</v>
      </c>
      <c r="D129" s="126" t="s">
        <v>156</v>
      </c>
      <c r="E129" s="127" t="s">
        <v>483</v>
      </c>
      <c r="F129" s="128" t="s">
        <v>484</v>
      </c>
      <c r="G129" s="129" t="s">
        <v>419</v>
      </c>
      <c r="H129" s="130">
        <v>920.48199999999997</v>
      </c>
      <c r="I129" s="131"/>
      <c r="J129" s="132">
        <f>ROUND(I129*H129,2)</f>
        <v>0</v>
      </c>
      <c r="K129" s="128" t="s">
        <v>452</v>
      </c>
      <c r="L129" s="33"/>
      <c r="M129" s="133" t="s">
        <v>21</v>
      </c>
      <c r="N129" s="134" t="s">
        <v>48</v>
      </c>
      <c r="P129" s="135">
        <f>O129*H129</f>
        <v>0</v>
      </c>
      <c r="Q129" s="135">
        <v>0</v>
      </c>
      <c r="R129" s="135">
        <f>Q129*H129</f>
        <v>0</v>
      </c>
      <c r="S129" s="135">
        <v>0</v>
      </c>
      <c r="T129" s="136">
        <f>S129*H129</f>
        <v>0</v>
      </c>
      <c r="AR129" s="137" t="s">
        <v>154</v>
      </c>
      <c r="AT129" s="137" t="s">
        <v>156</v>
      </c>
      <c r="AU129" s="137" t="s">
        <v>87</v>
      </c>
      <c r="AY129" s="18" t="s">
        <v>155</v>
      </c>
      <c r="BE129" s="138">
        <f>IF(N129="základní",J129,0)</f>
        <v>0</v>
      </c>
      <c r="BF129" s="138">
        <f>IF(N129="snížená",J129,0)</f>
        <v>0</v>
      </c>
      <c r="BG129" s="138">
        <f>IF(N129="zákl. přenesená",J129,0)</f>
        <v>0</v>
      </c>
      <c r="BH129" s="138">
        <f>IF(N129="sníž. přenesená",J129,0)</f>
        <v>0</v>
      </c>
      <c r="BI129" s="138">
        <f>IF(N129="nulová",J129,0)</f>
        <v>0</v>
      </c>
      <c r="BJ129" s="18" t="s">
        <v>85</v>
      </c>
      <c r="BK129" s="138">
        <f>ROUND(I129*H129,2)</f>
        <v>0</v>
      </c>
      <c r="BL129" s="18" t="s">
        <v>154</v>
      </c>
      <c r="BM129" s="137" t="s">
        <v>485</v>
      </c>
    </row>
    <row r="130" spans="2:65" s="1" customFormat="1" ht="19.5">
      <c r="B130" s="33"/>
      <c r="D130" s="139" t="s">
        <v>161</v>
      </c>
      <c r="F130" s="140" t="s">
        <v>486</v>
      </c>
      <c r="I130" s="141"/>
      <c r="L130" s="33"/>
      <c r="M130" s="142"/>
      <c r="T130" s="54"/>
      <c r="AT130" s="18" t="s">
        <v>161</v>
      </c>
      <c r="AU130" s="18" t="s">
        <v>87</v>
      </c>
    </row>
    <row r="131" spans="2:65" s="1" customFormat="1">
      <c r="B131" s="33"/>
      <c r="D131" s="174" t="s">
        <v>455</v>
      </c>
      <c r="F131" s="175" t="s">
        <v>487</v>
      </c>
      <c r="I131" s="141"/>
      <c r="L131" s="33"/>
      <c r="M131" s="142"/>
      <c r="T131" s="54"/>
      <c r="AT131" s="18" t="s">
        <v>455</v>
      </c>
      <c r="AU131" s="18" t="s">
        <v>87</v>
      </c>
    </row>
    <row r="132" spans="2:65" s="1" customFormat="1" ht="29.25">
      <c r="B132" s="33"/>
      <c r="D132" s="139" t="s">
        <v>162</v>
      </c>
      <c r="F132" s="143" t="s">
        <v>488</v>
      </c>
      <c r="I132" s="141"/>
      <c r="L132" s="33"/>
      <c r="M132" s="142"/>
      <c r="T132" s="54"/>
      <c r="AT132" s="18" t="s">
        <v>162</v>
      </c>
      <c r="AU132" s="18" t="s">
        <v>87</v>
      </c>
    </row>
    <row r="133" spans="2:65" s="13" customFormat="1">
      <c r="B133" s="176"/>
      <c r="D133" s="139" t="s">
        <v>193</v>
      </c>
      <c r="E133" s="177" t="s">
        <v>21</v>
      </c>
      <c r="F133" s="178" t="s">
        <v>489</v>
      </c>
      <c r="H133" s="177" t="s">
        <v>21</v>
      </c>
      <c r="I133" s="179"/>
      <c r="L133" s="176"/>
      <c r="M133" s="180"/>
      <c r="T133" s="181"/>
      <c r="AT133" s="177" t="s">
        <v>193</v>
      </c>
      <c r="AU133" s="177" t="s">
        <v>87</v>
      </c>
      <c r="AV133" s="13" t="s">
        <v>85</v>
      </c>
      <c r="AW133" s="13" t="s">
        <v>38</v>
      </c>
      <c r="AX133" s="13" t="s">
        <v>77</v>
      </c>
      <c r="AY133" s="177" t="s">
        <v>155</v>
      </c>
    </row>
    <row r="134" spans="2:65" s="13" customFormat="1">
      <c r="B134" s="176"/>
      <c r="D134" s="139" t="s">
        <v>193</v>
      </c>
      <c r="E134" s="177" t="s">
        <v>21</v>
      </c>
      <c r="F134" s="178" t="s">
        <v>490</v>
      </c>
      <c r="H134" s="177" t="s">
        <v>21</v>
      </c>
      <c r="I134" s="179"/>
      <c r="L134" s="176"/>
      <c r="M134" s="180"/>
      <c r="T134" s="181"/>
      <c r="AT134" s="177" t="s">
        <v>193</v>
      </c>
      <c r="AU134" s="177" t="s">
        <v>87</v>
      </c>
      <c r="AV134" s="13" t="s">
        <v>85</v>
      </c>
      <c r="AW134" s="13" t="s">
        <v>38</v>
      </c>
      <c r="AX134" s="13" t="s">
        <v>77</v>
      </c>
      <c r="AY134" s="177" t="s">
        <v>155</v>
      </c>
    </row>
    <row r="135" spans="2:65" s="11" customFormat="1">
      <c r="B135" s="144"/>
      <c r="D135" s="139" t="s">
        <v>193</v>
      </c>
      <c r="E135" s="145" t="s">
        <v>21</v>
      </c>
      <c r="F135" s="146" t="s">
        <v>491</v>
      </c>
      <c r="H135" s="147">
        <v>335.16</v>
      </c>
      <c r="I135" s="148"/>
      <c r="L135" s="144"/>
      <c r="M135" s="149"/>
      <c r="T135" s="150"/>
      <c r="AT135" s="145" t="s">
        <v>193</v>
      </c>
      <c r="AU135" s="145" t="s">
        <v>87</v>
      </c>
      <c r="AV135" s="11" t="s">
        <v>87</v>
      </c>
      <c r="AW135" s="11" t="s">
        <v>38</v>
      </c>
      <c r="AX135" s="11" t="s">
        <v>77</v>
      </c>
      <c r="AY135" s="145" t="s">
        <v>155</v>
      </c>
    </row>
    <row r="136" spans="2:65" s="11" customFormat="1">
      <c r="B136" s="144"/>
      <c r="D136" s="139" t="s">
        <v>193</v>
      </c>
      <c r="E136" s="145" t="s">
        <v>21</v>
      </c>
      <c r="F136" s="146" t="s">
        <v>492</v>
      </c>
      <c r="H136" s="147">
        <v>140.20599999999999</v>
      </c>
      <c r="I136" s="148"/>
      <c r="L136" s="144"/>
      <c r="M136" s="149"/>
      <c r="T136" s="150"/>
      <c r="AT136" s="145" t="s">
        <v>193</v>
      </c>
      <c r="AU136" s="145" t="s">
        <v>87</v>
      </c>
      <c r="AV136" s="11" t="s">
        <v>87</v>
      </c>
      <c r="AW136" s="11" t="s">
        <v>38</v>
      </c>
      <c r="AX136" s="11" t="s">
        <v>77</v>
      </c>
      <c r="AY136" s="145" t="s">
        <v>155</v>
      </c>
    </row>
    <row r="137" spans="2:65" s="11" customFormat="1">
      <c r="B137" s="144"/>
      <c r="D137" s="139" t="s">
        <v>193</v>
      </c>
      <c r="E137" s="145" t="s">
        <v>21</v>
      </c>
      <c r="F137" s="146" t="s">
        <v>493</v>
      </c>
      <c r="H137" s="147">
        <v>317.60300000000001</v>
      </c>
      <c r="I137" s="148"/>
      <c r="L137" s="144"/>
      <c r="M137" s="149"/>
      <c r="T137" s="150"/>
      <c r="AT137" s="145" t="s">
        <v>193</v>
      </c>
      <c r="AU137" s="145" t="s">
        <v>87</v>
      </c>
      <c r="AV137" s="11" t="s">
        <v>87</v>
      </c>
      <c r="AW137" s="11" t="s">
        <v>38</v>
      </c>
      <c r="AX137" s="11" t="s">
        <v>77</v>
      </c>
      <c r="AY137" s="145" t="s">
        <v>155</v>
      </c>
    </row>
    <row r="138" spans="2:65" s="11" customFormat="1">
      <c r="B138" s="144"/>
      <c r="D138" s="139" t="s">
        <v>193</v>
      </c>
      <c r="E138" s="145" t="s">
        <v>21</v>
      </c>
      <c r="F138" s="146" t="s">
        <v>494</v>
      </c>
      <c r="H138" s="147">
        <v>127.51300000000001</v>
      </c>
      <c r="I138" s="148"/>
      <c r="L138" s="144"/>
      <c r="M138" s="149"/>
      <c r="T138" s="150"/>
      <c r="AT138" s="145" t="s">
        <v>193</v>
      </c>
      <c r="AU138" s="145" t="s">
        <v>87</v>
      </c>
      <c r="AV138" s="11" t="s">
        <v>87</v>
      </c>
      <c r="AW138" s="11" t="s">
        <v>38</v>
      </c>
      <c r="AX138" s="11" t="s">
        <v>77</v>
      </c>
      <c r="AY138" s="145" t="s">
        <v>155</v>
      </c>
    </row>
    <row r="139" spans="2:65" s="14" customFormat="1">
      <c r="B139" s="182"/>
      <c r="D139" s="139" t="s">
        <v>193</v>
      </c>
      <c r="E139" s="183" t="s">
        <v>21</v>
      </c>
      <c r="F139" s="184" t="s">
        <v>464</v>
      </c>
      <c r="H139" s="185">
        <v>920.48199999999997</v>
      </c>
      <c r="I139" s="186"/>
      <c r="L139" s="182"/>
      <c r="M139" s="187"/>
      <c r="T139" s="188"/>
      <c r="AT139" s="183" t="s">
        <v>193</v>
      </c>
      <c r="AU139" s="183" t="s">
        <v>87</v>
      </c>
      <c r="AV139" s="14" t="s">
        <v>154</v>
      </c>
      <c r="AW139" s="14" t="s">
        <v>38</v>
      </c>
      <c r="AX139" s="14" t="s">
        <v>85</v>
      </c>
      <c r="AY139" s="183" t="s">
        <v>155</v>
      </c>
    </row>
    <row r="140" spans="2:65" s="1" customFormat="1" ht="16.5" customHeight="1">
      <c r="B140" s="33"/>
      <c r="C140" s="126" t="s">
        <v>175</v>
      </c>
      <c r="D140" s="126" t="s">
        <v>156</v>
      </c>
      <c r="E140" s="127" t="s">
        <v>495</v>
      </c>
      <c r="F140" s="128" t="s">
        <v>496</v>
      </c>
      <c r="G140" s="129" t="s">
        <v>415</v>
      </c>
      <c r="H140" s="130">
        <v>99.688000000000002</v>
      </c>
      <c r="I140" s="131"/>
      <c r="J140" s="132">
        <f>ROUND(I140*H140,2)</f>
        <v>0</v>
      </c>
      <c r="K140" s="128" t="s">
        <v>452</v>
      </c>
      <c r="L140" s="33"/>
      <c r="M140" s="133" t="s">
        <v>21</v>
      </c>
      <c r="N140" s="134" t="s">
        <v>48</v>
      </c>
      <c r="P140" s="135">
        <f>O140*H140</f>
        <v>0</v>
      </c>
      <c r="Q140" s="135">
        <v>8.6499999999999997E-3</v>
      </c>
      <c r="R140" s="135">
        <f>Q140*H140</f>
        <v>0.86230119999999999</v>
      </c>
      <c r="S140" s="135">
        <v>0</v>
      </c>
      <c r="T140" s="136">
        <f>S140*H140</f>
        <v>0</v>
      </c>
      <c r="AR140" s="137" t="s">
        <v>154</v>
      </c>
      <c r="AT140" s="137" t="s">
        <v>156</v>
      </c>
      <c r="AU140" s="137" t="s">
        <v>87</v>
      </c>
      <c r="AY140" s="18" t="s">
        <v>155</v>
      </c>
      <c r="BE140" s="138">
        <f>IF(N140="základní",J140,0)</f>
        <v>0</v>
      </c>
      <c r="BF140" s="138">
        <f>IF(N140="snížená",J140,0)</f>
        <v>0</v>
      </c>
      <c r="BG140" s="138">
        <f>IF(N140="zákl. přenesená",J140,0)</f>
        <v>0</v>
      </c>
      <c r="BH140" s="138">
        <f>IF(N140="sníž. přenesená",J140,0)</f>
        <v>0</v>
      </c>
      <c r="BI140" s="138">
        <f>IF(N140="nulová",J140,0)</f>
        <v>0</v>
      </c>
      <c r="BJ140" s="18" t="s">
        <v>85</v>
      </c>
      <c r="BK140" s="138">
        <f>ROUND(I140*H140,2)</f>
        <v>0</v>
      </c>
      <c r="BL140" s="18" t="s">
        <v>154</v>
      </c>
      <c r="BM140" s="137" t="s">
        <v>497</v>
      </c>
    </row>
    <row r="141" spans="2:65" s="1" customFormat="1" ht="29.25">
      <c r="B141" s="33"/>
      <c r="D141" s="139" t="s">
        <v>161</v>
      </c>
      <c r="F141" s="140" t="s">
        <v>498</v>
      </c>
      <c r="I141" s="141"/>
      <c r="L141" s="33"/>
      <c r="M141" s="142"/>
      <c r="T141" s="54"/>
      <c r="AT141" s="18" t="s">
        <v>161</v>
      </c>
      <c r="AU141" s="18" t="s">
        <v>87</v>
      </c>
    </row>
    <row r="142" spans="2:65" s="1" customFormat="1">
      <c r="B142" s="33"/>
      <c r="D142" s="174" t="s">
        <v>455</v>
      </c>
      <c r="F142" s="175" t="s">
        <v>499</v>
      </c>
      <c r="I142" s="141"/>
      <c r="L142" s="33"/>
      <c r="M142" s="142"/>
      <c r="T142" s="54"/>
      <c r="AT142" s="18" t="s">
        <v>455</v>
      </c>
      <c r="AU142" s="18" t="s">
        <v>87</v>
      </c>
    </row>
    <row r="143" spans="2:65" s="13" customFormat="1">
      <c r="B143" s="176"/>
      <c r="D143" s="139" t="s">
        <v>193</v>
      </c>
      <c r="E143" s="177" t="s">
        <v>21</v>
      </c>
      <c r="F143" s="178" t="s">
        <v>489</v>
      </c>
      <c r="H143" s="177" t="s">
        <v>21</v>
      </c>
      <c r="I143" s="179"/>
      <c r="L143" s="176"/>
      <c r="M143" s="180"/>
      <c r="T143" s="181"/>
      <c r="AT143" s="177" t="s">
        <v>193</v>
      </c>
      <c r="AU143" s="177" t="s">
        <v>87</v>
      </c>
      <c r="AV143" s="13" t="s">
        <v>85</v>
      </c>
      <c r="AW143" s="13" t="s">
        <v>38</v>
      </c>
      <c r="AX143" s="13" t="s">
        <v>77</v>
      </c>
      <c r="AY143" s="177" t="s">
        <v>155</v>
      </c>
    </row>
    <row r="144" spans="2:65" s="13" customFormat="1">
      <c r="B144" s="176"/>
      <c r="D144" s="139" t="s">
        <v>193</v>
      </c>
      <c r="E144" s="177" t="s">
        <v>21</v>
      </c>
      <c r="F144" s="178" t="s">
        <v>500</v>
      </c>
      <c r="H144" s="177" t="s">
        <v>21</v>
      </c>
      <c r="I144" s="179"/>
      <c r="L144" s="176"/>
      <c r="M144" s="180"/>
      <c r="T144" s="181"/>
      <c r="AT144" s="177" t="s">
        <v>193</v>
      </c>
      <c r="AU144" s="177" t="s">
        <v>87</v>
      </c>
      <c r="AV144" s="13" t="s">
        <v>85</v>
      </c>
      <c r="AW144" s="13" t="s">
        <v>38</v>
      </c>
      <c r="AX144" s="13" t="s">
        <v>77</v>
      </c>
      <c r="AY144" s="177" t="s">
        <v>155</v>
      </c>
    </row>
    <row r="145" spans="2:65" s="11" customFormat="1">
      <c r="B145" s="144"/>
      <c r="D145" s="139" t="s">
        <v>193</v>
      </c>
      <c r="E145" s="145" t="s">
        <v>21</v>
      </c>
      <c r="F145" s="146" t="s">
        <v>501</v>
      </c>
      <c r="H145" s="147">
        <v>34.200000000000003</v>
      </c>
      <c r="I145" s="148"/>
      <c r="L145" s="144"/>
      <c r="M145" s="149"/>
      <c r="T145" s="150"/>
      <c r="AT145" s="145" t="s">
        <v>193</v>
      </c>
      <c r="AU145" s="145" t="s">
        <v>87</v>
      </c>
      <c r="AV145" s="11" t="s">
        <v>87</v>
      </c>
      <c r="AW145" s="11" t="s">
        <v>38</v>
      </c>
      <c r="AX145" s="11" t="s">
        <v>77</v>
      </c>
      <c r="AY145" s="145" t="s">
        <v>155</v>
      </c>
    </row>
    <row r="146" spans="2:65" s="11" customFormat="1">
      <c r="B146" s="144"/>
      <c r="D146" s="139" t="s">
        <v>193</v>
      </c>
      <c r="E146" s="145" t="s">
        <v>21</v>
      </c>
      <c r="F146" s="146" t="s">
        <v>502</v>
      </c>
      <c r="H146" s="147">
        <v>19.04</v>
      </c>
      <c r="I146" s="148"/>
      <c r="L146" s="144"/>
      <c r="M146" s="149"/>
      <c r="T146" s="150"/>
      <c r="AT146" s="145" t="s">
        <v>193</v>
      </c>
      <c r="AU146" s="145" t="s">
        <v>87</v>
      </c>
      <c r="AV146" s="11" t="s">
        <v>87</v>
      </c>
      <c r="AW146" s="11" t="s">
        <v>38</v>
      </c>
      <c r="AX146" s="11" t="s">
        <v>77</v>
      </c>
      <c r="AY146" s="145" t="s">
        <v>155</v>
      </c>
    </row>
    <row r="147" spans="2:65" s="11" customFormat="1">
      <c r="B147" s="144"/>
      <c r="D147" s="139" t="s">
        <v>193</v>
      </c>
      <c r="E147" s="145" t="s">
        <v>21</v>
      </c>
      <c r="F147" s="146" t="s">
        <v>503</v>
      </c>
      <c r="H147" s="147">
        <v>40.4</v>
      </c>
      <c r="I147" s="148"/>
      <c r="L147" s="144"/>
      <c r="M147" s="149"/>
      <c r="T147" s="150"/>
      <c r="AT147" s="145" t="s">
        <v>193</v>
      </c>
      <c r="AU147" s="145" t="s">
        <v>87</v>
      </c>
      <c r="AV147" s="11" t="s">
        <v>87</v>
      </c>
      <c r="AW147" s="11" t="s">
        <v>38</v>
      </c>
      <c r="AX147" s="11" t="s">
        <v>77</v>
      </c>
      <c r="AY147" s="145" t="s">
        <v>155</v>
      </c>
    </row>
    <row r="148" spans="2:65" s="13" customFormat="1">
      <c r="B148" s="176"/>
      <c r="D148" s="139" t="s">
        <v>193</v>
      </c>
      <c r="E148" s="177" t="s">
        <v>21</v>
      </c>
      <c r="F148" s="178" t="s">
        <v>504</v>
      </c>
      <c r="H148" s="177" t="s">
        <v>21</v>
      </c>
      <c r="I148" s="179"/>
      <c r="L148" s="176"/>
      <c r="M148" s="180"/>
      <c r="T148" s="181"/>
      <c r="AT148" s="177" t="s">
        <v>193</v>
      </c>
      <c r="AU148" s="177" t="s">
        <v>87</v>
      </c>
      <c r="AV148" s="13" t="s">
        <v>85</v>
      </c>
      <c r="AW148" s="13" t="s">
        <v>38</v>
      </c>
      <c r="AX148" s="13" t="s">
        <v>77</v>
      </c>
      <c r="AY148" s="177" t="s">
        <v>155</v>
      </c>
    </row>
    <row r="149" spans="2:65" s="11" customFormat="1">
      <c r="B149" s="144"/>
      <c r="D149" s="139" t="s">
        <v>193</v>
      </c>
      <c r="E149" s="145" t="s">
        <v>21</v>
      </c>
      <c r="F149" s="146" t="s">
        <v>505</v>
      </c>
      <c r="H149" s="147">
        <v>6.048</v>
      </c>
      <c r="I149" s="148"/>
      <c r="L149" s="144"/>
      <c r="M149" s="149"/>
      <c r="T149" s="150"/>
      <c r="AT149" s="145" t="s">
        <v>193</v>
      </c>
      <c r="AU149" s="145" t="s">
        <v>87</v>
      </c>
      <c r="AV149" s="11" t="s">
        <v>87</v>
      </c>
      <c r="AW149" s="11" t="s">
        <v>38</v>
      </c>
      <c r="AX149" s="11" t="s">
        <v>77</v>
      </c>
      <c r="AY149" s="145" t="s">
        <v>155</v>
      </c>
    </row>
    <row r="150" spans="2:65" s="14" customFormat="1">
      <c r="B150" s="182"/>
      <c r="D150" s="139" t="s">
        <v>193</v>
      </c>
      <c r="E150" s="183" t="s">
        <v>413</v>
      </c>
      <c r="F150" s="184" t="s">
        <v>464</v>
      </c>
      <c r="H150" s="185">
        <v>99.688000000000002</v>
      </c>
      <c r="I150" s="186"/>
      <c r="L150" s="182"/>
      <c r="M150" s="187"/>
      <c r="T150" s="188"/>
      <c r="AT150" s="183" t="s">
        <v>193</v>
      </c>
      <c r="AU150" s="183" t="s">
        <v>87</v>
      </c>
      <c r="AV150" s="14" t="s">
        <v>154</v>
      </c>
      <c r="AW150" s="14" t="s">
        <v>38</v>
      </c>
      <c r="AX150" s="14" t="s">
        <v>85</v>
      </c>
      <c r="AY150" s="183" t="s">
        <v>155</v>
      </c>
    </row>
    <row r="151" spans="2:65" s="1" customFormat="1" ht="16.5" customHeight="1">
      <c r="B151" s="33"/>
      <c r="C151" s="126" t="s">
        <v>179</v>
      </c>
      <c r="D151" s="126" t="s">
        <v>156</v>
      </c>
      <c r="E151" s="127" t="s">
        <v>506</v>
      </c>
      <c r="F151" s="128" t="s">
        <v>507</v>
      </c>
      <c r="G151" s="129" t="s">
        <v>415</v>
      </c>
      <c r="H151" s="130">
        <v>99.688000000000002</v>
      </c>
      <c r="I151" s="131"/>
      <c r="J151" s="132">
        <f>ROUND(I151*H151,2)</f>
        <v>0</v>
      </c>
      <c r="K151" s="128" t="s">
        <v>452</v>
      </c>
      <c r="L151" s="33"/>
      <c r="M151" s="133" t="s">
        <v>21</v>
      </c>
      <c r="N151" s="134" t="s">
        <v>48</v>
      </c>
      <c r="P151" s="135">
        <f>O151*H151</f>
        <v>0</v>
      </c>
      <c r="Q151" s="135">
        <v>0</v>
      </c>
      <c r="R151" s="135">
        <f>Q151*H151</f>
        <v>0</v>
      </c>
      <c r="S151" s="135">
        <v>0</v>
      </c>
      <c r="T151" s="136">
        <f>S151*H151</f>
        <v>0</v>
      </c>
      <c r="AR151" s="137" t="s">
        <v>154</v>
      </c>
      <c r="AT151" s="137" t="s">
        <v>156</v>
      </c>
      <c r="AU151" s="137" t="s">
        <v>87</v>
      </c>
      <c r="AY151" s="18" t="s">
        <v>155</v>
      </c>
      <c r="BE151" s="138">
        <f>IF(N151="základní",J151,0)</f>
        <v>0</v>
      </c>
      <c r="BF151" s="138">
        <f>IF(N151="snížená",J151,0)</f>
        <v>0</v>
      </c>
      <c r="BG151" s="138">
        <f>IF(N151="zákl. přenesená",J151,0)</f>
        <v>0</v>
      </c>
      <c r="BH151" s="138">
        <f>IF(N151="sníž. přenesená",J151,0)</f>
        <v>0</v>
      </c>
      <c r="BI151" s="138">
        <f>IF(N151="nulová",J151,0)</f>
        <v>0</v>
      </c>
      <c r="BJ151" s="18" t="s">
        <v>85</v>
      </c>
      <c r="BK151" s="138">
        <f>ROUND(I151*H151,2)</f>
        <v>0</v>
      </c>
      <c r="BL151" s="18" t="s">
        <v>154</v>
      </c>
      <c r="BM151" s="137" t="s">
        <v>508</v>
      </c>
    </row>
    <row r="152" spans="2:65" s="1" customFormat="1" ht="29.25">
      <c r="B152" s="33"/>
      <c r="D152" s="139" t="s">
        <v>161</v>
      </c>
      <c r="F152" s="140" t="s">
        <v>509</v>
      </c>
      <c r="I152" s="141"/>
      <c r="L152" s="33"/>
      <c r="M152" s="142"/>
      <c r="T152" s="54"/>
      <c r="AT152" s="18" t="s">
        <v>161</v>
      </c>
      <c r="AU152" s="18" t="s">
        <v>87</v>
      </c>
    </row>
    <row r="153" spans="2:65" s="1" customFormat="1">
      <c r="B153" s="33"/>
      <c r="D153" s="174" t="s">
        <v>455</v>
      </c>
      <c r="F153" s="175" t="s">
        <v>510</v>
      </c>
      <c r="I153" s="141"/>
      <c r="L153" s="33"/>
      <c r="M153" s="142"/>
      <c r="T153" s="54"/>
      <c r="AT153" s="18" t="s">
        <v>455</v>
      </c>
      <c r="AU153" s="18" t="s">
        <v>87</v>
      </c>
    </row>
    <row r="154" spans="2:65" s="11" customFormat="1">
      <c r="B154" s="144"/>
      <c r="D154" s="139" t="s">
        <v>193</v>
      </c>
      <c r="E154" s="145" t="s">
        <v>21</v>
      </c>
      <c r="F154" s="146" t="s">
        <v>413</v>
      </c>
      <c r="H154" s="147">
        <v>99.688000000000002</v>
      </c>
      <c r="I154" s="148"/>
      <c r="L154" s="144"/>
      <c r="M154" s="149"/>
      <c r="T154" s="150"/>
      <c r="AT154" s="145" t="s">
        <v>193</v>
      </c>
      <c r="AU154" s="145" t="s">
        <v>87</v>
      </c>
      <c r="AV154" s="11" t="s">
        <v>87</v>
      </c>
      <c r="AW154" s="11" t="s">
        <v>38</v>
      </c>
      <c r="AX154" s="11" t="s">
        <v>85</v>
      </c>
      <c r="AY154" s="145" t="s">
        <v>155</v>
      </c>
    </row>
    <row r="155" spans="2:65" s="1" customFormat="1">
      <c r="B155" s="33"/>
      <c r="D155" s="139" t="s">
        <v>445</v>
      </c>
      <c r="F155" s="171" t="s">
        <v>511</v>
      </c>
      <c r="L155" s="33"/>
      <c r="M155" s="142"/>
      <c r="T155" s="54"/>
      <c r="AU155" s="18" t="s">
        <v>87</v>
      </c>
    </row>
    <row r="156" spans="2:65" s="1" customFormat="1">
      <c r="B156" s="33"/>
      <c r="D156" s="139" t="s">
        <v>445</v>
      </c>
      <c r="F156" s="172" t="s">
        <v>489</v>
      </c>
      <c r="H156" s="173">
        <v>0</v>
      </c>
      <c r="L156" s="33"/>
      <c r="M156" s="142"/>
      <c r="T156" s="54"/>
      <c r="AU156" s="18" t="s">
        <v>87</v>
      </c>
    </row>
    <row r="157" spans="2:65" s="1" customFormat="1">
      <c r="B157" s="33"/>
      <c r="D157" s="139" t="s">
        <v>445</v>
      </c>
      <c r="F157" s="172" t="s">
        <v>500</v>
      </c>
      <c r="H157" s="173">
        <v>0</v>
      </c>
      <c r="L157" s="33"/>
      <c r="M157" s="142"/>
      <c r="T157" s="54"/>
      <c r="AU157" s="18" t="s">
        <v>87</v>
      </c>
    </row>
    <row r="158" spans="2:65" s="1" customFormat="1">
      <c r="B158" s="33"/>
      <c r="D158" s="139" t="s">
        <v>445</v>
      </c>
      <c r="F158" s="172" t="s">
        <v>501</v>
      </c>
      <c r="H158" s="173">
        <v>34.200000000000003</v>
      </c>
      <c r="L158" s="33"/>
      <c r="M158" s="142"/>
      <c r="T158" s="54"/>
      <c r="AU158" s="18" t="s">
        <v>87</v>
      </c>
    </row>
    <row r="159" spans="2:65" s="1" customFormat="1">
      <c r="B159" s="33"/>
      <c r="D159" s="139" t="s">
        <v>445</v>
      </c>
      <c r="F159" s="172" t="s">
        <v>502</v>
      </c>
      <c r="H159" s="173">
        <v>19.04</v>
      </c>
      <c r="L159" s="33"/>
      <c r="M159" s="142"/>
      <c r="T159" s="54"/>
      <c r="AU159" s="18" t="s">
        <v>87</v>
      </c>
    </row>
    <row r="160" spans="2:65" s="1" customFormat="1">
      <c r="B160" s="33"/>
      <c r="D160" s="139" t="s">
        <v>445</v>
      </c>
      <c r="F160" s="172" t="s">
        <v>503</v>
      </c>
      <c r="H160" s="173">
        <v>40.4</v>
      </c>
      <c r="L160" s="33"/>
      <c r="M160" s="142"/>
      <c r="T160" s="54"/>
      <c r="AU160" s="18" t="s">
        <v>87</v>
      </c>
    </row>
    <row r="161" spans="2:65" s="1" customFormat="1">
      <c r="B161" s="33"/>
      <c r="D161" s="139" t="s">
        <v>445</v>
      </c>
      <c r="F161" s="172" t="s">
        <v>504</v>
      </c>
      <c r="H161" s="173">
        <v>0</v>
      </c>
      <c r="L161" s="33"/>
      <c r="M161" s="142"/>
      <c r="T161" s="54"/>
      <c r="AU161" s="18" t="s">
        <v>87</v>
      </c>
    </row>
    <row r="162" spans="2:65" s="1" customFormat="1">
      <c r="B162" s="33"/>
      <c r="D162" s="139" t="s">
        <v>445</v>
      </c>
      <c r="F162" s="172" t="s">
        <v>505</v>
      </c>
      <c r="H162" s="173">
        <v>6.048</v>
      </c>
      <c r="L162" s="33"/>
      <c r="M162" s="142"/>
      <c r="T162" s="54"/>
      <c r="AU162" s="18" t="s">
        <v>87</v>
      </c>
    </row>
    <row r="163" spans="2:65" s="1" customFormat="1">
      <c r="B163" s="33"/>
      <c r="D163" s="139" t="s">
        <v>445</v>
      </c>
      <c r="F163" s="172" t="s">
        <v>464</v>
      </c>
      <c r="H163" s="173">
        <v>99.688000000000002</v>
      </c>
      <c r="L163" s="33"/>
      <c r="M163" s="142"/>
      <c r="T163" s="54"/>
      <c r="AU163" s="18" t="s">
        <v>87</v>
      </c>
    </row>
    <row r="164" spans="2:65" s="1" customFormat="1" ht="16.5" customHeight="1">
      <c r="B164" s="33"/>
      <c r="C164" s="126" t="s">
        <v>187</v>
      </c>
      <c r="D164" s="126" t="s">
        <v>156</v>
      </c>
      <c r="E164" s="127" t="s">
        <v>512</v>
      </c>
      <c r="F164" s="128" t="s">
        <v>513</v>
      </c>
      <c r="G164" s="129" t="s">
        <v>467</v>
      </c>
      <c r="H164" s="130">
        <v>38.075000000000003</v>
      </c>
      <c r="I164" s="131"/>
      <c r="J164" s="132">
        <f>ROUND(I164*H164,2)</f>
        <v>0</v>
      </c>
      <c r="K164" s="128" t="s">
        <v>452</v>
      </c>
      <c r="L164" s="33"/>
      <c r="M164" s="133" t="s">
        <v>21</v>
      </c>
      <c r="N164" s="134" t="s">
        <v>48</v>
      </c>
      <c r="P164" s="135">
        <f>O164*H164</f>
        <v>0</v>
      </c>
      <c r="Q164" s="135">
        <v>1.03955</v>
      </c>
      <c r="R164" s="135">
        <f>Q164*H164</f>
        <v>39.58086625</v>
      </c>
      <c r="S164" s="135">
        <v>0</v>
      </c>
      <c r="T164" s="136">
        <f>S164*H164</f>
        <v>0</v>
      </c>
      <c r="AR164" s="137" t="s">
        <v>154</v>
      </c>
      <c r="AT164" s="137" t="s">
        <v>156</v>
      </c>
      <c r="AU164" s="137" t="s">
        <v>87</v>
      </c>
      <c r="AY164" s="18" t="s">
        <v>155</v>
      </c>
      <c r="BE164" s="138">
        <f>IF(N164="základní",J164,0)</f>
        <v>0</v>
      </c>
      <c r="BF164" s="138">
        <f>IF(N164="snížená",J164,0)</f>
        <v>0</v>
      </c>
      <c r="BG164" s="138">
        <f>IF(N164="zákl. přenesená",J164,0)</f>
        <v>0</v>
      </c>
      <c r="BH164" s="138">
        <f>IF(N164="sníž. přenesená",J164,0)</f>
        <v>0</v>
      </c>
      <c r="BI164" s="138">
        <f>IF(N164="nulová",J164,0)</f>
        <v>0</v>
      </c>
      <c r="BJ164" s="18" t="s">
        <v>85</v>
      </c>
      <c r="BK164" s="138">
        <f>ROUND(I164*H164,2)</f>
        <v>0</v>
      </c>
      <c r="BL164" s="18" t="s">
        <v>154</v>
      </c>
      <c r="BM164" s="137" t="s">
        <v>514</v>
      </c>
    </row>
    <row r="165" spans="2:65" s="1" customFormat="1" ht="29.25">
      <c r="B165" s="33"/>
      <c r="D165" s="139" t="s">
        <v>161</v>
      </c>
      <c r="F165" s="140" t="s">
        <v>515</v>
      </c>
      <c r="I165" s="141"/>
      <c r="L165" s="33"/>
      <c r="M165" s="142"/>
      <c r="T165" s="54"/>
      <c r="AT165" s="18" t="s">
        <v>161</v>
      </c>
      <c r="AU165" s="18" t="s">
        <v>87</v>
      </c>
    </row>
    <row r="166" spans="2:65" s="1" customFormat="1">
      <c r="B166" s="33"/>
      <c r="D166" s="174" t="s">
        <v>455</v>
      </c>
      <c r="F166" s="175" t="s">
        <v>516</v>
      </c>
      <c r="I166" s="141"/>
      <c r="L166" s="33"/>
      <c r="M166" s="142"/>
      <c r="T166" s="54"/>
      <c r="AT166" s="18" t="s">
        <v>455</v>
      </c>
      <c r="AU166" s="18" t="s">
        <v>87</v>
      </c>
    </row>
    <row r="167" spans="2:65" s="13" customFormat="1">
      <c r="B167" s="176"/>
      <c r="D167" s="139" t="s">
        <v>193</v>
      </c>
      <c r="E167" s="177" t="s">
        <v>21</v>
      </c>
      <c r="F167" s="178" t="s">
        <v>517</v>
      </c>
      <c r="H167" s="177" t="s">
        <v>21</v>
      </c>
      <c r="I167" s="179"/>
      <c r="L167" s="176"/>
      <c r="M167" s="180"/>
      <c r="T167" s="181"/>
      <c r="AT167" s="177" t="s">
        <v>193</v>
      </c>
      <c r="AU167" s="177" t="s">
        <v>87</v>
      </c>
      <c r="AV167" s="13" t="s">
        <v>85</v>
      </c>
      <c r="AW167" s="13" t="s">
        <v>38</v>
      </c>
      <c r="AX167" s="13" t="s">
        <v>77</v>
      </c>
      <c r="AY167" s="177" t="s">
        <v>155</v>
      </c>
    </row>
    <row r="168" spans="2:65" s="13" customFormat="1">
      <c r="B168" s="176"/>
      <c r="D168" s="139" t="s">
        <v>193</v>
      </c>
      <c r="E168" s="177" t="s">
        <v>21</v>
      </c>
      <c r="F168" s="178" t="s">
        <v>490</v>
      </c>
      <c r="H168" s="177" t="s">
        <v>21</v>
      </c>
      <c r="I168" s="179"/>
      <c r="L168" s="176"/>
      <c r="M168" s="180"/>
      <c r="T168" s="181"/>
      <c r="AT168" s="177" t="s">
        <v>193</v>
      </c>
      <c r="AU168" s="177" t="s">
        <v>87</v>
      </c>
      <c r="AV168" s="13" t="s">
        <v>85</v>
      </c>
      <c r="AW168" s="13" t="s">
        <v>38</v>
      </c>
      <c r="AX168" s="13" t="s">
        <v>77</v>
      </c>
      <c r="AY168" s="177" t="s">
        <v>155</v>
      </c>
    </row>
    <row r="169" spans="2:65" s="11" customFormat="1">
      <c r="B169" s="144"/>
      <c r="D169" s="139" t="s">
        <v>193</v>
      </c>
      <c r="E169" s="145" t="s">
        <v>21</v>
      </c>
      <c r="F169" s="146" t="s">
        <v>518</v>
      </c>
      <c r="H169" s="147">
        <v>38.075000000000003</v>
      </c>
      <c r="I169" s="148"/>
      <c r="L169" s="144"/>
      <c r="M169" s="149"/>
      <c r="T169" s="150"/>
      <c r="AT169" s="145" t="s">
        <v>193</v>
      </c>
      <c r="AU169" s="145" t="s">
        <v>87</v>
      </c>
      <c r="AV169" s="11" t="s">
        <v>87</v>
      </c>
      <c r="AW169" s="11" t="s">
        <v>38</v>
      </c>
      <c r="AX169" s="11" t="s">
        <v>85</v>
      </c>
      <c r="AY169" s="145" t="s">
        <v>155</v>
      </c>
    </row>
    <row r="170" spans="2:65" s="1" customFormat="1" ht="16.5" customHeight="1">
      <c r="B170" s="33"/>
      <c r="C170" s="126" t="s">
        <v>195</v>
      </c>
      <c r="D170" s="126" t="s">
        <v>156</v>
      </c>
      <c r="E170" s="127" t="s">
        <v>519</v>
      </c>
      <c r="F170" s="128" t="s">
        <v>520</v>
      </c>
      <c r="G170" s="129" t="s">
        <v>422</v>
      </c>
      <c r="H170" s="130">
        <v>102</v>
      </c>
      <c r="I170" s="131"/>
      <c r="J170" s="132">
        <f>ROUND(I170*H170,2)</f>
        <v>0</v>
      </c>
      <c r="K170" s="128" t="s">
        <v>21</v>
      </c>
      <c r="L170" s="33"/>
      <c r="M170" s="133" t="s">
        <v>21</v>
      </c>
      <c r="N170" s="134" t="s">
        <v>48</v>
      </c>
      <c r="P170" s="135">
        <f>O170*H170</f>
        <v>0</v>
      </c>
      <c r="Q170" s="135">
        <v>5.0000000000000001E-3</v>
      </c>
      <c r="R170" s="135">
        <f>Q170*H170</f>
        <v>0.51</v>
      </c>
      <c r="S170" s="135">
        <v>0</v>
      </c>
      <c r="T170" s="136">
        <f>S170*H170</f>
        <v>0</v>
      </c>
      <c r="AR170" s="137" t="s">
        <v>154</v>
      </c>
      <c r="AT170" s="137" t="s">
        <v>156</v>
      </c>
      <c r="AU170" s="137" t="s">
        <v>87</v>
      </c>
      <c r="AY170" s="18" t="s">
        <v>155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8" t="s">
        <v>85</v>
      </c>
      <c r="BK170" s="138">
        <f>ROUND(I170*H170,2)</f>
        <v>0</v>
      </c>
      <c r="BL170" s="18" t="s">
        <v>154</v>
      </c>
      <c r="BM170" s="137" t="s">
        <v>521</v>
      </c>
    </row>
    <row r="171" spans="2:65" s="1" customFormat="1">
      <c r="B171" s="33"/>
      <c r="D171" s="139" t="s">
        <v>161</v>
      </c>
      <c r="F171" s="140" t="s">
        <v>520</v>
      </c>
      <c r="I171" s="141"/>
      <c r="L171" s="33"/>
      <c r="M171" s="142"/>
      <c r="T171" s="54"/>
      <c r="AT171" s="18" t="s">
        <v>161</v>
      </c>
      <c r="AU171" s="18" t="s">
        <v>87</v>
      </c>
    </row>
    <row r="172" spans="2:65" s="13" customFormat="1">
      <c r="B172" s="176"/>
      <c r="D172" s="139" t="s">
        <v>193</v>
      </c>
      <c r="E172" s="177" t="s">
        <v>21</v>
      </c>
      <c r="F172" s="178" t="s">
        <v>457</v>
      </c>
      <c r="H172" s="177" t="s">
        <v>21</v>
      </c>
      <c r="I172" s="179"/>
      <c r="L172" s="176"/>
      <c r="M172" s="180"/>
      <c r="T172" s="181"/>
      <c r="AT172" s="177" t="s">
        <v>193</v>
      </c>
      <c r="AU172" s="177" t="s">
        <v>87</v>
      </c>
      <c r="AV172" s="13" t="s">
        <v>85</v>
      </c>
      <c r="AW172" s="13" t="s">
        <v>38</v>
      </c>
      <c r="AX172" s="13" t="s">
        <v>77</v>
      </c>
      <c r="AY172" s="177" t="s">
        <v>155</v>
      </c>
    </row>
    <row r="173" spans="2:65" s="13" customFormat="1">
      <c r="B173" s="176"/>
      <c r="D173" s="139" t="s">
        <v>193</v>
      </c>
      <c r="E173" s="177" t="s">
        <v>21</v>
      </c>
      <c r="F173" s="178" t="s">
        <v>522</v>
      </c>
      <c r="H173" s="177" t="s">
        <v>21</v>
      </c>
      <c r="I173" s="179"/>
      <c r="L173" s="176"/>
      <c r="M173" s="180"/>
      <c r="T173" s="181"/>
      <c r="AT173" s="177" t="s">
        <v>193</v>
      </c>
      <c r="AU173" s="177" t="s">
        <v>87</v>
      </c>
      <c r="AV173" s="13" t="s">
        <v>85</v>
      </c>
      <c r="AW173" s="13" t="s">
        <v>38</v>
      </c>
      <c r="AX173" s="13" t="s">
        <v>77</v>
      </c>
      <c r="AY173" s="177" t="s">
        <v>155</v>
      </c>
    </row>
    <row r="174" spans="2:65" s="11" customFormat="1">
      <c r="B174" s="144"/>
      <c r="D174" s="139" t="s">
        <v>193</v>
      </c>
      <c r="E174" s="145" t="s">
        <v>21</v>
      </c>
      <c r="F174" s="146" t="s">
        <v>523</v>
      </c>
      <c r="H174" s="147">
        <v>102</v>
      </c>
      <c r="I174" s="148"/>
      <c r="L174" s="144"/>
      <c r="M174" s="149"/>
      <c r="T174" s="150"/>
      <c r="AT174" s="145" t="s">
        <v>193</v>
      </c>
      <c r="AU174" s="145" t="s">
        <v>87</v>
      </c>
      <c r="AV174" s="11" t="s">
        <v>87</v>
      </c>
      <c r="AW174" s="11" t="s">
        <v>38</v>
      </c>
      <c r="AX174" s="11" t="s">
        <v>85</v>
      </c>
      <c r="AY174" s="145" t="s">
        <v>155</v>
      </c>
    </row>
    <row r="175" spans="2:65" s="10" customFormat="1" ht="22.9" customHeight="1">
      <c r="B175" s="116"/>
      <c r="D175" s="117" t="s">
        <v>76</v>
      </c>
      <c r="E175" s="169" t="s">
        <v>201</v>
      </c>
      <c r="F175" s="169" t="s">
        <v>524</v>
      </c>
      <c r="I175" s="119"/>
      <c r="J175" s="170">
        <f>BK175</f>
        <v>0</v>
      </c>
      <c r="L175" s="116"/>
      <c r="M175" s="121"/>
      <c r="P175" s="122">
        <f>SUM(P176:P235)</f>
        <v>0</v>
      </c>
      <c r="R175" s="122">
        <f>SUM(R176:R235)</f>
        <v>3.3796285199999998</v>
      </c>
      <c r="T175" s="123">
        <f>SUM(T176:T235)</f>
        <v>1030.7416269999999</v>
      </c>
      <c r="AR175" s="117" t="s">
        <v>85</v>
      </c>
      <c r="AT175" s="124" t="s">
        <v>76</v>
      </c>
      <c r="AU175" s="124" t="s">
        <v>85</v>
      </c>
      <c r="AY175" s="117" t="s">
        <v>155</v>
      </c>
      <c r="BK175" s="125">
        <f>SUM(BK176:BK235)</f>
        <v>0</v>
      </c>
    </row>
    <row r="176" spans="2:65" s="1" customFormat="1" ht="16.5" customHeight="1">
      <c r="B176" s="33"/>
      <c r="C176" s="126" t="s">
        <v>201</v>
      </c>
      <c r="D176" s="126" t="s">
        <v>156</v>
      </c>
      <c r="E176" s="127" t="s">
        <v>525</v>
      </c>
      <c r="F176" s="128" t="s">
        <v>526</v>
      </c>
      <c r="G176" s="129" t="s">
        <v>419</v>
      </c>
      <c r="H176" s="130">
        <v>412.72</v>
      </c>
      <c r="I176" s="131"/>
      <c r="J176" s="132">
        <f>ROUND(I176*H176,2)</f>
        <v>0</v>
      </c>
      <c r="K176" s="128" t="s">
        <v>452</v>
      </c>
      <c r="L176" s="33"/>
      <c r="M176" s="133" t="s">
        <v>21</v>
      </c>
      <c r="N176" s="134" t="s">
        <v>48</v>
      </c>
      <c r="P176" s="135">
        <f>O176*H176</f>
        <v>0</v>
      </c>
      <c r="Q176" s="135">
        <v>0</v>
      </c>
      <c r="R176" s="135">
        <f>Q176*H176</f>
        <v>0</v>
      </c>
      <c r="S176" s="135">
        <v>0</v>
      </c>
      <c r="T176" s="136">
        <f>S176*H176</f>
        <v>0</v>
      </c>
      <c r="AR176" s="137" t="s">
        <v>154</v>
      </c>
      <c r="AT176" s="137" t="s">
        <v>156</v>
      </c>
      <c r="AU176" s="137" t="s">
        <v>87</v>
      </c>
      <c r="AY176" s="18" t="s">
        <v>155</v>
      </c>
      <c r="BE176" s="138">
        <f>IF(N176="základní",J176,0)</f>
        <v>0</v>
      </c>
      <c r="BF176" s="138">
        <f>IF(N176="snížená",J176,0)</f>
        <v>0</v>
      </c>
      <c r="BG176" s="138">
        <f>IF(N176="zákl. přenesená",J176,0)</f>
        <v>0</v>
      </c>
      <c r="BH176" s="138">
        <f>IF(N176="sníž. přenesená",J176,0)</f>
        <v>0</v>
      </c>
      <c r="BI176" s="138">
        <f>IF(N176="nulová",J176,0)</f>
        <v>0</v>
      </c>
      <c r="BJ176" s="18" t="s">
        <v>85</v>
      </c>
      <c r="BK176" s="138">
        <f>ROUND(I176*H176,2)</f>
        <v>0</v>
      </c>
      <c r="BL176" s="18" t="s">
        <v>154</v>
      </c>
      <c r="BM176" s="137" t="s">
        <v>527</v>
      </c>
    </row>
    <row r="177" spans="2:65" s="1" customFormat="1">
      <c r="B177" s="33"/>
      <c r="D177" s="139" t="s">
        <v>161</v>
      </c>
      <c r="F177" s="140" t="s">
        <v>528</v>
      </c>
      <c r="I177" s="141"/>
      <c r="L177" s="33"/>
      <c r="M177" s="142"/>
      <c r="T177" s="54"/>
      <c r="AT177" s="18" t="s">
        <v>161</v>
      </c>
      <c r="AU177" s="18" t="s">
        <v>87</v>
      </c>
    </row>
    <row r="178" spans="2:65" s="1" customFormat="1">
      <c r="B178" s="33"/>
      <c r="D178" s="174" t="s">
        <v>455</v>
      </c>
      <c r="F178" s="175" t="s">
        <v>529</v>
      </c>
      <c r="I178" s="141"/>
      <c r="L178" s="33"/>
      <c r="M178" s="142"/>
      <c r="T178" s="54"/>
      <c r="AT178" s="18" t="s">
        <v>455</v>
      </c>
      <c r="AU178" s="18" t="s">
        <v>87</v>
      </c>
    </row>
    <row r="179" spans="2:65" s="13" customFormat="1">
      <c r="B179" s="176"/>
      <c r="D179" s="139" t="s">
        <v>193</v>
      </c>
      <c r="E179" s="177" t="s">
        <v>21</v>
      </c>
      <c r="F179" s="178" t="s">
        <v>447</v>
      </c>
      <c r="H179" s="177" t="s">
        <v>21</v>
      </c>
      <c r="I179" s="179"/>
      <c r="L179" s="176"/>
      <c r="M179" s="180"/>
      <c r="T179" s="181"/>
      <c r="AT179" s="177" t="s">
        <v>193</v>
      </c>
      <c r="AU179" s="177" t="s">
        <v>87</v>
      </c>
      <c r="AV179" s="13" t="s">
        <v>85</v>
      </c>
      <c r="AW179" s="13" t="s">
        <v>38</v>
      </c>
      <c r="AX179" s="13" t="s">
        <v>77</v>
      </c>
      <c r="AY179" s="177" t="s">
        <v>155</v>
      </c>
    </row>
    <row r="180" spans="2:65" s="11" customFormat="1">
      <c r="B180" s="144"/>
      <c r="D180" s="139" t="s">
        <v>193</v>
      </c>
      <c r="E180" s="145" t="s">
        <v>417</v>
      </c>
      <c r="F180" s="146" t="s">
        <v>448</v>
      </c>
      <c r="H180" s="147">
        <v>412.72</v>
      </c>
      <c r="I180" s="148"/>
      <c r="L180" s="144"/>
      <c r="M180" s="149"/>
      <c r="T180" s="150"/>
      <c r="AT180" s="145" t="s">
        <v>193</v>
      </c>
      <c r="AU180" s="145" t="s">
        <v>87</v>
      </c>
      <c r="AV180" s="11" t="s">
        <v>87</v>
      </c>
      <c r="AW180" s="11" t="s">
        <v>38</v>
      </c>
      <c r="AX180" s="11" t="s">
        <v>85</v>
      </c>
      <c r="AY180" s="145" t="s">
        <v>155</v>
      </c>
    </row>
    <row r="181" spans="2:65" s="1" customFormat="1" ht="16.5" customHeight="1">
      <c r="B181" s="33"/>
      <c r="C181" s="126" t="s">
        <v>207</v>
      </c>
      <c r="D181" s="126" t="s">
        <v>156</v>
      </c>
      <c r="E181" s="127" t="s">
        <v>530</v>
      </c>
      <c r="F181" s="128" t="s">
        <v>531</v>
      </c>
      <c r="G181" s="129" t="s">
        <v>419</v>
      </c>
      <c r="H181" s="130">
        <v>415.166</v>
      </c>
      <c r="I181" s="131"/>
      <c r="J181" s="132">
        <f>ROUND(I181*H181,2)</f>
        <v>0</v>
      </c>
      <c r="K181" s="128" t="s">
        <v>21</v>
      </c>
      <c r="L181" s="33"/>
      <c r="M181" s="133" t="s">
        <v>21</v>
      </c>
      <c r="N181" s="134" t="s">
        <v>48</v>
      </c>
      <c r="P181" s="135">
        <f>O181*H181</f>
        <v>0</v>
      </c>
      <c r="Q181" s="135">
        <v>1.47E-3</v>
      </c>
      <c r="R181" s="135">
        <f>Q181*H181</f>
        <v>0.61029401999999999</v>
      </c>
      <c r="S181" s="135">
        <v>2.4470000000000001</v>
      </c>
      <c r="T181" s="136">
        <f>S181*H181</f>
        <v>1015.911202</v>
      </c>
      <c r="AR181" s="137" t="s">
        <v>154</v>
      </c>
      <c r="AT181" s="137" t="s">
        <v>156</v>
      </c>
      <c r="AU181" s="137" t="s">
        <v>87</v>
      </c>
      <c r="AY181" s="18" t="s">
        <v>155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8" t="s">
        <v>85</v>
      </c>
      <c r="BK181" s="138">
        <f>ROUND(I181*H181,2)</f>
        <v>0</v>
      </c>
      <c r="BL181" s="18" t="s">
        <v>154</v>
      </c>
      <c r="BM181" s="137" t="s">
        <v>532</v>
      </c>
    </row>
    <row r="182" spans="2:65" s="1" customFormat="1" ht="19.5">
      <c r="B182" s="33"/>
      <c r="D182" s="139" t="s">
        <v>161</v>
      </c>
      <c r="F182" s="140" t="s">
        <v>533</v>
      </c>
      <c r="I182" s="141"/>
      <c r="L182" s="33"/>
      <c r="M182" s="142"/>
      <c r="T182" s="54"/>
      <c r="AT182" s="18" t="s">
        <v>161</v>
      </c>
      <c r="AU182" s="18" t="s">
        <v>87</v>
      </c>
    </row>
    <row r="183" spans="2:65" s="13" customFormat="1">
      <c r="B183" s="176"/>
      <c r="D183" s="139" t="s">
        <v>193</v>
      </c>
      <c r="E183" s="177" t="s">
        <v>21</v>
      </c>
      <c r="F183" s="178" t="s">
        <v>489</v>
      </c>
      <c r="H183" s="177" t="s">
        <v>21</v>
      </c>
      <c r="I183" s="179"/>
      <c r="L183" s="176"/>
      <c r="M183" s="180"/>
      <c r="T183" s="181"/>
      <c r="AT183" s="177" t="s">
        <v>193</v>
      </c>
      <c r="AU183" s="177" t="s">
        <v>87</v>
      </c>
      <c r="AV183" s="13" t="s">
        <v>85</v>
      </c>
      <c r="AW183" s="13" t="s">
        <v>38</v>
      </c>
      <c r="AX183" s="13" t="s">
        <v>77</v>
      </c>
      <c r="AY183" s="177" t="s">
        <v>155</v>
      </c>
    </row>
    <row r="184" spans="2:65" s="13" customFormat="1">
      <c r="B184" s="176"/>
      <c r="D184" s="139" t="s">
        <v>193</v>
      </c>
      <c r="E184" s="177" t="s">
        <v>21</v>
      </c>
      <c r="F184" s="178" t="s">
        <v>490</v>
      </c>
      <c r="H184" s="177" t="s">
        <v>21</v>
      </c>
      <c r="I184" s="179"/>
      <c r="L184" s="176"/>
      <c r="M184" s="180"/>
      <c r="T184" s="181"/>
      <c r="AT184" s="177" t="s">
        <v>193</v>
      </c>
      <c r="AU184" s="177" t="s">
        <v>87</v>
      </c>
      <c r="AV184" s="13" t="s">
        <v>85</v>
      </c>
      <c r="AW184" s="13" t="s">
        <v>38</v>
      </c>
      <c r="AX184" s="13" t="s">
        <v>77</v>
      </c>
      <c r="AY184" s="177" t="s">
        <v>155</v>
      </c>
    </row>
    <row r="185" spans="2:65" s="13" customFormat="1">
      <c r="B185" s="176"/>
      <c r="D185" s="139" t="s">
        <v>193</v>
      </c>
      <c r="E185" s="177" t="s">
        <v>21</v>
      </c>
      <c r="F185" s="178" t="s">
        <v>534</v>
      </c>
      <c r="H185" s="177" t="s">
        <v>21</v>
      </c>
      <c r="I185" s="179"/>
      <c r="L185" s="176"/>
      <c r="M185" s="180"/>
      <c r="T185" s="181"/>
      <c r="AT185" s="177" t="s">
        <v>193</v>
      </c>
      <c r="AU185" s="177" t="s">
        <v>87</v>
      </c>
      <c r="AV185" s="13" t="s">
        <v>85</v>
      </c>
      <c r="AW185" s="13" t="s">
        <v>38</v>
      </c>
      <c r="AX185" s="13" t="s">
        <v>77</v>
      </c>
      <c r="AY185" s="177" t="s">
        <v>155</v>
      </c>
    </row>
    <row r="186" spans="2:65" s="11" customFormat="1">
      <c r="B186" s="144"/>
      <c r="D186" s="139" t="s">
        <v>193</v>
      </c>
      <c r="E186" s="145" t="s">
        <v>21</v>
      </c>
      <c r="F186" s="146" t="s">
        <v>535</v>
      </c>
      <c r="H186" s="147">
        <v>35.1</v>
      </c>
      <c r="I186" s="148"/>
      <c r="L186" s="144"/>
      <c r="M186" s="149"/>
      <c r="T186" s="150"/>
      <c r="AT186" s="145" t="s">
        <v>193</v>
      </c>
      <c r="AU186" s="145" t="s">
        <v>87</v>
      </c>
      <c r="AV186" s="11" t="s">
        <v>87</v>
      </c>
      <c r="AW186" s="11" t="s">
        <v>38</v>
      </c>
      <c r="AX186" s="11" t="s">
        <v>77</v>
      </c>
      <c r="AY186" s="145" t="s">
        <v>155</v>
      </c>
    </row>
    <row r="187" spans="2:65" s="11" customFormat="1">
      <c r="B187" s="144"/>
      <c r="D187" s="139" t="s">
        <v>193</v>
      </c>
      <c r="E187" s="145" t="s">
        <v>21</v>
      </c>
      <c r="F187" s="146" t="s">
        <v>536</v>
      </c>
      <c r="H187" s="147">
        <v>17.672999999999998</v>
      </c>
      <c r="I187" s="148"/>
      <c r="L187" s="144"/>
      <c r="M187" s="149"/>
      <c r="T187" s="150"/>
      <c r="AT187" s="145" t="s">
        <v>193</v>
      </c>
      <c r="AU187" s="145" t="s">
        <v>87</v>
      </c>
      <c r="AV187" s="11" t="s">
        <v>87</v>
      </c>
      <c r="AW187" s="11" t="s">
        <v>38</v>
      </c>
      <c r="AX187" s="11" t="s">
        <v>77</v>
      </c>
      <c r="AY187" s="145" t="s">
        <v>155</v>
      </c>
    </row>
    <row r="188" spans="2:65" s="11" customFormat="1">
      <c r="B188" s="144"/>
      <c r="D188" s="139" t="s">
        <v>193</v>
      </c>
      <c r="E188" s="145" t="s">
        <v>21</v>
      </c>
      <c r="F188" s="146" t="s">
        <v>537</v>
      </c>
      <c r="H188" s="147">
        <v>-9.5760000000000005</v>
      </c>
      <c r="I188" s="148"/>
      <c r="L188" s="144"/>
      <c r="M188" s="149"/>
      <c r="T188" s="150"/>
      <c r="AT188" s="145" t="s">
        <v>193</v>
      </c>
      <c r="AU188" s="145" t="s">
        <v>87</v>
      </c>
      <c r="AV188" s="11" t="s">
        <v>87</v>
      </c>
      <c r="AW188" s="11" t="s">
        <v>38</v>
      </c>
      <c r="AX188" s="11" t="s">
        <v>77</v>
      </c>
      <c r="AY188" s="145" t="s">
        <v>155</v>
      </c>
    </row>
    <row r="189" spans="2:65" s="11" customFormat="1">
      <c r="B189" s="144"/>
      <c r="D189" s="139" t="s">
        <v>193</v>
      </c>
      <c r="E189" s="145" t="s">
        <v>21</v>
      </c>
      <c r="F189" s="146" t="s">
        <v>538</v>
      </c>
      <c r="H189" s="147">
        <v>80.597999999999999</v>
      </c>
      <c r="I189" s="148"/>
      <c r="L189" s="144"/>
      <c r="M189" s="149"/>
      <c r="T189" s="150"/>
      <c r="AT189" s="145" t="s">
        <v>193</v>
      </c>
      <c r="AU189" s="145" t="s">
        <v>87</v>
      </c>
      <c r="AV189" s="11" t="s">
        <v>87</v>
      </c>
      <c r="AW189" s="11" t="s">
        <v>38</v>
      </c>
      <c r="AX189" s="11" t="s">
        <v>77</v>
      </c>
      <c r="AY189" s="145" t="s">
        <v>155</v>
      </c>
    </row>
    <row r="190" spans="2:65" s="11" customFormat="1">
      <c r="B190" s="144"/>
      <c r="D190" s="139" t="s">
        <v>193</v>
      </c>
      <c r="E190" s="145" t="s">
        <v>21</v>
      </c>
      <c r="F190" s="146" t="s">
        <v>539</v>
      </c>
      <c r="H190" s="147">
        <v>17.655000000000001</v>
      </c>
      <c r="I190" s="148"/>
      <c r="L190" s="144"/>
      <c r="M190" s="149"/>
      <c r="T190" s="150"/>
      <c r="AT190" s="145" t="s">
        <v>193</v>
      </c>
      <c r="AU190" s="145" t="s">
        <v>87</v>
      </c>
      <c r="AV190" s="11" t="s">
        <v>87</v>
      </c>
      <c r="AW190" s="11" t="s">
        <v>38</v>
      </c>
      <c r="AX190" s="11" t="s">
        <v>77</v>
      </c>
      <c r="AY190" s="145" t="s">
        <v>155</v>
      </c>
    </row>
    <row r="191" spans="2:65" s="11" customFormat="1">
      <c r="B191" s="144"/>
      <c r="D191" s="139" t="s">
        <v>193</v>
      </c>
      <c r="E191" s="145" t="s">
        <v>21</v>
      </c>
      <c r="F191" s="146" t="s">
        <v>540</v>
      </c>
      <c r="H191" s="147">
        <v>22.89</v>
      </c>
      <c r="I191" s="148"/>
      <c r="L191" s="144"/>
      <c r="M191" s="149"/>
      <c r="T191" s="150"/>
      <c r="AT191" s="145" t="s">
        <v>193</v>
      </c>
      <c r="AU191" s="145" t="s">
        <v>87</v>
      </c>
      <c r="AV191" s="11" t="s">
        <v>87</v>
      </c>
      <c r="AW191" s="11" t="s">
        <v>38</v>
      </c>
      <c r="AX191" s="11" t="s">
        <v>77</v>
      </c>
      <c r="AY191" s="145" t="s">
        <v>155</v>
      </c>
    </row>
    <row r="192" spans="2:65" s="11" customFormat="1">
      <c r="B192" s="144"/>
      <c r="D192" s="139" t="s">
        <v>193</v>
      </c>
      <c r="E192" s="145" t="s">
        <v>21</v>
      </c>
      <c r="F192" s="146" t="s">
        <v>541</v>
      </c>
      <c r="H192" s="147">
        <v>15.15</v>
      </c>
      <c r="I192" s="148"/>
      <c r="L192" s="144"/>
      <c r="M192" s="149"/>
      <c r="T192" s="150"/>
      <c r="AT192" s="145" t="s">
        <v>193</v>
      </c>
      <c r="AU192" s="145" t="s">
        <v>87</v>
      </c>
      <c r="AV192" s="11" t="s">
        <v>87</v>
      </c>
      <c r="AW192" s="11" t="s">
        <v>38</v>
      </c>
      <c r="AX192" s="11" t="s">
        <v>77</v>
      </c>
      <c r="AY192" s="145" t="s">
        <v>155</v>
      </c>
    </row>
    <row r="193" spans="2:65" s="11" customFormat="1">
      <c r="B193" s="144"/>
      <c r="D193" s="139" t="s">
        <v>193</v>
      </c>
      <c r="E193" s="145" t="s">
        <v>21</v>
      </c>
      <c r="F193" s="146" t="s">
        <v>542</v>
      </c>
      <c r="H193" s="147">
        <v>-19.122</v>
      </c>
      <c r="I193" s="148"/>
      <c r="L193" s="144"/>
      <c r="M193" s="149"/>
      <c r="T193" s="150"/>
      <c r="AT193" s="145" t="s">
        <v>193</v>
      </c>
      <c r="AU193" s="145" t="s">
        <v>87</v>
      </c>
      <c r="AV193" s="11" t="s">
        <v>87</v>
      </c>
      <c r="AW193" s="11" t="s">
        <v>38</v>
      </c>
      <c r="AX193" s="11" t="s">
        <v>77</v>
      </c>
      <c r="AY193" s="145" t="s">
        <v>155</v>
      </c>
    </row>
    <row r="194" spans="2:65" s="15" customFormat="1">
      <c r="B194" s="189"/>
      <c r="D194" s="139" t="s">
        <v>193</v>
      </c>
      <c r="E194" s="190" t="s">
        <v>21</v>
      </c>
      <c r="F194" s="191" t="s">
        <v>543</v>
      </c>
      <c r="H194" s="192">
        <v>160.36799999999999</v>
      </c>
      <c r="I194" s="193"/>
      <c r="L194" s="189"/>
      <c r="M194" s="194"/>
      <c r="T194" s="195"/>
      <c r="AT194" s="190" t="s">
        <v>193</v>
      </c>
      <c r="AU194" s="190" t="s">
        <v>87</v>
      </c>
      <c r="AV194" s="15" t="s">
        <v>168</v>
      </c>
      <c r="AW194" s="15" t="s">
        <v>38</v>
      </c>
      <c r="AX194" s="15" t="s">
        <v>77</v>
      </c>
      <c r="AY194" s="190" t="s">
        <v>155</v>
      </c>
    </row>
    <row r="195" spans="2:65" s="13" customFormat="1">
      <c r="B195" s="176"/>
      <c r="D195" s="139" t="s">
        <v>193</v>
      </c>
      <c r="E195" s="177" t="s">
        <v>21</v>
      </c>
      <c r="F195" s="178" t="s">
        <v>544</v>
      </c>
      <c r="H195" s="177" t="s">
        <v>21</v>
      </c>
      <c r="I195" s="179"/>
      <c r="L195" s="176"/>
      <c r="M195" s="180"/>
      <c r="T195" s="181"/>
      <c r="AT195" s="177" t="s">
        <v>193</v>
      </c>
      <c r="AU195" s="177" t="s">
        <v>87</v>
      </c>
      <c r="AV195" s="13" t="s">
        <v>85</v>
      </c>
      <c r="AW195" s="13" t="s">
        <v>38</v>
      </c>
      <c r="AX195" s="13" t="s">
        <v>77</v>
      </c>
      <c r="AY195" s="177" t="s">
        <v>155</v>
      </c>
    </row>
    <row r="196" spans="2:65" s="11" customFormat="1">
      <c r="B196" s="144"/>
      <c r="D196" s="139" t="s">
        <v>193</v>
      </c>
      <c r="E196" s="145" t="s">
        <v>21</v>
      </c>
      <c r="F196" s="146" t="s">
        <v>538</v>
      </c>
      <c r="H196" s="147">
        <v>80.597999999999999</v>
      </c>
      <c r="I196" s="148"/>
      <c r="L196" s="144"/>
      <c r="M196" s="149"/>
      <c r="T196" s="150"/>
      <c r="AT196" s="145" t="s">
        <v>193</v>
      </c>
      <c r="AU196" s="145" t="s">
        <v>87</v>
      </c>
      <c r="AV196" s="11" t="s">
        <v>87</v>
      </c>
      <c r="AW196" s="11" t="s">
        <v>38</v>
      </c>
      <c r="AX196" s="11" t="s">
        <v>77</v>
      </c>
      <c r="AY196" s="145" t="s">
        <v>155</v>
      </c>
    </row>
    <row r="197" spans="2:65" s="11" customFormat="1">
      <c r="B197" s="144"/>
      <c r="D197" s="139" t="s">
        <v>193</v>
      </c>
      <c r="E197" s="145" t="s">
        <v>21</v>
      </c>
      <c r="F197" s="146" t="s">
        <v>545</v>
      </c>
      <c r="H197" s="147">
        <v>1.4750000000000001</v>
      </c>
      <c r="I197" s="148"/>
      <c r="L197" s="144"/>
      <c r="M197" s="149"/>
      <c r="T197" s="150"/>
      <c r="AT197" s="145" t="s">
        <v>193</v>
      </c>
      <c r="AU197" s="145" t="s">
        <v>87</v>
      </c>
      <c r="AV197" s="11" t="s">
        <v>87</v>
      </c>
      <c r="AW197" s="11" t="s">
        <v>38</v>
      </c>
      <c r="AX197" s="11" t="s">
        <v>77</v>
      </c>
      <c r="AY197" s="145" t="s">
        <v>155</v>
      </c>
    </row>
    <row r="198" spans="2:65" s="11" customFormat="1">
      <c r="B198" s="144"/>
      <c r="D198" s="139" t="s">
        <v>193</v>
      </c>
      <c r="E198" s="145" t="s">
        <v>21</v>
      </c>
      <c r="F198" s="146" t="s">
        <v>546</v>
      </c>
      <c r="H198" s="147">
        <v>99.275000000000006</v>
      </c>
      <c r="I198" s="148"/>
      <c r="L198" s="144"/>
      <c r="M198" s="149"/>
      <c r="T198" s="150"/>
      <c r="AT198" s="145" t="s">
        <v>193</v>
      </c>
      <c r="AU198" s="145" t="s">
        <v>87</v>
      </c>
      <c r="AV198" s="11" t="s">
        <v>87</v>
      </c>
      <c r="AW198" s="11" t="s">
        <v>38</v>
      </c>
      <c r="AX198" s="11" t="s">
        <v>77</v>
      </c>
      <c r="AY198" s="145" t="s">
        <v>155</v>
      </c>
    </row>
    <row r="199" spans="2:65" s="11" customFormat="1">
      <c r="B199" s="144"/>
      <c r="D199" s="139" t="s">
        <v>193</v>
      </c>
      <c r="E199" s="145" t="s">
        <v>21</v>
      </c>
      <c r="F199" s="146" t="s">
        <v>547</v>
      </c>
      <c r="H199" s="147">
        <v>9.35</v>
      </c>
      <c r="I199" s="148"/>
      <c r="L199" s="144"/>
      <c r="M199" s="149"/>
      <c r="T199" s="150"/>
      <c r="AT199" s="145" t="s">
        <v>193</v>
      </c>
      <c r="AU199" s="145" t="s">
        <v>87</v>
      </c>
      <c r="AV199" s="11" t="s">
        <v>87</v>
      </c>
      <c r="AW199" s="11" t="s">
        <v>38</v>
      </c>
      <c r="AX199" s="11" t="s">
        <v>77</v>
      </c>
      <c r="AY199" s="145" t="s">
        <v>155</v>
      </c>
    </row>
    <row r="200" spans="2:65" s="11" customFormat="1">
      <c r="B200" s="144"/>
      <c r="D200" s="139" t="s">
        <v>193</v>
      </c>
      <c r="E200" s="145" t="s">
        <v>21</v>
      </c>
      <c r="F200" s="146" t="s">
        <v>548</v>
      </c>
      <c r="H200" s="147">
        <v>15.666</v>
      </c>
      <c r="I200" s="148"/>
      <c r="L200" s="144"/>
      <c r="M200" s="149"/>
      <c r="T200" s="150"/>
      <c r="AT200" s="145" t="s">
        <v>193</v>
      </c>
      <c r="AU200" s="145" t="s">
        <v>87</v>
      </c>
      <c r="AV200" s="11" t="s">
        <v>87</v>
      </c>
      <c r="AW200" s="11" t="s">
        <v>38</v>
      </c>
      <c r="AX200" s="11" t="s">
        <v>77</v>
      </c>
      <c r="AY200" s="145" t="s">
        <v>155</v>
      </c>
    </row>
    <row r="201" spans="2:65" s="11" customFormat="1">
      <c r="B201" s="144"/>
      <c r="D201" s="139" t="s">
        <v>193</v>
      </c>
      <c r="E201" s="145" t="s">
        <v>21</v>
      </c>
      <c r="F201" s="146" t="s">
        <v>549</v>
      </c>
      <c r="H201" s="147">
        <v>23.417999999999999</v>
      </c>
      <c r="I201" s="148"/>
      <c r="L201" s="144"/>
      <c r="M201" s="149"/>
      <c r="T201" s="150"/>
      <c r="AT201" s="145" t="s">
        <v>193</v>
      </c>
      <c r="AU201" s="145" t="s">
        <v>87</v>
      </c>
      <c r="AV201" s="11" t="s">
        <v>87</v>
      </c>
      <c r="AW201" s="11" t="s">
        <v>38</v>
      </c>
      <c r="AX201" s="11" t="s">
        <v>77</v>
      </c>
      <c r="AY201" s="145" t="s">
        <v>155</v>
      </c>
    </row>
    <row r="202" spans="2:65" s="11" customFormat="1">
      <c r="B202" s="144"/>
      <c r="D202" s="139" t="s">
        <v>193</v>
      </c>
      <c r="E202" s="145" t="s">
        <v>21</v>
      </c>
      <c r="F202" s="146" t="s">
        <v>550</v>
      </c>
      <c r="H202" s="147">
        <v>21.036000000000001</v>
      </c>
      <c r="I202" s="148"/>
      <c r="L202" s="144"/>
      <c r="M202" s="149"/>
      <c r="T202" s="150"/>
      <c r="AT202" s="145" t="s">
        <v>193</v>
      </c>
      <c r="AU202" s="145" t="s">
        <v>87</v>
      </c>
      <c r="AV202" s="11" t="s">
        <v>87</v>
      </c>
      <c r="AW202" s="11" t="s">
        <v>38</v>
      </c>
      <c r="AX202" s="11" t="s">
        <v>77</v>
      </c>
      <c r="AY202" s="145" t="s">
        <v>155</v>
      </c>
    </row>
    <row r="203" spans="2:65" s="11" customFormat="1">
      <c r="B203" s="144"/>
      <c r="D203" s="139" t="s">
        <v>193</v>
      </c>
      <c r="E203" s="145" t="s">
        <v>21</v>
      </c>
      <c r="F203" s="146" t="s">
        <v>551</v>
      </c>
      <c r="H203" s="147">
        <v>3.98</v>
      </c>
      <c r="I203" s="148"/>
      <c r="L203" s="144"/>
      <c r="M203" s="149"/>
      <c r="T203" s="150"/>
      <c r="AT203" s="145" t="s">
        <v>193</v>
      </c>
      <c r="AU203" s="145" t="s">
        <v>87</v>
      </c>
      <c r="AV203" s="11" t="s">
        <v>87</v>
      </c>
      <c r="AW203" s="11" t="s">
        <v>38</v>
      </c>
      <c r="AX203" s="11" t="s">
        <v>77</v>
      </c>
      <c r="AY203" s="145" t="s">
        <v>155</v>
      </c>
    </row>
    <row r="204" spans="2:65" s="15" customFormat="1">
      <c r="B204" s="189"/>
      <c r="D204" s="139" t="s">
        <v>193</v>
      </c>
      <c r="E204" s="190" t="s">
        <v>21</v>
      </c>
      <c r="F204" s="191" t="s">
        <v>543</v>
      </c>
      <c r="H204" s="192">
        <v>254.798</v>
      </c>
      <c r="I204" s="193"/>
      <c r="L204" s="189"/>
      <c r="M204" s="194"/>
      <c r="T204" s="195"/>
      <c r="AT204" s="190" t="s">
        <v>193</v>
      </c>
      <c r="AU204" s="190" t="s">
        <v>87</v>
      </c>
      <c r="AV204" s="15" t="s">
        <v>168</v>
      </c>
      <c r="AW204" s="15" t="s">
        <v>38</v>
      </c>
      <c r="AX204" s="15" t="s">
        <v>77</v>
      </c>
      <c r="AY204" s="190" t="s">
        <v>155</v>
      </c>
    </row>
    <row r="205" spans="2:65" s="14" customFormat="1">
      <c r="B205" s="182"/>
      <c r="D205" s="139" t="s">
        <v>193</v>
      </c>
      <c r="E205" s="183" t="s">
        <v>426</v>
      </c>
      <c r="F205" s="184" t="s">
        <v>464</v>
      </c>
      <c r="H205" s="185">
        <v>415.166</v>
      </c>
      <c r="I205" s="186"/>
      <c r="L205" s="182"/>
      <c r="M205" s="187"/>
      <c r="T205" s="188"/>
      <c r="AT205" s="183" t="s">
        <v>193</v>
      </c>
      <c r="AU205" s="183" t="s">
        <v>87</v>
      </c>
      <c r="AV205" s="14" t="s">
        <v>154</v>
      </c>
      <c r="AW205" s="14" t="s">
        <v>38</v>
      </c>
      <c r="AX205" s="14" t="s">
        <v>85</v>
      </c>
      <c r="AY205" s="183" t="s">
        <v>155</v>
      </c>
    </row>
    <row r="206" spans="2:65" s="1" customFormat="1" ht="16.5" customHeight="1">
      <c r="B206" s="33"/>
      <c r="C206" s="126" t="s">
        <v>213</v>
      </c>
      <c r="D206" s="126" t="s">
        <v>156</v>
      </c>
      <c r="E206" s="127" t="s">
        <v>552</v>
      </c>
      <c r="F206" s="128" t="s">
        <v>553</v>
      </c>
      <c r="G206" s="129" t="s">
        <v>422</v>
      </c>
      <c r="H206" s="130">
        <v>2631.75</v>
      </c>
      <c r="I206" s="131"/>
      <c r="J206" s="132">
        <f>ROUND(I206*H206,2)</f>
        <v>0</v>
      </c>
      <c r="K206" s="128" t="s">
        <v>452</v>
      </c>
      <c r="L206" s="33"/>
      <c r="M206" s="133" t="s">
        <v>21</v>
      </c>
      <c r="N206" s="134" t="s">
        <v>48</v>
      </c>
      <c r="P206" s="135">
        <f>O206*H206</f>
        <v>0</v>
      </c>
      <c r="Q206" s="135">
        <v>9.7000000000000005E-4</v>
      </c>
      <c r="R206" s="135">
        <f>Q206*H206</f>
        <v>2.5527975000000001</v>
      </c>
      <c r="S206" s="135">
        <v>4.3E-3</v>
      </c>
      <c r="T206" s="136">
        <f>S206*H206</f>
        <v>11.316525</v>
      </c>
      <c r="AR206" s="137" t="s">
        <v>154</v>
      </c>
      <c r="AT206" s="137" t="s">
        <v>156</v>
      </c>
      <c r="AU206" s="137" t="s">
        <v>87</v>
      </c>
      <c r="AY206" s="18" t="s">
        <v>155</v>
      </c>
      <c r="BE206" s="138">
        <f>IF(N206="základní",J206,0)</f>
        <v>0</v>
      </c>
      <c r="BF206" s="138">
        <f>IF(N206="snížená",J206,0)</f>
        <v>0</v>
      </c>
      <c r="BG206" s="138">
        <f>IF(N206="zákl. přenesená",J206,0)</f>
        <v>0</v>
      </c>
      <c r="BH206" s="138">
        <f>IF(N206="sníž. přenesená",J206,0)</f>
        <v>0</v>
      </c>
      <c r="BI206" s="138">
        <f>IF(N206="nulová",J206,0)</f>
        <v>0</v>
      </c>
      <c r="BJ206" s="18" t="s">
        <v>85</v>
      </c>
      <c r="BK206" s="138">
        <f>ROUND(I206*H206,2)</f>
        <v>0</v>
      </c>
      <c r="BL206" s="18" t="s">
        <v>154</v>
      </c>
      <c r="BM206" s="137" t="s">
        <v>554</v>
      </c>
    </row>
    <row r="207" spans="2:65" s="1" customFormat="1" ht="19.5">
      <c r="B207" s="33"/>
      <c r="D207" s="139" t="s">
        <v>161</v>
      </c>
      <c r="F207" s="140" t="s">
        <v>555</v>
      </c>
      <c r="I207" s="141"/>
      <c r="L207" s="33"/>
      <c r="M207" s="142"/>
      <c r="T207" s="54"/>
      <c r="AT207" s="18" t="s">
        <v>161</v>
      </c>
      <c r="AU207" s="18" t="s">
        <v>87</v>
      </c>
    </row>
    <row r="208" spans="2:65" s="1" customFormat="1">
      <c r="B208" s="33"/>
      <c r="D208" s="174" t="s">
        <v>455</v>
      </c>
      <c r="F208" s="175" t="s">
        <v>556</v>
      </c>
      <c r="I208" s="141"/>
      <c r="L208" s="33"/>
      <c r="M208" s="142"/>
      <c r="T208" s="54"/>
      <c r="AT208" s="18" t="s">
        <v>455</v>
      </c>
      <c r="AU208" s="18" t="s">
        <v>87</v>
      </c>
    </row>
    <row r="209" spans="2:65" s="13" customFormat="1">
      <c r="B209" s="176"/>
      <c r="D209" s="139" t="s">
        <v>193</v>
      </c>
      <c r="E209" s="177" t="s">
        <v>21</v>
      </c>
      <c r="F209" s="178" t="s">
        <v>457</v>
      </c>
      <c r="H209" s="177" t="s">
        <v>21</v>
      </c>
      <c r="I209" s="179"/>
      <c r="L209" s="176"/>
      <c r="M209" s="180"/>
      <c r="T209" s="181"/>
      <c r="AT209" s="177" t="s">
        <v>193</v>
      </c>
      <c r="AU209" s="177" t="s">
        <v>87</v>
      </c>
      <c r="AV209" s="13" t="s">
        <v>85</v>
      </c>
      <c r="AW209" s="13" t="s">
        <v>38</v>
      </c>
      <c r="AX209" s="13" t="s">
        <v>77</v>
      </c>
      <c r="AY209" s="177" t="s">
        <v>155</v>
      </c>
    </row>
    <row r="210" spans="2:65" s="13" customFormat="1">
      <c r="B210" s="176"/>
      <c r="D210" s="139" t="s">
        <v>193</v>
      </c>
      <c r="E210" s="177" t="s">
        <v>21</v>
      </c>
      <c r="F210" s="178" t="s">
        <v>557</v>
      </c>
      <c r="H210" s="177" t="s">
        <v>21</v>
      </c>
      <c r="I210" s="179"/>
      <c r="L210" s="176"/>
      <c r="M210" s="180"/>
      <c r="T210" s="181"/>
      <c r="AT210" s="177" t="s">
        <v>193</v>
      </c>
      <c r="AU210" s="177" t="s">
        <v>87</v>
      </c>
      <c r="AV210" s="13" t="s">
        <v>85</v>
      </c>
      <c r="AW210" s="13" t="s">
        <v>38</v>
      </c>
      <c r="AX210" s="13" t="s">
        <v>77</v>
      </c>
      <c r="AY210" s="177" t="s">
        <v>155</v>
      </c>
    </row>
    <row r="211" spans="2:65" s="11" customFormat="1">
      <c r="B211" s="144"/>
      <c r="D211" s="139" t="s">
        <v>193</v>
      </c>
      <c r="E211" s="145" t="s">
        <v>21</v>
      </c>
      <c r="F211" s="146" t="s">
        <v>558</v>
      </c>
      <c r="H211" s="147">
        <v>435.6</v>
      </c>
      <c r="I211" s="148"/>
      <c r="L211" s="144"/>
      <c r="M211" s="149"/>
      <c r="T211" s="150"/>
      <c r="AT211" s="145" t="s">
        <v>193</v>
      </c>
      <c r="AU211" s="145" t="s">
        <v>87</v>
      </c>
      <c r="AV211" s="11" t="s">
        <v>87</v>
      </c>
      <c r="AW211" s="11" t="s">
        <v>38</v>
      </c>
      <c r="AX211" s="11" t="s">
        <v>77</v>
      </c>
      <c r="AY211" s="145" t="s">
        <v>155</v>
      </c>
    </row>
    <row r="212" spans="2:65" s="11" customFormat="1">
      <c r="B212" s="144"/>
      <c r="D212" s="139" t="s">
        <v>193</v>
      </c>
      <c r="E212" s="145" t="s">
        <v>21</v>
      </c>
      <c r="F212" s="146" t="s">
        <v>559</v>
      </c>
      <c r="H212" s="147">
        <v>435.6</v>
      </c>
      <c r="I212" s="148"/>
      <c r="L212" s="144"/>
      <c r="M212" s="149"/>
      <c r="T212" s="150"/>
      <c r="AT212" s="145" t="s">
        <v>193</v>
      </c>
      <c r="AU212" s="145" t="s">
        <v>87</v>
      </c>
      <c r="AV212" s="11" t="s">
        <v>87</v>
      </c>
      <c r="AW212" s="11" t="s">
        <v>38</v>
      </c>
      <c r="AX212" s="11" t="s">
        <v>77</v>
      </c>
      <c r="AY212" s="145" t="s">
        <v>155</v>
      </c>
    </row>
    <row r="213" spans="2:65" s="11" customFormat="1">
      <c r="B213" s="144"/>
      <c r="D213" s="139" t="s">
        <v>193</v>
      </c>
      <c r="E213" s="145" t="s">
        <v>21</v>
      </c>
      <c r="F213" s="146" t="s">
        <v>560</v>
      </c>
      <c r="H213" s="147">
        <v>435.6</v>
      </c>
      <c r="I213" s="148"/>
      <c r="L213" s="144"/>
      <c r="M213" s="149"/>
      <c r="T213" s="150"/>
      <c r="AT213" s="145" t="s">
        <v>193</v>
      </c>
      <c r="AU213" s="145" t="s">
        <v>87</v>
      </c>
      <c r="AV213" s="11" t="s">
        <v>87</v>
      </c>
      <c r="AW213" s="11" t="s">
        <v>38</v>
      </c>
      <c r="AX213" s="11" t="s">
        <v>77</v>
      </c>
      <c r="AY213" s="145" t="s">
        <v>155</v>
      </c>
    </row>
    <row r="214" spans="2:65" s="11" customFormat="1">
      <c r="B214" s="144"/>
      <c r="D214" s="139" t="s">
        <v>193</v>
      </c>
      <c r="E214" s="145" t="s">
        <v>21</v>
      </c>
      <c r="F214" s="146" t="s">
        <v>561</v>
      </c>
      <c r="H214" s="147">
        <v>435.6</v>
      </c>
      <c r="I214" s="148"/>
      <c r="L214" s="144"/>
      <c r="M214" s="149"/>
      <c r="T214" s="150"/>
      <c r="AT214" s="145" t="s">
        <v>193</v>
      </c>
      <c r="AU214" s="145" t="s">
        <v>87</v>
      </c>
      <c r="AV214" s="11" t="s">
        <v>87</v>
      </c>
      <c r="AW214" s="11" t="s">
        <v>38</v>
      </c>
      <c r="AX214" s="11" t="s">
        <v>77</v>
      </c>
      <c r="AY214" s="145" t="s">
        <v>155</v>
      </c>
    </row>
    <row r="215" spans="2:65" s="11" customFormat="1">
      <c r="B215" s="144"/>
      <c r="D215" s="139" t="s">
        <v>193</v>
      </c>
      <c r="E215" s="145" t="s">
        <v>21</v>
      </c>
      <c r="F215" s="146" t="s">
        <v>562</v>
      </c>
      <c r="H215" s="147">
        <v>889.35</v>
      </c>
      <c r="I215" s="148"/>
      <c r="L215" s="144"/>
      <c r="M215" s="149"/>
      <c r="T215" s="150"/>
      <c r="AT215" s="145" t="s">
        <v>193</v>
      </c>
      <c r="AU215" s="145" t="s">
        <v>87</v>
      </c>
      <c r="AV215" s="11" t="s">
        <v>87</v>
      </c>
      <c r="AW215" s="11" t="s">
        <v>38</v>
      </c>
      <c r="AX215" s="11" t="s">
        <v>77</v>
      </c>
      <c r="AY215" s="145" t="s">
        <v>155</v>
      </c>
    </row>
    <row r="216" spans="2:65" s="14" customFormat="1">
      <c r="B216" s="182"/>
      <c r="D216" s="139" t="s">
        <v>193</v>
      </c>
      <c r="E216" s="183" t="s">
        <v>424</v>
      </c>
      <c r="F216" s="184" t="s">
        <v>464</v>
      </c>
      <c r="H216" s="185">
        <v>2631.75</v>
      </c>
      <c r="I216" s="186"/>
      <c r="L216" s="182"/>
      <c r="M216" s="187"/>
      <c r="T216" s="188"/>
      <c r="AT216" s="183" t="s">
        <v>193</v>
      </c>
      <c r="AU216" s="183" t="s">
        <v>87</v>
      </c>
      <c r="AV216" s="14" t="s">
        <v>154</v>
      </c>
      <c r="AW216" s="14" t="s">
        <v>38</v>
      </c>
      <c r="AX216" s="14" t="s">
        <v>85</v>
      </c>
      <c r="AY216" s="183" t="s">
        <v>155</v>
      </c>
    </row>
    <row r="217" spans="2:65" s="1" customFormat="1" ht="16.5" customHeight="1">
      <c r="B217" s="33"/>
      <c r="C217" s="126" t="s">
        <v>8</v>
      </c>
      <c r="D217" s="126" t="s">
        <v>156</v>
      </c>
      <c r="E217" s="127" t="s">
        <v>563</v>
      </c>
      <c r="F217" s="128" t="s">
        <v>564</v>
      </c>
      <c r="G217" s="129" t="s">
        <v>422</v>
      </c>
      <c r="H217" s="130">
        <v>90.1</v>
      </c>
      <c r="I217" s="131"/>
      <c r="J217" s="132">
        <f>ROUND(I217*H217,2)</f>
        <v>0</v>
      </c>
      <c r="K217" s="128" t="s">
        <v>452</v>
      </c>
      <c r="L217" s="33"/>
      <c r="M217" s="133" t="s">
        <v>21</v>
      </c>
      <c r="N217" s="134" t="s">
        <v>48</v>
      </c>
      <c r="P217" s="135">
        <f>O217*H217</f>
        <v>0</v>
      </c>
      <c r="Q217" s="135">
        <v>1.47E-3</v>
      </c>
      <c r="R217" s="135">
        <f>Q217*H217</f>
        <v>0.13244699999999998</v>
      </c>
      <c r="S217" s="135">
        <v>3.9E-2</v>
      </c>
      <c r="T217" s="136">
        <f>S217*H217</f>
        <v>3.5138999999999996</v>
      </c>
      <c r="AR217" s="137" t="s">
        <v>154</v>
      </c>
      <c r="AT217" s="137" t="s">
        <v>156</v>
      </c>
      <c r="AU217" s="137" t="s">
        <v>87</v>
      </c>
      <c r="AY217" s="18" t="s">
        <v>155</v>
      </c>
      <c r="BE217" s="138">
        <f>IF(N217="základní",J217,0)</f>
        <v>0</v>
      </c>
      <c r="BF217" s="138">
        <f>IF(N217="snížená",J217,0)</f>
        <v>0</v>
      </c>
      <c r="BG217" s="138">
        <f>IF(N217="zákl. přenesená",J217,0)</f>
        <v>0</v>
      </c>
      <c r="BH217" s="138">
        <f>IF(N217="sníž. přenesená",J217,0)</f>
        <v>0</v>
      </c>
      <c r="BI217" s="138">
        <f>IF(N217="nulová",J217,0)</f>
        <v>0</v>
      </c>
      <c r="BJ217" s="18" t="s">
        <v>85</v>
      </c>
      <c r="BK217" s="138">
        <f>ROUND(I217*H217,2)</f>
        <v>0</v>
      </c>
      <c r="BL217" s="18" t="s">
        <v>154</v>
      </c>
      <c r="BM217" s="137" t="s">
        <v>565</v>
      </c>
    </row>
    <row r="218" spans="2:65" s="1" customFormat="1" ht="19.5">
      <c r="B218" s="33"/>
      <c r="D218" s="139" t="s">
        <v>161</v>
      </c>
      <c r="F218" s="140" t="s">
        <v>566</v>
      </c>
      <c r="I218" s="141"/>
      <c r="L218" s="33"/>
      <c r="M218" s="142"/>
      <c r="T218" s="54"/>
      <c r="AT218" s="18" t="s">
        <v>161</v>
      </c>
      <c r="AU218" s="18" t="s">
        <v>87</v>
      </c>
    </row>
    <row r="219" spans="2:65" s="1" customFormat="1">
      <c r="B219" s="33"/>
      <c r="D219" s="174" t="s">
        <v>455</v>
      </c>
      <c r="F219" s="175" t="s">
        <v>567</v>
      </c>
      <c r="I219" s="141"/>
      <c r="L219" s="33"/>
      <c r="M219" s="142"/>
      <c r="T219" s="54"/>
      <c r="AT219" s="18" t="s">
        <v>455</v>
      </c>
      <c r="AU219" s="18" t="s">
        <v>87</v>
      </c>
    </row>
    <row r="220" spans="2:65" s="13" customFormat="1">
      <c r="B220" s="176"/>
      <c r="D220" s="139" t="s">
        <v>193</v>
      </c>
      <c r="E220" s="177" t="s">
        <v>21</v>
      </c>
      <c r="F220" s="178" t="s">
        <v>457</v>
      </c>
      <c r="H220" s="177" t="s">
        <v>21</v>
      </c>
      <c r="I220" s="179"/>
      <c r="L220" s="176"/>
      <c r="M220" s="180"/>
      <c r="T220" s="181"/>
      <c r="AT220" s="177" t="s">
        <v>193</v>
      </c>
      <c r="AU220" s="177" t="s">
        <v>87</v>
      </c>
      <c r="AV220" s="13" t="s">
        <v>85</v>
      </c>
      <c r="AW220" s="13" t="s">
        <v>38</v>
      </c>
      <c r="AX220" s="13" t="s">
        <v>77</v>
      </c>
      <c r="AY220" s="177" t="s">
        <v>155</v>
      </c>
    </row>
    <row r="221" spans="2:65" s="13" customFormat="1">
      <c r="B221" s="176"/>
      <c r="D221" s="139" t="s">
        <v>193</v>
      </c>
      <c r="E221" s="177" t="s">
        <v>21</v>
      </c>
      <c r="F221" s="178" t="s">
        <v>522</v>
      </c>
      <c r="H221" s="177" t="s">
        <v>21</v>
      </c>
      <c r="I221" s="179"/>
      <c r="L221" s="176"/>
      <c r="M221" s="180"/>
      <c r="T221" s="181"/>
      <c r="AT221" s="177" t="s">
        <v>193</v>
      </c>
      <c r="AU221" s="177" t="s">
        <v>87</v>
      </c>
      <c r="AV221" s="13" t="s">
        <v>85</v>
      </c>
      <c r="AW221" s="13" t="s">
        <v>38</v>
      </c>
      <c r="AX221" s="13" t="s">
        <v>77</v>
      </c>
      <c r="AY221" s="177" t="s">
        <v>155</v>
      </c>
    </row>
    <row r="222" spans="2:65" s="11" customFormat="1">
      <c r="B222" s="144"/>
      <c r="D222" s="139" t="s">
        <v>193</v>
      </c>
      <c r="E222" s="145" t="s">
        <v>421</v>
      </c>
      <c r="F222" s="146" t="s">
        <v>568</v>
      </c>
      <c r="H222" s="147">
        <v>90.1</v>
      </c>
      <c r="I222" s="148"/>
      <c r="L222" s="144"/>
      <c r="M222" s="149"/>
      <c r="T222" s="150"/>
      <c r="AT222" s="145" t="s">
        <v>193</v>
      </c>
      <c r="AU222" s="145" t="s">
        <v>87</v>
      </c>
      <c r="AV222" s="11" t="s">
        <v>87</v>
      </c>
      <c r="AW222" s="11" t="s">
        <v>38</v>
      </c>
      <c r="AX222" s="11" t="s">
        <v>85</v>
      </c>
      <c r="AY222" s="145" t="s">
        <v>155</v>
      </c>
    </row>
    <row r="223" spans="2:65" s="1" customFormat="1" ht="21.75" customHeight="1">
      <c r="B223" s="33"/>
      <c r="C223" s="126" t="s">
        <v>224</v>
      </c>
      <c r="D223" s="126" t="s">
        <v>156</v>
      </c>
      <c r="E223" s="127" t="s">
        <v>569</v>
      </c>
      <c r="F223" s="128" t="s">
        <v>570</v>
      </c>
      <c r="G223" s="129" t="s">
        <v>422</v>
      </c>
      <c r="H223" s="130">
        <v>420.45</v>
      </c>
      <c r="I223" s="131"/>
      <c r="J223" s="132">
        <f>ROUND(I223*H223,2)</f>
        <v>0</v>
      </c>
      <c r="K223" s="128" t="s">
        <v>452</v>
      </c>
      <c r="L223" s="33"/>
      <c r="M223" s="133" t="s">
        <v>21</v>
      </c>
      <c r="N223" s="134" t="s">
        <v>48</v>
      </c>
      <c r="P223" s="135">
        <f>O223*H223</f>
        <v>0</v>
      </c>
      <c r="Q223" s="135">
        <v>2.0000000000000001E-4</v>
      </c>
      <c r="R223" s="135">
        <f>Q223*H223</f>
        <v>8.4089999999999998E-2</v>
      </c>
      <c r="S223" s="135">
        <v>0</v>
      </c>
      <c r="T223" s="136">
        <f>S223*H223</f>
        <v>0</v>
      </c>
      <c r="AR223" s="137" t="s">
        <v>154</v>
      </c>
      <c r="AT223" s="137" t="s">
        <v>156</v>
      </c>
      <c r="AU223" s="137" t="s">
        <v>87</v>
      </c>
      <c r="AY223" s="18" t="s">
        <v>155</v>
      </c>
      <c r="BE223" s="138">
        <f>IF(N223="základní",J223,0)</f>
        <v>0</v>
      </c>
      <c r="BF223" s="138">
        <f>IF(N223="snížená",J223,0)</f>
        <v>0</v>
      </c>
      <c r="BG223" s="138">
        <f>IF(N223="zákl. přenesená",J223,0)</f>
        <v>0</v>
      </c>
      <c r="BH223" s="138">
        <f>IF(N223="sníž. přenesená",J223,0)</f>
        <v>0</v>
      </c>
      <c r="BI223" s="138">
        <f>IF(N223="nulová",J223,0)</f>
        <v>0</v>
      </c>
      <c r="BJ223" s="18" t="s">
        <v>85</v>
      </c>
      <c r="BK223" s="138">
        <f>ROUND(I223*H223,2)</f>
        <v>0</v>
      </c>
      <c r="BL223" s="18" t="s">
        <v>154</v>
      </c>
      <c r="BM223" s="137" t="s">
        <v>571</v>
      </c>
    </row>
    <row r="224" spans="2:65" s="1" customFormat="1" ht="19.5">
      <c r="B224" s="33"/>
      <c r="D224" s="139" t="s">
        <v>161</v>
      </c>
      <c r="F224" s="140" t="s">
        <v>572</v>
      </c>
      <c r="I224" s="141"/>
      <c r="L224" s="33"/>
      <c r="M224" s="142"/>
      <c r="T224" s="54"/>
      <c r="AT224" s="18" t="s">
        <v>161</v>
      </c>
      <c r="AU224" s="18" t="s">
        <v>87</v>
      </c>
    </row>
    <row r="225" spans="2:65" s="1" customFormat="1">
      <c r="B225" s="33"/>
      <c r="D225" s="174" t="s">
        <v>455</v>
      </c>
      <c r="F225" s="175" t="s">
        <v>573</v>
      </c>
      <c r="I225" s="141"/>
      <c r="L225" s="33"/>
      <c r="M225" s="142"/>
      <c r="T225" s="54"/>
      <c r="AT225" s="18" t="s">
        <v>455</v>
      </c>
      <c r="AU225" s="18" t="s">
        <v>87</v>
      </c>
    </row>
    <row r="226" spans="2:65" s="13" customFormat="1">
      <c r="B226" s="176"/>
      <c r="D226" s="139" t="s">
        <v>193</v>
      </c>
      <c r="E226" s="177" t="s">
        <v>21</v>
      </c>
      <c r="F226" s="178" t="s">
        <v>574</v>
      </c>
      <c r="H226" s="177" t="s">
        <v>21</v>
      </c>
      <c r="I226" s="179"/>
      <c r="L226" s="176"/>
      <c r="M226" s="180"/>
      <c r="T226" s="181"/>
      <c r="AT226" s="177" t="s">
        <v>193</v>
      </c>
      <c r="AU226" s="177" t="s">
        <v>87</v>
      </c>
      <c r="AV226" s="13" t="s">
        <v>85</v>
      </c>
      <c r="AW226" s="13" t="s">
        <v>38</v>
      </c>
      <c r="AX226" s="13" t="s">
        <v>77</v>
      </c>
      <c r="AY226" s="177" t="s">
        <v>155</v>
      </c>
    </row>
    <row r="227" spans="2:65" s="13" customFormat="1">
      <c r="B227" s="176"/>
      <c r="D227" s="139" t="s">
        <v>193</v>
      </c>
      <c r="E227" s="177" t="s">
        <v>21</v>
      </c>
      <c r="F227" s="178" t="s">
        <v>575</v>
      </c>
      <c r="H227" s="177" t="s">
        <v>21</v>
      </c>
      <c r="I227" s="179"/>
      <c r="L227" s="176"/>
      <c r="M227" s="180"/>
      <c r="T227" s="181"/>
      <c r="AT227" s="177" t="s">
        <v>193</v>
      </c>
      <c r="AU227" s="177" t="s">
        <v>87</v>
      </c>
      <c r="AV227" s="13" t="s">
        <v>85</v>
      </c>
      <c r="AW227" s="13" t="s">
        <v>38</v>
      </c>
      <c r="AX227" s="13" t="s">
        <v>77</v>
      </c>
      <c r="AY227" s="177" t="s">
        <v>155</v>
      </c>
    </row>
    <row r="228" spans="2:65" s="11" customFormat="1">
      <c r="B228" s="144"/>
      <c r="D228" s="139" t="s">
        <v>193</v>
      </c>
      <c r="E228" s="145" t="s">
        <v>21</v>
      </c>
      <c r="F228" s="146" t="s">
        <v>576</v>
      </c>
      <c r="H228" s="147">
        <v>420.45</v>
      </c>
      <c r="I228" s="148"/>
      <c r="L228" s="144"/>
      <c r="M228" s="149"/>
      <c r="T228" s="150"/>
      <c r="AT228" s="145" t="s">
        <v>193</v>
      </c>
      <c r="AU228" s="145" t="s">
        <v>87</v>
      </c>
      <c r="AV228" s="11" t="s">
        <v>87</v>
      </c>
      <c r="AW228" s="11" t="s">
        <v>38</v>
      </c>
      <c r="AX228" s="11" t="s">
        <v>77</v>
      </c>
      <c r="AY228" s="145" t="s">
        <v>155</v>
      </c>
    </row>
    <row r="229" spans="2:65" s="14" customFormat="1">
      <c r="B229" s="182"/>
      <c r="D229" s="139" t="s">
        <v>193</v>
      </c>
      <c r="E229" s="183" t="s">
        <v>21</v>
      </c>
      <c r="F229" s="184" t="s">
        <v>464</v>
      </c>
      <c r="H229" s="185">
        <v>420.45</v>
      </c>
      <c r="I229" s="186"/>
      <c r="L229" s="182"/>
      <c r="M229" s="187"/>
      <c r="T229" s="188"/>
      <c r="AT229" s="183" t="s">
        <v>193</v>
      </c>
      <c r="AU229" s="183" t="s">
        <v>87</v>
      </c>
      <c r="AV229" s="14" t="s">
        <v>154</v>
      </c>
      <c r="AW229" s="14" t="s">
        <v>38</v>
      </c>
      <c r="AX229" s="14" t="s">
        <v>85</v>
      </c>
      <c r="AY229" s="183" t="s">
        <v>155</v>
      </c>
    </row>
    <row r="230" spans="2:65" s="1" customFormat="1" ht="16.5" customHeight="1">
      <c r="B230" s="33"/>
      <c r="C230" s="126" t="s">
        <v>230</v>
      </c>
      <c r="D230" s="126" t="s">
        <v>156</v>
      </c>
      <c r="E230" s="127" t="s">
        <v>577</v>
      </c>
      <c r="F230" s="128" t="s">
        <v>578</v>
      </c>
      <c r="G230" s="129" t="s">
        <v>415</v>
      </c>
      <c r="H230" s="130">
        <v>2058.4</v>
      </c>
      <c r="I230" s="131"/>
      <c r="J230" s="132">
        <f>ROUND(I230*H230,2)</f>
        <v>0</v>
      </c>
      <c r="K230" s="128" t="s">
        <v>452</v>
      </c>
      <c r="L230" s="33"/>
      <c r="M230" s="133" t="s">
        <v>21</v>
      </c>
      <c r="N230" s="134" t="s">
        <v>48</v>
      </c>
      <c r="P230" s="135">
        <f>O230*H230</f>
        <v>0</v>
      </c>
      <c r="Q230" s="135">
        <v>0</v>
      </c>
      <c r="R230" s="135">
        <f>Q230*H230</f>
        <v>0</v>
      </c>
      <c r="S230" s="135">
        <v>0</v>
      </c>
      <c r="T230" s="136">
        <f>S230*H230</f>
        <v>0</v>
      </c>
      <c r="AR230" s="137" t="s">
        <v>154</v>
      </c>
      <c r="AT230" s="137" t="s">
        <v>156</v>
      </c>
      <c r="AU230" s="137" t="s">
        <v>87</v>
      </c>
      <c r="AY230" s="18" t="s">
        <v>155</v>
      </c>
      <c r="BE230" s="138">
        <f>IF(N230="základní",J230,0)</f>
        <v>0</v>
      </c>
      <c r="BF230" s="138">
        <f>IF(N230="snížená",J230,0)</f>
        <v>0</v>
      </c>
      <c r="BG230" s="138">
        <f>IF(N230="zákl. přenesená",J230,0)</f>
        <v>0</v>
      </c>
      <c r="BH230" s="138">
        <f>IF(N230="sníž. přenesená",J230,0)</f>
        <v>0</v>
      </c>
      <c r="BI230" s="138">
        <f>IF(N230="nulová",J230,0)</f>
        <v>0</v>
      </c>
      <c r="BJ230" s="18" t="s">
        <v>85</v>
      </c>
      <c r="BK230" s="138">
        <f>ROUND(I230*H230,2)</f>
        <v>0</v>
      </c>
      <c r="BL230" s="18" t="s">
        <v>154</v>
      </c>
      <c r="BM230" s="137" t="s">
        <v>579</v>
      </c>
    </row>
    <row r="231" spans="2:65" s="1" customFormat="1">
      <c r="B231" s="33"/>
      <c r="D231" s="139" t="s">
        <v>161</v>
      </c>
      <c r="F231" s="140" t="s">
        <v>578</v>
      </c>
      <c r="I231" s="141"/>
      <c r="L231" s="33"/>
      <c r="M231" s="142"/>
      <c r="T231" s="54"/>
      <c r="AT231" s="18" t="s">
        <v>161</v>
      </c>
      <c r="AU231" s="18" t="s">
        <v>87</v>
      </c>
    </row>
    <row r="232" spans="2:65" s="1" customFormat="1">
      <c r="B232" s="33"/>
      <c r="D232" s="174" t="s">
        <v>455</v>
      </c>
      <c r="F232" s="175" t="s">
        <v>580</v>
      </c>
      <c r="I232" s="141"/>
      <c r="L232" s="33"/>
      <c r="M232" s="142"/>
      <c r="T232" s="54"/>
      <c r="AT232" s="18" t="s">
        <v>455</v>
      </c>
      <c r="AU232" s="18" t="s">
        <v>87</v>
      </c>
    </row>
    <row r="233" spans="2:65" s="1" customFormat="1" ht="19.5">
      <c r="B233" s="33"/>
      <c r="D233" s="139" t="s">
        <v>162</v>
      </c>
      <c r="F233" s="143" t="s">
        <v>581</v>
      </c>
      <c r="I233" s="141"/>
      <c r="L233" s="33"/>
      <c r="M233" s="142"/>
      <c r="T233" s="54"/>
      <c r="AT233" s="18" t="s">
        <v>162</v>
      </c>
      <c r="AU233" s="18" t="s">
        <v>87</v>
      </c>
    </row>
    <row r="234" spans="2:65" s="13" customFormat="1">
      <c r="B234" s="176"/>
      <c r="D234" s="139" t="s">
        <v>193</v>
      </c>
      <c r="E234" s="177" t="s">
        <v>21</v>
      </c>
      <c r="F234" s="178" t="s">
        <v>582</v>
      </c>
      <c r="H234" s="177" t="s">
        <v>21</v>
      </c>
      <c r="I234" s="179"/>
      <c r="L234" s="176"/>
      <c r="M234" s="180"/>
      <c r="T234" s="181"/>
      <c r="AT234" s="177" t="s">
        <v>193</v>
      </c>
      <c r="AU234" s="177" t="s">
        <v>87</v>
      </c>
      <c r="AV234" s="13" t="s">
        <v>85</v>
      </c>
      <c r="AW234" s="13" t="s">
        <v>38</v>
      </c>
      <c r="AX234" s="13" t="s">
        <v>77</v>
      </c>
      <c r="AY234" s="177" t="s">
        <v>155</v>
      </c>
    </row>
    <row r="235" spans="2:65" s="11" customFormat="1">
      <c r="B235" s="144"/>
      <c r="D235" s="139" t="s">
        <v>193</v>
      </c>
      <c r="E235" s="145" t="s">
        <v>21</v>
      </c>
      <c r="F235" s="146" t="s">
        <v>583</v>
      </c>
      <c r="H235" s="147">
        <v>2058.4</v>
      </c>
      <c r="I235" s="148"/>
      <c r="L235" s="144"/>
      <c r="M235" s="149"/>
      <c r="T235" s="150"/>
      <c r="AT235" s="145" t="s">
        <v>193</v>
      </c>
      <c r="AU235" s="145" t="s">
        <v>87</v>
      </c>
      <c r="AV235" s="11" t="s">
        <v>87</v>
      </c>
      <c r="AW235" s="11" t="s">
        <v>38</v>
      </c>
      <c r="AX235" s="11" t="s">
        <v>85</v>
      </c>
      <c r="AY235" s="145" t="s">
        <v>155</v>
      </c>
    </row>
    <row r="236" spans="2:65" s="10" customFormat="1" ht="22.9" customHeight="1">
      <c r="B236" s="116"/>
      <c r="D236" s="117" t="s">
        <v>76</v>
      </c>
      <c r="E236" s="169" t="s">
        <v>584</v>
      </c>
      <c r="F236" s="169" t="s">
        <v>585</v>
      </c>
      <c r="I236" s="119"/>
      <c r="J236" s="170">
        <f>BK236</f>
        <v>0</v>
      </c>
      <c r="L236" s="116"/>
      <c r="M236" s="121"/>
      <c r="P236" s="122">
        <f>SUM(P237:P278)</f>
        <v>0</v>
      </c>
      <c r="R236" s="122">
        <f>SUM(R237:R278)</f>
        <v>0</v>
      </c>
      <c r="T236" s="123">
        <f>SUM(T237:T278)</f>
        <v>0</v>
      </c>
      <c r="AR236" s="117" t="s">
        <v>85</v>
      </c>
      <c r="AT236" s="124" t="s">
        <v>76</v>
      </c>
      <c r="AU236" s="124" t="s">
        <v>85</v>
      </c>
      <c r="AY236" s="117" t="s">
        <v>155</v>
      </c>
      <c r="BK236" s="125">
        <f>SUM(BK237:BK278)</f>
        <v>0</v>
      </c>
    </row>
    <row r="237" spans="2:65" s="1" customFormat="1" ht="16.5" customHeight="1">
      <c r="B237" s="33"/>
      <c r="C237" s="126" t="s">
        <v>236</v>
      </c>
      <c r="D237" s="126" t="s">
        <v>156</v>
      </c>
      <c r="E237" s="127" t="s">
        <v>586</v>
      </c>
      <c r="F237" s="128" t="s">
        <v>587</v>
      </c>
      <c r="G237" s="129" t="s">
        <v>467</v>
      </c>
      <c r="H237" s="130">
        <v>1030.742</v>
      </c>
      <c r="I237" s="131"/>
      <c r="J237" s="132">
        <f>ROUND(I237*H237,2)</f>
        <v>0</v>
      </c>
      <c r="K237" s="128" t="s">
        <v>21</v>
      </c>
      <c r="L237" s="33"/>
      <c r="M237" s="133" t="s">
        <v>21</v>
      </c>
      <c r="N237" s="134" t="s">
        <v>48</v>
      </c>
      <c r="P237" s="135">
        <f>O237*H237</f>
        <v>0</v>
      </c>
      <c r="Q237" s="135">
        <v>0</v>
      </c>
      <c r="R237" s="135">
        <f>Q237*H237</f>
        <v>0</v>
      </c>
      <c r="S237" s="135">
        <v>0</v>
      </c>
      <c r="T237" s="136">
        <f>S237*H237</f>
        <v>0</v>
      </c>
      <c r="AR237" s="137" t="s">
        <v>154</v>
      </c>
      <c r="AT237" s="137" t="s">
        <v>156</v>
      </c>
      <c r="AU237" s="137" t="s">
        <v>87</v>
      </c>
      <c r="AY237" s="18" t="s">
        <v>155</v>
      </c>
      <c r="BE237" s="138">
        <f>IF(N237="základní",J237,0)</f>
        <v>0</v>
      </c>
      <c r="BF237" s="138">
        <f>IF(N237="snížená",J237,0)</f>
        <v>0</v>
      </c>
      <c r="BG237" s="138">
        <f>IF(N237="zákl. přenesená",J237,0)</f>
        <v>0</v>
      </c>
      <c r="BH237" s="138">
        <f>IF(N237="sníž. přenesená",J237,0)</f>
        <v>0</v>
      </c>
      <c r="BI237" s="138">
        <f>IF(N237="nulová",J237,0)</f>
        <v>0</v>
      </c>
      <c r="BJ237" s="18" t="s">
        <v>85</v>
      </c>
      <c r="BK237" s="138">
        <f>ROUND(I237*H237,2)</f>
        <v>0</v>
      </c>
      <c r="BL237" s="18" t="s">
        <v>154</v>
      </c>
      <c r="BM237" s="137" t="s">
        <v>588</v>
      </c>
    </row>
    <row r="238" spans="2:65" s="1" customFormat="1" ht="48.75">
      <c r="B238" s="33"/>
      <c r="D238" s="139" t="s">
        <v>161</v>
      </c>
      <c r="F238" s="140" t="s">
        <v>589</v>
      </c>
      <c r="I238" s="141"/>
      <c r="L238" s="33"/>
      <c r="M238" s="142"/>
      <c r="T238" s="54"/>
      <c r="AT238" s="18" t="s">
        <v>161</v>
      </c>
      <c r="AU238" s="18" t="s">
        <v>87</v>
      </c>
    </row>
    <row r="239" spans="2:65" s="13" customFormat="1">
      <c r="B239" s="176"/>
      <c r="D239" s="139" t="s">
        <v>193</v>
      </c>
      <c r="E239" s="177" t="s">
        <v>21</v>
      </c>
      <c r="F239" s="178" t="s">
        <v>590</v>
      </c>
      <c r="H239" s="177" t="s">
        <v>21</v>
      </c>
      <c r="I239" s="179"/>
      <c r="L239" s="176"/>
      <c r="M239" s="180"/>
      <c r="T239" s="181"/>
      <c r="AT239" s="177" t="s">
        <v>193</v>
      </c>
      <c r="AU239" s="177" t="s">
        <v>87</v>
      </c>
      <c r="AV239" s="13" t="s">
        <v>85</v>
      </c>
      <c r="AW239" s="13" t="s">
        <v>38</v>
      </c>
      <c r="AX239" s="13" t="s">
        <v>77</v>
      </c>
      <c r="AY239" s="177" t="s">
        <v>155</v>
      </c>
    </row>
    <row r="240" spans="2:65" s="11" customFormat="1">
      <c r="B240" s="144"/>
      <c r="D240" s="139" t="s">
        <v>193</v>
      </c>
      <c r="E240" s="145" t="s">
        <v>21</v>
      </c>
      <c r="F240" s="146" t="s">
        <v>591</v>
      </c>
      <c r="H240" s="147">
        <v>1015.9109999999999</v>
      </c>
      <c r="I240" s="148"/>
      <c r="L240" s="144"/>
      <c r="M240" s="149"/>
      <c r="T240" s="150"/>
      <c r="AT240" s="145" t="s">
        <v>193</v>
      </c>
      <c r="AU240" s="145" t="s">
        <v>87</v>
      </c>
      <c r="AV240" s="11" t="s">
        <v>87</v>
      </c>
      <c r="AW240" s="11" t="s">
        <v>38</v>
      </c>
      <c r="AX240" s="11" t="s">
        <v>77</v>
      </c>
      <c r="AY240" s="145" t="s">
        <v>155</v>
      </c>
    </row>
    <row r="241" spans="2:51" s="11" customFormat="1">
      <c r="B241" s="144"/>
      <c r="D241" s="139" t="s">
        <v>193</v>
      </c>
      <c r="E241" s="145" t="s">
        <v>21</v>
      </c>
      <c r="F241" s="146" t="s">
        <v>592</v>
      </c>
      <c r="H241" s="147">
        <v>3.5139999999999998</v>
      </c>
      <c r="I241" s="148"/>
      <c r="L241" s="144"/>
      <c r="M241" s="149"/>
      <c r="T241" s="150"/>
      <c r="AT241" s="145" t="s">
        <v>193</v>
      </c>
      <c r="AU241" s="145" t="s">
        <v>87</v>
      </c>
      <c r="AV241" s="11" t="s">
        <v>87</v>
      </c>
      <c r="AW241" s="11" t="s">
        <v>38</v>
      </c>
      <c r="AX241" s="11" t="s">
        <v>77</v>
      </c>
      <c r="AY241" s="145" t="s">
        <v>155</v>
      </c>
    </row>
    <row r="242" spans="2:51" s="11" customFormat="1">
      <c r="B242" s="144"/>
      <c r="D242" s="139" t="s">
        <v>193</v>
      </c>
      <c r="E242" s="145" t="s">
        <v>21</v>
      </c>
      <c r="F242" s="146" t="s">
        <v>593</v>
      </c>
      <c r="H242" s="147">
        <v>11.317</v>
      </c>
      <c r="I242" s="148"/>
      <c r="L242" s="144"/>
      <c r="M242" s="149"/>
      <c r="T242" s="150"/>
      <c r="AT242" s="145" t="s">
        <v>193</v>
      </c>
      <c r="AU242" s="145" t="s">
        <v>87</v>
      </c>
      <c r="AV242" s="11" t="s">
        <v>87</v>
      </c>
      <c r="AW242" s="11" t="s">
        <v>38</v>
      </c>
      <c r="AX242" s="11" t="s">
        <v>77</v>
      </c>
      <c r="AY242" s="145" t="s">
        <v>155</v>
      </c>
    </row>
    <row r="243" spans="2:51" s="14" customFormat="1">
      <c r="B243" s="182"/>
      <c r="D243" s="139" t="s">
        <v>193</v>
      </c>
      <c r="E243" s="183" t="s">
        <v>21</v>
      </c>
      <c r="F243" s="184" t="s">
        <v>464</v>
      </c>
      <c r="H243" s="185">
        <v>1030.742</v>
      </c>
      <c r="I243" s="186"/>
      <c r="L243" s="182"/>
      <c r="M243" s="187"/>
      <c r="T243" s="188"/>
      <c r="AT243" s="183" t="s">
        <v>193</v>
      </c>
      <c r="AU243" s="183" t="s">
        <v>87</v>
      </c>
      <c r="AV243" s="14" t="s">
        <v>154</v>
      </c>
      <c r="AW243" s="14" t="s">
        <v>38</v>
      </c>
      <c r="AX243" s="14" t="s">
        <v>85</v>
      </c>
      <c r="AY243" s="183" t="s">
        <v>155</v>
      </c>
    </row>
    <row r="244" spans="2:51" s="1" customFormat="1">
      <c r="B244" s="33"/>
      <c r="D244" s="139" t="s">
        <v>445</v>
      </c>
      <c r="F244" s="171" t="s">
        <v>594</v>
      </c>
      <c r="L244" s="33"/>
      <c r="M244" s="142"/>
      <c r="T244" s="54"/>
      <c r="AU244" s="18" t="s">
        <v>87</v>
      </c>
    </row>
    <row r="245" spans="2:51" s="1" customFormat="1">
      <c r="B245" s="33"/>
      <c r="D245" s="139" t="s">
        <v>445</v>
      </c>
      <c r="F245" s="172" t="s">
        <v>489</v>
      </c>
      <c r="H245" s="173">
        <v>0</v>
      </c>
      <c r="L245" s="33"/>
      <c r="M245" s="142"/>
      <c r="T245" s="54"/>
      <c r="AU245" s="18" t="s">
        <v>87</v>
      </c>
    </row>
    <row r="246" spans="2:51" s="1" customFormat="1">
      <c r="B246" s="33"/>
      <c r="D246" s="139" t="s">
        <v>445</v>
      </c>
      <c r="F246" s="172" t="s">
        <v>490</v>
      </c>
      <c r="H246" s="173">
        <v>0</v>
      </c>
      <c r="L246" s="33"/>
      <c r="M246" s="142"/>
      <c r="T246" s="54"/>
      <c r="AU246" s="18" t="s">
        <v>87</v>
      </c>
    </row>
    <row r="247" spans="2:51" s="1" customFormat="1">
      <c r="B247" s="33"/>
      <c r="D247" s="139" t="s">
        <v>445</v>
      </c>
      <c r="F247" s="172" t="s">
        <v>534</v>
      </c>
      <c r="H247" s="173">
        <v>0</v>
      </c>
      <c r="L247" s="33"/>
      <c r="M247" s="142"/>
      <c r="T247" s="54"/>
      <c r="AU247" s="18" t="s">
        <v>87</v>
      </c>
    </row>
    <row r="248" spans="2:51" s="1" customFormat="1">
      <c r="B248" s="33"/>
      <c r="D248" s="139" t="s">
        <v>445</v>
      </c>
      <c r="F248" s="172" t="s">
        <v>535</v>
      </c>
      <c r="H248" s="173">
        <v>35.1</v>
      </c>
      <c r="L248" s="33"/>
      <c r="M248" s="142"/>
      <c r="T248" s="54"/>
      <c r="AU248" s="18" t="s">
        <v>87</v>
      </c>
    </row>
    <row r="249" spans="2:51" s="1" customFormat="1">
      <c r="B249" s="33"/>
      <c r="D249" s="139" t="s">
        <v>445</v>
      </c>
      <c r="F249" s="172" t="s">
        <v>536</v>
      </c>
      <c r="H249" s="173">
        <v>17.672999999999998</v>
      </c>
      <c r="L249" s="33"/>
      <c r="M249" s="142"/>
      <c r="T249" s="54"/>
      <c r="AU249" s="18" t="s">
        <v>87</v>
      </c>
    </row>
    <row r="250" spans="2:51" s="1" customFormat="1">
      <c r="B250" s="33"/>
      <c r="D250" s="139" t="s">
        <v>445</v>
      </c>
      <c r="F250" s="172" t="s">
        <v>537</v>
      </c>
      <c r="H250" s="173">
        <v>-9.5760000000000005</v>
      </c>
      <c r="L250" s="33"/>
      <c r="M250" s="142"/>
      <c r="T250" s="54"/>
      <c r="AU250" s="18" t="s">
        <v>87</v>
      </c>
    </row>
    <row r="251" spans="2:51" s="1" customFormat="1">
      <c r="B251" s="33"/>
      <c r="D251" s="139" t="s">
        <v>445</v>
      </c>
      <c r="F251" s="172" t="s">
        <v>538</v>
      </c>
      <c r="H251" s="173">
        <v>80.597999999999999</v>
      </c>
      <c r="L251" s="33"/>
      <c r="M251" s="142"/>
      <c r="T251" s="54"/>
      <c r="AU251" s="18" t="s">
        <v>87</v>
      </c>
    </row>
    <row r="252" spans="2:51" s="1" customFormat="1">
      <c r="B252" s="33"/>
      <c r="D252" s="139" t="s">
        <v>445</v>
      </c>
      <c r="F252" s="172" t="s">
        <v>539</v>
      </c>
      <c r="H252" s="173">
        <v>17.655000000000001</v>
      </c>
      <c r="L252" s="33"/>
      <c r="M252" s="142"/>
      <c r="T252" s="54"/>
      <c r="AU252" s="18" t="s">
        <v>87</v>
      </c>
    </row>
    <row r="253" spans="2:51" s="1" customFormat="1">
      <c r="B253" s="33"/>
      <c r="D253" s="139" t="s">
        <v>445</v>
      </c>
      <c r="F253" s="172" t="s">
        <v>540</v>
      </c>
      <c r="H253" s="173">
        <v>22.89</v>
      </c>
      <c r="L253" s="33"/>
      <c r="M253" s="142"/>
      <c r="T253" s="54"/>
      <c r="AU253" s="18" t="s">
        <v>87</v>
      </c>
    </row>
    <row r="254" spans="2:51" s="1" customFormat="1">
      <c r="B254" s="33"/>
      <c r="D254" s="139" t="s">
        <v>445</v>
      </c>
      <c r="F254" s="172" t="s">
        <v>541</v>
      </c>
      <c r="H254" s="173">
        <v>15.15</v>
      </c>
      <c r="L254" s="33"/>
      <c r="M254" s="142"/>
      <c r="T254" s="54"/>
      <c r="AU254" s="18" t="s">
        <v>87</v>
      </c>
    </row>
    <row r="255" spans="2:51" s="1" customFormat="1">
      <c r="B255" s="33"/>
      <c r="D255" s="139" t="s">
        <v>445</v>
      </c>
      <c r="F255" s="172" t="s">
        <v>542</v>
      </c>
      <c r="H255" s="173">
        <v>-19.122</v>
      </c>
      <c r="L255" s="33"/>
      <c r="M255" s="142"/>
      <c r="T255" s="54"/>
      <c r="AU255" s="18" t="s">
        <v>87</v>
      </c>
    </row>
    <row r="256" spans="2:51" s="1" customFormat="1">
      <c r="B256" s="33"/>
      <c r="D256" s="139" t="s">
        <v>445</v>
      </c>
      <c r="F256" s="172" t="s">
        <v>544</v>
      </c>
      <c r="H256" s="173">
        <v>0</v>
      </c>
      <c r="L256" s="33"/>
      <c r="M256" s="142"/>
      <c r="T256" s="54"/>
      <c r="AU256" s="18" t="s">
        <v>87</v>
      </c>
    </row>
    <row r="257" spans="2:47" s="1" customFormat="1">
      <c r="B257" s="33"/>
      <c r="D257" s="139" t="s">
        <v>445</v>
      </c>
      <c r="F257" s="172" t="s">
        <v>538</v>
      </c>
      <c r="H257" s="173">
        <v>80.597999999999999</v>
      </c>
      <c r="L257" s="33"/>
      <c r="M257" s="142"/>
      <c r="T257" s="54"/>
      <c r="AU257" s="18" t="s">
        <v>87</v>
      </c>
    </row>
    <row r="258" spans="2:47" s="1" customFormat="1">
      <c r="B258" s="33"/>
      <c r="D258" s="139" t="s">
        <v>445</v>
      </c>
      <c r="F258" s="172" t="s">
        <v>545</v>
      </c>
      <c r="H258" s="173">
        <v>1.4750000000000001</v>
      </c>
      <c r="L258" s="33"/>
      <c r="M258" s="142"/>
      <c r="T258" s="54"/>
      <c r="AU258" s="18" t="s">
        <v>87</v>
      </c>
    </row>
    <row r="259" spans="2:47" s="1" customFormat="1">
      <c r="B259" s="33"/>
      <c r="D259" s="139" t="s">
        <v>445</v>
      </c>
      <c r="F259" s="172" t="s">
        <v>546</v>
      </c>
      <c r="H259" s="173">
        <v>99.275000000000006</v>
      </c>
      <c r="L259" s="33"/>
      <c r="M259" s="142"/>
      <c r="T259" s="54"/>
      <c r="AU259" s="18" t="s">
        <v>87</v>
      </c>
    </row>
    <row r="260" spans="2:47" s="1" customFormat="1">
      <c r="B260" s="33"/>
      <c r="D260" s="139" t="s">
        <v>445</v>
      </c>
      <c r="F260" s="172" t="s">
        <v>547</v>
      </c>
      <c r="H260" s="173">
        <v>9.35</v>
      </c>
      <c r="L260" s="33"/>
      <c r="M260" s="142"/>
      <c r="T260" s="54"/>
      <c r="AU260" s="18" t="s">
        <v>87</v>
      </c>
    </row>
    <row r="261" spans="2:47" s="1" customFormat="1">
      <c r="B261" s="33"/>
      <c r="D261" s="139" t="s">
        <v>445</v>
      </c>
      <c r="F261" s="172" t="s">
        <v>548</v>
      </c>
      <c r="H261" s="173">
        <v>15.666</v>
      </c>
      <c r="L261" s="33"/>
      <c r="M261" s="142"/>
      <c r="T261" s="54"/>
      <c r="AU261" s="18" t="s">
        <v>87</v>
      </c>
    </row>
    <row r="262" spans="2:47" s="1" customFormat="1">
      <c r="B262" s="33"/>
      <c r="D262" s="139" t="s">
        <v>445</v>
      </c>
      <c r="F262" s="172" t="s">
        <v>549</v>
      </c>
      <c r="H262" s="173">
        <v>23.417999999999999</v>
      </c>
      <c r="L262" s="33"/>
      <c r="M262" s="142"/>
      <c r="T262" s="54"/>
      <c r="AU262" s="18" t="s">
        <v>87</v>
      </c>
    </row>
    <row r="263" spans="2:47" s="1" customFormat="1">
      <c r="B263" s="33"/>
      <c r="D263" s="139" t="s">
        <v>445</v>
      </c>
      <c r="F263" s="172" t="s">
        <v>550</v>
      </c>
      <c r="H263" s="173">
        <v>21.036000000000001</v>
      </c>
      <c r="L263" s="33"/>
      <c r="M263" s="142"/>
      <c r="T263" s="54"/>
      <c r="AU263" s="18" t="s">
        <v>87</v>
      </c>
    </row>
    <row r="264" spans="2:47" s="1" customFormat="1">
      <c r="B264" s="33"/>
      <c r="D264" s="139" t="s">
        <v>445</v>
      </c>
      <c r="F264" s="172" t="s">
        <v>551</v>
      </c>
      <c r="H264" s="173">
        <v>3.98</v>
      </c>
      <c r="L264" s="33"/>
      <c r="M264" s="142"/>
      <c r="T264" s="54"/>
      <c r="AU264" s="18" t="s">
        <v>87</v>
      </c>
    </row>
    <row r="265" spans="2:47" s="1" customFormat="1">
      <c r="B265" s="33"/>
      <c r="D265" s="139" t="s">
        <v>445</v>
      </c>
      <c r="F265" s="172" t="s">
        <v>464</v>
      </c>
      <c r="H265" s="173">
        <v>415.166</v>
      </c>
      <c r="L265" s="33"/>
      <c r="M265" s="142"/>
      <c r="T265" s="54"/>
      <c r="AU265" s="18" t="s">
        <v>87</v>
      </c>
    </row>
    <row r="266" spans="2:47" s="1" customFormat="1">
      <c r="B266" s="33"/>
      <c r="D266" s="139" t="s">
        <v>445</v>
      </c>
      <c r="F266" s="171" t="s">
        <v>595</v>
      </c>
      <c r="L266" s="33"/>
      <c r="M266" s="142"/>
      <c r="T266" s="54"/>
      <c r="AU266" s="18" t="s">
        <v>87</v>
      </c>
    </row>
    <row r="267" spans="2:47" s="1" customFormat="1">
      <c r="B267" s="33"/>
      <c r="D267" s="139" t="s">
        <v>445</v>
      </c>
      <c r="F267" s="172" t="s">
        <v>457</v>
      </c>
      <c r="H267" s="173">
        <v>0</v>
      </c>
      <c r="L267" s="33"/>
      <c r="M267" s="142"/>
      <c r="T267" s="54"/>
      <c r="AU267" s="18" t="s">
        <v>87</v>
      </c>
    </row>
    <row r="268" spans="2:47" s="1" customFormat="1">
      <c r="B268" s="33"/>
      <c r="D268" s="139" t="s">
        <v>445</v>
      </c>
      <c r="F268" s="172" t="s">
        <v>522</v>
      </c>
      <c r="H268" s="173">
        <v>0</v>
      </c>
      <c r="L268" s="33"/>
      <c r="M268" s="142"/>
      <c r="T268" s="54"/>
      <c r="AU268" s="18" t="s">
        <v>87</v>
      </c>
    </row>
    <row r="269" spans="2:47" s="1" customFormat="1">
      <c r="B269" s="33"/>
      <c r="D269" s="139" t="s">
        <v>445</v>
      </c>
      <c r="F269" s="172" t="s">
        <v>568</v>
      </c>
      <c r="H269" s="173">
        <v>90.1</v>
      </c>
      <c r="L269" s="33"/>
      <c r="M269" s="142"/>
      <c r="T269" s="54"/>
      <c r="AU269" s="18" t="s">
        <v>87</v>
      </c>
    </row>
    <row r="270" spans="2:47" s="1" customFormat="1">
      <c r="B270" s="33"/>
      <c r="D270" s="139" t="s">
        <v>445</v>
      </c>
      <c r="F270" s="171" t="s">
        <v>596</v>
      </c>
      <c r="L270" s="33"/>
      <c r="M270" s="142"/>
      <c r="T270" s="54"/>
      <c r="AU270" s="18" t="s">
        <v>87</v>
      </c>
    </row>
    <row r="271" spans="2:47" s="1" customFormat="1">
      <c r="B271" s="33"/>
      <c r="D271" s="139" t="s">
        <v>445</v>
      </c>
      <c r="F271" s="172" t="s">
        <v>457</v>
      </c>
      <c r="H271" s="173">
        <v>0</v>
      </c>
      <c r="L271" s="33"/>
      <c r="M271" s="142"/>
      <c r="T271" s="54"/>
      <c r="AU271" s="18" t="s">
        <v>87</v>
      </c>
    </row>
    <row r="272" spans="2:47" s="1" customFormat="1">
      <c r="B272" s="33"/>
      <c r="D272" s="139" t="s">
        <v>445</v>
      </c>
      <c r="F272" s="172" t="s">
        <v>557</v>
      </c>
      <c r="H272" s="173">
        <v>0</v>
      </c>
      <c r="L272" s="33"/>
      <c r="M272" s="142"/>
      <c r="T272" s="54"/>
      <c r="AU272" s="18" t="s">
        <v>87</v>
      </c>
    </row>
    <row r="273" spans="2:65" s="1" customFormat="1">
      <c r="B273" s="33"/>
      <c r="D273" s="139" t="s">
        <v>445</v>
      </c>
      <c r="F273" s="172" t="s">
        <v>558</v>
      </c>
      <c r="H273" s="173">
        <v>435.6</v>
      </c>
      <c r="L273" s="33"/>
      <c r="M273" s="142"/>
      <c r="T273" s="54"/>
      <c r="AU273" s="18" t="s">
        <v>87</v>
      </c>
    </row>
    <row r="274" spans="2:65" s="1" customFormat="1">
      <c r="B274" s="33"/>
      <c r="D274" s="139" t="s">
        <v>445</v>
      </c>
      <c r="F274" s="172" t="s">
        <v>559</v>
      </c>
      <c r="H274" s="173">
        <v>435.6</v>
      </c>
      <c r="L274" s="33"/>
      <c r="M274" s="142"/>
      <c r="T274" s="54"/>
      <c r="AU274" s="18" t="s">
        <v>87</v>
      </c>
    </row>
    <row r="275" spans="2:65" s="1" customFormat="1">
      <c r="B275" s="33"/>
      <c r="D275" s="139" t="s">
        <v>445</v>
      </c>
      <c r="F275" s="172" t="s">
        <v>560</v>
      </c>
      <c r="H275" s="173">
        <v>435.6</v>
      </c>
      <c r="L275" s="33"/>
      <c r="M275" s="142"/>
      <c r="T275" s="54"/>
      <c r="AU275" s="18" t="s">
        <v>87</v>
      </c>
    </row>
    <row r="276" spans="2:65" s="1" customFormat="1">
      <c r="B276" s="33"/>
      <c r="D276" s="139" t="s">
        <v>445</v>
      </c>
      <c r="F276" s="172" t="s">
        <v>561</v>
      </c>
      <c r="H276" s="173">
        <v>435.6</v>
      </c>
      <c r="L276" s="33"/>
      <c r="M276" s="142"/>
      <c r="T276" s="54"/>
      <c r="AU276" s="18" t="s">
        <v>87</v>
      </c>
    </row>
    <row r="277" spans="2:65" s="1" customFormat="1">
      <c r="B277" s="33"/>
      <c r="D277" s="139" t="s">
        <v>445</v>
      </c>
      <c r="F277" s="172" t="s">
        <v>562</v>
      </c>
      <c r="H277" s="173">
        <v>889.35</v>
      </c>
      <c r="L277" s="33"/>
      <c r="M277" s="142"/>
      <c r="T277" s="54"/>
      <c r="AU277" s="18" t="s">
        <v>87</v>
      </c>
    </row>
    <row r="278" spans="2:65" s="1" customFormat="1">
      <c r="B278" s="33"/>
      <c r="D278" s="139" t="s">
        <v>445</v>
      </c>
      <c r="F278" s="172" t="s">
        <v>464</v>
      </c>
      <c r="H278" s="173">
        <v>2631.75</v>
      </c>
      <c r="L278" s="33"/>
      <c r="M278" s="142"/>
      <c r="T278" s="54"/>
      <c r="AU278" s="18" t="s">
        <v>87</v>
      </c>
    </row>
    <row r="279" spans="2:65" s="10" customFormat="1" ht="22.9" customHeight="1">
      <c r="B279" s="116"/>
      <c r="D279" s="117" t="s">
        <v>76</v>
      </c>
      <c r="E279" s="169" t="s">
        <v>597</v>
      </c>
      <c r="F279" s="169" t="s">
        <v>598</v>
      </c>
      <c r="I279" s="119"/>
      <c r="J279" s="170">
        <f>BK279</f>
        <v>0</v>
      </c>
      <c r="L279" s="116"/>
      <c r="M279" s="121"/>
      <c r="P279" s="122">
        <f>SUM(P280:P283)</f>
        <v>0</v>
      </c>
      <c r="R279" s="122">
        <f>SUM(R280:R283)</f>
        <v>0</v>
      </c>
      <c r="T279" s="123">
        <f>SUM(T280:T283)</f>
        <v>0</v>
      </c>
      <c r="AR279" s="117" t="s">
        <v>85</v>
      </c>
      <c r="AT279" s="124" t="s">
        <v>76</v>
      </c>
      <c r="AU279" s="124" t="s">
        <v>85</v>
      </c>
      <c r="AY279" s="117" t="s">
        <v>155</v>
      </c>
      <c r="BK279" s="125">
        <f>SUM(BK280:BK283)</f>
        <v>0</v>
      </c>
    </row>
    <row r="280" spans="2:65" s="1" customFormat="1" ht="16.5" customHeight="1">
      <c r="B280" s="33"/>
      <c r="C280" s="126" t="s">
        <v>243</v>
      </c>
      <c r="D280" s="126" t="s">
        <v>156</v>
      </c>
      <c r="E280" s="127" t="s">
        <v>599</v>
      </c>
      <c r="F280" s="128" t="s">
        <v>600</v>
      </c>
      <c r="G280" s="129" t="s">
        <v>467</v>
      </c>
      <c r="H280" s="130">
        <v>71.388999999999996</v>
      </c>
      <c r="I280" s="131"/>
      <c r="J280" s="132">
        <f>ROUND(I280*H280,2)</f>
        <v>0</v>
      </c>
      <c r="K280" s="128" t="s">
        <v>452</v>
      </c>
      <c r="L280" s="33"/>
      <c r="M280" s="133" t="s">
        <v>21</v>
      </c>
      <c r="N280" s="134" t="s">
        <v>48</v>
      </c>
      <c r="P280" s="135">
        <f>O280*H280</f>
        <v>0</v>
      </c>
      <c r="Q280" s="135">
        <v>0</v>
      </c>
      <c r="R280" s="135">
        <f>Q280*H280</f>
        <v>0</v>
      </c>
      <c r="S280" s="135">
        <v>0</v>
      </c>
      <c r="T280" s="136">
        <f>S280*H280</f>
        <v>0</v>
      </c>
      <c r="AR280" s="137" t="s">
        <v>154</v>
      </c>
      <c r="AT280" s="137" t="s">
        <v>156</v>
      </c>
      <c r="AU280" s="137" t="s">
        <v>87</v>
      </c>
      <c r="AY280" s="18" t="s">
        <v>155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8" t="s">
        <v>85</v>
      </c>
      <c r="BK280" s="138">
        <f>ROUND(I280*H280,2)</f>
        <v>0</v>
      </c>
      <c r="BL280" s="18" t="s">
        <v>154</v>
      </c>
      <c r="BM280" s="137" t="s">
        <v>601</v>
      </c>
    </row>
    <row r="281" spans="2:65" s="1" customFormat="1">
      <c r="B281" s="33"/>
      <c r="D281" s="139" t="s">
        <v>161</v>
      </c>
      <c r="F281" s="140" t="s">
        <v>602</v>
      </c>
      <c r="I281" s="141"/>
      <c r="L281" s="33"/>
      <c r="M281" s="142"/>
      <c r="T281" s="54"/>
      <c r="AT281" s="18" t="s">
        <v>161</v>
      </c>
      <c r="AU281" s="18" t="s">
        <v>87</v>
      </c>
    </row>
    <row r="282" spans="2:65" s="1" customFormat="1">
      <c r="B282" s="33"/>
      <c r="D282" s="174" t="s">
        <v>455</v>
      </c>
      <c r="F282" s="175" t="s">
        <v>603</v>
      </c>
      <c r="I282" s="141"/>
      <c r="L282" s="33"/>
      <c r="M282" s="142"/>
      <c r="T282" s="54"/>
      <c r="AT282" s="18" t="s">
        <v>455</v>
      </c>
      <c r="AU282" s="18" t="s">
        <v>87</v>
      </c>
    </row>
    <row r="283" spans="2:65" s="1" customFormat="1" ht="39">
      <c r="B283" s="33"/>
      <c r="D283" s="139" t="s">
        <v>162</v>
      </c>
      <c r="F283" s="143" t="s">
        <v>604</v>
      </c>
      <c r="I283" s="141"/>
      <c r="L283" s="33"/>
      <c r="M283" s="161"/>
      <c r="N283" s="162"/>
      <c r="O283" s="162"/>
      <c r="P283" s="162"/>
      <c r="Q283" s="162"/>
      <c r="R283" s="162"/>
      <c r="S283" s="162"/>
      <c r="T283" s="163"/>
      <c r="AT283" s="18" t="s">
        <v>162</v>
      </c>
      <c r="AU283" s="18" t="s">
        <v>87</v>
      </c>
    </row>
    <row r="284" spans="2:65" s="1" customFormat="1" ht="6.95" customHeight="1">
      <c r="B284" s="42"/>
      <c r="C284" s="43"/>
      <c r="D284" s="43"/>
      <c r="E284" s="43"/>
      <c r="F284" s="43"/>
      <c r="G284" s="43"/>
      <c r="H284" s="43"/>
      <c r="I284" s="43"/>
      <c r="J284" s="43"/>
      <c r="K284" s="43"/>
      <c r="L284" s="33"/>
    </row>
  </sheetData>
  <sheetProtection algorithmName="SHA-512" hashValue="c8MUpj72vcfHZBZULOPbupA/bZunCpCm1ULUbfh4c39FiIDrrvgSjpOveHr4TzhnuB1AH4gM0+7mPqn7G5KVeA==" saltValue="Es4GNr3wSu3WYvAwYoozJMG9XsTn3/zu40fNqHJTOx+kVAYqPwx0j8bVYegV9FblLpqASKUy/uako0BNzmaFTA==" spinCount="100000" sheet="1" objects="1" scenarios="1" formatColumns="0" formatRows="0" autoFilter="0"/>
  <autoFilter ref="C85:K283" xr:uid="{00000000-0009-0000-0000-000002000000}"/>
  <mergeCells count="9">
    <mergeCell ref="E50:H50"/>
    <mergeCell ref="E76:H76"/>
    <mergeCell ref="E78:H78"/>
    <mergeCell ref="L2:V2"/>
    <mergeCell ref="E7:H7"/>
    <mergeCell ref="E9:H9"/>
    <mergeCell ref="E18:H18"/>
    <mergeCell ref="E27:H27"/>
    <mergeCell ref="E48:H48"/>
  </mergeCells>
  <hyperlinks>
    <hyperlink ref="F99" r:id="rId1" xr:uid="{00000000-0004-0000-0200-000000000000}"/>
    <hyperlink ref="F131" r:id="rId2" xr:uid="{00000000-0004-0000-0200-000001000000}"/>
    <hyperlink ref="F142" r:id="rId3" xr:uid="{00000000-0004-0000-0200-000002000000}"/>
    <hyperlink ref="F153" r:id="rId4" xr:uid="{00000000-0004-0000-0200-000003000000}"/>
    <hyperlink ref="F166" r:id="rId5" xr:uid="{00000000-0004-0000-0200-000004000000}"/>
    <hyperlink ref="F178" r:id="rId6" xr:uid="{00000000-0004-0000-0200-000005000000}"/>
    <hyperlink ref="F208" r:id="rId7" xr:uid="{00000000-0004-0000-0200-000006000000}"/>
    <hyperlink ref="F219" r:id="rId8" xr:uid="{00000000-0004-0000-0200-000007000000}"/>
    <hyperlink ref="F225" r:id="rId9" xr:uid="{00000000-0004-0000-0200-000008000000}"/>
    <hyperlink ref="F232" r:id="rId10" xr:uid="{00000000-0004-0000-0200-000009000000}"/>
    <hyperlink ref="F282" r:id="rId11" xr:uid="{00000000-0004-0000-0200-00000A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2"/>
  <headerFooter>
    <oddFooter>&amp;CStrana &amp;P z &amp;N</oddFooter>
  </headerFooter>
  <drawing r:id="rId1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B2:BM187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98</v>
      </c>
      <c r="AZ2" s="164" t="s">
        <v>605</v>
      </c>
      <c r="BA2" s="164" t="s">
        <v>606</v>
      </c>
      <c r="BB2" s="164" t="s">
        <v>415</v>
      </c>
      <c r="BC2" s="164" t="s">
        <v>607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608</v>
      </c>
      <c r="BA3" s="164" t="s">
        <v>608</v>
      </c>
      <c r="BB3" s="164" t="s">
        <v>609</v>
      </c>
      <c r="BC3" s="164" t="s">
        <v>610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  <c r="AZ4" s="164" t="s">
        <v>611</v>
      </c>
      <c r="BA4" s="164" t="s">
        <v>611</v>
      </c>
      <c r="BB4" s="164" t="s">
        <v>415</v>
      </c>
      <c r="BC4" s="164" t="s">
        <v>612</v>
      </c>
      <c r="BD4" s="164" t="s">
        <v>87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ht="12" customHeight="1">
      <c r="B8" s="21"/>
      <c r="D8" s="28" t="s">
        <v>127</v>
      </c>
      <c r="L8" s="21"/>
    </row>
    <row r="9" spans="2:56" s="1" customFormat="1" ht="16.5" customHeight="1">
      <c r="B9" s="33"/>
      <c r="E9" s="360" t="s">
        <v>613</v>
      </c>
      <c r="F9" s="359"/>
      <c r="G9" s="359"/>
      <c r="H9" s="359"/>
      <c r="L9" s="33"/>
    </row>
    <row r="10" spans="2:56" s="1" customFormat="1" ht="12" customHeight="1">
      <c r="B10" s="33"/>
      <c r="D10" s="28" t="s">
        <v>614</v>
      </c>
      <c r="L10" s="33"/>
    </row>
    <row r="11" spans="2:56" s="1" customFormat="1" ht="16.5" customHeight="1">
      <c r="B11" s="33"/>
      <c r="E11" s="323" t="s">
        <v>615</v>
      </c>
      <c r="F11" s="359"/>
      <c r="G11" s="359"/>
      <c r="H11" s="359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</row>
    <row r="17" spans="2:12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</row>
    <row r="23" spans="2:12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12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41</v>
      </c>
      <c r="L28" s="33"/>
    </row>
    <row r="29" spans="2:12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43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ROUND((SUM(BE89:BE186)),  2)</f>
        <v>0</v>
      </c>
      <c r="I35" s="94">
        <v>0.21</v>
      </c>
      <c r="J35" s="84">
        <f>ROUND(((SUM(BE89:BE186))*I35),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ROUND((SUM(BF89:BF186)),  2)</f>
        <v>0</v>
      </c>
      <c r="I36" s="94">
        <v>0.12</v>
      </c>
      <c r="J36" s="84">
        <f>ROUND(((SUM(BF89:BF186))*I36),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ROUND((SUM(BG89:BG186)),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ROUND((SUM(BH89:BH186)),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ROUND((SUM(BI89:BI186)),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613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>03.1. - Lokální injektáž kyklopského zdiva VPK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J89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12" customFormat="1" ht="19.899999999999999" customHeight="1">
      <c r="B65" s="165"/>
      <c r="D65" s="166" t="s">
        <v>432</v>
      </c>
      <c r="E65" s="167"/>
      <c r="F65" s="167"/>
      <c r="G65" s="167"/>
      <c r="H65" s="167"/>
      <c r="I65" s="167"/>
      <c r="J65" s="168">
        <f>J91</f>
        <v>0</v>
      </c>
      <c r="L65" s="165"/>
    </row>
    <row r="66" spans="2:12" s="12" customFormat="1" ht="19.899999999999999" customHeight="1">
      <c r="B66" s="165"/>
      <c r="D66" s="166" t="s">
        <v>434</v>
      </c>
      <c r="E66" s="167"/>
      <c r="F66" s="167"/>
      <c r="G66" s="167"/>
      <c r="H66" s="167"/>
      <c r="I66" s="167"/>
      <c r="J66" s="168">
        <f>J131</f>
        <v>0</v>
      </c>
      <c r="L66" s="165"/>
    </row>
    <row r="67" spans="2:12" s="12" customFormat="1" ht="19.899999999999999" customHeight="1">
      <c r="B67" s="165"/>
      <c r="D67" s="166" t="s">
        <v>436</v>
      </c>
      <c r="E67" s="167"/>
      <c r="F67" s="167"/>
      <c r="G67" s="167"/>
      <c r="H67" s="167"/>
      <c r="I67" s="167"/>
      <c r="J67" s="168">
        <f>J182</f>
        <v>0</v>
      </c>
      <c r="L67" s="165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139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60" t="str">
        <f>E7</f>
        <v>VD Štvanice – oprava plavebních komor</v>
      </c>
      <c r="F77" s="361"/>
      <c r="G77" s="361"/>
      <c r="H77" s="361"/>
      <c r="L77" s="33"/>
    </row>
    <row r="78" spans="2:12" ht="12" customHeight="1">
      <c r="B78" s="21"/>
      <c r="C78" s="28" t="s">
        <v>127</v>
      </c>
      <c r="L78" s="21"/>
    </row>
    <row r="79" spans="2:12" s="1" customFormat="1" ht="16.5" customHeight="1">
      <c r="B79" s="33"/>
      <c r="E79" s="360" t="s">
        <v>613</v>
      </c>
      <c r="F79" s="359"/>
      <c r="G79" s="359"/>
      <c r="H79" s="359"/>
      <c r="L79" s="33"/>
    </row>
    <row r="80" spans="2:12" s="1" customFormat="1" ht="12" customHeight="1">
      <c r="B80" s="33"/>
      <c r="C80" s="28" t="s">
        <v>614</v>
      </c>
      <c r="L80" s="33"/>
    </row>
    <row r="81" spans="2:65" s="1" customFormat="1" ht="16.5" customHeight="1">
      <c r="B81" s="33"/>
      <c r="E81" s="323" t="str">
        <f>E11</f>
        <v>03.1. - Lokální injektáž kyklopského zdiva VPK</v>
      </c>
      <c r="F81" s="359"/>
      <c r="G81" s="359"/>
      <c r="H81" s="359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22</v>
      </c>
      <c r="F83" s="26" t="str">
        <f>F14</f>
        <v>Hlavní město Praha</v>
      </c>
      <c r="I83" s="28" t="s">
        <v>24</v>
      </c>
      <c r="J83" s="50" t="str">
        <f>IF(J14="","",J14)</f>
        <v>19. 3. 2024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26</v>
      </c>
      <c r="F85" s="26" t="str">
        <f>E17</f>
        <v>Povodí Vltavy, státní podnik</v>
      </c>
      <c r="I85" s="28" t="s">
        <v>34</v>
      </c>
      <c r="J85" s="31" t="str">
        <f>E23</f>
        <v>AQUATIS a.s</v>
      </c>
      <c r="L85" s="33"/>
    </row>
    <row r="86" spans="2:65" s="1" customFormat="1" ht="15.2" customHeight="1">
      <c r="B86" s="33"/>
      <c r="C86" s="28" t="s">
        <v>32</v>
      </c>
      <c r="F86" s="26" t="str">
        <f>IF(E20="","",E20)</f>
        <v>Vyplň údaj</v>
      </c>
      <c r="I86" s="28" t="s">
        <v>39</v>
      </c>
      <c r="J86" s="31" t="str">
        <f>E26</f>
        <v>Bc. Aneta Patková</v>
      </c>
      <c r="L86" s="33"/>
    </row>
    <row r="87" spans="2:65" s="1" customFormat="1" ht="10.35" customHeight="1">
      <c r="B87" s="33"/>
      <c r="L87" s="33"/>
    </row>
    <row r="88" spans="2:65" s="9" customFormat="1" ht="29.25" customHeight="1">
      <c r="B88" s="108"/>
      <c r="C88" s="109" t="s">
        <v>140</v>
      </c>
      <c r="D88" s="110" t="s">
        <v>62</v>
      </c>
      <c r="E88" s="110" t="s">
        <v>58</v>
      </c>
      <c r="F88" s="110" t="s">
        <v>59</v>
      </c>
      <c r="G88" s="110" t="s">
        <v>141</v>
      </c>
      <c r="H88" s="110" t="s">
        <v>142</v>
      </c>
      <c r="I88" s="110" t="s">
        <v>143</v>
      </c>
      <c r="J88" s="110" t="s">
        <v>131</v>
      </c>
      <c r="K88" s="111" t="s">
        <v>144</v>
      </c>
      <c r="L88" s="108"/>
      <c r="M88" s="57" t="s">
        <v>21</v>
      </c>
      <c r="N88" s="58" t="s">
        <v>47</v>
      </c>
      <c r="O88" s="58" t="s">
        <v>145</v>
      </c>
      <c r="P88" s="58" t="s">
        <v>146</v>
      </c>
      <c r="Q88" s="58" t="s">
        <v>147</v>
      </c>
      <c r="R88" s="58" t="s">
        <v>148</v>
      </c>
      <c r="S88" s="58" t="s">
        <v>149</v>
      </c>
      <c r="T88" s="59" t="s">
        <v>150</v>
      </c>
    </row>
    <row r="89" spans="2:65" s="1" customFormat="1" ht="22.9" customHeight="1">
      <c r="B89" s="33"/>
      <c r="C89" s="62" t="s">
        <v>151</v>
      </c>
      <c r="J89" s="112">
        <f>BK89</f>
        <v>0</v>
      </c>
      <c r="L89" s="33"/>
      <c r="M89" s="60"/>
      <c r="N89" s="51"/>
      <c r="O89" s="51"/>
      <c r="P89" s="113">
        <f>P90</f>
        <v>0</v>
      </c>
      <c r="Q89" s="51"/>
      <c r="R89" s="113">
        <f>R90</f>
        <v>7.1334719999999994</v>
      </c>
      <c r="S89" s="51"/>
      <c r="T89" s="114">
        <f>T90</f>
        <v>7.11</v>
      </c>
      <c r="AT89" s="18" t="s">
        <v>76</v>
      </c>
      <c r="AU89" s="18" t="s">
        <v>132</v>
      </c>
      <c r="BK89" s="115">
        <f>BK90</f>
        <v>0</v>
      </c>
    </row>
    <row r="90" spans="2:65" s="10" customFormat="1" ht="25.9" customHeight="1">
      <c r="B90" s="116"/>
      <c r="D90" s="117" t="s">
        <v>76</v>
      </c>
      <c r="E90" s="118" t="s">
        <v>437</v>
      </c>
      <c r="F90" s="118" t="s">
        <v>438</v>
      </c>
      <c r="I90" s="119"/>
      <c r="J90" s="120">
        <f>BK90</f>
        <v>0</v>
      </c>
      <c r="L90" s="116"/>
      <c r="M90" s="121"/>
      <c r="P90" s="122">
        <f>P91+P131+P182</f>
        <v>0</v>
      </c>
      <c r="R90" s="122">
        <f>R91+R131+R182</f>
        <v>7.1334719999999994</v>
      </c>
      <c r="T90" s="123">
        <f>T91+T131+T182</f>
        <v>7.11</v>
      </c>
      <c r="AR90" s="117" t="s">
        <v>85</v>
      </c>
      <c r="AT90" s="124" t="s">
        <v>76</v>
      </c>
      <c r="AU90" s="124" t="s">
        <v>77</v>
      </c>
      <c r="AY90" s="117" t="s">
        <v>155</v>
      </c>
      <c r="BK90" s="125">
        <f>BK91+BK131+BK182</f>
        <v>0</v>
      </c>
    </row>
    <row r="91" spans="2:65" s="10" customFormat="1" ht="22.9" customHeight="1">
      <c r="B91" s="116"/>
      <c r="D91" s="117" t="s">
        <v>76</v>
      </c>
      <c r="E91" s="169" t="s">
        <v>87</v>
      </c>
      <c r="F91" s="169" t="s">
        <v>449</v>
      </c>
      <c r="I91" s="119"/>
      <c r="J91" s="170">
        <f>BK91</f>
        <v>0</v>
      </c>
      <c r="L91" s="116"/>
      <c r="M91" s="121"/>
      <c r="P91" s="122">
        <f>SUM(P92:P130)</f>
        <v>0</v>
      </c>
      <c r="R91" s="122">
        <f>SUM(R92:R130)</f>
        <v>9.9071999999999993E-2</v>
      </c>
      <c r="T91" s="123">
        <f>SUM(T92:T130)</f>
        <v>0</v>
      </c>
      <c r="AR91" s="117" t="s">
        <v>85</v>
      </c>
      <c r="AT91" s="124" t="s">
        <v>76</v>
      </c>
      <c r="AU91" s="124" t="s">
        <v>85</v>
      </c>
      <c r="AY91" s="117" t="s">
        <v>155</v>
      </c>
      <c r="BK91" s="125">
        <f>SUM(BK92:BK130)</f>
        <v>0</v>
      </c>
    </row>
    <row r="92" spans="2:65" s="1" customFormat="1" ht="16.5" customHeight="1">
      <c r="B92" s="33"/>
      <c r="C92" s="126" t="s">
        <v>85</v>
      </c>
      <c r="D92" s="126" t="s">
        <v>156</v>
      </c>
      <c r="E92" s="127" t="s">
        <v>616</v>
      </c>
      <c r="F92" s="128" t="s">
        <v>617</v>
      </c>
      <c r="G92" s="129" t="s">
        <v>422</v>
      </c>
      <c r="H92" s="130">
        <v>576</v>
      </c>
      <c r="I92" s="131"/>
      <c r="J92" s="132">
        <f>ROUND(I92*H92,2)</f>
        <v>0</v>
      </c>
      <c r="K92" s="128" t="s">
        <v>452</v>
      </c>
      <c r="L92" s="33"/>
      <c r="M92" s="133" t="s">
        <v>21</v>
      </c>
      <c r="N92" s="134" t="s">
        <v>48</v>
      </c>
      <c r="P92" s="135">
        <f>O92*H92</f>
        <v>0</v>
      </c>
      <c r="Q92" s="135">
        <v>1.3999999999999999E-4</v>
      </c>
      <c r="R92" s="135">
        <f>Q92*H92</f>
        <v>8.0639999999999989E-2</v>
      </c>
      <c r="S92" s="135">
        <v>0</v>
      </c>
      <c r="T92" s="136">
        <f>S92*H92</f>
        <v>0</v>
      </c>
      <c r="AR92" s="137" t="s">
        <v>154</v>
      </c>
      <c r="AT92" s="137" t="s">
        <v>156</v>
      </c>
      <c r="AU92" s="137" t="s">
        <v>87</v>
      </c>
      <c r="AY92" s="18" t="s">
        <v>155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8" t="s">
        <v>85</v>
      </c>
      <c r="BK92" s="138">
        <f>ROUND(I92*H92,2)</f>
        <v>0</v>
      </c>
      <c r="BL92" s="18" t="s">
        <v>154</v>
      </c>
      <c r="BM92" s="137" t="s">
        <v>618</v>
      </c>
    </row>
    <row r="93" spans="2:65" s="1" customFormat="1" ht="19.5">
      <c r="B93" s="33"/>
      <c r="D93" s="139" t="s">
        <v>161</v>
      </c>
      <c r="F93" s="140" t="s">
        <v>619</v>
      </c>
      <c r="I93" s="141"/>
      <c r="L93" s="33"/>
      <c r="M93" s="142"/>
      <c r="T93" s="54"/>
      <c r="AT93" s="18" t="s">
        <v>161</v>
      </c>
      <c r="AU93" s="18" t="s">
        <v>87</v>
      </c>
    </row>
    <row r="94" spans="2:65" s="1" customFormat="1">
      <c r="B94" s="33"/>
      <c r="D94" s="174" t="s">
        <v>455</v>
      </c>
      <c r="F94" s="175" t="s">
        <v>620</v>
      </c>
      <c r="I94" s="141"/>
      <c r="L94" s="33"/>
      <c r="M94" s="142"/>
      <c r="T94" s="54"/>
      <c r="AT94" s="18" t="s">
        <v>455</v>
      </c>
      <c r="AU94" s="18" t="s">
        <v>87</v>
      </c>
    </row>
    <row r="95" spans="2:65" s="1" customFormat="1" ht="29.25">
      <c r="B95" s="33"/>
      <c r="D95" s="139" t="s">
        <v>162</v>
      </c>
      <c r="F95" s="143" t="s">
        <v>621</v>
      </c>
      <c r="I95" s="141"/>
      <c r="L95" s="33"/>
      <c r="M95" s="142"/>
      <c r="T95" s="54"/>
      <c r="AT95" s="18" t="s">
        <v>162</v>
      </c>
      <c r="AU95" s="18" t="s">
        <v>87</v>
      </c>
    </row>
    <row r="96" spans="2:65" s="11" customFormat="1">
      <c r="B96" s="144"/>
      <c r="D96" s="139" t="s">
        <v>193</v>
      </c>
      <c r="E96" s="145" t="s">
        <v>21</v>
      </c>
      <c r="F96" s="146" t="s">
        <v>622</v>
      </c>
      <c r="H96" s="147">
        <v>576</v>
      </c>
      <c r="I96" s="148"/>
      <c r="L96" s="144"/>
      <c r="M96" s="149"/>
      <c r="T96" s="150"/>
      <c r="AT96" s="145" t="s">
        <v>193</v>
      </c>
      <c r="AU96" s="145" t="s">
        <v>87</v>
      </c>
      <c r="AV96" s="11" t="s">
        <v>87</v>
      </c>
      <c r="AW96" s="11" t="s">
        <v>38</v>
      </c>
      <c r="AX96" s="11" t="s">
        <v>85</v>
      </c>
      <c r="AY96" s="145" t="s">
        <v>155</v>
      </c>
    </row>
    <row r="97" spans="2:65" s="1" customFormat="1">
      <c r="B97" s="33"/>
      <c r="D97" s="139" t="s">
        <v>445</v>
      </c>
      <c r="F97" s="171" t="s">
        <v>623</v>
      </c>
      <c r="L97" s="33"/>
      <c r="M97" s="142"/>
      <c r="T97" s="54"/>
      <c r="AU97" s="18" t="s">
        <v>87</v>
      </c>
    </row>
    <row r="98" spans="2:65" s="1" customFormat="1">
      <c r="B98" s="33"/>
      <c r="D98" s="139" t="s">
        <v>445</v>
      </c>
      <c r="F98" s="172" t="s">
        <v>624</v>
      </c>
      <c r="H98" s="173">
        <v>0</v>
      </c>
      <c r="L98" s="33"/>
      <c r="M98" s="142"/>
      <c r="T98" s="54"/>
      <c r="AU98" s="18" t="s">
        <v>87</v>
      </c>
    </row>
    <row r="99" spans="2:65" s="1" customFormat="1">
      <c r="B99" s="33"/>
      <c r="D99" s="139" t="s">
        <v>445</v>
      </c>
      <c r="F99" s="172" t="s">
        <v>625</v>
      </c>
      <c r="H99" s="173">
        <v>1440</v>
      </c>
      <c r="L99" s="33"/>
      <c r="M99" s="142"/>
      <c r="T99" s="54"/>
      <c r="AU99" s="18" t="s">
        <v>87</v>
      </c>
    </row>
    <row r="100" spans="2:65" s="1" customFormat="1" ht="16.5" customHeight="1">
      <c r="B100" s="33"/>
      <c r="C100" s="126" t="s">
        <v>87</v>
      </c>
      <c r="D100" s="126" t="s">
        <v>156</v>
      </c>
      <c r="E100" s="127" t="s">
        <v>626</v>
      </c>
      <c r="F100" s="128" t="s">
        <v>627</v>
      </c>
      <c r="G100" s="129" t="s">
        <v>609</v>
      </c>
      <c r="H100" s="130">
        <v>1440</v>
      </c>
      <c r="I100" s="131"/>
      <c r="J100" s="132">
        <f>ROUND(I100*H100,2)</f>
        <v>0</v>
      </c>
      <c r="K100" s="128" t="s">
        <v>21</v>
      </c>
      <c r="L100" s="33"/>
      <c r="M100" s="133" t="s">
        <v>21</v>
      </c>
      <c r="N100" s="134" t="s">
        <v>48</v>
      </c>
      <c r="P100" s="135">
        <f>O100*H100</f>
        <v>0</v>
      </c>
      <c r="Q100" s="135">
        <v>0</v>
      </c>
      <c r="R100" s="135">
        <f>Q100*H100</f>
        <v>0</v>
      </c>
      <c r="S100" s="135">
        <v>0</v>
      </c>
      <c r="T100" s="136">
        <f>S100*H100</f>
        <v>0</v>
      </c>
      <c r="AR100" s="137" t="s">
        <v>154</v>
      </c>
      <c r="AT100" s="137" t="s">
        <v>156</v>
      </c>
      <c r="AU100" s="137" t="s">
        <v>87</v>
      </c>
      <c r="AY100" s="18" t="s">
        <v>155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8" t="s">
        <v>85</v>
      </c>
      <c r="BK100" s="138">
        <f>ROUND(I100*H100,2)</f>
        <v>0</v>
      </c>
      <c r="BL100" s="18" t="s">
        <v>154</v>
      </c>
      <c r="BM100" s="137" t="s">
        <v>628</v>
      </c>
    </row>
    <row r="101" spans="2:65" s="1" customFormat="1">
      <c r="B101" s="33"/>
      <c r="D101" s="139" t="s">
        <v>161</v>
      </c>
      <c r="F101" s="140" t="s">
        <v>627</v>
      </c>
      <c r="I101" s="141"/>
      <c r="L101" s="33"/>
      <c r="M101" s="142"/>
      <c r="T101" s="54"/>
      <c r="AT101" s="18" t="s">
        <v>161</v>
      </c>
      <c r="AU101" s="18" t="s">
        <v>87</v>
      </c>
    </row>
    <row r="102" spans="2:65" s="1" customFormat="1" ht="29.25">
      <c r="B102" s="33"/>
      <c r="D102" s="139" t="s">
        <v>162</v>
      </c>
      <c r="F102" s="143" t="s">
        <v>621</v>
      </c>
      <c r="I102" s="141"/>
      <c r="L102" s="33"/>
      <c r="M102" s="142"/>
      <c r="T102" s="54"/>
      <c r="AT102" s="18" t="s">
        <v>162</v>
      </c>
      <c r="AU102" s="18" t="s">
        <v>87</v>
      </c>
    </row>
    <row r="103" spans="2:65" s="11" customFormat="1">
      <c r="B103" s="144"/>
      <c r="D103" s="139" t="s">
        <v>193</v>
      </c>
      <c r="E103" s="145" t="s">
        <v>21</v>
      </c>
      <c r="F103" s="146" t="s">
        <v>608</v>
      </c>
      <c r="H103" s="147">
        <v>1440</v>
      </c>
      <c r="I103" s="148"/>
      <c r="L103" s="144"/>
      <c r="M103" s="149"/>
      <c r="T103" s="150"/>
      <c r="AT103" s="145" t="s">
        <v>193</v>
      </c>
      <c r="AU103" s="145" t="s">
        <v>87</v>
      </c>
      <c r="AV103" s="11" t="s">
        <v>87</v>
      </c>
      <c r="AW103" s="11" t="s">
        <v>38</v>
      </c>
      <c r="AX103" s="11" t="s">
        <v>85</v>
      </c>
      <c r="AY103" s="145" t="s">
        <v>155</v>
      </c>
    </row>
    <row r="104" spans="2:65" s="1" customFormat="1">
      <c r="B104" s="33"/>
      <c r="D104" s="139" t="s">
        <v>445</v>
      </c>
      <c r="F104" s="171" t="s">
        <v>623</v>
      </c>
      <c r="L104" s="33"/>
      <c r="M104" s="142"/>
      <c r="T104" s="54"/>
      <c r="AU104" s="18" t="s">
        <v>87</v>
      </c>
    </row>
    <row r="105" spans="2:65" s="1" customFormat="1">
      <c r="B105" s="33"/>
      <c r="D105" s="139" t="s">
        <v>445</v>
      </c>
      <c r="F105" s="172" t="s">
        <v>624</v>
      </c>
      <c r="H105" s="173">
        <v>0</v>
      </c>
      <c r="L105" s="33"/>
      <c r="M105" s="142"/>
      <c r="T105" s="54"/>
      <c r="AU105" s="18" t="s">
        <v>87</v>
      </c>
    </row>
    <row r="106" spans="2:65" s="1" customFormat="1">
      <c r="B106" s="33"/>
      <c r="D106" s="139" t="s">
        <v>445</v>
      </c>
      <c r="F106" s="172" t="s">
        <v>625</v>
      </c>
      <c r="H106" s="173">
        <v>1440</v>
      </c>
      <c r="L106" s="33"/>
      <c r="M106" s="142"/>
      <c r="T106" s="54"/>
      <c r="AU106" s="18" t="s">
        <v>87</v>
      </c>
    </row>
    <row r="107" spans="2:65" s="1" customFormat="1" ht="16.5" customHeight="1">
      <c r="B107" s="33"/>
      <c r="C107" s="126" t="s">
        <v>168</v>
      </c>
      <c r="D107" s="126" t="s">
        <v>156</v>
      </c>
      <c r="E107" s="127" t="s">
        <v>629</v>
      </c>
      <c r="F107" s="128" t="s">
        <v>630</v>
      </c>
      <c r="G107" s="129" t="s">
        <v>631</v>
      </c>
      <c r="H107" s="130">
        <v>460.8</v>
      </c>
      <c r="I107" s="131"/>
      <c r="J107" s="132">
        <f>ROUND(I107*H107,2)</f>
        <v>0</v>
      </c>
      <c r="K107" s="128" t="s">
        <v>452</v>
      </c>
      <c r="L107" s="33"/>
      <c r="M107" s="133" t="s">
        <v>21</v>
      </c>
      <c r="N107" s="134" t="s">
        <v>48</v>
      </c>
      <c r="P107" s="135">
        <f>O107*H107</f>
        <v>0</v>
      </c>
      <c r="Q107" s="135">
        <v>4.0000000000000003E-5</v>
      </c>
      <c r="R107" s="135">
        <f>Q107*H107</f>
        <v>1.8432E-2</v>
      </c>
      <c r="S107" s="135">
        <v>0</v>
      </c>
      <c r="T107" s="136">
        <f>S107*H107</f>
        <v>0</v>
      </c>
      <c r="AR107" s="137" t="s">
        <v>154</v>
      </c>
      <c r="AT107" s="137" t="s">
        <v>156</v>
      </c>
      <c r="AU107" s="137" t="s">
        <v>87</v>
      </c>
      <c r="AY107" s="18" t="s">
        <v>155</v>
      </c>
      <c r="BE107" s="138">
        <f>IF(N107="základní",J107,0)</f>
        <v>0</v>
      </c>
      <c r="BF107" s="138">
        <f>IF(N107="snížená",J107,0)</f>
        <v>0</v>
      </c>
      <c r="BG107" s="138">
        <f>IF(N107="zákl. přenesená",J107,0)</f>
        <v>0</v>
      </c>
      <c r="BH107" s="138">
        <f>IF(N107="sníž. přenesená",J107,0)</f>
        <v>0</v>
      </c>
      <c r="BI107" s="138">
        <f>IF(N107="nulová",J107,0)</f>
        <v>0</v>
      </c>
      <c r="BJ107" s="18" t="s">
        <v>85</v>
      </c>
      <c r="BK107" s="138">
        <f>ROUND(I107*H107,2)</f>
        <v>0</v>
      </c>
      <c r="BL107" s="18" t="s">
        <v>154</v>
      </c>
      <c r="BM107" s="137" t="s">
        <v>632</v>
      </c>
    </row>
    <row r="108" spans="2:65" s="1" customFormat="1">
      <c r="B108" s="33"/>
      <c r="D108" s="139" t="s">
        <v>161</v>
      </c>
      <c r="F108" s="140" t="s">
        <v>633</v>
      </c>
      <c r="I108" s="141"/>
      <c r="L108" s="33"/>
      <c r="M108" s="142"/>
      <c r="T108" s="54"/>
      <c r="AT108" s="18" t="s">
        <v>161</v>
      </c>
      <c r="AU108" s="18" t="s">
        <v>87</v>
      </c>
    </row>
    <row r="109" spans="2:65" s="1" customFormat="1">
      <c r="B109" s="33"/>
      <c r="D109" s="174" t="s">
        <v>455</v>
      </c>
      <c r="F109" s="175" t="s">
        <v>634</v>
      </c>
      <c r="I109" s="141"/>
      <c r="L109" s="33"/>
      <c r="M109" s="142"/>
      <c r="T109" s="54"/>
      <c r="AT109" s="18" t="s">
        <v>455</v>
      </c>
      <c r="AU109" s="18" t="s">
        <v>87</v>
      </c>
    </row>
    <row r="110" spans="2:65" s="1" customFormat="1" ht="29.25">
      <c r="B110" s="33"/>
      <c r="D110" s="139" t="s">
        <v>162</v>
      </c>
      <c r="F110" s="143" t="s">
        <v>621</v>
      </c>
      <c r="I110" s="141"/>
      <c r="L110" s="33"/>
      <c r="M110" s="142"/>
      <c r="T110" s="54"/>
      <c r="AT110" s="18" t="s">
        <v>162</v>
      </c>
      <c r="AU110" s="18" t="s">
        <v>87</v>
      </c>
    </row>
    <row r="111" spans="2:65" s="11" customFormat="1">
      <c r="B111" s="144"/>
      <c r="D111" s="139" t="s">
        <v>193</v>
      </c>
      <c r="E111" s="145" t="s">
        <v>21</v>
      </c>
      <c r="F111" s="146" t="s">
        <v>635</v>
      </c>
      <c r="H111" s="147">
        <v>460.8</v>
      </c>
      <c r="I111" s="148"/>
      <c r="L111" s="144"/>
      <c r="M111" s="149"/>
      <c r="T111" s="150"/>
      <c r="AT111" s="145" t="s">
        <v>193</v>
      </c>
      <c r="AU111" s="145" t="s">
        <v>87</v>
      </c>
      <c r="AV111" s="11" t="s">
        <v>87</v>
      </c>
      <c r="AW111" s="11" t="s">
        <v>38</v>
      </c>
      <c r="AX111" s="11" t="s">
        <v>85</v>
      </c>
      <c r="AY111" s="145" t="s">
        <v>155</v>
      </c>
    </row>
    <row r="112" spans="2:65" s="1" customFormat="1">
      <c r="B112" s="33"/>
      <c r="D112" s="139" t="s">
        <v>445</v>
      </c>
      <c r="F112" s="171" t="s">
        <v>623</v>
      </c>
      <c r="L112" s="33"/>
      <c r="M112" s="142"/>
      <c r="T112" s="54"/>
      <c r="AU112" s="18" t="s">
        <v>87</v>
      </c>
    </row>
    <row r="113" spans="2:65" s="1" customFormat="1">
      <c r="B113" s="33"/>
      <c r="D113" s="139" t="s">
        <v>445</v>
      </c>
      <c r="F113" s="172" t="s">
        <v>624</v>
      </c>
      <c r="H113" s="173">
        <v>0</v>
      </c>
      <c r="L113" s="33"/>
      <c r="M113" s="142"/>
      <c r="T113" s="54"/>
      <c r="AU113" s="18" t="s">
        <v>87</v>
      </c>
    </row>
    <row r="114" spans="2:65" s="1" customFormat="1">
      <c r="B114" s="33"/>
      <c r="D114" s="139" t="s">
        <v>445</v>
      </c>
      <c r="F114" s="172" t="s">
        <v>625</v>
      </c>
      <c r="H114" s="173">
        <v>1440</v>
      </c>
      <c r="L114" s="33"/>
      <c r="M114" s="142"/>
      <c r="T114" s="54"/>
      <c r="AU114" s="18" t="s">
        <v>87</v>
      </c>
    </row>
    <row r="115" spans="2:65" s="1" customFormat="1" ht="16.5" customHeight="1">
      <c r="B115" s="33"/>
      <c r="C115" s="151" t="s">
        <v>154</v>
      </c>
      <c r="D115" s="151" t="s">
        <v>244</v>
      </c>
      <c r="E115" s="152" t="s">
        <v>636</v>
      </c>
      <c r="F115" s="153" t="s">
        <v>637</v>
      </c>
      <c r="G115" s="154" t="s">
        <v>638</v>
      </c>
      <c r="H115" s="155">
        <v>576</v>
      </c>
      <c r="I115" s="156"/>
      <c r="J115" s="157">
        <f>ROUND(I115*H115,2)</f>
        <v>0</v>
      </c>
      <c r="K115" s="153" t="s">
        <v>21</v>
      </c>
      <c r="L115" s="158"/>
      <c r="M115" s="159" t="s">
        <v>21</v>
      </c>
      <c r="N115" s="160" t="s">
        <v>48</v>
      </c>
      <c r="P115" s="135">
        <f>O115*H115</f>
        <v>0</v>
      </c>
      <c r="Q115" s="135">
        <v>0</v>
      </c>
      <c r="R115" s="135">
        <f>Q115*H115</f>
        <v>0</v>
      </c>
      <c r="S115" s="135">
        <v>0</v>
      </c>
      <c r="T115" s="136">
        <f>S115*H115</f>
        <v>0</v>
      </c>
      <c r="AR115" s="137" t="s">
        <v>195</v>
      </c>
      <c r="AT115" s="137" t="s">
        <v>244</v>
      </c>
      <c r="AU115" s="137" t="s">
        <v>87</v>
      </c>
      <c r="AY115" s="18" t="s">
        <v>155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8" t="s">
        <v>85</v>
      </c>
      <c r="BK115" s="138">
        <f>ROUND(I115*H115,2)</f>
        <v>0</v>
      </c>
      <c r="BL115" s="18" t="s">
        <v>154</v>
      </c>
      <c r="BM115" s="137" t="s">
        <v>639</v>
      </c>
    </row>
    <row r="116" spans="2:65" s="1" customFormat="1">
      <c r="B116" s="33"/>
      <c r="D116" s="139" t="s">
        <v>161</v>
      </c>
      <c r="F116" s="140" t="s">
        <v>637</v>
      </c>
      <c r="I116" s="141"/>
      <c r="L116" s="33"/>
      <c r="M116" s="142"/>
      <c r="T116" s="54"/>
      <c r="AT116" s="18" t="s">
        <v>161</v>
      </c>
      <c r="AU116" s="18" t="s">
        <v>87</v>
      </c>
    </row>
    <row r="117" spans="2:65" s="1" customFormat="1" ht="29.25">
      <c r="B117" s="33"/>
      <c r="D117" s="139" t="s">
        <v>162</v>
      </c>
      <c r="F117" s="143" t="s">
        <v>621</v>
      </c>
      <c r="I117" s="141"/>
      <c r="L117" s="33"/>
      <c r="M117" s="142"/>
      <c r="T117" s="54"/>
      <c r="AT117" s="18" t="s">
        <v>162</v>
      </c>
      <c r="AU117" s="18" t="s">
        <v>87</v>
      </c>
    </row>
    <row r="118" spans="2:65" s="11" customFormat="1">
      <c r="B118" s="144"/>
      <c r="D118" s="139" t="s">
        <v>193</v>
      </c>
      <c r="E118" s="145" t="s">
        <v>21</v>
      </c>
      <c r="F118" s="146" t="s">
        <v>640</v>
      </c>
      <c r="H118" s="147">
        <v>576</v>
      </c>
      <c r="I118" s="148"/>
      <c r="L118" s="144"/>
      <c r="M118" s="149"/>
      <c r="T118" s="150"/>
      <c r="AT118" s="145" t="s">
        <v>193</v>
      </c>
      <c r="AU118" s="145" t="s">
        <v>87</v>
      </c>
      <c r="AV118" s="11" t="s">
        <v>87</v>
      </c>
      <c r="AW118" s="11" t="s">
        <v>38</v>
      </c>
      <c r="AX118" s="11" t="s">
        <v>85</v>
      </c>
      <c r="AY118" s="145" t="s">
        <v>155</v>
      </c>
    </row>
    <row r="119" spans="2:65" s="1" customFormat="1">
      <c r="B119" s="33"/>
      <c r="D119" s="139" t="s">
        <v>445</v>
      </c>
      <c r="F119" s="171" t="s">
        <v>623</v>
      </c>
      <c r="L119" s="33"/>
      <c r="M119" s="142"/>
      <c r="T119" s="54"/>
      <c r="AU119" s="18" t="s">
        <v>87</v>
      </c>
    </row>
    <row r="120" spans="2:65" s="1" customFormat="1">
      <c r="B120" s="33"/>
      <c r="D120" s="139" t="s">
        <v>445</v>
      </c>
      <c r="F120" s="172" t="s">
        <v>624</v>
      </c>
      <c r="H120" s="173">
        <v>0</v>
      </c>
      <c r="L120" s="33"/>
      <c r="M120" s="142"/>
      <c r="T120" s="54"/>
      <c r="AU120" s="18" t="s">
        <v>87</v>
      </c>
    </row>
    <row r="121" spans="2:65" s="1" customFormat="1">
      <c r="B121" s="33"/>
      <c r="D121" s="139" t="s">
        <v>445</v>
      </c>
      <c r="F121" s="172" t="s">
        <v>625</v>
      </c>
      <c r="H121" s="173">
        <v>1440</v>
      </c>
      <c r="L121" s="33"/>
      <c r="M121" s="142"/>
      <c r="T121" s="54"/>
      <c r="AU121" s="18" t="s">
        <v>87</v>
      </c>
    </row>
    <row r="122" spans="2:65" s="1" customFormat="1" ht="16.5" customHeight="1">
      <c r="B122" s="33"/>
      <c r="C122" s="126" t="s">
        <v>175</v>
      </c>
      <c r="D122" s="126" t="s">
        <v>156</v>
      </c>
      <c r="E122" s="127" t="s">
        <v>641</v>
      </c>
      <c r="F122" s="128" t="s">
        <v>642</v>
      </c>
      <c r="G122" s="129" t="s">
        <v>609</v>
      </c>
      <c r="H122" s="130">
        <v>1440</v>
      </c>
      <c r="I122" s="131"/>
      <c r="J122" s="132">
        <f>ROUND(I122*H122,2)</f>
        <v>0</v>
      </c>
      <c r="K122" s="128" t="s">
        <v>21</v>
      </c>
      <c r="L122" s="33"/>
      <c r="M122" s="133" t="s">
        <v>21</v>
      </c>
      <c r="N122" s="134" t="s">
        <v>48</v>
      </c>
      <c r="P122" s="135">
        <f>O122*H122</f>
        <v>0</v>
      </c>
      <c r="Q122" s="135">
        <v>0</v>
      </c>
      <c r="R122" s="135">
        <f>Q122*H122</f>
        <v>0</v>
      </c>
      <c r="S122" s="135">
        <v>0</v>
      </c>
      <c r="T122" s="136">
        <f>S122*H122</f>
        <v>0</v>
      </c>
      <c r="AR122" s="137" t="s">
        <v>154</v>
      </c>
      <c r="AT122" s="137" t="s">
        <v>156</v>
      </c>
      <c r="AU122" s="137" t="s">
        <v>87</v>
      </c>
      <c r="AY122" s="18" t="s">
        <v>155</v>
      </c>
      <c r="BE122" s="138">
        <f>IF(N122="základní",J122,0)</f>
        <v>0</v>
      </c>
      <c r="BF122" s="138">
        <f>IF(N122="snížená",J122,0)</f>
        <v>0</v>
      </c>
      <c r="BG122" s="138">
        <f>IF(N122="zákl. přenesená",J122,0)</f>
        <v>0</v>
      </c>
      <c r="BH122" s="138">
        <f>IF(N122="sníž. přenesená",J122,0)</f>
        <v>0</v>
      </c>
      <c r="BI122" s="138">
        <f>IF(N122="nulová",J122,0)</f>
        <v>0</v>
      </c>
      <c r="BJ122" s="18" t="s">
        <v>85</v>
      </c>
      <c r="BK122" s="138">
        <f>ROUND(I122*H122,2)</f>
        <v>0</v>
      </c>
      <c r="BL122" s="18" t="s">
        <v>154</v>
      </c>
      <c r="BM122" s="137" t="s">
        <v>643</v>
      </c>
    </row>
    <row r="123" spans="2:65" s="1" customFormat="1">
      <c r="B123" s="33"/>
      <c r="D123" s="139" t="s">
        <v>161</v>
      </c>
      <c r="F123" s="140" t="s">
        <v>642</v>
      </c>
      <c r="I123" s="141"/>
      <c r="L123" s="33"/>
      <c r="M123" s="142"/>
      <c r="T123" s="54"/>
      <c r="AT123" s="18" t="s">
        <v>161</v>
      </c>
      <c r="AU123" s="18" t="s">
        <v>87</v>
      </c>
    </row>
    <row r="124" spans="2:65" s="1" customFormat="1" ht="29.25">
      <c r="B124" s="33"/>
      <c r="D124" s="139" t="s">
        <v>162</v>
      </c>
      <c r="F124" s="143" t="s">
        <v>621</v>
      </c>
      <c r="I124" s="141"/>
      <c r="L124" s="33"/>
      <c r="M124" s="142"/>
      <c r="T124" s="54"/>
      <c r="AT124" s="18" t="s">
        <v>162</v>
      </c>
      <c r="AU124" s="18" t="s">
        <v>87</v>
      </c>
    </row>
    <row r="125" spans="2:65" s="13" customFormat="1">
      <c r="B125" s="176"/>
      <c r="D125" s="139" t="s">
        <v>193</v>
      </c>
      <c r="E125" s="177" t="s">
        <v>21</v>
      </c>
      <c r="F125" s="178" t="s">
        <v>624</v>
      </c>
      <c r="H125" s="177" t="s">
        <v>21</v>
      </c>
      <c r="I125" s="179"/>
      <c r="L125" s="176"/>
      <c r="M125" s="180"/>
      <c r="T125" s="181"/>
      <c r="AT125" s="177" t="s">
        <v>193</v>
      </c>
      <c r="AU125" s="177" t="s">
        <v>87</v>
      </c>
      <c r="AV125" s="13" t="s">
        <v>85</v>
      </c>
      <c r="AW125" s="13" t="s">
        <v>38</v>
      </c>
      <c r="AX125" s="13" t="s">
        <v>77</v>
      </c>
      <c r="AY125" s="177" t="s">
        <v>155</v>
      </c>
    </row>
    <row r="126" spans="2:65" s="11" customFormat="1">
      <c r="B126" s="144"/>
      <c r="D126" s="139" t="s">
        <v>193</v>
      </c>
      <c r="E126" s="145" t="s">
        <v>608</v>
      </c>
      <c r="F126" s="146" t="s">
        <v>625</v>
      </c>
      <c r="H126" s="147">
        <v>1440</v>
      </c>
      <c r="I126" s="148"/>
      <c r="L126" s="144"/>
      <c r="M126" s="149"/>
      <c r="T126" s="150"/>
      <c r="AT126" s="145" t="s">
        <v>193</v>
      </c>
      <c r="AU126" s="145" t="s">
        <v>87</v>
      </c>
      <c r="AV126" s="11" t="s">
        <v>87</v>
      </c>
      <c r="AW126" s="11" t="s">
        <v>38</v>
      </c>
      <c r="AX126" s="11" t="s">
        <v>85</v>
      </c>
      <c r="AY126" s="145" t="s">
        <v>155</v>
      </c>
    </row>
    <row r="127" spans="2:65" s="1" customFormat="1">
      <c r="B127" s="33"/>
      <c r="D127" s="139" t="s">
        <v>445</v>
      </c>
      <c r="F127" s="171" t="s">
        <v>644</v>
      </c>
      <c r="L127" s="33"/>
      <c r="M127" s="142"/>
      <c r="T127" s="54"/>
      <c r="AU127" s="18" t="s">
        <v>87</v>
      </c>
    </row>
    <row r="128" spans="2:65" s="1" customFormat="1">
      <c r="B128" s="33"/>
      <c r="D128" s="139" t="s">
        <v>445</v>
      </c>
      <c r="F128" s="172" t="s">
        <v>645</v>
      </c>
      <c r="H128" s="173">
        <v>0</v>
      </c>
      <c r="L128" s="33"/>
      <c r="M128" s="142"/>
      <c r="T128" s="54"/>
      <c r="AU128" s="18" t="s">
        <v>87</v>
      </c>
    </row>
    <row r="129" spans="2:65" s="1" customFormat="1">
      <c r="B129" s="33"/>
      <c r="D129" s="139" t="s">
        <v>445</v>
      </c>
      <c r="F129" s="172" t="s">
        <v>646</v>
      </c>
      <c r="H129" s="173">
        <v>180</v>
      </c>
      <c r="L129" s="33"/>
      <c r="M129" s="142"/>
      <c r="T129" s="54"/>
      <c r="AU129" s="18" t="s">
        <v>87</v>
      </c>
    </row>
    <row r="130" spans="2:65" s="1" customFormat="1">
      <c r="B130" s="33"/>
      <c r="D130" s="139" t="s">
        <v>445</v>
      </c>
      <c r="F130" s="172" t="s">
        <v>464</v>
      </c>
      <c r="H130" s="173">
        <v>180</v>
      </c>
      <c r="L130" s="33"/>
      <c r="M130" s="142"/>
      <c r="T130" s="54"/>
      <c r="AU130" s="18" t="s">
        <v>87</v>
      </c>
    </row>
    <row r="131" spans="2:65" s="10" customFormat="1" ht="22.9" customHeight="1">
      <c r="B131" s="116"/>
      <c r="D131" s="117" t="s">
        <v>76</v>
      </c>
      <c r="E131" s="169" t="s">
        <v>201</v>
      </c>
      <c r="F131" s="169" t="s">
        <v>524</v>
      </c>
      <c r="I131" s="119"/>
      <c r="J131" s="170">
        <f>BK131</f>
        <v>0</v>
      </c>
      <c r="L131" s="116"/>
      <c r="M131" s="121"/>
      <c r="P131" s="122">
        <f>SUM(P132:P181)</f>
        <v>0</v>
      </c>
      <c r="R131" s="122">
        <f>SUM(R132:R181)</f>
        <v>7.0343999999999998</v>
      </c>
      <c r="T131" s="123">
        <f>SUM(T132:T181)</f>
        <v>7.11</v>
      </c>
      <c r="AR131" s="117" t="s">
        <v>85</v>
      </c>
      <c r="AT131" s="124" t="s">
        <v>76</v>
      </c>
      <c r="AU131" s="124" t="s">
        <v>85</v>
      </c>
      <c r="AY131" s="117" t="s">
        <v>155</v>
      </c>
      <c r="BK131" s="125">
        <f>SUM(BK132:BK181)</f>
        <v>0</v>
      </c>
    </row>
    <row r="132" spans="2:65" s="1" customFormat="1" ht="21.75" customHeight="1">
      <c r="B132" s="33"/>
      <c r="C132" s="126" t="s">
        <v>179</v>
      </c>
      <c r="D132" s="126" t="s">
        <v>156</v>
      </c>
      <c r="E132" s="127" t="s">
        <v>647</v>
      </c>
      <c r="F132" s="128" t="s">
        <v>648</v>
      </c>
      <c r="G132" s="129" t="s">
        <v>415</v>
      </c>
      <c r="H132" s="130">
        <v>1141.4000000000001</v>
      </c>
      <c r="I132" s="131"/>
      <c r="J132" s="132">
        <f>ROUND(I132*H132,2)</f>
        <v>0</v>
      </c>
      <c r="K132" s="128" t="s">
        <v>452</v>
      </c>
      <c r="L132" s="33"/>
      <c r="M132" s="133" t="s">
        <v>21</v>
      </c>
      <c r="N132" s="134" t="s">
        <v>48</v>
      </c>
      <c r="P132" s="135">
        <f>O132*H132</f>
        <v>0</v>
      </c>
      <c r="Q132" s="135">
        <v>0</v>
      </c>
      <c r="R132" s="135">
        <f>Q132*H132</f>
        <v>0</v>
      </c>
      <c r="S132" s="135">
        <v>0</v>
      </c>
      <c r="T132" s="136">
        <f>S132*H132</f>
        <v>0</v>
      </c>
      <c r="AR132" s="137" t="s">
        <v>154</v>
      </c>
      <c r="AT132" s="137" t="s">
        <v>156</v>
      </c>
      <c r="AU132" s="137" t="s">
        <v>87</v>
      </c>
      <c r="AY132" s="18" t="s">
        <v>155</v>
      </c>
      <c r="BE132" s="138">
        <f>IF(N132="základní",J132,0)</f>
        <v>0</v>
      </c>
      <c r="BF132" s="138">
        <f>IF(N132="snížená",J132,0)</f>
        <v>0</v>
      </c>
      <c r="BG132" s="138">
        <f>IF(N132="zákl. přenesená",J132,0)</f>
        <v>0</v>
      </c>
      <c r="BH132" s="138">
        <f>IF(N132="sníž. přenesená",J132,0)</f>
        <v>0</v>
      </c>
      <c r="BI132" s="138">
        <f>IF(N132="nulová",J132,0)</f>
        <v>0</v>
      </c>
      <c r="BJ132" s="18" t="s">
        <v>85</v>
      </c>
      <c r="BK132" s="138">
        <f>ROUND(I132*H132,2)</f>
        <v>0</v>
      </c>
      <c r="BL132" s="18" t="s">
        <v>154</v>
      </c>
      <c r="BM132" s="137" t="s">
        <v>649</v>
      </c>
    </row>
    <row r="133" spans="2:65" s="1" customFormat="1" ht="19.5">
      <c r="B133" s="33"/>
      <c r="D133" s="139" t="s">
        <v>161</v>
      </c>
      <c r="F133" s="140" t="s">
        <v>650</v>
      </c>
      <c r="I133" s="141"/>
      <c r="L133" s="33"/>
      <c r="M133" s="142"/>
      <c r="T133" s="54"/>
      <c r="AT133" s="18" t="s">
        <v>161</v>
      </c>
      <c r="AU133" s="18" t="s">
        <v>87</v>
      </c>
    </row>
    <row r="134" spans="2:65" s="1" customFormat="1">
      <c r="B134" s="33"/>
      <c r="D134" s="174" t="s">
        <v>455</v>
      </c>
      <c r="F134" s="175" t="s">
        <v>651</v>
      </c>
      <c r="I134" s="141"/>
      <c r="L134" s="33"/>
      <c r="M134" s="142"/>
      <c r="T134" s="54"/>
      <c r="AT134" s="18" t="s">
        <v>455</v>
      </c>
      <c r="AU134" s="18" t="s">
        <v>87</v>
      </c>
    </row>
    <row r="135" spans="2:65" s="1" customFormat="1" ht="29.25">
      <c r="B135" s="33"/>
      <c r="D135" s="139" t="s">
        <v>162</v>
      </c>
      <c r="F135" s="143" t="s">
        <v>621</v>
      </c>
      <c r="I135" s="141"/>
      <c r="L135" s="33"/>
      <c r="M135" s="142"/>
      <c r="T135" s="54"/>
      <c r="AT135" s="18" t="s">
        <v>162</v>
      </c>
      <c r="AU135" s="18" t="s">
        <v>87</v>
      </c>
    </row>
    <row r="136" spans="2:65" s="13" customFormat="1">
      <c r="B136" s="176"/>
      <c r="D136" s="139" t="s">
        <v>193</v>
      </c>
      <c r="E136" s="177" t="s">
        <v>21</v>
      </c>
      <c r="F136" s="178" t="s">
        <v>652</v>
      </c>
      <c r="H136" s="177" t="s">
        <v>21</v>
      </c>
      <c r="I136" s="179"/>
      <c r="L136" s="176"/>
      <c r="M136" s="180"/>
      <c r="T136" s="181"/>
      <c r="AT136" s="177" t="s">
        <v>193</v>
      </c>
      <c r="AU136" s="177" t="s">
        <v>87</v>
      </c>
      <c r="AV136" s="13" t="s">
        <v>85</v>
      </c>
      <c r="AW136" s="13" t="s">
        <v>38</v>
      </c>
      <c r="AX136" s="13" t="s">
        <v>77</v>
      </c>
      <c r="AY136" s="177" t="s">
        <v>155</v>
      </c>
    </row>
    <row r="137" spans="2:65" s="11" customFormat="1">
      <c r="B137" s="144"/>
      <c r="D137" s="139" t="s">
        <v>193</v>
      </c>
      <c r="E137" s="145" t="s">
        <v>21</v>
      </c>
      <c r="F137" s="146" t="s">
        <v>653</v>
      </c>
      <c r="H137" s="147">
        <v>1141.4000000000001</v>
      </c>
      <c r="I137" s="148"/>
      <c r="L137" s="144"/>
      <c r="M137" s="149"/>
      <c r="T137" s="150"/>
      <c r="AT137" s="145" t="s">
        <v>193</v>
      </c>
      <c r="AU137" s="145" t="s">
        <v>87</v>
      </c>
      <c r="AV137" s="11" t="s">
        <v>87</v>
      </c>
      <c r="AW137" s="11" t="s">
        <v>38</v>
      </c>
      <c r="AX137" s="11" t="s">
        <v>77</v>
      </c>
      <c r="AY137" s="145" t="s">
        <v>155</v>
      </c>
    </row>
    <row r="138" spans="2:65" s="14" customFormat="1">
      <c r="B138" s="182"/>
      <c r="D138" s="139" t="s">
        <v>193</v>
      </c>
      <c r="E138" s="183" t="s">
        <v>605</v>
      </c>
      <c r="F138" s="184" t="s">
        <v>464</v>
      </c>
      <c r="H138" s="185">
        <v>1141.4000000000001</v>
      </c>
      <c r="I138" s="186"/>
      <c r="L138" s="182"/>
      <c r="M138" s="187"/>
      <c r="T138" s="188"/>
      <c r="AT138" s="183" t="s">
        <v>193</v>
      </c>
      <c r="AU138" s="183" t="s">
        <v>87</v>
      </c>
      <c r="AV138" s="14" t="s">
        <v>154</v>
      </c>
      <c r="AW138" s="14" t="s">
        <v>38</v>
      </c>
      <c r="AX138" s="14" t="s">
        <v>85</v>
      </c>
      <c r="AY138" s="183" t="s">
        <v>155</v>
      </c>
    </row>
    <row r="139" spans="2:65" s="1" customFormat="1" ht="24.2" customHeight="1">
      <c r="B139" s="33"/>
      <c r="C139" s="126" t="s">
        <v>187</v>
      </c>
      <c r="D139" s="126" t="s">
        <v>156</v>
      </c>
      <c r="E139" s="127" t="s">
        <v>654</v>
      </c>
      <c r="F139" s="128" t="s">
        <v>655</v>
      </c>
      <c r="G139" s="129" t="s">
        <v>415</v>
      </c>
      <c r="H139" s="130">
        <v>68484</v>
      </c>
      <c r="I139" s="131"/>
      <c r="J139" s="132">
        <f>ROUND(I139*H139,2)</f>
        <v>0</v>
      </c>
      <c r="K139" s="128" t="s">
        <v>452</v>
      </c>
      <c r="L139" s="33"/>
      <c r="M139" s="133" t="s">
        <v>21</v>
      </c>
      <c r="N139" s="134" t="s">
        <v>48</v>
      </c>
      <c r="P139" s="135">
        <f>O139*H139</f>
        <v>0</v>
      </c>
      <c r="Q139" s="135">
        <v>0</v>
      </c>
      <c r="R139" s="135">
        <f>Q139*H139</f>
        <v>0</v>
      </c>
      <c r="S139" s="135">
        <v>0</v>
      </c>
      <c r="T139" s="136">
        <f>S139*H139</f>
        <v>0</v>
      </c>
      <c r="AR139" s="137" t="s">
        <v>154</v>
      </c>
      <c r="AT139" s="137" t="s">
        <v>156</v>
      </c>
      <c r="AU139" s="137" t="s">
        <v>87</v>
      </c>
      <c r="AY139" s="18" t="s">
        <v>155</v>
      </c>
      <c r="BE139" s="138">
        <f>IF(N139="základní",J139,0)</f>
        <v>0</v>
      </c>
      <c r="BF139" s="138">
        <f>IF(N139="snížená",J139,0)</f>
        <v>0</v>
      </c>
      <c r="BG139" s="138">
        <f>IF(N139="zákl. přenesená",J139,0)</f>
        <v>0</v>
      </c>
      <c r="BH139" s="138">
        <f>IF(N139="sníž. přenesená",J139,0)</f>
        <v>0</v>
      </c>
      <c r="BI139" s="138">
        <f>IF(N139="nulová",J139,0)</f>
        <v>0</v>
      </c>
      <c r="BJ139" s="18" t="s">
        <v>85</v>
      </c>
      <c r="BK139" s="138">
        <f>ROUND(I139*H139,2)</f>
        <v>0</v>
      </c>
      <c r="BL139" s="18" t="s">
        <v>154</v>
      </c>
      <c r="BM139" s="137" t="s">
        <v>656</v>
      </c>
    </row>
    <row r="140" spans="2:65" s="1" customFormat="1" ht="19.5">
      <c r="B140" s="33"/>
      <c r="D140" s="139" t="s">
        <v>161</v>
      </c>
      <c r="F140" s="140" t="s">
        <v>657</v>
      </c>
      <c r="I140" s="141"/>
      <c r="L140" s="33"/>
      <c r="M140" s="142"/>
      <c r="T140" s="54"/>
      <c r="AT140" s="18" t="s">
        <v>161</v>
      </c>
      <c r="AU140" s="18" t="s">
        <v>87</v>
      </c>
    </row>
    <row r="141" spans="2:65" s="1" customFormat="1">
      <c r="B141" s="33"/>
      <c r="D141" s="174" t="s">
        <v>455</v>
      </c>
      <c r="F141" s="175" t="s">
        <v>658</v>
      </c>
      <c r="I141" s="141"/>
      <c r="L141" s="33"/>
      <c r="M141" s="142"/>
      <c r="T141" s="54"/>
      <c r="AT141" s="18" t="s">
        <v>455</v>
      </c>
      <c r="AU141" s="18" t="s">
        <v>87</v>
      </c>
    </row>
    <row r="142" spans="2:65" s="1" customFormat="1" ht="29.25">
      <c r="B142" s="33"/>
      <c r="D142" s="139" t="s">
        <v>162</v>
      </c>
      <c r="F142" s="143" t="s">
        <v>621</v>
      </c>
      <c r="I142" s="141"/>
      <c r="L142" s="33"/>
      <c r="M142" s="142"/>
      <c r="T142" s="54"/>
      <c r="AT142" s="18" t="s">
        <v>162</v>
      </c>
      <c r="AU142" s="18" t="s">
        <v>87</v>
      </c>
    </row>
    <row r="143" spans="2:65" s="11" customFormat="1">
      <c r="B143" s="144"/>
      <c r="D143" s="139" t="s">
        <v>193</v>
      </c>
      <c r="E143" s="145" t="s">
        <v>21</v>
      </c>
      <c r="F143" s="146" t="s">
        <v>659</v>
      </c>
      <c r="H143" s="147">
        <v>68484</v>
      </c>
      <c r="I143" s="148"/>
      <c r="L143" s="144"/>
      <c r="M143" s="149"/>
      <c r="T143" s="150"/>
      <c r="AT143" s="145" t="s">
        <v>193</v>
      </c>
      <c r="AU143" s="145" t="s">
        <v>87</v>
      </c>
      <c r="AV143" s="11" t="s">
        <v>87</v>
      </c>
      <c r="AW143" s="11" t="s">
        <v>38</v>
      </c>
      <c r="AX143" s="11" t="s">
        <v>85</v>
      </c>
      <c r="AY143" s="145" t="s">
        <v>155</v>
      </c>
    </row>
    <row r="144" spans="2:65" s="1" customFormat="1">
      <c r="B144" s="33"/>
      <c r="D144" s="139" t="s">
        <v>445</v>
      </c>
      <c r="F144" s="171" t="s">
        <v>660</v>
      </c>
      <c r="L144" s="33"/>
      <c r="M144" s="142"/>
      <c r="T144" s="54"/>
      <c r="AU144" s="18" t="s">
        <v>87</v>
      </c>
    </row>
    <row r="145" spans="2:65" s="1" customFormat="1">
      <c r="B145" s="33"/>
      <c r="D145" s="139" t="s">
        <v>445</v>
      </c>
      <c r="F145" s="172" t="s">
        <v>652</v>
      </c>
      <c r="H145" s="173">
        <v>0</v>
      </c>
      <c r="L145" s="33"/>
      <c r="M145" s="142"/>
      <c r="T145" s="54"/>
      <c r="AU145" s="18" t="s">
        <v>87</v>
      </c>
    </row>
    <row r="146" spans="2:65" s="1" customFormat="1">
      <c r="B146" s="33"/>
      <c r="D146" s="139" t="s">
        <v>445</v>
      </c>
      <c r="F146" s="172" t="s">
        <v>653</v>
      </c>
      <c r="H146" s="173">
        <v>1141.4000000000001</v>
      </c>
      <c r="L146" s="33"/>
      <c r="M146" s="142"/>
      <c r="T146" s="54"/>
      <c r="AU146" s="18" t="s">
        <v>87</v>
      </c>
    </row>
    <row r="147" spans="2:65" s="1" customFormat="1">
      <c r="B147" s="33"/>
      <c r="D147" s="139" t="s">
        <v>445</v>
      </c>
      <c r="F147" s="172" t="s">
        <v>464</v>
      </c>
      <c r="H147" s="173">
        <v>1141.4000000000001</v>
      </c>
      <c r="L147" s="33"/>
      <c r="M147" s="142"/>
      <c r="T147" s="54"/>
      <c r="AU147" s="18" t="s">
        <v>87</v>
      </c>
    </row>
    <row r="148" spans="2:65" s="1" customFormat="1" ht="24.2" customHeight="1">
      <c r="B148" s="33"/>
      <c r="C148" s="126" t="s">
        <v>195</v>
      </c>
      <c r="D148" s="126" t="s">
        <v>156</v>
      </c>
      <c r="E148" s="127" t="s">
        <v>661</v>
      </c>
      <c r="F148" s="128" t="s">
        <v>662</v>
      </c>
      <c r="G148" s="129" t="s">
        <v>415</v>
      </c>
      <c r="H148" s="130">
        <v>1141.4000000000001</v>
      </c>
      <c r="I148" s="131"/>
      <c r="J148" s="132">
        <f>ROUND(I148*H148,2)</f>
        <v>0</v>
      </c>
      <c r="K148" s="128" t="s">
        <v>452</v>
      </c>
      <c r="L148" s="33"/>
      <c r="M148" s="133" t="s">
        <v>21</v>
      </c>
      <c r="N148" s="134" t="s">
        <v>48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154</v>
      </c>
      <c r="AT148" s="137" t="s">
        <v>156</v>
      </c>
      <c r="AU148" s="137" t="s">
        <v>87</v>
      </c>
      <c r="AY148" s="18" t="s">
        <v>155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8" t="s">
        <v>85</v>
      </c>
      <c r="BK148" s="138">
        <f>ROUND(I148*H148,2)</f>
        <v>0</v>
      </c>
      <c r="BL148" s="18" t="s">
        <v>154</v>
      </c>
      <c r="BM148" s="137" t="s">
        <v>663</v>
      </c>
    </row>
    <row r="149" spans="2:65" s="1" customFormat="1" ht="19.5">
      <c r="B149" s="33"/>
      <c r="D149" s="139" t="s">
        <v>161</v>
      </c>
      <c r="F149" s="140" t="s">
        <v>664</v>
      </c>
      <c r="I149" s="141"/>
      <c r="L149" s="33"/>
      <c r="M149" s="142"/>
      <c r="T149" s="54"/>
      <c r="AT149" s="18" t="s">
        <v>161</v>
      </c>
      <c r="AU149" s="18" t="s">
        <v>87</v>
      </c>
    </row>
    <row r="150" spans="2:65" s="1" customFormat="1">
      <c r="B150" s="33"/>
      <c r="D150" s="174" t="s">
        <v>455</v>
      </c>
      <c r="F150" s="175" t="s">
        <v>665</v>
      </c>
      <c r="I150" s="141"/>
      <c r="L150" s="33"/>
      <c r="M150" s="142"/>
      <c r="T150" s="54"/>
      <c r="AT150" s="18" t="s">
        <v>455</v>
      </c>
      <c r="AU150" s="18" t="s">
        <v>87</v>
      </c>
    </row>
    <row r="151" spans="2:65" s="1" customFormat="1" ht="29.25">
      <c r="B151" s="33"/>
      <c r="D151" s="139" t="s">
        <v>162</v>
      </c>
      <c r="F151" s="143" t="s">
        <v>621</v>
      </c>
      <c r="I151" s="141"/>
      <c r="L151" s="33"/>
      <c r="M151" s="142"/>
      <c r="T151" s="54"/>
      <c r="AT151" s="18" t="s">
        <v>162</v>
      </c>
      <c r="AU151" s="18" t="s">
        <v>87</v>
      </c>
    </row>
    <row r="152" spans="2:65" s="11" customFormat="1">
      <c r="B152" s="144"/>
      <c r="D152" s="139" t="s">
        <v>193</v>
      </c>
      <c r="E152" s="145" t="s">
        <v>21</v>
      </c>
      <c r="F152" s="146" t="s">
        <v>605</v>
      </c>
      <c r="H152" s="147">
        <v>1141.4000000000001</v>
      </c>
      <c r="I152" s="148"/>
      <c r="L152" s="144"/>
      <c r="M152" s="149"/>
      <c r="T152" s="150"/>
      <c r="AT152" s="145" t="s">
        <v>193</v>
      </c>
      <c r="AU152" s="145" t="s">
        <v>87</v>
      </c>
      <c r="AV152" s="11" t="s">
        <v>87</v>
      </c>
      <c r="AW152" s="11" t="s">
        <v>38</v>
      </c>
      <c r="AX152" s="11" t="s">
        <v>85</v>
      </c>
      <c r="AY152" s="145" t="s">
        <v>155</v>
      </c>
    </row>
    <row r="153" spans="2:65" s="1" customFormat="1">
      <c r="B153" s="33"/>
      <c r="D153" s="139" t="s">
        <v>445</v>
      </c>
      <c r="F153" s="171" t="s">
        <v>660</v>
      </c>
      <c r="L153" s="33"/>
      <c r="M153" s="142"/>
      <c r="T153" s="54"/>
      <c r="AU153" s="18" t="s">
        <v>87</v>
      </c>
    </row>
    <row r="154" spans="2:65" s="1" customFormat="1">
      <c r="B154" s="33"/>
      <c r="D154" s="139" t="s">
        <v>445</v>
      </c>
      <c r="F154" s="172" t="s">
        <v>652</v>
      </c>
      <c r="H154" s="173">
        <v>0</v>
      </c>
      <c r="L154" s="33"/>
      <c r="M154" s="142"/>
      <c r="T154" s="54"/>
      <c r="AU154" s="18" t="s">
        <v>87</v>
      </c>
    </row>
    <row r="155" spans="2:65" s="1" customFormat="1">
      <c r="B155" s="33"/>
      <c r="D155" s="139" t="s">
        <v>445</v>
      </c>
      <c r="F155" s="172" t="s">
        <v>653</v>
      </c>
      <c r="H155" s="173">
        <v>1141.4000000000001</v>
      </c>
      <c r="L155" s="33"/>
      <c r="M155" s="142"/>
      <c r="T155" s="54"/>
      <c r="AU155" s="18" t="s">
        <v>87</v>
      </c>
    </row>
    <row r="156" spans="2:65" s="1" customFormat="1">
      <c r="B156" s="33"/>
      <c r="D156" s="139" t="s">
        <v>445</v>
      </c>
      <c r="F156" s="172" t="s">
        <v>464</v>
      </c>
      <c r="H156" s="173">
        <v>1141.4000000000001</v>
      </c>
      <c r="L156" s="33"/>
      <c r="M156" s="142"/>
      <c r="T156" s="54"/>
      <c r="AU156" s="18" t="s">
        <v>87</v>
      </c>
    </row>
    <row r="157" spans="2:65" s="1" customFormat="1" ht="16.5" customHeight="1">
      <c r="B157" s="33"/>
      <c r="C157" s="126" t="s">
        <v>201</v>
      </c>
      <c r="D157" s="126" t="s">
        <v>156</v>
      </c>
      <c r="E157" s="127" t="s">
        <v>577</v>
      </c>
      <c r="F157" s="128" t="s">
        <v>578</v>
      </c>
      <c r="G157" s="129" t="s">
        <v>415</v>
      </c>
      <c r="H157" s="130">
        <v>180</v>
      </c>
      <c r="I157" s="131"/>
      <c r="J157" s="132">
        <f>ROUND(I157*H157,2)</f>
        <v>0</v>
      </c>
      <c r="K157" s="128" t="s">
        <v>452</v>
      </c>
      <c r="L157" s="33"/>
      <c r="M157" s="133" t="s">
        <v>21</v>
      </c>
      <c r="N157" s="134" t="s">
        <v>48</v>
      </c>
      <c r="P157" s="135">
        <f>O157*H157</f>
        <v>0</v>
      </c>
      <c r="Q157" s="135">
        <v>0</v>
      </c>
      <c r="R157" s="135">
        <f>Q157*H157</f>
        <v>0</v>
      </c>
      <c r="S157" s="135">
        <v>0</v>
      </c>
      <c r="T157" s="136">
        <f>S157*H157</f>
        <v>0</v>
      </c>
      <c r="AR157" s="137" t="s">
        <v>154</v>
      </c>
      <c r="AT157" s="137" t="s">
        <v>156</v>
      </c>
      <c r="AU157" s="137" t="s">
        <v>87</v>
      </c>
      <c r="AY157" s="18" t="s">
        <v>155</v>
      </c>
      <c r="BE157" s="138">
        <f>IF(N157="základní",J157,0)</f>
        <v>0</v>
      </c>
      <c r="BF157" s="138">
        <f>IF(N157="snížená",J157,0)</f>
        <v>0</v>
      </c>
      <c r="BG157" s="138">
        <f>IF(N157="zákl. přenesená",J157,0)</f>
        <v>0</v>
      </c>
      <c r="BH157" s="138">
        <f>IF(N157="sníž. přenesená",J157,0)</f>
        <v>0</v>
      </c>
      <c r="BI157" s="138">
        <f>IF(N157="nulová",J157,0)</f>
        <v>0</v>
      </c>
      <c r="BJ157" s="18" t="s">
        <v>85</v>
      </c>
      <c r="BK157" s="138">
        <f>ROUND(I157*H157,2)</f>
        <v>0</v>
      </c>
      <c r="BL157" s="18" t="s">
        <v>154</v>
      </c>
      <c r="BM157" s="137" t="s">
        <v>666</v>
      </c>
    </row>
    <row r="158" spans="2:65" s="1" customFormat="1">
      <c r="B158" s="33"/>
      <c r="D158" s="139" t="s">
        <v>161</v>
      </c>
      <c r="F158" s="140" t="s">
        <v>578</v>
      </c>
      <c r="I158" s="141"/>
      <c r="L158" s="33"/>
      <c r="M158" s="142"/>
      <c r="T158" s="54"/>
      <c r="AT158" s="18" t="s">
        <v>161</v>
      </c>
      <c r="AU158" s="18" t="s">
        <v>87</v>
      </c>
    </row>
    <row r="159" spans="2:65" s="1" customFormat="1">
      <c r="B159" s="33"/>
      <c r="D159" s="174" t="s">
        <v>455</v>
      </c>
      <c r="F159" s="175" t="s">
        <v>580</v>
      </c>
      <c r="I159" s="141"/>
      <c r="L159" s="33"/>
      <c r="M159" s="142"/>
      <c r="T159" s="54"/>
      <c r="AT159" s="18" t="s">
        <v>455</v>
      </c>
      <c r="AU159" s="18" t="s">
        <v>87</v>
      </c>
    </row>
    <row r="160" spans="2:65" s="1" customFormat="1" ht="29.25">
      <c r="B160" s="33"/>
      <c r="D160" s="139" t="s">
        <v>162</v>
      </c>
      <c r="F160" s="143" t="s">
        <v>621</v>
      </c>
      <c r="I160" s="141"/>
      <c r="L160" s="33"/>
      <c r="M160" s="142"/>
      <c r="T160" s="54"/>
      <c r="AT160" s="18" t="s">
        <v>162</v>
      </c>
      <c r="AU160" s="18" t="s">
        <v>87</v>
      </c>
    </row>
    <row r="161" spans="2:65" s="11" customFormat="1">
      <c r="B161" s="144"/>
      <c r="D161" s="139" t="s">
        <v>193</v>
      </c>
      <c r="E161" s="145" t="s">
        <v>21</v>
      </c>
      <c r="F161" s="146" t="s">
        <v>611</v>
      </c>
      <c r="H161" s="147">
        <v>180</v>
      </c>
      <c r="I161" s="148"/>
      <c r="L161" s="144"/>
      <c r="M161" s="149"/>
      <c r="T161" s="150"/>
      <c r="AT161" s="145" t="s">
        <v>193</v>
      </c>
      <c r="AU161" s="145" t="s">
        <v>87</v>
      </c>
      <c r="AV161" s="11" t="s">
        <v>87</v>
      </c>
      <c r="AW161" s="11" t="s">
        <v>38</v>
      </c>
      <c r="AX161" s="11" t="s">
        <v>85</v>
      </c>
      <c r="AY161" s="145" t="s">
        <v>155</v>
      </c>
    </row>
    <row r="162" spans="2:65" s="1" customFormat="1">
      <c r="B162" s="33"/>
      <c r="D162" s="139" t="s">
        <v>445</v>
      </c>
      <c r="F162" s="171" t="s">
        <v>644</v>
      </c>
      <c r="L162" s="33"/>
      <c r="M162" s="142"/>
      <c r="T162" s="54"/>
      <c r="AU162" s="18" t="s">
        <v>87</v>
      </c>
    </row>
    <row r="163" spans="2:65" s="1" customFormat="1">
      <c r="B163" s="33"/>
      <c r="D163" s="139" t="s">
        <v>445</v>
      </c>
      <c r="F163" s="172" t="s">
        <v>645</v>
      </c>
      <c r="H163" s="173">
        <v>0</v>
      </c>
      <c r="L163" s="33"/>
      <c r="M163" s="142"/>
      <c r="T163" s="54"/>
      <c r="AU163" s="18" t="s">
        <v>87</v>
      </c>
    </row>
    <row r="164" spans="2:65" s="1" customFormat="1">
      <c r="B164" s="33"/>
      <c r="D164" s="139" t="s">
        <v>445</v>
      </c>
      <c r="F164" s="172" t="s">
        <v>646</v>
      </c>
      <c r="H164" s="173">
        <v>180</v>
      </c>
      <c r="L164" s="33"/>
      <c r="M164" s="142"/>
      <c r="T164" s="54"/>
      <c r="AU164" s="18" t="s">
        <v>87</v>
      </c>
    </row>
    <row r="165" spans="2:65" s="1" customFormat="1">
      <c r="B165" s="33"/>
      <c r="D165" s="139" t="s">
        <v>445</v>
      </c>
      <c r="F165" s="172" t="s">
        <v>464</v>
      </c>
      <c r="H165" s="173">
        <v>180</v>
      </c>
      <c r="L165" s="33"/>
      <c r="M165" s="142"/>
      <c r="T165" s="54"/>
      <c r="AU165" s="18" t="s">
        <v>87</v>
      </c>
    </row>
    <row r="166" spans="2:65" s="1" customFormat="1" ht="16.5" customHeight="1">
      <c r="B166" s="33"/>
      <c r="C166" s="126" t="s">
        <v>207</v>
      </c>
      <c r="D166" s="126" t="s">
        <v>156</v>
      </c>
      <c r="E166" s="127" t="s">
        <v>667</v>
      </c>
      <c r="F166" s="128" t="s">
        <v>668</v>
      </c>
      <c r="G166" s="129" t="s">
        <v>415</v>
      </c>
      <c r="H166" s="130">
        <v>180</v>
      </c>
      <c r="I166" s="131"/>
      <c r="J166" s="132">
        <f>ROUND(I166*H166,2)</f>
        <v>0</v>
      </c>
      <c r="K166" s="128" t="s">
        <v>452</v>
      </c>
      <c r="L166" s="33"/>
      <c r="M166" s="133" t="s">
        <v>21</v>
      </c>
      <c r="N166" s="134" t="s">
        <v>48</v>
      </c>
      <c r="P166" s="135">
        <f>O166*H166</f>
        <v>0</v>
      </c>
      <c r="Q166" s="135">
        <v>0</v>
      </c>
      <c r="R166" s="135">
        <f>Q166*H166</f>
        <v>0</v>
      </c>
      <c r="S166" s="135">
        <v>3.95E-2</v>
      </c>
      <c r="T166" s="136">
        <f>S166*H166</f>
        <v>7.11</v>
      </c>
      <c r="AR166" s="137" t="s">
        <v>154</v>
      </c>
      <c r="AT166" s="137" t="s">
        <v>156</v>
      </c>
      <c r="AU166" s="137" t="s">
        <v>87</v>
      </c>
      <c r="AY166" s="18" t="s">
        <v>155</v>
      </c>
      <c r="BE166" s="138">
        <f>IF(N166="základní",J166,0)</f>
        <v>0</v>
      </c>
      <c r="BF166" s="138">
        <f>IF(N166="snížená",J166,0)</f>
        <v>0</v>
      </c>
      <c r="BG166" s="138">
        <f>IF(N166="zákl. přenesená",J166,0)</f>
        <v>0</v>
      </c>
      <c r="BH166" s="138">
        <f>IF(N166="sníž. přenesená",J166,0)</f>
        <v>0</v>
      </c>
      <c r="BI166" s="138">
        <f>IF(N166="nulová",J166,0)</f>
        <v>0</v>
      </c>
      <c r="BJ166" s="18" t="s">
        <v>85</v>
      </c>
      <c r="BK166" s="138">
        <f>ROUND(I166*H166,2)</f>
        <v>0</v>
      </c>
      <c r="BL166" s="18" t="s">
        <v>154</v>
      </c>
      <c r="BM166" s="137" t="s">
        <v>669</v>
      </c>
    </row>
    <row r="167" spans="2:65" s="1" customFormat="1">
      <c r="B167" s="33"/>
      <c r="D167" s="139" t="s">
        <v>161</v>
      </c>
      <c r="F167" s="140" t="s">
        <v>670</v>
      </c>
      <c r="I167" s="141"/>
      <c r="L167" s="33"/>
      <c r="M167" s="142"/>
      <c r="T167" s="54"/>
      <c r="AT167" s="18" t="s">
        <v>161</v>
      </c>
      <c r="AU167" s="18" t="s">
        <v>87</v>
      </c>
    </row>
    <row r="168" spans="2:65" s="1" customFormat="1">
      <c r="B168" s="33"/>
      <c r="D168" s="174" t="s">
        <v>455</v>
      </c>
      <c r="F168" s="175" t="s">
        <v>671</v>
      </c>
      <c r="I168" s="141"/>
      <c r="L168" s="33"/>
      <c r="M168" s="142"/>
      <c r="T168" s="54"/>
      <c r="AT168" s="18" t="s">
        <v>455</v>
      </c>
      <c r="AU168" s="18" t="s">
        <v>87</v>
      </c>
    </row>
    <row r="169" spans="2:65" s="1" customFormat="1" ht="29.25">
      <c r="B169" s="33"/>
      <c r="D169" s="139" t="s">
        <v>162</v>
      </c>
      <c r="F169" s="143" t="s">
        <v>621</v>
      </c>
      <c r="I169" s="141"/>
      <c r="L169" s="33"/>
      <c r="M169" s="142"/>
      <c r="T169" s="54"/>
      <c r="AT169" s="18" t="s">
        <v>162</v>
      </c>
      <c r="AU169" s="18" t="s">
        <v>87</v>
      </c>
    </row>
    <row r="170" spans="2:65" s="13" customFormat="1">
      <c r="B170" s="176"/>
      <c r="D170" s="139" t="s">
        <v>193</v>
      </c>
      <c r="E170" s="177" t="s">
        <v>21</v>
      </c>
      <c r="F170" s="178" t="s">
        <v>645</v>
      </c>
      <c r="H170" s="177" t="s">
        <v>21</v>
      </c>
      <c r="I170" s="179"/>
      <c r="L170" s="176"/>
      <c r="M170" s="180"/>
      <c r="T170" s="181"/>
      <c r="AT170" s="177" t="s">
        <v>193</v>
      </c>
      <c r="AU170" s="177" t="s">
        <v>87</v>
      </c>
      <c r="AV170" s="13" t="s">
        <v>85</v>
      </c>
      <c r="AW170" s="13" t="s">
        <v>38</v>
      </c>
      <c r="AX170" s="13" t="s">
        <v>77</v>
      </c>
      <c r="AY170" s="177" t="s">
        <v>155</v>
      </c>
    </row>
    <row r="171" spans="2:65" s="11" customFormat="1">
      <c r="B171" s="144"/>
      <c r="D171" s="139" t="s">
        <v>193</v>
      </c>
      <c r="E171" s="145" t="s">
        <v>21</v>
      </c>
      <c r="F171" s="146" t="s">
        <v>646</v>
      </c>
      <c r="H171" s="147">
        <v>180</v>
      </c>
      <c r="I171" s="148"/>
      <c r="L171" s="144"/>
      <c r="M171" s="149"/>
      <c r="T171" s="150"/>
      <c r="AT171" s="145" t="s">
        <v>193</v>
      </c>
      <c r="AU171" s="145" t="s">
        <v>87</v>
      </c>
      <c r="AV171" s="11" t="s">
        <v>87</v>
      </c>
      <c r="AW171" s="11" t="s">
        <v>38</v>
      </c>
      <c r="AX171" s="11" t="s">
        <v>77</v>
      </c>
      <c r="AY171" s="145" t="s">
        <v>155</v>
      </c>
    </row>
    <row r="172" spans="2:65" s="14" customFormat="1">
      <c r="B172" s="182"/>
      <c r="D172" s="139" t="s">
        <v>193</v>
      </c>
      <c r="E172" s="183" t="s">
        <v>611</v>
      </c>
      <c r="F172" s="184" t="s">
        <v>464</v>
      </c>
      <c r="H172" s="185">
        <v>180</v>
      </c>
      <c r="I172" s="186"/>
      <c r="L172" s="182"/>
      <c r="M172" s="187"/>
      <c r="T172" s="188"/>
      <c r="AT172" s="183" t="s">
        <v>193</v>
      </c>
      <c r="AU172" s="183" t="s">
        <v>87</v>
      </c>
      <c r="AV172" s="14" t="s">
        <v>154</v>
      </c>
      <c r="AW172" s="14" t="s">
        <v>38</v>
      </c>
      <c r="AX172" s="14" t="s">
        <v>85</v>
      </c>
      <c r="AY172" s="183" t="s">
        <v>155</v>
      </c>
    </row>
    <row r="173" spans="2:65" s="1" customFormat="1" ht="16.5" customHeight="1">
      <c r="B173" s="33"/>
      <c r="C173" s="126" t="s">
        <v>213</v>
      </c>
      <c r="D173" s="126" t="s">
        <v>156</v>
      </c>
      <c r="E173" s="127" t="s">
        <v>672</v>
      </c>
      <c r="F173" s="128" t="s">
        <v>673</v>
      </c>
      <c r="G173" s="129" t="s">
        <v>415</v>
      </c>
      <c r="H173" s="130">
        <v>180</v>
      </c>
      <c r="I173" s="131"/>
      <c r="J173" s="132">
        <f>ROUND(I173*H173,2)</f>
        <v>0</v>
      </c>
      <c r="K173" s="128" t="s">
        <v>452</v>
      </c>
      <c r="L173" s="33"/>
      <c r="M173" s="133" t="s">
        <v>21</v>
      </c>
      <c r="N173" s="134" t="s">
        <v>48</v>
      </c>
      <c r="P173" s="135">
        <f>O173*H173</f>
        <v>0</v>
      </c>
      <c r="Q173" s="135">
        <v>3.9079999999999997E-2</v>
      </c>
      <c r="R173" s="135">
        <f>Q173*H173</f>
        <v>7.0343999999999998</v>
      </c>
      <c r="S173" s="135">
        <v>0</v>
      </c>
      <c r="T173" s="136">
        <f>S173*H173</f>
        <v>0</v>
      </c>
      <c r="AR173" s="137" t="s">
        <v>154</v>
      </c>
      <c r="AT173" s="137" t="s">
        <v>156</v>
      </c>
      <c r="AU173" s="137" t="s">
        <v>87</v>
      </c>
      <c r="AY173" s="18" t="s">
        <v>155</v>
      </c>
      <c r="BE173" s="138">
        <f>IF(N173="základní",J173,0)</f>
        <v>0</v>
      </c>
      <c r="BF173" s="138">
        <f>IF(N173="snížená",J173,0)</f>
        <v>0</v>
      </c>
      <c r="BG173" s="138">
        <f>IF(N173="zákl. přenesená",J173,0)</f>
        <v>0</v>
      </c>
      <c r="BH173" s="138">
        <f>IF(N173="sníž. přenesená",J173,0)</f>
        <v>0</v>
      </c>
      <c r="BI173" s="138">
        <f>IF(N173="nulová",J173,0)</f>
        <v>0</v>
      </c>
      <c r="BJ173" s="18" t="s">
        <v>85</v>
      </c>
      <c r="BK173" s="138">
        <f>ROUND(I173*H173,2)</f>
        <v>0</v>
      </c>
      <c r="BL173" s="18" t="s">
        <v>154</v>
      </c>
      <c r="BM173" s="137" t="s">
        <v>674</v>
      </c>
    </row>
    <row r="174" spans="2:65" s="1" customFormat="1">
      <c r="B174" s="33"/>
      <c r="D174" s="139" t="s">
        <v>161</v>
      </c>
      <c r="F174" s="140" t="s">
        <v>675</v>
      </c>
      <c r="I174" s="141"/>
      <c r="L174" s="33"/>
      <c r="M174" s="142"/>
      <c r="T174" s="54"/>
      <c r="AT174" s="18" t="s">
        <v>161</v>
      </c>
      <c r="AU174" s="18" t="s">
        <v>87</v>
      </c>
    </row>
    <row r="175" spans="2:65" s="1" customFormat="1">
      <c r="B175" s="33"/>
      <c r="D175" s="174" t="s">
        <v>455</v>
      </c>
      <c r="F175" s="175" t="s">
        <v>676</v>
      </c>
      <c r="I175" s="141"/>
      <c r="L175" s="33"/>
      <c r="M175" s="142"/>
      <c r="T175" s="54"/>
      <c r="AT175" s="18" t="s">
        <v>455</v>
      </c>
      <c r="AU175" s="18" t="s">
        <v>87</v>
      </c>
    </row>
    <row r="176" spans="2:65" s="1" customFormat="1" ht="29.25">
      <c r="B176" s="33"/>
      <c r="D176" s="139" t="s">
        <v>162</v>
      </c>
      <c r="F176" s="143" t="s">
        <v>621</v>
      </c>
      <c r="I176" s="141"/>
      <c r="L176" s="33"/>
      <c r="M176" s="142"/>
      <c r="T176" s="54"/>
      <c r="AT176" s="18" t="s">
        <v>162</v>
      </c>
      <c r="AU176" s="18" t="s">
        <v>87</v>
      </c>
    </row>
    <row r="177" spans="2:65" s="11" customFormat="1">
      <c r="B177" s="144"/>
      <c r="D177" s="139" t="s">
        <v>193</v>
      </c>
      <c r="E177" s="145" t="s">
        <v>21</v>
      </c>
      <c r="F177" s="146" t="s">
        <v>611</v>
      </c>
      <c r="H177" s="147">
        <v>180</v>
      </c>
      <c r="I177" s="148"/>
      <c r="L177" s="144"/>
      <c r="M177" s="149"/>
      <c r="T177" s="150"/>
      <c r="AT177" s="145" t="s">
        <v>193</v>
      </c>
      <c r="AU177" s="145" t="s">
        <v>87</v>
      </c>
      <c r="AV177" s="11" t="s">
        <v>87</v>
      </c>
      <c r="AW177" s="11" t="s">
        <v>38</v>
      </c>
      <c r="AX177" s="11" t="s">
        <v>85</v>
      </c>
      <c r="AY177" s="145" t="s">
        <v>155</v>
      </c>
    </row>
    <row r="178" spans="2:65" s="1" customFormat="1">
      <c r="B178" s="33"/>
      <c r="D178" s="139" t="s">
        <v>445</v>
      </c>
      <c r="F178" s="171" t="s">
        <v>644</v>
      </c>
      <c r="L178" s="33"/>
      <c r="M178" s="142"/>
      <c r="T178" s="54"/>
      <c r="AU178" s="18" t="s">
        <v>87</v>
      </c>
    </row>
    <row r="179" spans="2:65" s="1" customFormat="1">
      <c r="B179" s="33"/>
      <c r="D179" s="139" t="s">
        <v>445</v>
      </c>
      <c r="F179" s="172" t="s">
        <v>645</v>
      </c>
      <c r="H179" s="173">
        <v>0</v>
      </c>
      <c r="L179" s="33"/>
      <c r="M179" s="142"/>
      <c r="T179" s="54"/>
      <c r="AU179" s="18" t="s">
        <v>87</v>
      </c>
    </row>
    <row r="180" spans="2:65" s="1" customFormat="1">
      <c r="B180" s="33"/>
      <c r="D180" s="139" t="s">
        <v>445</v>
      </c>
      <c r="F180" s="172" t="s">
        <v>646</v>
      </c>
      <c r="H180" s="173">
        <v>180</v>
      </c>
      <c r="L180" s="33"/>
      <c r="M180" s="142"/>
      <c r="T180" s="54"/>
      <c r="AU180" s="18" t="s">
        <v>87</v>
      </c>
    </row>
    <row r="181" spans="2:65" s="1" customFormat="1">
      <c r="B181" s="33"/>
      <c r="D181" s="139" t="s">
        <v>445</v>
      </c>
      <c r="F181" s="172" t="s">
        <v>464</v>
      </c>
      <c r="H181" s="173">
        <v>180</v>
      </c>
      <c r="L181" s="33"/>
      <c r="M181" s="142"/>
      <c r="T181" s="54"/>
      <c r="AU181" s="18" t="s">
        <v>87</v>
      </c>
    </row>
    <row r="182" spans="2:65" s="10" customFormat="1" ht="22.9" customHeight="1">
      <c r="B182" s="116"/>
      <c r="D182" s="117" t="s">
        <v>76</v>
      </c>
      <c r="E182" s="169" t="s">
        <v>597</v>
      </c>
      <c r="F182" s="169" t="s">
        <v>598</v>
      </c>
      <c r="I182" s="119"/>
      <c r="J182" s="170">
        <f>BK182</f>
        <v>0</v>
      </c>
      <c r="L182" s="116"/>
      <c r="M182" s="121"/>
      <c r="P182" s="122">
        <f>SUM(P183:P186)</f>
        <v>0</v>
      </c>
      <c r="R182" s="122">
        <f>SUM(R183:R186)</f>
        <v>0</v>
      </c>
      <c r="T182" s="123">
        <f>SUM(T183:T186)</f>
        <v>0</v>
      </c>
      <c r="AR182" s="117" t="s">
        <v>85</v>
      </c>
      <c r="AT182" s="124" t="s">
        <v>76</v>
      </c>
      <c r="AU182" s="124" t="s">
        <v>85</v>
      </c>
      <c r="AY182" s="117" t="s">
        <v>155</v>
      </c>
      <c r="BK182" s="125">
        <f>SUM(BK183:BK186)</f>
        <v>0</v>
      </c>
    </row>
    <row r="183" spans="2:65" s="1" customFormat="1" ht="16.5" customHeight="1">
      <c r="B183" s="33"/>
      <c r="C183" s="126" t="s">
        <v>8</v>
      </c>
      <c r="D183" s="126" t="s">
        <v>156</v>
      </c>
      <c r="E183" s="127" t="s">
        <v>599</v>
      </c>
      <c r="F183" s="128" t="s">
        <v>600</v>
      </c>
      <c r="G183" s="129" t="s">
        <v>467</v>
      </c>
      <c r="H183" s="130">
        <v>7.133</v>
      </c>
      <c r="I183" s="131"/>
      <c r="J183" s="132">
        <f>ROUND(I183*H183,2)</f>
        <v>0</v>
      </c>
      <c r="K183" s="128" t="s">
        <v>452</v>
      </c>
      <c r="L183" s="33"/>
      <c r="M183" s="133" t="s">
        <v>21</v>
      </c>
      <c r="N183" s="134" t="s">
        <v>48</v>
      </c>
      <c r="P183" s="135">
        <f>O183*H183</f>
        <v>0</v>
      </c>
      <c r="Q183" s="135">
        <v>0</v>
      </c>
      <c r="R183" s="135">
        <f>Q183*H183</f>
        <v>0</v>
      </c>
      <c r="S183" s="135">
        <v>0</v>
      </c>
      <c r="T183" s="136">
        <f>S183*H183</f>
        <v>0</v>
      </c>
      <c r="AR183" s="137" t="s">
        <v>154</v>
      </c>
      <c r="AT183" s="137" t="s">
        <v>156</v>
      </c>
      <c r="AU183" s="137" t="s">
        <v>87</v>
      </c>
      <c r="AY183" s="18" t="s">
        <v>155</v>
      </c>
      <c r="BE183" s="138">
        <f>IF(N183="základní",J183,0)</f>
        <v>0</v>
      </c>
      <c r="BF183" s="138">
        <f>IF(N183="snížená",J183,0)</f>
        <v>0</v>
      </c>
      <c r="BG183" s="138">
        <f>IF(N183="zákl. přenesená",J183,0)</f>
        <v>0</v>
      </c>
      <c r="BH183" s="138">
        <f>IF(N183="sníž. přenesená",J183,0)</f>
        <v>0</v>
      </c>
      <c r="BI183" s="138">
        <f>IF(N183="nulová",J183,0)</f>
        <v>0</v>
      </c>
      <c r="BJ183" s="18" t="s">
        <v>85</v>
      </c>
      <c r="BK183" s="138">
        <f>ROUND(I183*H183,2)</f>
        <v>0</v>
      </c>
      <c r="BL183" s="18" t="s">
        <v>154</v>
      </c>
      <c r="BM183" s="137" t="s">
        <v>677</v>
      </c>
    </row>
    <row r="184" spans="2:65" s="1" customFormat="1">
      <c r="B184" s="33"/>
      <c r="D184" s="139" t="s">
        <v>161</v>
      </c>
      <c r="F184" s="140" t="s">
        <v>602</v>
      </c>
      <c r="I184" s="141"/>
      <c r="L184" s="33"/>
      <c r="M184" s="142"/>
      <c r="T184" s="54"/>
      <c r="AT184" s="18" t="s">
        <v>161</v>
      </c>
      <c r="AU184" s="18" t="s">
        <v>87</v>
      </c>
    </row>
    <row r="185" spans="2:65" s="1" customFormat="1">
      <c r="B185" s="33"/>
      <c r="D185" s="174" t="s">
        <v>455</v>
      </c>
      <c r="F185" s="175" t="s">
        <v>603</v>
      </c>
      <c r="I185" s="141"/>
      <c r="L185" s="33"/>
      <c r="M185" s="142"/>
      <c r="T185" s="54"/>
      <c r="AT185" s="18" t="s">
        <v>455</v>
      </c>
      <c r="AU185" s="18" t="s">
        <v>87</v>
      </c>
    </row>
    <row r="186" spans="2:65" s="1" customFormat="1" ht="48.75">
      <c r="B186" s="33"/>
      <c r="D186" s="139" t="s">
        <v>162</v>
      </c>
      <c r="F186" s="143" t="s">
        <v>678</v>
      </c>
      <c r="I186" s="141"/>
      <c r="L186" s="33"/>
      <c r="M186" s="161"/>
      <c r="N186" s="162"/>
      <c r="O186" s="162"/>
      <c r="P186" s="162"/>
      <c r="Q186" s="162"/>
      <c r="R186" s="162"/>
      <c r="S186" s="162"/>
      <c r="T186" s="163"/>
      <c r="AT186" s="18" t="s">
        <v>162</v>
      </c>
      <c r="AU186" s="18" t="s">
        <v>87</v>
      </c>
    </row>
    <row r="187" spans="2:65" s="1" customFormat="1" ht="6.95" customHeight="1">
      <c r="B187" s="42"/>
      <c r="C187" s="43"/>
      <c r="D187" s="43"/>
      <c r="E187" s="43"/>
      <c r="F187" s="43"/>
      <c r="G187" s="43"/>
      <c r="H187" s="43"/>
      <c r="I187" s="43"/>
      <c r="J187" s="43"/>
      <c r="K187" s="43"/>
      <c r="L187" s="33"/>
    </row>
  </sheetData>
  <sheetProtection algorithmName="SHA-512" hashValue="tOGUaIAlCR20OSDpzIcHj6ki/gUjPWMHUJzvGOAimnEwhR4q30Uo8Pgk+Vj79A2wxHWKnl2mkhZiIDzWTgjEdA==" saltValue="pt1fWoLAsrNFb253vgs2WmOK4Lpq8NDYijq+tJhzJ8Rd1xgqAvOZR9xYUA0Nf16bQl/3VzJcDJaJqfkbr6aqpA==" spinCount="100000" sheet="1" objects="1" scenarios="1" formatColumns="0" formatRows="0" autoFilter="0"/>
  <autoFilter ref="C88:K186" xr:uid="{00000000-0009-0000-0000-000003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0300-000000000000}"/>
    <hyperlink ref="F109" r:id="rId2" xr:uid="{00000000-0004-0000-0300-000001000000}"/>
    <hyperlink ref="F134" r:id="rId3" xr:uid="{00000000-0004-0000-0300-000002000000}"/>
    <hyperlink ref="F141" r:id="rId4" xr:uid="{00000000-0004-0000-0300-000003000000}"/>
    <hyperlink ref="F150" r:id="rId5" xr:uid="{00000000-0004-0000-0300-000004000000}"/>
    <hyperlink ref="F159" r:id="rId6" xr:uid="{00000000-0004-0000-0300-000005000000}"/>
    <hyperlink ref="F168" r:id="rId7" xr:uid="{00000000-0004-0000-0300-000006000000}"/>
    <hyperlink ref="F175" r:id="rId8" xr:uid="{00000000-0004-0000-0300-000007000000}"/>
    <hyperlink ref="F185" r:id="rId9" xr:uid="{00000000-0004-0000-0300-000008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0"/>
  <headerFooter>
    <oddFooter>&amp;CStrana &amp;P z &amp;N</oddFooter>
  </headerFooter>
  <drawing r:id="rId1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B2:BM206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101</v>
      </c>
      <c r="AZ2" s="164" t="s">
        <v>417</v>
      </c>
      <c r="BA2" s="164" t="s">
        <v>418</v>
      </c>
      <c r="BB2" s="164" t="s">
        <v>419</v>
      </c>
      <c r="BC2" s="164" t="s">
        <v>679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605</v>
      </c>
      <c r="BA3" s="164" t="s">
        <v>606</v>
      </c>
      <c r="BB3" s="164" t="s">
        <v>415</v>
      </c>
      <c r="BC3" s="164" t="s">
        <v>680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  <c r="AZ4" s="164" t="s">
        <v>608</v>
      </c>
      <c r="BA4" s="164" t="s">
        <v>608</v>
      </c>
      <c r="BB4" s="164" t="s">
        <v>609</v>
      </c>
      <c r="BC4" s="164" t="s">
        <v>681</v>
      </c>
      <c r="BD4" s="164" t="s">
        <v>87</v>
      </c>
    </row>
    <row r="5" spans="2:56" ht="6.95" customHeight="1">
      <c r="B5" s="21"/>
      <c r="L5" s="21"/>
      <c r="AZ5" s="164" t="s">
        <v>611</v>
      </c>
      <c r="BA5" s="164" t="s">
        <v>611</v>
      </c>
      <c r="BB5" s="164" t="s">
        <v>415</v>
      </c>
      <c r="BC5" s="164" t="s">
        <v>682</v>
      </c>
      <c r="BD5" s="164" t="s">
        <v>87</v>
      </c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ht="12" customHeight="1">
      <c r="B8" s="21"/>
      <c r="D8" s="28" t="s">
        <v>127</v>
      </c>
      <c r="L8" s="21"/>
    </row>
    <row r="9" spans="2:56" s="1" customFormat="1" ht="16.5" customHeight="1">
      <c r="B9" s="33"/>
      <c r="E9" s="360" t="s">
        <v>613</v>
      </c>
      <c r="F9" s="359"/>
      <c r="G9" s="359"/>
      <c r="H9" s="359"/>
      <c r="L9" s="33"/>
    </row>
    <row r="10" spans="2:56" s="1" customFormat="1" ht="12" customHeight="1">
      <c r="B10" s="33"/>
      <c r="D10" s="28" t="s">
        <v>614</v>
      </c>
      <c r="L10" s="33"/>
    </row>
    <row r="11" spans="2:56" s="1" customFormat="1" ht="16.5" customHeight="1">
      <c r="B11" s="33"/>
      <c r="E11" s="323" t="s">
        <v>683</v>
      </c>
      <c r="F11" s="359"/>
      <c r="G11" s="359"/>
      <c r="H11" s="359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</row>
    <row r="17" spans="2:12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</row>
    <row r="23" spans="2:12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12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41</v>
      </c>
      <c r="L28" s="33"/>
    </row>
    <row r="29" spans="2:12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43</v>
      </c>
      <c r="J32" s="64">
        <f>ROUND(J90,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ROUND((SUM(BE90:BE205)),  2)</f>
        <v>0</v>
      </c>
      <c r="I35" s="94">
        <v>0.21</v>
      </c>
      <c r="J35" s="84">
        <f>ROUND(((SUM(BE90:BE205))*I35),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ROUND((SUM(BF90:BF205)),  2)</f>
        <v>0</v>
      </c>
      <c r="I36" s="94">
        <v>0.12</v>
      </c>
      <c r="J36" s="84">
        <f>ROUND(((SUM(BF90:BF205))*I36),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ROUND((SUM(BG90:BG205)),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ROUND((SUM(BH90:BH205)),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ROUND((SUM(BI90:BI205)),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613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>03.2. - Lokální injektáž kyklopského zdiva MPK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J90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J91</f>
        <v>0</v>
      </c>
      <c r="L64" s="104"/>
    </row>
    <row r="65" spans="2:12" s="12" customFormat="1" ht="19.899999999999999" customHeight="1">
      <c r="B65" s="165"/>
      <c r="D65" s="166" t="s">
        <v>431</v>
      </c>
      <c r="E65" s="167"/>
      <c r="F65" s="167"/>
      <c r="G65" s="167"/>
      <c r="H65" s="167"/>
      <c r="I65" s="167"/>
      <c r="J65" s="168">
        <f>J92</f>
        <v>0</v>
      </c>
      <c r="L65" s="165"/>
    </row>
    <row r="66" spans="2:12" s="12" customFormat="1" ht="19.899999999999999" customHeight="1">
      <c r="B66" s="165"/>
      <c r="D66" s="166" t="s">
        <v>432</v>
      </c>
      <c r="E66" s="167"/>
      <c r="F66" s="167"/>
      <c r="G66" s="167"/>
      <c r="H66" s="167"/>
      <c r="I66" s="167"/>
      <c r="J66" s="168">
        <f>J99</f>
        <v>0</v>
      </c>
      <c r="L66" s="165"/>
    </row>
    <row r="67" spans="2:12" s="12" customFormat="1" ht="19.899999999999999" customHeight="1">
      <c r="B67" s="165"/>
      <c r="D67" s="166" t="s">
        <v>434</v>
      </c>
      <c r="E67" s="167"/>
      <c r="F67" s="167"/>
      <c r="G67" s="167"/>
      <c r="H67" s="167"/>
      <c r="I67" s="167"/>
      <c r="J67" s="168">
        <f>J140</f>
        <v>0</v>
      </c>
      <c r="L67" s="165"/>
    </row>
    <row r="68" spans="2:12" s="12" customFormat="1" ht="19.899999999999999" customHeight="1">
      <c r="B68" s="165"/>
      <c r="D68" s="166" t="s">
        <v>436</v>
      </c>
      <c r="E68" s="167"/>
      <c r="F68" s="167"/>
      <c r="G68" s="167"/>
      <c r="H68" s="167"/>
      <c r="I68" s="167"/>
      <c r="J68" s="168">
        <f>J201</f>
        <v>0</v>
      </c>
      <c r="L68" s="165"/>
    </row>
    <row r="69" spans="2:12" s="1" customFormat="1" ht="21.75" customHeight="1">
      <c r="B69" s="33"/>
      <c r="L69" s="33"/>
    </row>
    <row r="70" spans="2:12" s="1" customFormat="1" ht="6.95" customHeight="1">
      <c r="B70" s="42"/>
      <c r="C70" s="43"/>
      <c r="D70" s="43"/>
      <c r="E70" s="43"/>
      <c r="F70" s="43"/>
      <c r="G70" s="43"/>
      <c r="H70" s="43"/>
      <c r="I70" s="43"/>
      <c r="J70" s="43"/>
      <c r="K70" s="43"/>
      <c r="L70" s="33"/>
    </row>
    <row r="74" spans="2:12" s="1" customFormat="1" ht="6.95" customHeight="1">
      <c r="B74" s="44"/>
      <c r="C74" s="45"/>
      <c r="D74" s="45"/>
      <c r="E74" s="45"/>
      <c r="F74" s="45"/>
      <c r="G74" s="45"/>
      <c r="H74" s="45"/>
      <c r="I74" s="45"/>
      <c r="J74" s="45"/>
      <c r="K74" s="45"/>
      <c r="L74" s="33"/>
    </row>
    <row r="75" spans="2:12" s="1" customFormat="1" ht="24.95" customHeight="1">
      <c r="B75" s="33"/>
      <c r="C75" s="22" t="s">
        <v>139</v>
      </c>
      <c r="L75" s="33"/>
    </row>
    <row r="76" spans="2:12" s="1" customFormat="1" ht="6.95" customHeight="1">
      <c r="B76" s="33"/>
      <c r="L76" s="33"/>
    </row>
    <row r="77" spans="2:12" s="1" customFormat="1" ht="12" customHeight="1">
      <c r="B77" s="33"/>
      <c r="C77" s="28" t="s">
        <v>16</v>
      </c>
      <c r="L77" s="33"/>
    </row>
    <row r="78" spans="2:12" s="1" customFormat="1" ht="16.5" customHeight="1">
      <c r="B78" s="33"/>
      <c r="E78" s="360" t="str">
        <f>E7</f>
        <v>VD Štvanice – oprava plavebních komor</v>
      </c>
      <c r="F78" s="361"/>
      <c r="G78" s="361"/>
      <c r="H78" s="361"/>
      <c r="L78" s="33"/>
    </row>
    <row r="79" spans="2:12" ht="12" customHeight="1">
      <c r="B79" s="21"/>
      <c r="C79" s="28" t="s">
        <v>127</v>
      </c>
      <c r="L79" s="21"/>
    </row>
    <row r="80" spans="2:12" s="1" customFormat="1" ht="16.5" customHeight="1">
      <c r="B80" s="33"/>
      <c r="E80" s="360" t="s">
        <v>613</v>
      </c>
      <c r="F80" s="359"/>
      <c r="G80" s="359"/>
      <c r="H80" s="359"/>
      <c r="L80" s="33"/>
    </row>
    <row r="81" spans="2:65" s="1" customFormat="1" ht="12" customHeight="1">
      <c r="B81" s="33"/>
      <c r="C81" s="28" t="s">
        <v>614</v>
      </c>
      <c r="L81" s="33"/>
    </row>
    <row r="82" spans="2:65" s="1" customFormat="1" ht="16.5" customHeight="1">
      <c r="B82" s="33"/>
      <c r="E82" s="323" t="str">
        <f>E11</f>
        <v>03.2. - Lokální injektáž kyklopského zdiva MPK</v>
      </c>
      <c r="F82" s="359"/>
      <c r="G82" s="359"/>
      <c r="H82" s="359"/>
      <c r="L82" s="33"/>
    </row>
    <row r="83" spans="2:65" s="1" customFormat="1" ht="6.95" customHeight="1">
      <c r="B83" s="33"/>
      <c r="L83" s="33"/>
    </row>
    <row r="84" spans="2:65" s="1" customFormat="1" ht="12" customHeight="1">
      <c r="B84" s="33"/>
      <c r="C84" s="28" t="s">
        <v>22</v>
      </c>
      <c r="F84" s="26" t="str">
        <f>F14</f>
        <v>Hlavní město Praha</v>
      </c>
      <c r="I84" s="28" t="s">
        <v>24</v>
      </c>
      <c r="J84" s="50" t="str">
        <f>IF(J14="","",J14)</f>
        <v>19. 3. 2024</v>
      </c>
      <c r="L84" s="33"/>
    </row>
    <row r="85" spans="2:65" s="1" customFormat="1" ht="6.95" customHeight="1">
      <c r="B85" s="33"/>
      <c r="L85" s="33"/>
    </row>
    <row r="86" spans="2:65" s="1" customFormat="1" ht="15.2" customHeight="1">
      <c r="B86" s="33"/>
      <c r="C86" s="28" t="s">
        <v>26</v>
      </c>
      <c r="F86" s="26" t="str">
        <f>E17</f>
        <v>Povodí Vltavy, státní podnik</v>
      </c>
      <c r="I86" s="28" t="s">
        <v>34</v>
      </c>
      <c r="J86" s="31" t="str">
        <f>E23</f>
        <v>AQUATIS a.s</v>
      </c>
      <c r="L86" s="33"/>
    </row>
    <row r="87" spans="2:65" s="1" customFormat="1" ht="15.2" customHeight="1">
      <c r="B87" s="33"/>
      <c r="C87" s="28" t="s">
        <v>32</v>
      </c>
      <c r="F87" s="26" t="str">
        <f>IF(E20="","",E20)</f>
        <v>Vyplň údaj</v>
      </c>
      <c r="I87" s="28" t="s">
        <v>39</v>
      </c>
      <c r="J87" s="31" t="str">
        <f>E26</f>
        <v>Bc. Aneta Patková</v>
      </c>
      <c r="L87" s="33"/>
    </row>
    <row r="88" spans="2:65" s="1" customFormat="1" ht="10.35" customHeight="1">
      <c r="B88" s="33"/>
      <c r="L88" s="33"/>
    </row>
    <row r="89" spans="2:65" s="9" customFormat="1" ht="29.25" customHeight="1">
      <c r="B89" s="108"/>
      <c r="C89" s="109" t="s">
        <v>140</v>
      </c>
      <c r="D89" s="110" t="s">
        <v>62</v>
      </c>
      <c r="E89" s="110" t="s">
        <v>58</v>
      </c>
      <c r="F89" s="110" t="s">
        <v>59</v>
      </c>
      <c r="G89" s="110" t="s">
        <v>141</v>
      </c>
      <c r="H89" s="110" t="s">
        <v>142</v>
      </c>
      <c r="I89" s="110" t="s">
        <v>143</v>
      </c>
      <c r="J89" s="110" t="s">
        <v>131</v>
      </c>
      <c r="K89" s="111" t="s">
        <v>144</v>
      </c>
      <c r="L89" s="108"/>
      <c r="M89" s="57" t="s">
        <v>21</v>
      </c>
      <c r="N89" s="58" t="s">
        <v>47</v>
      </c>
      <c r="O89" s="58" t="s">
        <v>145</v>
      </c>
      <c r="P89" s="58" t="s">
        <v>146</v>
      </c>
      <c r="Q89" s="58" t="s">
        <v>147</v>
      </c>
      <c r="R89" s="58" t="s">
        <v>148</v>
      </c>
      <c r="S89" s="58" t="s">
        <v>149</v>
      </c>
      <c r="T89" s="59" t="s">
        <v>150</v>
      </c>
    </row>
    <row r="90" spans="2:65" s="1" customFormat="1" ht="22.9" customHeight="1">
      <c r="B90" s="33"/>
      <c r="C90" s="62" t="s">
        <v>151</v>
      </c>
      <c r="J90" s="112">
        <f>BK90</f>
        <v>0</v>
      </c>
      <c r="L90" s="33"/>
      <c r="M90" s="60"/>
      <c r="N90" s="51"/>
      <c r="O90" s="51"/>
      <c r="P90" s="113">
        <f>P91</f>
        <v>0</v>
      </c>
      <c r="Q90" s="51"/>
      <c r="R90" s="113">
        <f>R91</f>
        <v>7.2285849599999992</v>
      </c>
      <c r="S90" s="51"/>
      <c r="T90" s="114">
        <f>T91</f>
        <v>7.2048000000000005</v>
      </c>
      <c r="AT90" s="18" t="s">
        <v>76</v>
      </c>
      <c r="AU90" s="18" t="s">
        <v>132</v>
      </c>
      <c r="BK90" s="115">
        <f>BK91</f>
        <v>0</v>
      </c>
    </row>
    <row r="91" spans="2:65" s="10" customFormat="1" ht="25.9" customHeight="1">
      <c r="B91" s="116"/>
      <c r="D91" s="117" t="s">
        <v>76</v>
      </c>
      <c r="E91" s="118" t="s">
        <v>437</v>
      </c>
      <c r="F91" s="118" t="s">
        <v>438</v>
      </c>
      <c r="I91" s="119"/>
      <c r="J91" s="120">
        <f>BK91</f>
        <v>0</v>
      </c>
      <c r="L91" s="116"/>
      <c r="M91" s="121"/>
      <c r="P91" s="122">
        <f>P92+P99+P140+P201</f>
        <v>0</v>
      </c>
      <c r="R91" s="122">
        <f>R92+R99+R140+R201</f>
        <v>7.2285849599999992</v>
      </c>
      <c r="T91" s="123">
        <f>T92+T99+T140+T201</f>
        <v>7.2048000000000005</v>
      </c>
      <c r="AR91" s="117" t="s">
        <v>85</v>
      </c>
      <c r="AT91" s="124" t="s">
        <v>76</v>
      </c>
      <c r="AU91" s="124" t="s">
        <v>77</v>
      </c>
      <c r="AY91" s="117" t="s">
        <v>155</v>
      </c>
      <c r="BK91" s="125">
        <f>BK92+BK99+BK140+BK201</f>
        <v>0</v>
      </c>
    </row>
    <row r="92" spans="2:65" s="10" customFormat="1" ht="22.9" customHeight="1">
      <c r="B92" s="116"/>
      <c r="D92" s="117" t="s">
        <v>76</v>
      </c>
      <c r="E92" s="169" t="s">
        <v>85</v>
      </c>
      <c r="F92" s="169" t="s">
        <v>439</v>
      </c>
      <c r="I92" s="119"/>
      <c r="J92" s="170">
        <f>BK92</f>
        <v>0</v>
      </c>
      <c r="L92" s="116"/>
      <c r="M92" s="121"/>
      <c r="P92" s="122">
        <f>SUM(P93:P98)</f>
        <v>0</v>
      </c>
      <c r="R92" s="122">
        <f>SUM(R93:R98)</f>
        <v>0</v>
      </c>
      <c r="T92" s="123">
        <f>SUM(T93:T98)</f>
        <v>0</v>
      </c>
      <c r="AR92" s="117" t="s">
        <v>85</v>
      </c>
      <c r="AT92" s="124" t="s">
        <v>76</v>
      </c>
      <c r="AU92" s="124" t="s">
        <v>85</v>
      </c>
      <c r="AY92" s="117" t="s">
        <v>155</v>
      </c>
      <c r="BK92" s="125">
        <f>SUM(BK93:BK98)</f>
        <v>0</v>
      </c>
    </row>
    <row r="93" spans="2:65" s="1" customFormat="1" ht="16.5" customHeight="1">
      <c r="B93" s="33"/>
      <c r="C93" s="126" t="s">
        <v>85</v>
      </c>
      <c r="D93" s="126" t="s">
        <v>156</v>
      </c>
      <c r="E93" s="127" t="s">
        <v>440</v>
      </c>
      <c r="F93" s="128" t="s">
        <v>441</v>
      </c>
      <c r="G93" s="129" t="s">
        <v>419</v>
      </c>
      <c r="H93" s="130">
        <v>271.7</v>
      </c>
      <c r="I93" s="131"/>
      <c r="J93" s="132">
        <f>ROUND(I93*H93,2)</f>
        <v>0</v>
      </c>
      <c r="K93" s="128" t="s">
        <v>21</v>
      </c>
      <c r="L93" s="33"/>
      <c r="M93" s="133" t="s">
        <v>21</v>
      </c>
      <c r="N93" s="134" t="s">
        <v>48</v>
      </c>
      <c r="P93" s="135">
        <f>O93*H93</f>
        <v>0</v>
      </c>
      <c r="Q93" s="135">
        <v>0</v>
      </c>
      <c r="R93" s="135">
        <f>Q93*H93</f>
        <v>0</v>
      </c>
      <c r="S93" s="135">
        <v>0</v>
      </c>
      <c r="T93" s="136">
        <f>S93*H93</f>
        <v>0</v>
      </c>
      <c r="AR93" s="137" t="s">
        <v>154</v>
      </c>
      <c r="AT93" s="137" t="s">
        <v>156</v>
      </c>
      <c r="AU93" s="137" t="s">
        <v>87</v>
      </c>
      <c r="AY93" s="18" t="s">
        <v>155</v>
      </c>
      <c r="BE93" s="138">
        <f>IF(N93="základní",J93,0)</f>
        <v>0</v>
      </c>
      <c r="BF93" s="138">
        <f>IF(N93="snížená",J93,0)</f>
        <v>0</v>
      </c>
      <c r="BG93" s="138">
        <f>IF(N93="zákl. přenesená",J93,0)</f>
        <v>0</v>
      </c>
      <c r="BH93" s="138">
        <f>IF(N93="sníž. přenesená",J93,0)</f>
        <v>0</v>
      </c>
      <c r="BI93" s="138">
        <f>IF(N93="nulová",J93,0)</f>
        <v>0</v>
      </c>
      <c r="BJ93" s="18" t="s">
        <v>85</v>
      </c>
      <c r="BK93" s="138">
        <f>ROUND(I93*H93,2)</f>
        <v>0</v>
      </c>
      <c r="BL93" s="18" t="s">
        <v>154</v>
      </c>
      <c r="BM93" s="137" t="s">
        <v>684</v>
      </c>
    </row>
    <row r="94" spans="2:65" s="1" customFormat="1" ht="48.75">
      <c r="B94" s="33"/>
      <c r="D94" s="139" t="s">
        <v>161</v>
      </c>
      <c r="F94" s="140" t="s">
        <v>443</v>
      </c>
      <c r="I94" s="141"/>
      <c r="L94" s="33"/>
      <c r="M94" s="142"/>
      <c r="T94" s="54"/>
      <c r="AT94" s="18" t="s">
        <v>161</v>
      </c>
      <c r="AU94" s="18" t="s">
        <v>87</v>
      </c>
    </row>
    <row r="95" spans="2:65" s="11" customFormat="1">
      <c r="B95" s="144"/>
      <c r="D95" s="139" t="s">
        <v>193</v>
      </c>
      <c r="E95" s="145" t="s">
        <v>21</v>
      </c>
      <c r="F95" s="146" t="s">
        <v>417</v>
      </c>
      <c r="H95" s="147">
        <v>271.7</v>
      </c>
      <c r="I95" s="148"/>
      <c r="L95" s="144"/>
      <c r="M95" s="149"/>
      <c r="T95" s="150"/>
      <c r="AT95" s="145" t="s">
        <v>193</v>
      </c>
      <c r="AU95" s="145" t="s">
        <v>87</v>
      </c>
      <c r="AV95" s="11" t="s">
        <v>87</v>
      </c>
      <c r="AW95" s="11" t="s">
        <v>38</v>
      </c>
      <c r="AX95" s="11" t="s">
        <v>85</v>
      </c>
      <c r="AY95" s="145" t="s">
        <v>155</v>
      </c>
    </row>
    <row r="96" spans="2:65" s="1" customFormat="1">
      <c r="B96" s="33"/>
      <c r="D96" s="139" t="s">
        <v>445</v>
      </c>
      <c r="F96" s="171" t="s">
        <v>446</v>
      </c>
      <c r="L96" s="33"/>
      <c r="M96" s="142"/>
      <c r="T96" s="54"/>
      <c r="AU96" s="18" t="s">
        <v>87</v>
      </c>
    </row>
    <row r="97" spans="2:65" s="1" customFormat="1">
      <c r="B97" s="33"/>
      <c r="D97" s="139" t="s">
        <v>445</v>
      </c>
      <c r="F97" s="172" t="s">
        <v>447</v>
      </c>
      <c r="H97" s="173">
        <v>0</v>
      </c>
      <c r="L97" s="33"/>
      <c r="M97" s="142"/>
      <c r="T97" s="54"/>
      <c r="AU97" s="18" t="s">
        <v>87</v>
      </c>
    </row>
    <row r="98" spans="2:65" s="1" customFormat="1">
      <c r="B98" s="33"/>
      <c r="D98" s="139" t="s">
        <v>445</v>
      </c>
      <c r="F98" s="172" t="s">
        <v>685</v>
      </c>
      <c r="H98" s="173">
        <v>271.7</v>
      </c>
      <c r="L98" s="33"/>
      <c r="M98" s="142"/>
      <c r="T98" s="54"/>
      <c r="AU98" s="18" t="s">
        <v>87</v>
      </c>
    </row>
    <row r="99" spans="2:65" s="10" customFormat="1" ht="22.9" customHeight="1">
      <c r="B99" s="116"/>
      <c r="D99" s="117" t="s">
        <v>76</v>
      </c>
      <c r="E99" s="169" t="s">
        <v>87</v>
      </c>
      <c r="F99" s="169" t="s">
        <v>449</v>
      </c>
      <c r="I99" s="119"/>
      <c r="J99" s="170">
        <f>BK99</f>
        <v>0</v>
      </c>
      <c r="L99" s="116"/>
      <c r="M99" s="121"/>
      <c r="P99" s="122">
        <f>SUM(P100:P139)</f>
        <v>0</v>
      </c>
      <c r="R99" s="122">
        <f>SUM(R100:R139)</f>
        <v>0.10039295999999999</v>
      </c>
      <c r="T99" s="123">
        <f>SUM(T100:T139)</f>
        <v>0</v>
      </c>
      <c r="AR99" s="117" t="s">
        <v>85</v>
      </c>
      <c r="AT99" s="124" t="s">
        <v>76</v>
      </c>
      <c r="AU99" s="124" t="s">
        <v>85</v>
      </c>
      <c r="AY99" s="117" t="s">
        <v>155</v>
      </c>
      <c r="BK99" s="125">
        <f>SUM(BK100:BK139)</f>
        <v>0</v>
      </c>
    </row>
    <row r="100" spans="2:65" s="1" customFormat="1" ht="16.5" customHeight="1">
      <c r="B100" s="33"/>
      <c r="C100" s="126" t="s">
        <v>87</v>
      </c>
      <c r="D100" s="126" t="s">
        <v>156</v>
      </c>
      <c r="E100" s="127" t="s">
        <v>616</v>
      </c>
      <c r="F100" s="128" t="s">
        <v>617</v>
      </c>
      <c r="G100" s="129" t="s">
        <v>422</v>
      </c>
      <c r="H100" s="130">
        <v>583.67999999999995</v>
      </c>
      <c r="I100" s="131"/>
      <c r="J100" s="132">
        <f>ROUND(I100*H100,2)</f>
        <v>0</v>
      </c>
      <c r="K100" s="128" t="s">
        <v>452</v>
      </c>
      <c r="L100" s="33"/>
      <c r="M100" s="133" t="s">
        <v>21</v>
      </c>
      <c r="N100" s="134" t="s">
        <v>48</v>
      </c>
      <c r="P100" s="135">
        <f>O100*H100</f>
        <v>0</v>
      </c>
      <c r="Q100" s="135">
        <v>1.3999999999999999E-4</v>
      </c>
      <c r="R100" s="135">
        <f>Q100*H100</f>
        <v>8.1715199999999988E-2</v>
      </c>
      <c r="S100" s="135">
        <v>0</v>
      </c>
      <c r="T100" s="136">
        <f>S100*H100</f>
        <v>0</v>
      </c>
      <c r="AR100" s="137" t="s">
        <v>154</v>
      </c>
      <c r="AT100" s="137" t="s">
        <v>156</v>
      </c>
      <c r="AU100" s="137" t="s">
        <v>87</v>
      </c>
      <c r="AY100" s="18" t="s">
        <v>155</v>
      </c>
      <c r="BE100" s="138">
        <f>IF(N100="základní",J100,0)</f>
        <v>0</v>
      </c>
      <c r="BF100" s="138">
        <f>IF(N100="snížená",J100,0)</f>
        <v>0</v>
      </c>
      <c r="BG100" s="138">
        <f>IF(N100="zákl. přenesená",J100,0)</f>
        <v>0</v>
      </c>
      <c r="BH100" s="138">
        <f>IF(N100="sníž. přenesená",J100,0)</f>
        <v>0</v>
      </c>
      <c r="BI100" s="138">
        <f>IF(N100="nulová",J100,0)</f>
        <v>0</v>
      </c>
      <c r="BJ100" s="18" t="s">
        <v>85</v>
      </c>
      <c r="BK100" s="138">
        <f>ROUND(I100*H100,2)</f>
        <v>0</v>
      </c>
      <c r="BL100" s="18" t="s">
        <v>154</v>
      </c>
      <c r="BM100" s="137" t="s">
        <v>686</v>
      </c>
    </row>
    <row r="101" spans="2:65" s="1" customFormat="1" ht="19.5">
      <c r="B101" s="33"/>
      <c r="D101" s="139" t="s">
        <v>161</v>
      </c>
      <c r="F101" s="140" t="s">
        <v>619</v>
      </c>
      <c r="I101" s="141"/>
      <c r="L101" s="33"/>
      <c r="M101" s="142"/>
      <c r="T101" s="54"/>
      <c r="AT101" s="18" t="s">
        <v>161</v>
      </c>
      <c r="AU101" s="18" t="s">
        <v>87</v>
      </c>
    </row>
    <row r="102" spans="2:65" s="1" customFormat="1">
      <c r="B102" s="33"/>
      <c r="D102" s="174" t="s">
        <v>455</v>
      </c>
      <c r="F102" s="175" t="s">
        <v>620</v>
      </c>
      <c r="I102" s="141"/>
      <c r="L102" s="33"/>
      <c r="M102" s="142"/>
      <c r="T102" s="54"/>
      <c r="AT102" s="18" t="s">
        <v>455</v>
      </c>
      <c r="AU102" s="18" t="s">
        <v>87</v>
      </c>
    </row>
    <row r="103" spans="2:65" s="1" customFormat="1" ht="29.25">
      <c r="B103" s="33"/>
      <c r="D103" s="139" t="s">
        <v>162</v>
      </c>
      <c r="F103" s="143" t="s">
        <v>621</v>
      </c>
      <c r="I103" s="141"/>
      <c r="L103" s="33"/>
      <c r="M103" s="142"/>
      <c r="T103" s="54"/>
      <c r="AT103" s="18" t="s">
        <v>162</v>
      </c>
      <c r="AU103" s="18" t="s">
        <v>87</v>
      </c>
    </row>
    <row r="104" spans="2:65" s="11" customFormat="1">
      <c r="B104" s="144"/>
      <c r="D104" s="139" t="s">
        <v>193</v>
      </c>
      <c r="E104" s="145" t="s">
        <v>21</v>
      </c>
      <c r="F104" s="146" t="s">
        <v>622</v>
      </c>
      <c r="H104" s="147">
        <v>583.67999999999995</v>
      </c>
      <c r="I104" s="148"/>
      <c r="L104" s="144"/>
      <c r="M104" s="149"/>
      <c r="T104" s="150"/>
      <c r="AT104" s="145" t="s">
        <v>193</v>
      </c>
      <c r="AU104" s="145" t="s">
        <v>87</v>
      </c>
      <c r="AV104" s="11" t="s">
        <v>87</v>
      </c>
      <c r="AW104" s="11" t="s">
        <v>38</v>
      </c>
      <c r="AX104" s="11" t="s">
        <v>85</v>
      </c>
      <c r="AY104" s="145" t="s">
        <v>155</v>
      </c>
    </row>
    <row r="105" spans="2:65" s="1" customFormat="1">
      <c r="B105" s="33"/>
      <c r="D105" s="139" t="s">
        <v>445</v>
      </c>
      <c r="F105" s="171" t="s">
        <v>623</v>
      </c>
      <c r="L105" s="33"/>
      <c r="M105" s="142"/>
      <c r="T105" s="54"/>
      <c r="AU105" s="18" t="s">
        <v>87</v>
      </c>
    </row>
    <row r="106" spans="2:65" s="1" customFormat="1">
      <c r="B106" s="33"/>
      <c r="D106" s="139" t="s">
        <v>445</v>
      </c>
      <c r="F106" s="172" t="s">
        <v>624</v>
      </c>
      <c r="H106" s="173">
        <v>0</v>
      </c>
      <c r="L106" s="33"/>
      <c r="M106" s="142"/>
      <c r="T106" s="54"/>
      <c r="AU106" s="18" t="s">
        <v>87</v>
      </c>
    </row>
    <row r="107" spans="2:65" s="1" customFormat="1">
      <c r="B107" s="33"/>
      <c r="D107" s="139" t="s">
        <v>445</v>
      </c>
      <c r="F107" s="172" t="s">
        <v>625</v>
      </c>
      <c r="H107" s="173">
        <v>1459.2</v>
      </c>
      <c r="L107" s="33"/>
      <c r="M107" s="142"/>
      <c r="T107" s="54"/>
      <c r="AU107" s="18" t="s">
        <v>87</v>
      </c>
    </row>
    <row r="108" spans="2:65" s="1" customFormat="1" ht="16.5" customHeight="1">
      <c r="B108" s="33"/>
      <c r="C108" s="126" t="s">
        <v>168</v>
      </c>
      <c r="D108" s="126" t="s">
        <v>156</v>
      </c>
      <c r="E108" s="127" t="s">
        <v>626</v>
      </c>
      <c r="F108" s="128" t="s">
        <v>627</v>
      </c>
      <c r="G108" s="129" t="s">
        <v>609</v>
      </c>
      <c r="H108" s="130">
        <v>1459.2</v>
      </c>
      <c r="I108" s="131"/>
      <c r="J108" s="132">
        <f>ROUND(I108*H108,2)</f>
        <v>0</v>
      </c>
      <c r="K108" s="128" t="s">
        <v>21</v>
      </c>
      <c r="L108" s="33"/>
      <c r="M108" s="133" t="s">
        <v>21</v>
      </c>
      <c r="N108" s="134" t="s">
        <v>48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154</v>
      </c>
      <c r="AT108" s="137" t="s">
        <v>156</v>
      </c>
      <c r="AU108" s="137" t="s">
        <v>87</v>
      </c>
      <c r="AY108" s="18" t="s">
        <v>155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8" t="s">
        <v>85</v>
      </c>
      <c r="BK108" s="138">
        <f>ROUND(I108*H108,2)</f>
        <v>0</v>
      </c>
      <c r="BL108" s="18" t="s">
        <v>154</v>
      </c>
      <c r="BM108" s="137" t="s">
        <v>687</v>
      </c>
    </row>
    <row r="109" spans="2:65" s="1" customFormat="1">
      <c r="B109" s="33"/>
      <c r="D109" s="139" t="s">
        <v>161</v>
      </c>
      <c r="F109" s="140" t="s">
        <v>627</v>
      </c>
      <c r="I109" s="141"/>
      <c r="L109" s="33"/>
      <c r="M109" s="142"/>
      <c r="T109" s="54"/>
      <c r="AT109" s="18" t="s">
        <v>161</v>
      </c>
      <c r="AU109" s="18" t="s">
        <v>87</v>
      </c>
    </row>
    <row r="110" spans="2:65" s="1" customFormat="1" ht="29.25">
      <c r="B110" s="33"/>
      <c r="D110" s="139" t="s">
        <v>162</v>
      </c>
      <c r="F110" s="143" t="s">
        <v>621</v>
      </c>
      <c r="I110" s="141"/>
      <c r="L110" s="33"/>
      <c r="M110" s="142"/>
      <c r="T110" s="54"/>
      <c r="AT110" s="18" t="s">
        <v>162</v>
      </c>
      <c r="AU110" s="18" t="s">
        <v>87</v>
      </c>
    </row>
    <row r="111" spans="2:65" s="11" customFormat="1">
      <c r="B111" s="144"/>
      <c r="D111" s="139" t="s">
        <v>193</v>
      </c>
      <c r="E111" s="145" t="s">
        <v>21</v>
      </c>
      <c r="F111" s="146" t="s">
        <v>608</v>
      </c>
      <c r="H111" s="147">
        <v>1459.2</v>
      </c>
      <c r="I111" s="148"/>
      <c r="L111" s="144"/>
      <c r="M111" s="149"/>
      <c r="T111" s="150"/>
      <c r="AT111" s="145" t="s">
        <v>193</v>
      </c>
      <c r="AU111" s="145" t="s">
        <v>87</v>
      </c>
      <c r="AV111" s="11" t="s">
        <v>87</v>
      </c>
      <c r="AW111" s="11" t="s">
        <v>38</v>
      </c>
      <c r="AX111" s="11" t="s">
        <v>85</v>
      </c>
      <c r="AY111" s="145" t="s">
        <v>155</v>
      </c>
    </row>
    <row r="112" spans="2:65" s="1" customFormat="1">
      <c r="B112" s="33"/>
      <c r="D112" s="139" t="s">
        <v>445</v>
      </c>
      <c r="F112" s="171" t="s">
        <v>623</v>
      </c>
      <c r="L112" s="33"/>
      <c r="M112" s="142"/>
      <c r="T112" s="54"/>
      <c r="AU112" s="18" t="s">
        <v>87</v>
      </c>
    </row>
    <row r="113" spans="2:65" s="1" customFormat="1">
      <c r="B113" s="33"/>
      <c r="D113" s="139" t="s">
        <v>445</v>
      </c>
      <c r="F113" s="172" t="s">
        <v>624</v>
      </c>
      <c r="H113" s="173">
        <v>0</v>
      </c>
      <c r="L113" s="33"/>
      <c r="M113" s="142"/>
      <c r="T113" s="54"/>
      <c r="AU113" s="18" t="s">
        <v>87</v>
      </c>
    </row>
    <row r="114" spans="2:65" s="1" customFormat="1">
      <c r="B114" s="33"/>
      <c r="D114" s="139" t="s">
        <v>445</v>
      </c>
      <c r="F114" s="172" t="s">
        <v>625</v>
      </c>
      <c r="H114" s="173">
        <v>1459.2</v>
      </c>
      <c r="L114" s="33"/>
      <c r="M114" s="142"/>
      <c r="T114" s="54"/>
      <c r="AU114" s="18" t="s">
        <v>87</v>
      </c>
    </row>
    <row r="115" spans="2:65" s="1" customFormat="1" ht="16.5" customHeight="1">
      <c r="B115" s="33"/>
      <c r="C115" s="126" t="s">
        <v>154</v>
      </c>
      <c r="D115" s="126" t="s">
        <v>156</v>
      </c>
      <c r="E115" s="127" t="s">
        <v>629</v>
      </c>
      <c r="F115" s="128" t="s">
        <v>630</v>
      </c>
      <c r="G115" s="129" t="s">
        <v>631</v>
      </c>
      <c r="H115" s="130">
        <v>466.94400000000002</v>
      </c>
      <c r="I115" s="131"/>
      <c r="J115" s="132">
        <f>ROUND(I115*H115,2)</f>
        <v>0</v>
      </c>
      <c r="K115" s="128" t="s">
        <v>452</v>
      </c>
      <c r="L115" s="33"/>
      <c r="M115" s="133" t="s">
        <v>21</v>
      </c>
      <c r="N115" s="134" t="s">
        <v>48</v>
      </c>
      <c r="P115" s="135">
        <f>O115*H115</f>
        <v>0</v>
      </c>
      <c r="Q115" s="135">
        <v>4.0000000000000003E-5</v>
      </c>
      <c r="R115" s="135">
        <f>Q115*H115</f>
        <v>1.8677760000000002E-2</v>
      </c>
      <c r="S115" s="135">
        <v>0</v>
      </c>
      <c r="T115" s="136">
        <f>S115*H115</f>
        <v>0</v>
      </c>
      <c r="AR115" s="137" t="s">
        <v>154</v>
      </c>
      <c r="AT115" s="137" t="s">
        <v>156</v>
      </c>
      <c r="AU115" s="137" t="s">
        <v>87</v>
      </c>
      <c r="AY115" s="18" t="s">
        <v>155</v>
      </c>
      <c r="BE115" s="138">
        <f>IF(N115="základní",J115,0)</f>
        <v>0</v>
      </c>
      <c r="BF115" s="138">
        <f>IF(N115="snížená",J115,0)</f>
        <v>0</v>
      </c>
      <c r="BG115" s="138">
        <f>IF(N115="zákl. přenesená",J115,0)</f>
        <v>0</v>
      </c>
      <c r="BH115" s="138">
        <f>IF(N115="sníž. přenesená",J115,0)</f>
        <v>0</v>
      </c>
      <c r="BI115" s="138">
        <f>IF(N115="nulová",J115,0)</f>
        <v>0</v>
      </c>
      <c r="BJ115" s="18" t="s">
        <v>85</v>
      </c>
      <c r="BK115" s="138">
        <f>ROUND(I115*H115,2)</f>
        <v>0</v>
      </c>
      <c r="BL115" s="18" t="s">
        <v>154</v>
      </c>
      <c r="BM115" s="137" t="s">
        <v>688</v>
      </c>
    </row>
    <row r="116" spans="2:65" s="1" customFormat="1">
      <c r="B116" s="33"/>
      <c r="D116" s="139" t="s">
        <v>161</v>
      </c>
      <c r="F116" s="140" t="s">
        <v>633</v>
      </c>
      <c r="I116" s="141"/>
      <c r="L116" s="33"/>
      <c r="M116" s="142"/>
      <c r="T116" s="54"/>
      <c r="AT116" s="18" t="s">
        <v>161</v>
      </c>
      <c r="AU116" s="18" t="s">
        <v>87</v>
      </c>
    </row>
    <row r="117" spans="2:65" s="1" customFormat="1">
      <c r="B117" s="33"/>
      <c r="D117" s="174" t="s">
        <v>455</v>
      </c>
      <c r="F117" s="175" t="s">
        <v>634</v>
      </c>
      <c r="I117" s="141"/>
      <c r="L117" s="33"/>
      <c r="M117" s="142"/>
      <c r="T117" s="54"/>
      <c r="AT117" s="18" t="s">
        <v>455</v>
      </c>
      <c r="AU117" s="18" t="s">
        <v>87</v>
      </c>
    </row>
    <row r="118" spans="2:65" s="1" customFormat="1" ht="29.25">
      <c r="B118" s="33"/>
      <c r="D118" s="139" t="s">
        <v>162</v>
      </c>
      <c r="F118" s="143" t="s">
        <v>621</v>
      </c>
      <c r="I118" s="141"/>
      <c r="L118" s="33"/>
      <c r="M118" s="142"/>
      <c r="T118" s="54"/>
      <c r="AT118" s="18" t="s">
        <v>162</v>
      </c>
      <c r="AU118" s="18" t="s">
        <v>87</v>
      </c>
    </row>
    <row r="119" spans="2:65" s="11" customFormat="1">
      <c r="B119" s="144"/>
      <c r="D119" s="139" t="s">
        <v>193</v>
      </c>
      <c r="E119" s="145" t="s">
        <v>21</v>
      </c>
      <c r="F119" s="146" t="s">
        <v>635</v>
      </c>
      <c r="H119" s="147">
        <v>466.94400000000002</v>
      </c>
      <c r="I119" s="148"/>
      <c r="L119" s="144"/>
      <c r="M119" s="149"/>
      <c r="T119" s="150"/>
      <c r="AT119" s="145" t="s">
        <v>193</v>
      </c>
      <c r="AU119" s="145" t="s">
        <v>87</v>
      </c>
      <c r="AV119" s="11" t="s">
        <v>87</v>
      </c>
      <c r="AW119" s="11" t="s">
        <v>38</v>
      </c>
      <c r="AX119" s="11" t="s">
        <v>85</v>
      </c>
      <c r="AY119" s="145" t="s">
        <v>155</v>
      </c>
    </row>
    <row r="120" spans="2:65" s="1" customFormat="1">
      <c r="B120" s="33"/>
      <c r="D120" s="139" t="s">
        <v>445</v>
      </c>
      <c r="F120" s="171" t="s">
        <v>623</v>
      </c>
      <c r="L120" s="33"/>
      <c r="M120" s="142"/>
      <c r="T120" s="54"/>
      <c r="AU120" s="18" t="s">
        <v>87</v>
      </c>
    </row>
    <row r="121" spans="2:65" s="1" customFormat="1">
      <c r="B121" s="33"/>
      <c r="D121" s="139" t="s">
        <v>445</v>
      </c>
      <c r="F121" s="172" t="s">
        <v>624</v>
      </c>
      <c r="H121" s="173">
        <v>0</v>
      </c>
      <c r="L121" s="33"/>
      <c r="M121" s="142"/>
      <c r="T121" s="54"/>
      <c r="AU121" s="18" t="s">
        <v>87</v>
      </c>
    </row>
    <row r="122" spans="2:65" s="1" customFormat="1">
      <c r="B122" s="33"/>
      <c r="D122" s="139" t="s">
        <v>445</v>
      </c>
      <c r="F122" s="172" t="s">
        <v>625</v>
      </c>
      <c r="H122" s="173">
        <v>1459.2</v>
      </c>
      <c r="L122" s="33"/>
      <c r="M122" s="142"/>
      <c r="T122" s="54"/>
      <c r="AU122" s="18" t="s">
        <v>87</v>
      </c>
    </row>
    <row r="123" spans="2:65" s="1" customFormat="1" ht="16.5" customHeight="1">
      <c r="B123" s="33"/>
      <c r="C123" s="151" t="s">
        <v>175</v>
      </c>
      <c r="D123" s="151" t="s">
        <v>244</v>
      </c>
      <c r="E123" s="152" t="s">
        <v>636</v>
      </c>
      <c r="F123" s="153" t="s">
        <v>637</v>
      </c>
      <c r="G123" s="154" t="s">
        <v>638</v>
      </c>
      <c r="H123" s="155">
        <v>583.67999999999995</v>
      </c>
      <c r="I123" s="156"/>
      <c r="J123" s="157">
        <f>ROUND(I123*H123,2)</f>
        <v>0</v>
      </c>
      <c r="K123" s="153" t="s">
        <v>21</v>
      </c>
      <c r="L123" s="158"/>
      <c r="M123" s="159" t="s">
        <v>21</v>
      </c>
      <c r="N123" s="160" t="s">
        <v>48</v>
      </c>
      <c r="P123" s="135">
        <f>O123*H123</f>
        <v>0</v>
      </c>
      <c r="Q123" s="135">
        <v>0</v>
      </c>
      <c r="R123" s="135">
        <f>Q123*H123</f>
        <v>0</v>
      </c>
      <c r="S123" s="135">
        <v>0</v>
      </c>
      <c r="T123" s="136">
        <f>S123*H123</f>
        <v>0</v>
      </c>
      <c r="AR123" s="137" t="s">
        <v>195</v>
      </c>
      <c r="AT123" s="137" t="s">
        <v>244</v>
      </c>
      <c r="AU123" s="137" t="s">
        <v>87</v>
      </c>
      <c r="AY123" s="18" t="s">
        <v>155</v>
      </c>
      <c r="BE123" s="138">
        <f>IF(N123="základní",J123,0)</f>
        <v>0</v>
      </c>
      <c r="BF123" s="138">
        <f>IF(N123="snížená",J123,0)</f>
        <v>0</v>
      </c>
      <c r="BG123" s="138">
        <f>IF(N123="zákl. přenesená",J123,0)</f>
        <v>0</v>
      </c>
      <c r="BH123" s="138">
        <f>IF(N123="sníž. přenesená",J123,0)</f>
        <v>0</v>
      </c>
      <c r="BI123" s="138">
        <f>IF(N123="nulová",J123,0)</f>
        <v>0</v>
      </c>
      <c r="BJ123" s="18" t="s">
        <v>85</v>
      </c>
      <c r="BK123" s="138">
        <f>ROUND(I123*H123,2)</f>
        <v>0</v>
      </c>
      <c r="BL123" s="18" t="s">
        <v>154</v>
      </c>
      <c r="BM123" s="137" t="s">
        <v>689</v>
      </c>
    </row>
    <row r="124" spans="2:65" s="1" customFormat="1">
      <c r="B124" s="33"/>
      <c r="D124" s="139" t="s">
        <v>161</v>
      </c>
      <c r="F124" s="140" t="s">
        <v>637</v>
      </c>
      <c r="I124" s="141"/>
      <c r="L124" s="33"/>
      <c r="M124" s="142"/>
      <c r="T124" s="54"/>
      <c r="AT124" s="18" t="s">
        <v>161</v>
      </c>
      <c r="AU124" s="18" t="s">
        <v>87</v>
      </c>
    </row>
    <row r="125" spans="2:65" s="1" customFormat="1" ht="29.25">
      <c r="B125" s="33"/>
      <c r="D125" s="139" t="s">
        <v>162</v>
      </c>
      <c r="F125" s="143" t="s">
        <v>621</v>
      </c>
      <c r="I125" s="141"/>
      <c r="L125" s="33"/>
      <c r="M125" s="142"/>
      <c r="T125" s="54"/>
      <c r="AT125" s="18" t="s">
        <v>162</v>
      </c>
      <c r="AU125" s="18" t="s">
        <v>87</v>
      </c>
    </row>
    <row r="126" spans="2:65" s="11" customFormat="1">
      <c r="B126" s="144"/>
      <c r="D126" s="139" t="s">
        <v>193</v>
      </c>
      <c r="E126" s="145" t="s">
        <v>21</v>
      </c>
      <c r="F126" s="146" t="s">
        <v>640</v>
      </c>
      <c r="H126" s="147">
        <v>583.67999999999995</v>
      </c>
      <c r="I126" s="148"/>
      <c r="L126" s="144"/>
      <c r="M126" s="149"/>
      <c r="T126" s="150"/>
      <c r="AT126" s="145" t="s">
        <v>193</v>
      </c>
      <c r="AU126" s="145" t="s">
        <v>87</v>
      </c>
      <c r="AV126" s="11" t="s">
        <v>87</v>
      </c>
      <c r="AW126" s="11" t="s">
        <v>38</v>
      </c>
      <c r="AX126" s="11" t="s">
        <v>85</v>
      </c>
      <c r="AY126" s="145" t="s">
        <v>155</v>
      </c>
    </row>
    <row r="127" spans="2:65" s="1" customFormat="1">
      <c r="B127" s="33"/>
      <c r="D127" s="139" t="s">
        <v>445</v>
      </c>
      <c r="F127" s="171" t="s">
        <v>623</v>
      </c>
      <c r="L127" s="33"/>
      <c r="M127" s="142"/>
      <c r="T127" s="54"/>
      <c r="AU127" s="18" t="s">
        <v>87</v>
      </c>
    </row>
    <row r="128" spans="2:65" s="1" customFormat="1">
      <c r="B128" s="33"/>
      <c r="D128" s="139" t="s">
        <v>445</v>
      </c>
      <c r="F128" s="172" t="s">
        <v>624</v>
      </c>
      <c r="H128" s="173">
        <v>0</v>
      </c>
      <c r="L128" s="33"/>
      <c r="M128" s="142"/>
      <c r="T128" s="54"/>
      <c r="AU128" s="18" t="s">
        <v>87</v>
      </c>
    </row>
    <row r="129" spans="2:65" s="1" customFormat="1">
      <c r="B129" s="33"/>
      <c r="D129" s="139" t="s">
        <v>445</v>
      </c>
      <c r="F129" s="172" t="s">
        <v>625</v>
      </c>
      <c r="H129" s="173">
        <v>1459.2</v>
      </c>
      <c r="L129" s="33"/>
      <c r="M129" s="142"/>
      <c r="T129" s="54"/>
      <c r="AU129" s="18" t="s">
        <v>87</v>
      </c>
    </row>
    <row r="130" spans="2:65" s="1" customFormat="1" ht="16.5" customHeight="1">
      <c r="B130" s="33"/>
      <c r="C130" s="126" t="s">
        <v>179</v>
      </c>
      <c r="D130" s="126" t="s">
        <v>156</v>
      </c>
      <c r="E130" s="127" t="s">
        <v>641</v>
      </c>
      <c r="F130" s="128" t="s">
        <v>642</v>
      </c>
      <c r="G130" s="129" t="s">
        <v>609</v>
      </c>
      <c r="H130" s="130">
        <v>1459.2</v>
      </c>
      <c r="I130" s="131"/>
      <c r="J130" s="132">
        <f>ROUND(I130*H130,2)</f>
        <v>0</v>
      </c>
      <c r="K130" s="128" t="s">
        <v>21</v>
      </c>
      <c r="L130" s="33"/>
      <c r="M130" s="133" t="s">
        <v>21</v>
      </c>
      <c r="N130" s="134" t="s">
        <v>48</v>
      </c>
      <c r="P130" s="135">
        <f>O130*H130</f>
        <v>0</v>
      </c>
      <c r="Q130" s="135">
        <v>0</v>
      </c>
      <c r="R130" s="135">
        <f>Q130*H130</f>
        <v>0</v>
      </c>
      <c r="S130" s="135">
        <v>0</v>
      </c>
      <c r="T130" s="136">
        <f>S130*H130</f>
        <v>0</v>
      </c>
      <c r="AR130" s="137" t="s">
        <v>154</v>
      </c>
      <c r="AT130" s="137" t="s">
        <v>156</v>
      </c>
      <c r="AU130" s="137" t="s">
        <v>87</v>
      </c>
      <c r="AY130" s="18" t="s">
        <v>155</v>
      </c>
      <c r="BE130" s="138">
        <f>IF(N130="základní",J130,0)</f>
        <v>0</v>
      </c>
      <c r="BF130" s="138">
        <f>IF(N130="snížená",J130,0)</f>
        <v>0</v>
      </c>
      <c r="BG130" s="138">
        <f>IF(N130="zákl. přenesená",J130,0)</f>
        <v>0</v>
      </c>
      <c r="BH130" s="138">
        <f>IF(N130="sníž. přenesená",J130,0)</f>
        <v>0</v>
      </c>
      <c r="BI130" s="138">
        <f>IF(N130="nulová",J130,0)</f>
        <v>0</v>
      </c>
      <c r="BJ130" s="18" t="s">
        <v>85</v>
      </c>
      <c r="BK130" s="138">
        <f>ROUND(I130*H130,2)</f>
        <v>0</v>
      </c>
      <c r="BL130" s="18" t="s">
        <v>154</v>
      </c>
      <c r="BM130" s="137" t="s">
        <v>690</v>
      </c>
    </row>
    <row r="131" spans="2:65" s="1" customFormat="1">
      <c r="B131" s="33"/>
      <c r="D131" s="139" t="s">
        <v>161</v>
      </c>
      <c r="F131" s="140" t="s">
        <v>642</v>
      </c>
      <c r="I131" s="141"/>
      <c r="L131" s="33"/>
      <c r="M131" s="142"/>
      <c r="T131" s="54"/>
      <c r="AT131" s="18" t="s">
        <v>161</v>
      </c>
      <c r="AU131" s="18" t="s">
        <v>87</v>
      </c>
    </row>
    <row r="132" spans="2:65" s="1" customFormat="1" ht="29.25">
      <c r="B132" s="33"/>
      <c r="D132" s="139" t="s">
        <v>162</v>
      </c>
      <c r="F132" s="143" t="s">
        <v>621</v>
      </c>
      <c r="I132" s="141"/>
      <c r="L132" s="33"/>
      <c r="M132" s="142"/>
      <c r="T132" s="54"/>
      <c r="AT132" s="18" t="s">
        <v>162</v>
      </c>
      <c r="AU132" s="18" t="s">
        <v>87</v>
      </c>
    </row>
    <row r="133" spans="2:65" s="13" customFormat="1">
      <c r="B133" s="176"/>
      <c r="D133" s="139" t="s">
        <v>193</v>
      </c>
      <c r="E133" s="177" t="s">
        <v>21</v>
      </c>
      <c r="F133" s="178" t="s">
        <v>624</v>
      </c>
      <c r="H133" s="177" t="s">
        <v>21</v>
      </c>
      <c r="I133" s="179"/>
      <c r="L133" s="176"/>
      <c r="M133" s="180"/>
      <c r="T133" s="181"/>
      <c r="AT133" s="177" t="s">
        <v>193</v>
      </c>
      <c r="AU133" s="177" t="s">
        <v>87</v>
      </c>
      <c r="AV133" s="13" t="s">
        <v>85</v>
      </c>
      <c r="AW133" s="13" t="s">
        <v>38</v>
      </c>
      <c r="AX133" s="13" t="s">
        <v>77</v>
      </c>
      <c r="AY133" s="177" t="s">
        <v>155</v>
      </c>
    </row>
    <row r="134" spans="2:65" s="11" customFormat="1">
      <c r="B134" s="144"/>
      <c r="D134" s="139" t="s">
        <v>193</v>
      </c>
      <c r="E134" s="145" t="s">
        <v>608</v>
      </c>
      <c r="F134" s="146" t="s">
        <v>625</v>
      </c>
      <c r="H134" s="147">
        <v>1459.2</v>
      </c>
      <c r="I134" s="148"/>
      <c r="L134" s="144"/>
      <c r="M134" s="149"/>
      <c r="T134" s="150"/>
      <c r="AT134" s="145" t="s">
        <v>193</v>
      </c>
      <c r="AU134" s="145" t="s">
        <v>87</v>
      </c>
      <c r="AV134" s="11" t="s">
        <v>87</v>
      </c>
      <c r="AW134" s="11" t="s">
        <v>38</v>
      </c>
      <c r="AX134" s="11" t="s">
        <v>85</v>
      </c>
      <c r="AY134" s="145" t="s">
        <v>155</v>
      </c>
    </row>
    <row r="135" spans="2:65" s="1" customFormat="1">
      <c r="B135" s="33"/>
      <c r="D135" s="139" t="s">
        <v>445</v>
      </c>
      <c r="F135" s="171" t="s">
        <v>644</v>
      </c>
      <c r="L135" s="33"/>
      <c r="M135" s="142"/>
      <c r="T135" s="54"/>
      <c r="AU135" s="18" t="s">
        <v>87</v>
      </c>
    </row>
    <row r="136" spans="2:65" s="1" customFormat="1">
      <c r="B136" s="33"/>
      <c r="D136" s="139" t="s">
        <v>445</v>
      </c>
      <c r="F136" s="172" t="s">
        <v>645</v>
      </c>
      <c r="H136" s="173">
        <v>0</v>
      </c>
      <c r="L136" s="33"/>
      <c r="M136" s="142"/>
      <c r="T136" s="54"/>
      <c r="AU136" s="18" t="s">
        <v>87</v>
      </c>
    </row>
    <row r="137" spans="2:65" s="1" customFormat="1">
      <c r="B137" s="33"/>
      <c r="D137" s="139" t="s">
        <v>445</v>
      </c>
      <c r="F137" s="172" t="s">
        <v>691</v>
      </c>
      <c r="H137" s="173">
        <v>120</v>
      </c>
      <c r="L137" s="33"/>
      <c r="M137" s="142"/>
      <c r="T137" s="54"/>
      <c r="AU137" s="18" t="s">
        <v>87</v>
      </c>
    </row>
    <row r="138" spans="2:65" s="1" customFormat="1">
      <c r="B138" s="33"/>
      <c r="D138" s="139" t="s">
        <v>445</v>
      </c>
      <c r="F138" s="172" t="s">
        <v>692</v>
      </c>
      <c r="H138" s="173">
        <v>62.4</v>
      </c>
      <c r="L138" s="33"/>
      <c r="M138" s="142"/>
      <c r="T138" s="54"/>
      <c r="AU138" s="18" t="s">
        <v>87</v>
      </c>
    </row>
    <row r="139" spans="2:65" s="1" customFormat="1">
      <c r="B139" s="33"/>
      <c r="D139" s="139" t="s">
        <v>445</v>
      </c>
      <c r="F139" s="172" t="s">
        <v>464</v>
      </c>
      <c r="H139" s="173">
        <v>182.4</v>
      </c>
      <c r="L139" s="33"/>
      <c r="M139" s="142"/>
      <c r="T139" s="54"/>
      <c r="AU139" s="18" t="s">
        <v>87</v>
      </c>
    </row>
    <row r="140" spans="2:65" s="10" customFormat="1" ht="22.9" customHeight="1">
      <c r="B140" s="116"/>
      <c r="D140" s="117" t="s">
        <v>76</v>
      </c>
      <c r="E140" s="169" t="s">
        <v>201</v>
      </c>
      <c r="F140" s="169" t="s">
        <v>524</v>
      </c>
      <c r="I140" s="119"/>
      <c r="J140" s="170">
        <f>BK140</f>
        <v>0</v>
      </c>
      <c r="L140" s="116"/>
      <c r="M140" s="121"/>
      <c r="P140" s="122">
        <f>SUM(P141:P200)</f>
        <v>0</v>
      </c>
      <c r="R140" s="122">
        <f>SUM(R141:R200)</f>
        <v>7.1281919999999994</v>
      </c>
      <c r="T140" s="123">
        <f>SUM(T141:T200)</f>
        <v>7.2048000000000005</v>
      </c>
      <c r="AR140" s="117" t="s">
        <v>85</v>
      </c>
      <c r="AT140" s="124" t="s">
        <v>76</v>
      </c>
      <c r="AU140" s="124" t="s">
        <v>85</v>
      </c>
      <c r="AY140" s="117" t="s">
        <v>155</v>
      </c>
      <c r="BK140" s="125">
        <f>SUM(BK141:BK200)</f>
        <v>0</v>
      </c>
    </row>
    <row r="141" spans="2:65" s="1" customFormat="1" ht="16.5" customHeight="1">
      <c r="B141" s="33"/>
      <c r="C141" s="126" t="s">
        <v>187</v>
      </c>
      <c r="D141" s="126" t="s">
        <v>156</v>
      </c>
      <c r="E141" s="127" t="s">
        <v>525</v>
      </c>
      <c r="F141" s="128" t="s">
        <v>526</v>
      </c>
      <c r="G141" s="129" t="s">
        <v>419</v>
      </c>
      <c r="H141" s="130">
        <v>271.7</v>
      </c>
      <c r="I141" s="131"/>
      <c r="J141" s="132">
        <f>ROUND(I141*H141,2)</f>
        <v>0</v>
      </c>
      <c r="K141" s="128" t="s">
        <v>452</v>
      </c>
      <c r="L141" s="33"/>
      <c r="M141" s="133" t="s">
        <v>21</v>
      </c>
      <c r="N141" s="134" t="s">
        <v>48</v>
      </c>
      <c r="P141" s="135">
        <f>O141*H141</f>
        <v>0</v>
      </c>
      <c r="Q141" s="135">
        <v>0</v>
      </c>
      <c r="R141" s="135">
        <f>Q141*H141</f>
        <v>0</v>
      </c>
      <c r="S141" s="135">
        <v>0</v>
      </c>
      <c r="T141" s="136">
        <f>S141*H141</f>
        <v>0</v>
      </c>
      <c r="AR141" s="137" t="s">
        <v>154</v>
      </c>
      <c r="AT141" s="137" t="s">
        <v>156</v>
      </c>
      <c r="AU141" s="137" t="s">
        <v>87</v>
      </c>
      <c r="AY141" s="18" t="s">
        <v>155</v>
      </c>
      <c r="BE141" s="138">
        <f>IF(N141="základní",J141,0)</f>
        <v>0</v>
      </c>
      <c r="BF141" s="138">
        <f>IF(N141="snížená",J141,0)</f>
        <v>0</v>
      </c>
      <c r="BG141" s="138">
        <f>IF(N141="zákl. přenesená",J141,0)</f>
        <v>0</v>
      </c>
      <c r="BH141" s="138">
        <f>IF(N141="sníž. přenesená",J141,0)</f>
        <v>0</v>
      </c>
      <c r="BI141" s="138">
        <f>IF(N141="nulová",J141,0)</f>
        <v>0</v>
      </c>
      <c r="BJ141" s="18" t="s">
        <v>85</v>
      </c>
      <c r="BK141" s="138">
        <f>ROUND(I141*H141,2)</f>
        <v>0</v>
      </c>
      <c r="BL141" s="18" t="s">
        <v>154</v>
      </c>
      <c r="BM141" s="137" t="s">
        <v>693</v>
      </c>
    </row>
    <row r="142" spans="2:65" s="1" customFormat="1">
      <c r="B142" s="33"/>
      <c r="D142" s="139" t="s">
        <v>161</v>
      </c>
      <c r="F142" s="140" t="s">
        <v>528</v>
      </c>
      <c r="I142" s="141"/>
      <c r="L142" s="33"/>
      <c r="M142" s="142"/>
      <c r="T142" s="54"/>
      <c r="AT142" s="18" t="s">
        <v>161</v>
      </c>
      <c r="AU142" s="18" t="s">
        <v>87</v>
      </c>
    </row>
    <row r="143" spans="2:65" s="1" customFormat="1">
      <c r="B143" s="33"/>
      <c r="D143" s="174" t="s">
        <v>455</v>
      </c>
      <c r="F143" s="175" t="s">
        <v>529</v>
      </c>
      <c r="I143" s="141"/>
      <c r="L143" s="33"/>
      <c r="M143" s="142"/>
      <c r="T143" s="54"/>
      <c r="AT143" s="18" t="s">
        <v>455</v>
      </c>
      <c r="AU143" s="18" t="s">
        <v>87</v>
      </c>
    </row>
    <row r="144" spans="2:65" s="13" customFormat="1">
      <c r="B144" s="176"/>
      <c r="D144" s="139" t="s">
        <v>193</v>
      </c>
      <c r="E144" s="177" t="s">
        <v>21</v>
      </c>
      <c r="F144" s="178" t="s">
        <v>447</v>
      </c>
      <c r="H144" s="177" t="s">
        <v>21</v>
      </c>
      <c r="I144" s="179"/>
      <c r="L144" s="176"/>
      <c r="M144" s="180"/>
      <c r="T144" s="181"/>
      <c r="AT144" s="177" t="s">
        <v>193</v>
      </c>
      <c r="AU144" s="177" t="s">
        <v>87</v>
      </c>
      <c r="AV144" s="13" t="s">
        <v>85</v>
      </c>
      <c r="AW144" s="13" t="s">
        <v>38</v>
      </c>
      <c r="AX144" s="13" t="s">
        <v>77</v>
      </c>
      <c r="AY144" s="177" t="s">
        <v>155</v>
      </c>
    </row>
    <row r="145" spans="2:65" s="11" customFormat="1">
      <c r="B145" s="144"/>
      <c r="D145" s="139" t="s">
        <v>193</v>
      </c>
      <c r="E145" s="145" t="s">
        <v>417</v>
      </c>
      <c r="F145" s="146" t="s">
        <v>685</v>
      </c>
      <c r="H145" s="147">
        <v>271.7</v>
      </c>
      <c r="I145" s="148"/>
      <c r="L145" s="144"/>
      <c r="M145" s="149"/>
      <c r="T145" s="150"/>
      <c r="AT145" s="145" t="s">
        <v>193</v>
      </c>
      <c r="AU145" s="145" t="s">
        <v>87</v>
      </c>
      <c r="AV145" s="11" t="s">
        <v>87</v>
      </c>
      <c r="AW145" s="11" t="s">
        <v>38</v>
      </c>
      <c r="AX145" s="11" t="s">
        <v>85</v>
      </c>
      <c r="AY145" s="145" t="s">
        <v>155</v>
      </c>
    </row>
    <row r="146" spans="2:65" s="1" customFormat="1" ht="21.75" customHeight="1">
      <c r="B146" s="33"/>
      <c r="C146" s="126" t="s">
        <v>195</v>
      </c>
      <c r="D146" s="126" t="s">
        <v>156</v>
      </c>
      <c r="E146" s="127" t="s">
        <v>647</v>
      </c>
      <c r="F146" s="128" t="s">
        <v>648</v>
      </c>
      <c r="G146" s="129" t="s">
        <v>415</v>
      </c>
      <c r="H146" s="130">
        <v>1226.4000000000001</v>
      </c>
      <c r="I146" s="131"/>
      <c r="J146" s="132">
        <f>ROUND(I146*H146,2)</f>
        <v>0</v>
      </c>
      <c r="K146" s="128" t="s">
        <v>21</v>
      </c>
      <c r="L146" s="33"/>
      <c r="M146" s="133" t="s">
        <v>21</v>
      </c>
      <c r="N146" s="134" t="s">
        <v>48</v>
      </c>
      <c r="P146" s="135">
        <f>O146*H146</f>
        <v>0</v>
      </c>
      <c r="Q146" s="135">
        <v>0</v>
      </c>
      <c r="R146" s="135">
        <f>Q146*H146</f>
        <v>0</v>
      </c>
      <c r="S146" s="135">
        <v>0</v>
      </c>
      <c r="T146" s="136">
        <f>S146*H146</f>
        <v>0</v>
      </c>
      <c r="AR146" s="137" t="s">
        <v>154</v>
      </c>
      <c r="AT146" s="137" t="s">
        <v>156</v>
      </c>
      <c r="AU146" s="137" t="s">
        <v>87</v>
      </c>
      <c r="AY146" s="18" t="s">
        <v>155</v>
      </c>
      <c r="BE146" s="138">
        <f>IF(N146="základní",J146,0)</f>
        <v>0</v>
      </c>
      <c r="BF146" s="138">
        <f>IF(N146="snížená",J146,0)</f>
        <v>0</v>
      </c>
      <c r="BG146" s="138">
        <f>IF(N146="zákl. přenesená",J146,0)</f>
        <v>0</v>
      </c>
      <c r="BH146" s="138">
        <f>IF(N146="sníž. přenesená",J146,0)</f>
        <v>0</v>
      </c>
      <c r="BI146" s="138">
        <f>IF(N146="nulová",J146,0)</f>
        <v>0</v>
      </c>
      <c r="BJ146" s="18" t="s">
        <v>85</v>
      </c>
      <c r="BK146" s="138">
        <f>ROUND(I146*H146,2)</f>
        <v>0</v>
      </c>
      <c r="BL146" s="18" t="s">
        <v>154</v>
      </c>
      <c r="BM146" s="137" t="s">
        <v>694</v>
      </c>
    </row>
    <row r="147" spans="2:65" s="1" customFormat="1" ht="19.5">
      <c r="B147" s="33"/>
      <c r="D147" s="139" t="s">
        <v>161</v>
      </c>
      <c r="F147" s="140" t="s">
        <v>650</v>
      </c>
      <c r="I147" s="141"/>
      <c r="L147" s="33"/>
      <c r="M147" s="142"/>
      <c r="T147" s="54"/>
      <c r="AT147" s="18" t="s">
        <v>161</v>
      </c>
      <c r="AU147" s="18" t="s">
        <v>87</v>
      </c>
    </row>
    <row r="148" spans="2:65" s="1" customFormat="1" ht="29.25">
      <c r="B148" s="33"/>
      <c r="D148" s="139" t="s">
        <v>162</v>
      </c>
      <c r="F148" s="143" t="s">
        <v>621</v>
      </c>
      <c r="I148" s="141"/>
      <c r="L148" s="33"/>
      <c r="M148" s="142"/>
      <c r="T148" s="54"/>
      <c r="AT148" s="18" t="s">
        <v>162</v>
      </c>
      <c r="AU148" s="18" t="s">
        <v>87</v>
      </c>
    </row>
    <row r="149" spans="2:65" s="13" customFormat="1">
      <c r="B149" s="176"/>
      <c r="D149" s="139" t="s">
        <v>193</v>
      </c>
      <c r="E149" s="177" t="s">
        <v>21</v>
      </c>
      <c r="F149" s="178" t="s">
        <v>652</v>
      </c>
      <c r="H149" s="177" t="s">
        <v>21</v>
      </c>
      <c r="I149" s="179"/>
      <c r="L149" s="176"/>
      <c r="M149" s="180"/>
      <c r="T149" s="181"/>
      <c r="AT149" s="177" t="s">
        <v>193</v>
      </c>
      <c r="AU149" s="177" t="s">
        <v>87</v>
      </c>
      <c r="AV149" s="13" t="s">
        <v>85</v>
      </c>
      <c r="AW149" s="13" t="s">
        <v>38</v>
      </c>
      <c r="AX149" s="13" t="s">
        <v>77</v>
      </c>
      <c r="AY149" s="177" t="s">
        <v>155</v>
      </c>
    </row>
    <row r="150" spans="2:65" s="11" customFormat="1">
      <c r="B150" s="144"/>
      <c r="D150" s="139" t="s">
        <v>193</v>
      </c>
      <c r="E150" s="145" t="s">
        <v>21</v>
      </c>
      <c r="F150" s="146" t="s">
        <v>695</v>
      </c>
      <c r="H150" s="147">
        <v>1226.4000000000001</v>
      </c>
      <c r="I150" s="148"/>
      <c r="L150" s="144"/>
      <c r="M150" s="149"/>
      <c r="T150" s="150"/>
      <c r="AT150" s="145" t="s">
        <v>193</v>
      </c>
      <c r="AU150" s="145" t="s">
        <v>87</v>
      </c>
      <c r="AV150" s="11" t="s">
        <v>87</v>
      </c>
      <c r="AW150" s="11" t="s">
        <v>38</v>
      </c>
      <c r="AX150" s="11" t="s">
        <v>77</v>
      </c>
      <c r="AY150" s="145" t="s">
        <v>155</v>
      </c>
    </row>
    <row r="151" spans="2:65" s="14" customFormat="1">
      <c r="B151" s="182"/>
      <c r="D151" s="139" t="s">
        <v>193</v>
      </c>
      <c r="E151" s="183" t="s">
        <v>605</v>
      </c>
      <c r="F151" s="184" t="s">
        <v>464</v>
      </c>
      <c r="H151" s="185">
        <v>1226.4000000000001</v>
      </c>
      <c r="I151" s="186"/>
      <c r="L151" s="182"/>
      <c r="M151" s="187"/>
      <c r="T151" s="188"/>
      <c r="AT151" s="183" t="s">
        <v>193</v>
      </c>
      <c r="AU151" s="183" t="s">
        <v>87</v>
      </c>
      <c r="AV151" s="14" t="s">
        <v>154</v>
      </c>
      <c r="AW151" s="14" t="s">
        <v>38</v>
      </c>
      <c r="AX151" s="14" t="s">
        <v>85</v>
      </c>
      <c r="AY151" s="183" t="s">
        <v>155</v>
      </c>
    </row>
    <row r="152" spans="2:65" s="1" customFormat="1" ht="24.2" customHeight="1">
      <c r="B152" s="33"/>
      <c r="C152" s="126" t="s">
        <v>201</v>
      </c>
      <c r="D152" s="126" t="s">
        <v>156</v>
      </c>
      <c r="E152" s="127" t="s">
        <v>654</v>
      </c>
      <c r="F152" s="128" t="s">
        <v>655</v>
      </c>
      <c r="G152" s="129" t="s">
        <v>415</v>
      </c>
      <c r="H152" s="130">
        <v>73584</v>
      </c>
      <c r="I152" s="131"/>
      <c r="J152" s="132">
        <f>ROUND(I152*H152,2)</f>
        <v>0</v>
      </c>
      <c r="K152" s="128" t="s">
        <v>21</v>
      </c>
      <c r="L152" s="33"/>
      <c r="M152" s="133" t="s">
        <v>21</v>
      </c>
      <c r="N152" s="134" t="s">
        <v>48</v>
      </c>
      <c r="P152" s="135">
        <f>O152*H152</f>
        <v>0</v>
      </c>
      <c r="Q152" s="135">
        <v>0</v>
      </c>
      <c r="R152" s="135">
        <f>Q152*H152</f>
        <v>0</v>
      </c>
      <c r="S152" s="135">
        <v>0</v>
      </c>
      <c r="T152" s="136">
        <f>S152*H152</f>
        <v>0</v>
      </c>
      <c r="AR152" s="137" t="s">
        <v>154</v>
      </c>
      <c r="AT152" s="137" t="s">
        <v>156</v>
      </c>
      <c r="AU152" s="137" t="s">
        <v>87</v>
      </c>
      <c r="AY152" s="18" t="s">
        <v>155</v>
      </c>
      <c r="BE152" s="138">
        <f>IF(N152="základní",J152,0)</f>
        <v>0</v>
      </c>
      <c r="BF152" s="138">
        <f>IF(N152="snížená",J152,0)</f>
        <v>0</v>
      </c>
      <c r="BG152" s="138">
        <f>IF(N152="zákl. přenesená",J152,0)</f>
        <v>0</v>
      </c>
      <c r="BH152" s="138">
        <f>IF(N152="sníž. přenesená",J152,0)</f>
        <v>0</v>
      </c>
      <c r="BI152" s="138">
        <f>IF(N152="nulová",J152,0)</f>
        <v>0</v>
      </c>
      <c r="BJ152" s="18" t="s">
        <v>85</v>
      </c>
      <c r="BK152" s="138">
        <f>ROUND(I152*H152,2)</f>
        <v>0</v>
      </c>
      <c r="BL152" s="18" t="s">
        <v>154</v>
      </c>
      <c r="BM152" s="137" t="s">
        <v>696</v>
      </c>
    </row>
    <row r="153" spans="2:65" s="1" customFormat="1" ht="19.5">
      <c r="B153" s="33"/>
      <c r="D153" s="139" t="s">
        <v>161</v>
      </c>
      <c r="F153" s="140" t="s">
        <v>657</v>
      </c>
      <c r="I153" s="141"/>
      <c r="L153" s="33"/>
      <c r="M153" s="142"/>
      <c r="T153" s="54"/>
      <c r="AT153" s="18" t="s">
        <v>161</v>
      </c>
      <c r="AU153" s="18" t="s">
        <v>87</v>
      </c>
    </row>
    <row r="154" spans="2:65" s="1" customFormat="1" ht="29.25">
      <c r="B154" s="33"/>
      <c r="D154" s="139" t="s">
        <v>162</v>
      </c>
      <c r="F154" s="143" t="s">
        <v>621</v>
      </c>
      <c r="I154" s="141"/>
      <c r="L154" s="33"/>
      <c r="M154" s="142"/>
      <c r="T154" s="54"/>
      <c r="AT154" s="18" t="s">
        <v>162</v>
      </c>
      <c r="AU154" s="18" t="s">
        <v>87</v>
      </c>
    </row>
    <row r="155" spans="2:65" s="11" customFormat="1">
      <c r="B155" s="144"/>
      <c r="D155" s="139" t="s">
        <v>193</v>
      </c>
      <c r="E155" s="145" t="s">
        <v>21</v>
      </c>
      <c r="F155" s="146" t="s">
        <v>659</v>
      </c>
      <c r="H155" s="147">
        <v>73584</v>
      </c>
      <c r="I155" s="148"/>
      <c r="L155" s="144"/>
      <c r="M155" s="149"/>
      <c r="T155" s="150"/>
      <c r="AT155" s="145" t="s">
        <v>193</v>
      </c>
      <c r="AU155" s="145" t="s">
        <v>87</v>
      </c>
      <c r="AV155" s="11" t="s">
        <v>87</v>
      </c>
      <c r="AW155" s="11" t="s">
        <v>38</v>
      </c>
      <c r="AX155" s="11" t="s">
        <v>85</v>
      </c>
      <c r="AY155" s="145" t="s">
        <v>155</v>
      </c>
    </row>
    <row r="156" spans="2:65" s="1" customFormat="1">
      <c r="B156" s="33"/>
      <c r="D156" s="139" t="s">
        <v>445</v>
      </c>
      <c r="F156" s="171" t="s">
        <v>660</v>
      </c>
      <c r="L156" s="33"/>
      <c r="M156" s="142"/>
      <c r="T156" s="54"/>
      <c r="AU156" s="18" t="s">
        <v>87</v>
      </c>
    </row>
    <row r="157" spans="2:65" s="1" customFormat="1">
      <c r="B157" s="33"/>
      <c r="D157" s="139" t="s">
        <v>445</v>
      </c>
      <c r="F157" s="172" t="s">
        <v>652</v>
      </c>
      <c r="H157" s="173">
        <v>0</v>
      </c>
      <c r="L157" s="33"/>
      <c r="M157" s="142"/>
      <c r="T157" s="54"/>
      <c r="AU157" s="18" t="s">
        <v>87</v>
      </c>
    </row>
    <row r="158" spans="2:65" s="1" customFormat="1">
      <c r="B158" s="33"/>
      <c r="D158" s="139" t="s">
        <v>445</v>
      </c>
      <c r="F158" s="172" t="s">
        <v>695</v>
      </c>
      <c r="H158" s="173">
        <v>1226.4000000000001</v>
      </c>
      <c r="L158" s="33"/>
      <c r="M158" s="142"/>
      <c r="T158" s="54"/>
      <c r="AU158" s="18" t="s">
        <v>87</v>
      </c>
    </row>
    <row r="159" spans="2:65" s="1" customFormat="1">
      <c r="B159" s="33"/>
      <c r="D159" s="139" t="s">
        <v>445</v>
      </c>
      <c r="F159" s="172" t="s">
        <v>464</v>
      </c>
      <c r="H159" s="173">
        <v>1226.4000000000001</v>
      </c>
      <c r="L159" s="33"/>
      <c r="M159" s="142"/>
      <c r="T159" s="54"/>
      <c r="AU159" s="18" t="s">
        <v>87</v>
      </c>
    </row>
    <row r="160" spans="2:65" s="1" customFormat="1" ht="24.2" customHeight="1">
      <c r="B160" s="33"/>
      <c r="C160" s="126" t="s">
        <v>207</v>
      </c>
      <c r="D160" s="126" t="s">
        <v>156</v>
      </c>
      <c r="E160" s="127" t="s">
        <v>661</v>
      </c>
      <c r="F160" s="128" t="s">
        <v>662</v>
      </c>
      <c r="G160" s="129" t="s">
        <v>415</v>
      </c>
      <c r="H160" s="130">
        <v>1226.4000000000001</v>
      </c>
      <c r="I160" s="131"/>
      <c r="J160" s="132">
        <f>ROUND(I160*H160,2)</f>
        <v>0</v>
      </c>
      <c r="K160" s="128" t="s">
        <v>21</v>
      </c>
      <c r="L160" s="33"/>
      <c r="M160" s="133" t="s">
        <v>21</v>
      </c>
      <c r="N160" s="134" t="s">
        <v>48</v>
      </c>
      <c r="P160" s="135">
        <f>O160*H160</f>
        <v>0</v>
      </c>
      <c r="Q160" s="135">
        <v>0</v>
      </c>
      <c r="R160" s="135">
        <f>Q160*H160</f>
        <v>0</v>
      </c>
      <c r="S160" s="135">
        <v>0</v>
      </c>
      <c r="T160" s="136">
        <f>S160*H160</f>
        <v>0</v>
      </c>
      <c r="AR160" s="137" t="s">
        <v>154</v>
      </c>
      <c r="AT160" s="137" t="s">
        <v>156</v>
      </c>
      <c r="AU160" s="137" t="s">
        <v>87</v>
      </c>
      <c r="AY160" s="18" t="s">
        <v>155</v>
      </c>
      <c r="BE160" s="138">
        <f>IF(N160="základní",J160,0)</f>
        <v>0</v>
      </c>
      <c r="BF160" s="138">
        <f>IF(N160="snížená",J160,0)</f>
        <v>0</v>
      </c>
      <c r="BG160" s="138">
        <f>IF(N160="zákl. přenesená",J160,0)</f>
        <v>0</v>
      </c>
      <c r="BH160" s="138">
        <f>IF(N160="sníž. přenesená",J160,0)</f>
        <v>0</v>
      </c>
      <c r="BI160" s="138">
        <f>IF(N160="nulová",J160,0)</f>
        <v>0</v>
      </c>
      <c r="BJ160" s="18" t="s">
        <v>85</v>
      </c>
      <c r="BK160" s="138">
        <f>ROUND(I160*H160,2)</f>
        <v>0</v>
      </c>
      <c r="BL160" s="18" t="s">
        <v>154</v>
      </c>
      <c r="BM160" s="137" t="s">
        <v>697</v>
      </c>
    </row>
    <row r="161" spans="2:65" s="1" customFormat="1" ht="19.5">
      <c r="B161" s="33"/>
      <c r="D161" s="139" t="s">
        <v>161</v>
      </c>
      <c r="F161" s="140" t="s">
        <v>664</v>
      </c>
      <c r="I161" s="141"/>
      <c r="L161" s="33"/>
      <c r="M161" s="142"/>
      <c r="T161" s="54"/>
      <c r="AT161" s="18" t="s">
        <v>161</v>
      </c>
      <c r="AU161" s="18" t="s">
        <v>87</v>
      </c>
    </row>
    <row r="162" spans="2:65" s="1" customFormat="1" ht="29.25">
      <c r="B162" s="33"/>
      <c r="D162" s="139" t="s">
        <v>162</v>
      </c>
      <c r="F162" s="143" t="s">
        <v>621</v>
      </c>
      <c r="I162" s="141"/>
      <c r="L162" s="33"/>
      <c r="M162" s="142"/>
      <c r="T162" s="54"/>
      <c r="AT162" s="18" t="s">
        <v>162</v>
      </c>
      <c r="AU162" s="18" t="s">
        <v>87</v>
      </c>
    </row>
    <row r="163" spans="2:65" s="11" customFormat="1">
      <c r="B163" s="144"/>
      <c r="D163" s="139" t="s">
        <v>193</v>
      </c>
      <c r="E163" s="145" t="s">
        <v>21</v>
      </c>
      <c r="F163" s="146" t="s">
        <v>605</v>
      </c>
      <c r="H163" s="147">
        <v>1226.4000000000001</v>
      </c>
      <c r="I163" s="148"/>
      <c r="L163" s="144"/>
      <c r="M163" s="149"/>
      <c r="T163" s="150"/>
      <c r="AT163" s="145" t="s">
        <v>193</v>
      </c>
      <c r="AU163" s="145" t="s">
        <v>87</v>
      </c>
      <c r="AV163" s="11" t="s">
        <v>87</v>
      </c>
      <c r="AW163" s="11" t="s">
        <v>38</v>
      </c>
      <c r="AX163" s="11" t="s">
        <v>85</v>
      </c>
      <c r="AY163" s="145" t="s">
        <v>155</v>
      </c>
    </row>
    <row r="164" spans="2:65" s="1" customFormat="1">
      <c r="B164" s="33"/>
      <c r="D164" s="139" t="s">
        <v>445</v>
      </c>
      <c r="F164" s="171" t="s">
        <v>660</v>
      </c>
      <c r="L164" s="33"/>
      <c r="M164" s="142"/>
      <c r="T164" s="54"/>
      <c r="AU164" s="18" t="s">
        <v>87</v>
      </c>
    </row>
    <row r="165" spans="2:65" s="1" customFormat="1">
      <c r="B165" s="33"/>
      <c r="D165" s="139" t="s">
        <v>445</v>
      </c>
      <c r="F165" s="172" t="s">
        <v>652</v>
      </c>
      <c r="H165" s="173">
        <v>0</v>
      </c>
      <c r="L165" s="33"/>
      <c r="M165" s="142"/>
      <c r="T165" s="54"/>
      <c r="AU165" s="18" t="s">
        <v>87</v>
      </c>
    </row>
    <row r="166" spans="2:65" s="1" customFormat="1">
      <c r="B166" s="33"/>
      <c r="D166" s="139" t="s">
        <v>445</v>
      </c>
      <c r="F166" s="172" t="s">
        <v>695</v>
      </c>
      <c r="H166" s="173">
        <v>1226.4000000000001</v>
      </c>
      <c r="L166" s="33"/>
      <c r="M166" s="142"/>
      <c r="T166" s="54"/>
      <c r="AU166" s="18" t="s">
        <v>87</v>
      </c>
    </row>
    <row r="167" spans="2:65" s="1" customFormat="1">
      <c r="B167" s="33"/>
      <c r="D167" s="139" t="s">
        <v>445</v>
      </c>
      <c r="F167" s="172" t="s">
        <v>464</v>
      </c>
      <c r="H167" s="173">
        <v>1226.4000000000001</v>
      </c>
      <c r="L167" s="33"/>
      <c r="M167" s="142"/>
      <c r="T167" s="54"/>
      <c r="AU167" s="18" t="s">
        <v>87</v>
      </c>
    </row>
    <row r="168" spans="2:65" s="1" customFormat="1" ht="16.5" customHeight="1">
      <c r="B168" s="33"/>
      <c r="C168" s="126" t="s">
        <v>213</v>
      </c>
      <c r="D168" s="126" t="s">
        <v>156</v>
      </c>
      <c r="E168" s="127" t="s">
        <v>577</v>
      </c>
      <c r="F168" s="128" t="s">
        <v>578</v>
      </c>
      <c r="G168" s="129" t="s">
        <v>415</v>
      </c>
      <c r="H168" s="130">
        <v>182.4</v>
      </c>
      <c r="I168" s="131"/>
      <c r="J168" s="132">
        <f>ROUND(I168*H168,2)</f>
        <v>0</v>
      </c>
      <c r="K168" s="128" t="s">
        <v>452</v>
      </c>
      <c r="L168" s="33"/>
      <c r="M168" s="133" t="s">
        <v>21</v>
      </c>
      <c r="N168" s="134" t="s">
        <v>48</v>
      </c>
      <c r="P168" s="135">
        <f>O168*H168</f>
        <v>0</v>
      </c>
      <c r="Q168" s="135">
        <v>0</v>
      </c>
      <c r="R168" s="135">
        <f>Q168*H168</f>
        <v>0</v>
      </c>
      <c r="S168" s="135">
        <v>0</v>
      </c>
      <c r="T168" s="136">
        <f>S168*H168</f>
        <v>0</v>
      </c>
      <c r="AR168" s="137" t="s">
        <v>154</v>
      </c>
      <c r="AT168" s="137" t="s">
        <v>156</v>
      </c>
      <c r="AU168" s="137" t="s">
        <v>87</v>
      </c>
      <c r="AY168" s="18" t="s">
        <v>155</v>
      </c>
      <c r="BE168" s="138">
        <f>IF(N168="základní",J168,0)</f>
        <v>0</v>
      </c>
      <c r="BF168" s="138">
        <f>IF(N168="snížená",J168,0)</f>
        <v>0</v>
      </c>
      <c r="BG168" s="138">
        <f>IF(N168="zákl. přenesená",J168,0)</f>
        <v>0</v>
      </c>
      <c r="BH168" s="138">
        <f>IF(N168="sníž. přenesená",J168,0)</f>
        <v>0</v>
      </c>
      <c r="BI168" s="138">
        <f>IF(N168="nulová",J168,0)</f>
        <v>0</v>
      </c>
      <c r="BJ168" s="18" t="s">
        <v>85</v>
      </c>
      <c r="BK168" s="138">
        <f>ROUND(I168*H168,2)</f>
        <v>0</v>
      </c>
      <c r="BL168" s="18" t="s">
        <v>154</v>
      </c>
      <c r="BM168" s="137" t="s">
        <v>698</v>
      </c>
    </row>
    <row r="169" spans="2:65" s="1" customFormat="1">
      <c r="B169" s="33"/>
      <c r="D169" s="139" t="s">
        <v>161</v>
      </c>
      <c r="F169" s="140" t="s">
        <v>578</v>
      </c>
      <c r="I169" s="141"/>
      <c r="L169" s="33"/>
      <c r="M169" s="142"/>
      <c r="T169" s="54"/>
      <c r="AT169" s="18" t="s">
        <v>161</v>
      </c>
      <c r="AU169" s="18" t="s">
        <v>87</v>
      </c>
    </row>
    <row r="170" spans="2:65" s="1" customFormat="1">
      <c r="B170" s="33"/>
      <c r="D170" s="174" t="s">
        <v>455</v>
      </c>
      <c r="F170" s="175" t="s">
        <v>580</v>
      </c>
      <c r="I170" s="141"/>
      <c r="L170" s="33"/>
      <c r="M170" s="142"/>
      <c r="T170" s="54"/>
      <c r="AT170" s="18" t="s">
        <v>455</v>
      </c>
      <c r="AU170" s="18" t="s">
        <v>87</v>
      </c>
    </row>
    <row r="171" spans="2:65" s="1" customFormat="1" ht="29.25">
      <c r="B171" s="33"/>
      <c r="D171" s="139" t="s">
        <v>162</v>
      </c>
      <c r="F171" s="143" t="s">
        <v>621</v>
      </c>
      <c r="I171" s="141"/>
      <c r="L171" s="33"/>
      <c r="M171" s="142"/>
      <c r="T171" s="54"/>
      <c r="AT171" s="18" t="s">
        <v>162</v>
      </c>
      <c r="AU171" s="18" t="s">
        <v>87</v>
      </c>
    </row>
    <row r="172" spans="2:65" s="11" customFormat="1">
      <c r="B172" s="144"/>
      <c r="D172" s="139" t="s">
        <v>193</v>
      </c>
      <c r="E172" s="145" t="s">
        <v>21</v>
      </c>
      <c r="F172" s="146" t="s">
        <v>611</v>
      </c>
      <c r="H172" s="147">
        <v>182.4</v>
      </c>
      <c r="I172" s="148"/>
      <c r="L172" s="144"/>
      <c r="M172" s="149"/>
      <c r="T172" s="150"/>
      <c r="AT172" s="145" t="s">
        <v>193</v>
      </c>
      <c r="AU172" s="145" t="s">
        <v>87</v>
      </c>
      <c r="AV172" s="11" t="s">
        <v>87</v>
      </c>
      <c r="AW172" s="11" t="s">
        <v>38</v>
      </c>
      <c r="AX172" s="11" t="s">
        <v>85</v>
      </c>
      <c r="AY172" s="145" t="s">
        <v>155</v>
      </c>
    </row>
    <row r="173" spans="2:65" s="1" customFormat="1">
      <c r="B173" s="33"/>
      <c r="D173" s="139" t="s">
        <v>445</v>
      </c>
      <c r="F173" s="171" t="s">
        <v>644</v>
      </c>
      <c r="L173" s="33"/>
      <c r="M173" s="142"/>
      <c r="T173" s="54"/>
      <c r="AU173" s="18" t="s">
        <v>87</v>
      </c>
    </row>
    <row r="174" spans="2:65" s="1" customFormat="1">
      <c r="B174" s="33"/>
      <c r="D174" s="139" t="s">
        <v>445</v>
      </c>
      <c r="F174" s="172" t="s">
        <v>645</v>
      </c>
      <c r="H174" s="173">
        <v>0</v>
      </c>
      <c r="L174" s="33"/>
      <c r="M174" s="142"/>
      <c r="T174" s="54"/>
      <c r="AU174" s="18" t="s">
        <v>87</v>
      </c>
    </row>
    <row r="175" spans="2:65" s="1" customFormat="1">
      <c r="B175" s="33"/>
      <c r="D175" s="139" t="s">
        <v>445</v>
      </c>
      <c r="F175" s="172" t="s">
        <v>691</v>
      </c>
      <c r="H175" s="173">
        <v>120</v>
      </c>
      <c r="L175" s="33"/>
      <c r="M175" s="142"/>
      <c r="T175" s="54"/>
      <c r="AU175" s="18" t="s">
        <v>87</v>
      </c>
    </row>
    <row r="176" spans="2:65" s="1" customFormat="1">
      <c r="B176" s="33"/>
      <c r="D176" s="139" t="s">
        <v>445</v>
      </c>
      <c r="F176" s="172" t="s">
        <v>692</v>
      </c>
      <c r="H176" s="173">
        <v>62.4</v>
      </c>
      <c r="L176" s="33"/>
      <c r="M176" s="142"/>
      <c r="T176" s="54"/>
      <c r="AU176" s="18" t="s">
        <v>87</v>
      </c>
    </row>
    <row r="177" spans="2:65" s="1" customFormat="1">
      <c r="B177" s="33"/>
      <c r="D177" s="139" t="s">
        <v>445</v>
      </c>
      <c r="F177" s="172" t="s">
        <v>464</v>
      </c>
      <c r="H177" s="173">
        <v>182.4</v>
      </c>
      <c r="L177" s="33"/>
      <c r="M177" s="142"/>
      <c r="T177" s="54"/>
      <c r="AU177" s="18" t="s">
        <v>87</v>
      </c>
    </row>
    <row r="178" spans="2:65" s="1" customFormat="1" ht="16.5" customHeight="1">
      <c r="B178" s="33"/>
      <c r="C178" s="126" t="s">
        <v>8</v>
      </c>
      <c r="D178" s="126" t="s">
        <v>156</v>
      </c>
      <c r="E178" s="127" t="s">
        <v>667</v>
      </c>
      <c r="F178" s="128" t="s">
        <v>668</v>
      </c>
      <c r="G178" s="129" t="s">
        <v>415</v>
      </c>
      <c r="H178" s="130">
        <v>182.4</v>
      </c>
      <c r="I178" s="131"/>
      <c r="J178" s="132">
        <f>ROUND(I178*H178,2)</f>
        <v>0</v>
      </c>
      <c r="K178" s="128" t="s">
        <v>452</v>
      </c>
      <c r="L178" s="33"/>
      <c r="M178" s="133" t="s">
        <v>21</v>
      </c>
      <c r="N178" s="134" t="s">
        <v>48</v>
      </c>
      <c r="P178" s="135">
        <f>O178*H178</f>
        <v>0</v>
      </c>
      <c r="Q178" s="135">
        <v>0</v>
      </c>
      <c r="R178" s="135">
        <f>Q178*H178</f>
        <v>0</v>
      </c>
      <c r="S178" s="135">
        <v>3.95E-2</v>
      </c>
      <c r="T178" s="136">
        <f>S178*H178</f>
        <v>7.2048000000000005</v>
      </c>
      <c r="AR178" s="137" t="s">
        <v>154</v>
      </c>
      <c r="AT178" s="137" t="s">
        <v>156</v>
      </c>
      <c r="AU178" s="137" t="s">
        <v>87</v>
      </c>
      <c r="AY178" s="18" t="s">
        <v>155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8" t="s">
        <v>85</v>
      </c>
      <c r="BK178" s="138">
        <f>ROUND(I178*H178,2)</f>
        <v>0</v>
      </c>
      <c r="BL178" s="18" t="s">
        <v>154</v>
      </c>
      <c r="BM178" s="137" t="s">
        <v>699</v>
      </c>
    </row>
    <row r="179" spans="2:65" s="1" customFormat="1">
      <c r="B179" s="33"/>
      <c r="D179" s="139" t="s">
        <v>161</v>
      </c>
      <c r="F179" s="140" t="s">
        <v>670</v>
      </c>
      <c r="I179" s="141"/>
      <c r="L179" s="33"/>
      <c r="M179" s="142"/>
      <c r="T179" s="54"/>
      <c r="AT179" s="18" t="s">
        <v>161</v>
      </c>
      <c r="AU179" s="18" t="s">
        <v>87</v>
      </c>
    </row>
    <row r="180" spans="2:65" s="1" customFormat="1">
      <c r="B180" s="33"/>
      <c r="D180" s="174" t="s">
        <v>455</v>
      </c>
      <c r="F180" s="175" t="s">
        <v>671</v>
      </c>
      <c r="I180" s="141"/>
      <c r="L180" s="33"/>
      <c r="M180" s="142"/>
      <c r="T180" s="54"/>
      <c r="AT180" s="18" t="s">
        <v>455</v>
      </c>
      <c r="AU180" s="18" t="s">
        <v>87</v>
      </c>
    </row>
    <row r="181" spans="2:65" s="1" customFormat="1" ht="29.25">
      <c r="B181" s="33"/>
      <c r="D181" s="139" t="s">
        <v>162</v>
      </c>
      <c r="F181" s="143" t="s">
        <v>621</v>
      </c>
      <c r="I181" s="141"/>
      <c r="L181" s="33"/>
      <c r="M181" s="142"/>
      <c r="T181" s="54"/>
      <c r="AT181" s="18" t="s">
        <v>162</v>
      </c>
      <c r="AU181" s="18" t="s">
        <v>87</v>
      </c>
    </row>
    <row r="182" spans="2:65" s="13" customFormat="1">
      <c r="B182" s="176"/>
      <c r="D182" s="139" t="s">
        <v>193</v>
      </c>
      <c r="E182" s="177" t="s">
        <v>21</v>
      </c>
      <c r="F182" s="178" t="s">
        <v>645</v>
      </c>
      <c r="H182" s="177" t="s">
        <v>21</v>
      </c>
      <c r="I182" s="179"/>
      <c r="L182" s="176"/>
      <c r="M182" s="180"/>
      <c r="T182" s="181"/>
      <c r="AT182" s="177" t="s">
        <v>193</v>
      </c>
      <c r="AU182" s="177" t="s">
        <v>87</v>
      </c>
      <c r="AV182" s="13" t="s">
        <v>85</v>
      </c>
      <c r="AW182" s="13" t="s">
        <v>38</v>
      </c>
      <c r="AX182" s="13" t="s">
        <v>77</v>
      </c>
      <c r="AY182" s="177" t="s">
        <v>155</v>
      </c>
    </row>
    <row r="183" spans="2:65" s="11" customFormat="1">
      <c r="B183" s="144"/>
      <c r="D183" s="139" t="s">
        <v>193</v>
      </c>
      <c r="E183" s="145" t="s">
        <v>21</v>
      </c>
      <c r="F183" s="146" t="s">
        <v>691</v>
      </c>
      <c r="H183" s="147">
        <v>120</v>
      </c>
      <c r="I183" s="148"/>
      <c r="L183" s="144"/>
      <c r="M183" s="149"/>
      <c r="T183" s="150"/>
      <c r="AT183" s="145" t="s">
        <v>193</v>
      </c>
      <c r="AU183" s="145" t="s">
        <v>87</v>
      </c>
      <c r="AV183" s="11" t="s">
        <v>87</v>
      </c>
      <c r="AW183" s="11" t="s">
        <v>38</v>
      </c>
      <c r="AX183" s="11" t="s">
        <v>77</v>
      </c>
      <c r="AY183" s="145" t="s">
        <v>155</v>
      </c>
    </row>
    <row r="184" spans="2:65" s="11" customFormat="1">
      <c r="B184" s="144"/>
      <c r="D184" s="139" t="s">
        <v>193</v>
      </c>
      <c r="E184" s="145" t="s">
        <v>21</v>
      </c>
      <c r="F184" s="146" t="s">
        <v>692</v>
      </c>
      <c r="H184" s="147">
        <v>62.4</v>
      </c>
      <c r="I184" s="148"/>
      <c r="L184" s="144"/>
      <c r="M184" s="149"/>
      <c r="T184" s="150"/>
      <c r="AT184" s="145" t="s">
        <v>193</v>
      </c>
      <c r="AU184" s="145" t="s">
        <v>87</v>
      </c>
      <c r="AV184" s="11" t="s">
        <v>87</v>
      </c>
      <c r="AW184" s="11" t="s">
        <v>38</v>
      </c>
      <c r="AX184" s="11" t="s">
        <v>77</v>
      </c>
      <c r="AY184" s="145" t="s">
        <v>155</v>
      </c>
    </row>
    <row r="185" spans="2:65" s="14" customFormat="1">
      <c r="B185" s="182"/>
      <c r="D185" s="139" t="s">
        <v>193</v>
      </c>
      <c r="E185" s="183" t="s">
        <v>611</v>
      </c>
      <c r="F185" s="184" t="s">
        <v>464</v>
      </c>
      <c r="H185" s="185">
        <v>182.4</v>
      </c>
      <c r="I185" s="186"/>
      <c r="L185" s="182"/>
      <c r="M185" s="187"/>
      <c r="T185" s="188"/>
      <c r="AT185" s="183" t="s">
        <v>193</v>
      </c>
      <c r="AU185" s="183" t="s">
        <v>87</v>
      </c>
      <c r="AV185" s="14" t="s">
        <v>154</v>
      </c>
      <c r="AW185" s="14" t="s">
        <v>38</v>
      </c>
      <c r="AX185" s="14" t="s">
        <v>85</v>
      </c>
      <c r="AY185" s="183" t="s">
        <v>155</v>
      </c>
    </row>
    <row r="186" spans="2:65" s="1" customFormat="1">
      <c r="B186" s="33"/>
      <c r="D186" s="139" t="s">
        <v>445</v>
      </c>
      <c r="F186" s="171" t="s">
        <v>644</v>
      </c>
      <c r="L186" s="33"/>
      <c r="M186" s="142"/>
      <c r="T186" s="54"/>
      <c r="AU186" s="18" t="s">
        <v>87</v>
      </c>
    </row>
    <row r="187" spans="2:65" s="1" customFormat="1">
      <c r="B187" s="33"/>
      <c r="D187" s="139" t="s">
        <v>445</v>
      </c>
      <c r="F187" s="172" t="s">
        <v>645</v>
      </c>
      <c r="H187" s="173">
        <v>0</v>
      </c>
      <c r="L187" s="33"/>
      <c r="M187" s="142"/>
      <c r="T187" s="54"/>
      <c r="AU187" s="18" t="s">
        <v>87</v>
      </c>
    </row>
    <row r="188" spans="2:65" s="1" customFormat="1">
      <c r="B188" s="33"/>
      <c r="D188" s="139" t="s">
        <v>445</v>
      </c>
      <c r="F188" s="172" t="s">
        <v>691</v>
      </c>
      <c r="H188" s="173">
        <v>120</v>
      </c>
      <c r="L188" s="33"/>
      <c r="M188" s="142"/>
      <c r="T188" s="54"/>
      <c r="AU188" s="18" t="s">
        <v>87</v>
      </c>
    </row>
    <row r="189" spans="2:65" s="1" customFormat="1">
      <c r="B189" s="33"/>
      <c r="D189" s="139" t="s">
        <v>445</v>
      </c>
      <c r="F189" s="172" t="s">
        <v>692</v>
      </c>
      <c r="H189" s="173">
        <v>62.4</v>
      </c>
      <c r="L189" s="33"/>
      <c r="M189" s="142"/>
      <c r="T189" s="54"/>
      <c r="AU189" s="18" t="s">
        <v>87</v>
      </c>
    </row>
    <row r="190" spans="2:65" s="1" customFormat="1">
      <c r="B190" s="33"/>
      <c r="D190" s="139" t="s">
        <v>445</v>
      </c>
      <c r="F190" s="172" t="s">
        <v>464</v>
      </c>
      <c r="H190" s="173">
        <v>182.4</v>
      </c>
      <c r="L190" s="33"/>
      <c r="M190" s="142"/>
      <c r="T190" s="54"/>
      <c r="AU190" s="18" t="s">
        <v>87</v>
      </c>
    </row>
    <row r="191" spans="2:65" s="1" customFormat="1" ht="16.5" customHeight="1">
      <c r="B191" s="33"/>
      <c r="C191" s="126" t="s">
        <v>224</v>
      </c>
      <c r="D191" s="126" t="s">
        <v>156</v>
      </c>
      <c r="E191" s="127" t="s">
        <v>672</v>
      </c>
      <c r="F191" s="128" t="s">
        <v>673</v>
      </c>
      <c r="G191" s="129" t="s">
        <v>415</v>
      </c>
      <c r="H191" s="130">
        <v>182.4</v>
      </c>
      <c r="I191" s="131"/>
      <c r="J191" s="132">
        <f>ROUND(I191*H191,2)</f>
        <v>0</v>
      </c>
      <c r="K191" s="128" t="s">
        <v>452</v>
      </c>
      <c r="L191" s="33"/>
      <c r="M191" s="133" t="s">
        <v>21</v>
      </c>
      <c r="N191" s="134" t="s">
        <v>48</v>
      </c>
      <c r="P191" s="135">
        <f>O191*H191</f>
        <v>0</v>
      </c>
      <c r="Q191" s="135">
        <v>3.9079999999999997E-2</v>
      </c>
      <c r="R191" s="135">
        <f>Q191*H191</f>
        <v>7.1281919999999994</v>
      </c>
      <c r="S191" s="135">
        <v>0</v>
      </c>
      <c r="T191" s="136">
        <f>S191*H191</f>
        <v>0</v>
      </c>
      <c r="AR191" s="137" t="s">
        <v>154</v>
      </c>
      <c r="AT191" s="137" t="s">
        <v>156</v>
      </c>
      <c r="AU191" s="137" t="s">
        <v>87</v>
      </c>
      <c r="AY191" s="18" t="s">
        <v>155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8" t="s">
        <v>85</v>
      </c>
      <c r="BK191" s="138">
        <f>ROUND(I191*H191,2)</f>
        <v>0</v>
      </c>
      <c r="BL191" s="18" t="s">
        <v>154</v>
      </c>
      <c r="BM191" s="137" t="s">
        <v>700</v>
      </c>
    </row>
    <row r="192" spans="2:65" s="1" customFormat="1">
      <c r="B192" s="33"/>
      <c r="D192" s="139" t="s">
        <v>161</v>
      </c>
      <c r="F192" s="140" t="s">
        <v>675</v>
      </c>
      <c r="I192" s="141"/>
      <c r="L192" s="33"/>
      <c r="M192" s="142"/>
      <c r="T192" s="54"/>
      <c r="AT192" s="18" t="s">
        <v>161</v>
      </c>
      <c r="AU192" s="18" t="s">
        <v>87</v>
      </c>
    </row>
    <row r="193" spans="2:65" s="1" customFormat="1">
      <c r="B193" s="33"/>
      <c r="D193" s="174" t="s">
        <v>455</v>
      </c>
      <c r="F193" s="175" t="s">
        <v>676</v>
      </c>
      <c r="I193" s="141"/>
      <c r="L193" s="33"/>
      <c r="M193" s="142"/>
      <c r="T193" s="54"/>
      <c r="AT193" s="18" t="s">
        <v>455</v>
      </c>
      <c r="AU193" s="18" t="s">
        <v>87</v>
      </c>
    </row>
    <row r="194" spans="2:65" s="1" customFormat="1" ht="29.25">
      <c r="B194" s="33"/>
      <c r="D194" s="139" t="s">
        <v>162</v>
      </c>
      <c r="F194" s="143" t="s">
        <v>621</v>
      </c>
      <c r="I194" s="141"/>
      <c r="L194" s="33"/>
      <c r="M194" s="142"/>
      <c r="T194" s="54"/>
      <c r="AT194" s="18" t="s">
        <v>162</v>
      </c>
      <c r="AU194" s="18" t="s">
        <v>87</v>
      </c>
    </row>
    <row r="195" spans="2:65" s="11" customFormat="1">
      <c r="B195" s="144"/>
      <c r="D195" s="139" t="s">
        <v>193</v>
      </c>
      <c r="E195" s="145" t="s">
        <v>21</v>
      </c>
      <c r="F195" s="146" t="s">
        <v>611</v>
      </c>
      <c r="H195" s="147">
        <v>182.4</v>
      </c>
      <c r="I195" s="148"/>
      <c r="L195" s="144"/>
      <c r="M195" s="149"/>
      <c r="T195" s="150"/>
      <c r="AT195" s="145" t="s">
        <v>193</v>
      </c>
      <c r="AU195" s="145" t="s">
        <v>87</v>
      </c>
      <c r="AV195" s="11" t="s">
        <v>87</v>
      </c>
      <c r="AW195" s="11" t="s">
        <v>38</v>
      </c>
      <c r="AX195" s="11" t="s">
        <v>85</v>
      </c>
      <c r="AY195" s="145" t="s">
        <v>155</v>
      </c>
    </row>
    <row r="196" spans="2:65" s="1" customFormat="1">
      <c r="B196" s="33"/>
      <c r="D196" s="139" t="s">
        <v>445</v>
      </c>
      <c r="F196" s="171" t="s">
        <v>644</v>
      </c>
      <c r="L196" s="33"/>
      <c r="M196" s="142"/>
      <c r="T196" s="54"/>
      <c r="AU196" s="18" t="s">
        <v>87</v>
      </c>
    </row>
    <row r="197" spans="2:65" s="1" customFormat="1">
      <c r="B197" s="33"/>
      <c r="D197" s="139" t="s">
        <v>445</v>
      </c>
      <c r="F197" s="172" t="s">
        <v>645</v>
      </c>
      <c r="H197" s="173">
        <v>0</v>
      </c>
      <c r="L197" s="33"/>
      <c r="M197" s="142"/>
      <c r="T197" s="54"/>
      <c r="AU197" s="18" t="s">
        <v>87</v>
      </c>
    </row>
    <row r="198" spans="2:65" s="1" customFormat="1">
      <c r="B198" s="33"/>
      <c r="D198" s="139" t="s">
        <v>445</v>
      </c>
      <c r="F198" s="172" t="s">
        <v>691</v>
      </c>
      <c r="H198" s="173">
        <v>120</v>
      </c>
      <c r="L198" s="33"/>
      <c r="M198" s="142"/>
      <c r="T198" s="54"/>
      <c r="AU198" s="18" t="s">
        <v>87</v>
      </c>
    </row>
    <row r="199" spans="2:65" s="1" customFormat="1">
      <c r="B199" s="33"/>
      <c r="D199" s="139" t="s">
        <v>445</v>
      </c>
      <c r="F199" s="172" t="s">
        <v>692</v>
      </c>
      <c r="H199" s="173">
        <v>62.4</v>
      </c>
      <c r="L199" s="33"/>
      <c r="M199" s="142"/>
      <c r="T199" s="54"/>
      <c r="AU199" s="18" t="s">
        <v>87</v>
      </c>
    </row>
    <row r="200" spans="2:65" s="1" customFormat="1">
      <c r="B200" s="33"/>
      <c r="D200" s="139" t="s">
        <v>445</v>
      </c>
      <c r="F200" s="172" t="s">
        <v>464</v>
      </c>
      <c r="H200" s="173">
        <v>182.4</v>
      </c>
      <c r="L200" s="33"/>
      <c r="M200" s="142"/>
      <c r="T200" s="54"/>
      <c r="AU200" s="18" t="s">
        <v>87</v>
      </c>
    </row>
    <row r="201" spans="2:65" s="10" customFormat="1" ht="22.9" customHeight="1">
      <c r="B201" s="116"/>
      <c r="D201" s="117" t="s">
        <v>76</v>
      </c>
      <c r="E201" s="169" t="s">
        <v>597</v>
      </c>
      <c r="F201" s="169" t="s">
        <v>598</v>
      </c>
      <c r="I201" s="119"/>
      <c r="J201" s="170">
        <f>BK201</f>
        <v>0</v>
      </c>
      <c r="L201" s="116"/>
      <c r="M201" s="121"/>
      <c r="P201" s="122">
        <f>SUM(P202:P205)</f>
        <v>0</v>
      </c>
      <c r="R201" s="122">
        <f>SUM(R202:R205)</f>
        <v>0</v>
      </c>
      <c r="T201" s="123">
        <f>SUM(T202:T205)</f>
        <v>0</v>
      </c>
      <c r="AR201" s="117" t="s">
        <v>85</v>
      </c>
      <c r="AT201" s="124" t="s">
        <v>76</v>
      </c>
      <c r="AU201" s="124" t="s">
        <v>85</v>
      </c>
      <c r="AY201" s="117" t="s">
        <v>155</v>
      </c>
      <c r="BK201" s="125">
        <f>SUM(BK202:BK205)</f>
        <v>0</v>
      </c>
    </row>
    <row r="202" spans="2:65" s="1" customFormat="1" ht="16.5" customHeight="1">
      <c r="B202" s="33"/>
      <c r="C202" s="126" t="s">
        <v>230</v>
      </c>
      <c r="D202" s="126" t="s">
        <v>156</v>
      </c>
      <c r="E202" s="127" t="s">
        <v>599</v>
      </c>
      <c r="F202" s="128" t="s">
        <v>600</v>
      </c>
      <c r="G202" s="129" t="s">
        <v>467</v>
      </c>
      <c r="H202" s="130">
        <v>7.2290000000000001</v>
      </c>
      <c r="I202" s="131"/>
      <c r="J202" s="132">
        <f>ROUND(I202*H202,2)</f>
        <v>0</v>
      </c>
      <c r="K202" s="128" t="s">
        <v>452</v>
      </c>
      <c r="L202" s="33"/>
      <c r="M202" s="133" t="s">
        <v>21</v>
      </c>
      <c r="N202" s="134" t="s">
        <v>48</v>
      </c>
      <c r="P202" s="135">
        <f>O202*H202</f>
        <v>0</v>
      </c>
      <c r="Q202" s="135">
        <v>0</v>
      </c>
      <c r="R202" s="135">
        <f>Q202*H202</f>
        <v>0</v>
      </c>
      <c r="S202" s="135">
        <v>0</v>
      </c>
      <c r="T202" s="136">
        <f>S202*H202</f>
        <v>0</v>
      </c>
      <c r="AR202" s="137" t="s">
        <v>154</v>
      </c>
      <c r="AT202" s="137" t="s">
        <v>156</v>
      </c>
      <c r="AU202" s="137" t="s">
        <v>87</v>
      </c>
      <c r="AY202" s="18" t="s">
        <v>155</v>
      </c>
      <c r="BE202" s="138">
        <f>IF(N202="základní",J202,0)</f>
        <v>0</v>
      </c>
      <c r="BF202" s="138">
        <f>IF(N202="snížená",J202,0)</f>
        <v>0</v>
      </c>
      <c r="BG202" s="138">
        <f>IF(N202="zákl. přenesená",J202,0)</f>
        <v>0</v>
      </c>
      <c r="BH202" s="138">
        <f>IF(N202="sníž. přenesená",J202,0)</f>
        <v>0</v>
      </c>
      <c r="BI202" s="138">
        <f>IF(N202="nulová",J202,0)</f>
        <v>0</v>
      </c>
      <c r="BJ202" s="18" t="s">
        <v>85</v>
      </c>
      <c r="BK202" s="138">
        <f>ROUND(I202*H202,2)</f>
        <v>0</v>
      </c>
      <c r="BL202" s="18" t="s">
        <v>154</v>
      </c>
      <c r="BM202" s="137" t="s">
        <v>701</v>
      </c>
    </row>
    <row r="203" spans="2:65" s="1" customFormat="1">
      <c r="B203" s="33"/>
      <c r="D203" s="139" t="s">
        <v>161</v>
      </c>
      <c r="F203" s="140" t="s">
        <v>602</v>
      </c>
      <c r="I203" s="141"/>
      <c r="L203" s="33"/>
      <c r="M203" s="142"/>
      <c r="T203" s="54"/>
      <c r="AT203" s="18" t="s">
        <v>161</v>
      </c>
      <c r="AU203" s="18" t="s">
        <v>87</v>
      </c>
    </row>
    <row r="204" spans="2:65" s="1" customFormat="1">
      <c r="B204" s="33"/>
      <c r="D204" s="174" t="s">
        <v>455</v>
      </c>
      <c r="F204" s="175" t="s">
        <v>603</v>
      </c>
      <c r="I204" s="141"/>
      <c r="L204" s="33"/>
      <c r="M204" s="142"/>
      <c r="T204" s="54"/>
      <c r="AT204" s="18" t="s">
        <v>455</v>
      </c>
      <c r="AU204" s="18" t="s">
        <v>87</v>
      </c>
    </row>
    <row r="205" spans="2:65" s="1" customFormat="1" ht="48.75">
      <c r="B205" s="33"/>
      <c r="D205" s="139" t="s">
        <v>162</v>
      </c>
      <c r="F205" s="143" t="s">
        <v>678</v>
      </c>
      <c r="I205" s="141"/>
      <c r="L205" s="33"/>
      <c r="M205" s="161"/>
      <c r="N205" s="162"/>
      <c r="O205" s="162"/>
      <c r="P205" s="162"/>
      <c r="Q205" s="162"/>
      <c r="R205" s="162"/>
      <c r="S205" s="162"/>
      <c r="T205" s="163"/>
      <c r="AT205" s="18" t="s">
        <v>162</v>
      </c>
      <c r="AU205" s="18" t="s">
        <v>87</v>
      </c>
    </row>
    <row r="206" spans="2:65" s="1" customFormat="1" ht="6.95" customHeight="1">
      <c r="B206" s="42"/>
      <c r="C206" s="43"/>
      <c r="D206" s="43"/>
      <c r="E206" s="43"/>
      <c r="F206" s="43"/>
      <c r="G206" s="43"/>
      <c r="H206" s="43"/>
      <c r="I206" s="43"/>
      <c r="J206" s="43"/>
      <c r="K206" s="43"/>
      <c r="L206" s="33"/>
    </row>
  </sheetData>
  <sheetProtection algorithmName="SHA-512" hashValue="LQbAWvinEetMkBIUbQ9G2GzKxSSij1hP+ydFsVKuiLWvez8P2D46jEDgT4l2+FSb7M3tLA/o13qHtaZ7ktTC1A==" saltValue="l5d0KsNfdOsdhVeWcul8tbJjd4fHVRYWtW44OAE2eYVw9kAfE4pnpdX39z6wUreWvoB1XhfiJetjuRdL8TEZlQ==" spinCount="100000" sheet="1" objects="1" scenarios="1" formatColumns="0" formatRows="0" autoFilter="0"/>
  <autoFilter ref="C89:K205" xr:uid="{00000000-0009-0000-0000-000004000000}"/>
  <mergeCells count="12">
    <mergeCell ref="E82:H82"/>
    <mergeCell ref="L2:V2"/>
    <mergeCell ref="E50:H50"/>
    <mergeCell ref="E52:H52"/>
    <mergeCell ref="E54:H54"/>
    <mergeCell ref="E78:H78"/>
    <mergeCell ref="E80:H80"/>
    <mergeCell ref="E7:H7"/>
    <mergeCell ref="E9:H9"/>
    <mergeCell ref="E11:H11"/>
    <mergeCell ref="E20:H20"/>
    <mergeCell ref="E29:H29"/>
  </mergeCells>
  <hyperlinks>
    <hyperlink ref="F102" r:id="rId1" xr:uid="{00000000-0004-0000-0400-000000000000}"/>
    <hyperlink ref="F117" r:id="rId2" xr:uid="{00000000-0004-0000-0400-000001000000}"/>
    <hyperlink ref="F143" r:id="rId3" xr:uid="{00000000-0004-0000-0400-000002000000}"/>
    <hyperlink ref="F170" r:id="rId4" xr:uid="{00000000-0004-0000-0400-000003000000}"/>
    <hyperlink ref="F180" r:id="rId5" xr:uid="{00000000-0004-0000-0400-000004000000}"/>
    <hyperlink ref="F193" r:id="rId6" xr:uid="{00000000-0004-0000-0400-000005000000}"/>
    <hyperlink ref="F204" r:id="rId7" xr:uid="{00000000-0004-0000-0400-00000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B2:BM70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107</v>
      </c>
      <c r="AZ2" s="164" t="s">
        <v>702</v>
      </c>
      <c r="BA2" s="164" t="s">
        <v>703</v>
      </c>
      <c r="BB2" s="164" t="s">
        <v>415</v>
      </c>
      <c r="BC2" s="164" t="s">
        <v>704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705</v>
      </c>
      <c r="BA3" s="164" t="s">
        <v>706</v>
      </c>
      <c r="BB3" s="164" t="s">
        <v>638</v>
      </c>
      <c r="BC3" s="164" t="s">
        <v>707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  <c r="AZ4" s="164" t="s">
        <v>708</v>
      </c>
      <c r="BA4" s="164" t="s">
        <v>709</v>
      </c>
      <c r="BB4" s="164" t="s">
        <v>638</v>
      </c>
      <c r="BC4" s="164" t="s">
        <v>710</v>
      </c>
      <c r="BD4" s="164" t="s">
        <v>87</v>
      </c>
    </row>
    <row r="5" spans="2:56" ht="6.95" customHeight="1">
      <c r="B5" s="21"/>
      <c r="L5" s="21"/>
      <c r="AZ5" s="164" t="s">
        <v>711</v>
      </c>
      <c r="BA5" s="164" t="s">
        <v>712</v>
      </c>
      <c r="BB5" s="164" t="s">
        <v>638</v>
      </c>
      <c r="BC5" s="164" t="s">
        <v>713</v>
      </c>
      <c r="BD5" s="164" t="s">
        <v>87</v>
      </c>
    </row>
    <row r="6" spans="2:56" ht="12" customHeight="1">
      <c r="B6" s="21"/>
      <c r="D6" s="28" t="s">
        <v>16</v>
      </c>
      <c r="L6" s="21"/>
      <c r="AZ6" s="164" t="s">
        <v>714</v>
      </c>
      <c r="BA6" s="164" t="s">
        <v>715</v>
      </c>
      <c r="BB6" s="164" t="s">
        <v>638</v>
      </c>
      <c r="BC6" s="164" t="s">
        <v>716</v>
      </c>
      <c r="BD6" s="164" t="s">
        <v>87</v>
      </c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  <c r="AZ7" s="164" t="s">
        <v>717</v>
      </c>
      <c r="BA7" s="164" t="s">
        <v>718</v>
      </c>
      <c r="BB7" s="164" t="s">
        <v>719</v>
      </c>
      <c r="BC7" s="164" t="s">
        <v>720</v>
      </c>
      <c r="BD7" s="164" t="s">
        <v>87</v>
      </c>
    </row>
    <row r="8" spans="2:56" ht="12" customHeight="1">
      <c r="B8" s="21"/>
      <c r="D8" s="28" t="s">
        <v>127</v>
      </c>
      <c r="L8" s="21"/>
      <c r="AZ8" s="164" t="s">
        <v>721</v>
      </c>
      <c r="BA8" s="164" t="s">
        <v>721</v>
      </c>
      <c r="BB8" s="164" t="s">
        <v>719</v>
      </c>
      <c r="BC8" s="164" t="s">
        <v>722</v>
      </c>
      <c r="BD8" s="164" t="s">
        <v>87</v>
      </c>
    </row>
    <row r="9" spans="2:56" s="1" customFormat="1" ht="16.5" customHeight="1">
      <c r="B9" s="33"/>
      <c r="E9" s="360" t="s">
        <v>723</v>
      </c>
      <c r="F9" s="359"/>
      <c r="G9" s="359"/>
      <c r="H9" s="359"/>
      <c r="L9" s="33"/>
      <c r="AZ9" s="164" t="s">
        <v>724</v>
      </c>
      <c r="BA9" s="164" t="s">
        <v>725</v>
      </c>
      <c r="BB9" s="164" t="s">
        <v>719</v>
      </c>
      <c r="BC9" s="164" t="s">
        <v>323</v>
      </c>
      <c r="BD9" s="164" t="s">
        <v>87</v>
      </c>
    </row>
    <row r="10" spans="2:56" s="1" customFormat="1" ht="12" customHeight="1">
      <c r="B10" s="33"/>
      <c r="D10" s="28" t="s">
        <v>614</v>
      </c>
      <c r="L10" s="33"/>
      <c r="AZ10" s="164" t="s">
        <v>726</v>
      </c>
      <c r="BA10" s="164" t="s">
        <v>727</v>
      </c>
      <c r="BB10" s="164" t="s">
        <v>415</v>
      </c>
      <c r="BC10" s="164" t="s">
        <v>728</v>
      </c>
      <c r="BD10" s="164" t="s">
        <v>87</v>
      </c>
    </row>
    <row r="11" spans="2:56" s="1" customFormat="1" ht="16.5" customHeight="1">
      <c r="B11" s="33"/>
      <c r="E11" s="323" t="s">
        <v>729</v>
      </c>
      <c r="F11" s="359"/>
      <c r="G11" s="359"/>
      <c r="H11" s="359"/>
      <c r="L11" s="33"/>
      <c r="AZ11" s="164" t="s">
        <v>730</v>
      </c>
      <c r="BA11" s="164" t="s">
        <v>730</v>
      </c>
      <c r="BB11" s="164" t="s">
        <v>638</v>
      </c>
      <c r="BC11" s="164" t="s">
        <v>731</v>
      </c>
      <c r="BD11" s="164" t="s">
        <v>87</v>
      </c>
    </row>
    <row r="12" spans="2:56" s="1" customFormat="1">
      <c r="B12" s="33"/>
      <c r="L12" s="33"/>
      <c r="AZ12" s="164" t="s">
        <v>732</v>
      </c>
      <c r="BA12" s="164" t="s">
        <v>733</v>
      </c>
      <c r="BB12" s="164" t="s">
        <v>719</v>
      </c>
      <c r="BC12" s="164" t="s">
        <v>154</v>
      </c>
      <c r="BD12" s="164" t="s">
        <v>87</v>
      </c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  <c r="AZ13" s="164" t="s">
        <v>734</v>
      </c>
      <c r="BA13" s="164" t="s">
        <v>735</v>
      </c>
      <c r="BB13" s="164" t="s">
        <v>719</v>
      </c>
      <c r="BC13" s="164" t="s">
        <v>8</v>
      </c>
      <c r="BD13" s="164" t="s">
        <v>87</v>
      </c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  <c r="AZ14" s="164" t="s">
        <v>736</v>
      </c>
      <c r="BA14" s="164" t="s">
        <v>737</v>
      </c>
      <c r="BB14" s="164" t="s">
        <v>719</v>
      </c>
      <c r="BC14" s="164" t="s">
        <v>243</v>
      </c>
      <c r="BD14" s="164" t="s">
        <v>87</v>
      </c>
    </row>
    <row r="15" spans="2:56" s="1" customFormat="1" ht="10.9" customHeight="1">
      <c r="B15" s="33"/>
      <c r="L15" s="33"/>
      <c r="AZ15" s="164" t="s">
        <v>738</v>
      </c>
      <c r="BA15" s="164" t="s">
        <v>738</v>
      </c>
      <c r="BB15" s="164" t="s">
        <v>415</v>
      </c>
      <c r="BC15" s="164" t="s">
        <v>739</v>
      </c>
      <c r="BD15" s="164" t="s">
        <v>87</v>
      </c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  <c r="AZ16" s="164" t="s">
        <v>740</v>
      </c>
      <c r="BA16" s="164" t="s">
        <v>741</v>
      </c>
      <c r="BB16" s="164" t="s">
        <v>638</v>
      </c>
      <c r="BC16" s="164" t="s">
        <v>742</v>
      </c>
      <c r="BD16" s="164" t="s">
        <v>87</v>
      </c>
    </row>
    <row r="17" spans="2:56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  <c r="AZ17" s="164" t="s">
        <v>743</v>
      </c>
      <c r="BA17" s="164" t="s">
        <v>744</v>
      </c>
      <c r="BB17" s="164" t="s">
        <v>638</v>
      </c>
      <c r="BC17" s="164" t="s">
        <v>745</v>
      </c>
      <c r="BD17" s="164" t="s">
        <v>87</v>
      </c>
    </row>
    <row r="18" spans="2:56" s="1" customFormat="1" ht="6.95" customHeight="1">
      <c r="B18" s="33"/>
      <c r="L18" s="33"/>
      <c r="AZ18" s="164" t="s">
        <v>746</v>
      </c>
      <c r="BA18" s="164" t="s">
        <v>747</v>
      </c>
      <c r="BB18" s="164" t="s">
        <v>638</v>
      </c>
      <c r="BC18" s="164" t="s">
        <v>748</v>
      </c>
      <c r="BD18" s="164" t="s">
        <v>87</v>
      </c>
    </row>
    <row r="19" spans="2:56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  <c r="AZ19" s="164" t="s">
        <v>749</v>
      </c>
      <c r="BA19" s="164" t="s">
        <v>750</v>
      </c>
      <c r="BB19" s="164" t="s">
        <v>638</v>
      </c>
      <c r="BC19" s="164" t="s">
        <v>751</v>
      </c>
      <c r="BD19" s="164" t="s">
        <v>87</v>
      </c>
    </row>
    <row r="20" spans="2:56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  <c r="AZ20" s="164" t="s">
        <v>752</v>
      </c>
      <c r="BA20" s="164" t="s">
        <v>753</v>
      </c>
      <c r="BB20" s="164" t="s">
        <v>638</v>
      </c>
      <c r="BC20" s="164" t="s">
        <v>754</v>
      </c>
      <c r="BD20" s="164" t="s">
        <v>87</v>
      </c>
    </row>
    <row r="21" spans="2:56" s="1" customFormat="1" ht="6.95" customHeight="1">
      <c r="B21" s="33"/>
      <c r="L21" s="33"/>
      <c r="AZ21" s="164" t="s">
        <v>755</v>
      </c>
      <c r="BA21" s="164" t="s">
        <v>756</v>
      </c>
      <c r="BB21" s="164" t="s">
        <v>638</v>
      </c>
      <c r="BC21" s="164" t="s">
        <v>757</v>
      </c>
      <c r="BD21" s="164" t="s">
        <v>87</v>
      </c>
    </row>
    <row r="22" spans="2:56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  <c r="AZ22" s="164" t="s">
        <v>758</v>
      </c>
      <c r="BA22" s="164" t="s">
        <v>759</v>
      </c>
      <c r="BB22" s="164" t="s">
        <v>638</v>
      </c>
      <c r="BC22" s="164" t="s">
        <v>760</v>
      </c>
      <c r="BD22" s="164" t="s">
        <v>87</v>
      </c>
    </row>
    <row r="23" spans="2:56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  <c r="AZ23" s="164" t="s">
        <v>761</v>
      </c>
      <c r="BA23" s="164" t="s">
        <v>762</v>
      </c>
      <c r="BB23" s="164" t="s">
        <v>638</v>
      </c>
      <c r="BC23" s="164" t="s">
        <v>763</v>
      </c>
      <c r="BD23" s="164" t="s">
        <v>87</v>
      </c>
    </row>
    <row r="24" spans="2:56" s="1" customFormat="1" ht="6.95" customHeight="1">
      <c r="B24" s="33"/>
      <c r="L24" s="33"/>
      <c r="AZ24" s="164" t="s">
        <v>764</v>
      </c>
      <c r="BA24" s="164" t="s">
        <v>764</v>
      </c>
      <c r="BB24" s="164" t="s">
        <v>638</v>
      </c>
      <c r="BC24" s="164" t="s">
        <v>765</v>
      </c>
      <c r="BD24" s="164" t="s">
        <v>87</v>
      </c>
    </row>
    <row r="25" spans="2:56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56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56" s="1" customFormat="1" ht="6.95" customHeight="1">
      <c r="B27" s="33"/>
      <c r="L27" s="33"/>
    </row>
    <row r="28" spans="2:56" s="1" customFormat="1" ht="12" customHeight="1">
      <c r="B28" s="33"/>
      <c r="D28" s="28" t="s">
        <v>41</v>
      </c>
      <c r="L28" s="33"/>
    </row>
    <row r="29" spans="2:56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56" s="1" customFormat="1" ht="6.95" customHeight="1">
      <c r="B30" s="33"/>
      <c r="L30" s="33"/>
    </row>
    <row r="31" spans="2:56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56" s="1" customFormat="1" ht="25.35" customHeight="1">
      <c r="B32" s="33"/>
      <c r="D32" s="93" t="s">
        <v>43</v>
      </c>
      <c r="J32" s="64">
        <f>ROUND(J93,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ROUND((SUM(BE93:BE704)),  2)</f>
        <v>0</v>
      </c>
      <c r="I35" s="94">
        <v>0.21</v>
      </c>
      <c r="J35" s="84">
        <f>ROUND(((SUM(BE93:BE704))*I35),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ROUND((SUM(BF93:BF704)),  2)</f>
        <v>0</v>
      </c>
      <c r="I36" s="94">
        <v>0.12</v>
      </c>
      <c r="J36" s="84">
        <f>ROUND(((SUM(BF93:BF704))*I36),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ROUND((SUM(BG93:BG704)),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ROUND((SUM(BH93:BH704)),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ROUND((SUM(BI93:BI704)),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723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>04.1. - Obnova PKO ocelových prvků VPK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J93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J94</f>
        <v>0</v>
      </c>
      <c r="L64" s="104"/>
    </row>
    <row r="65" spans="2:12" s="12" customFormat="1" ht="19.899999999999999" customHeight="1">
      <c r="B65" s="165"/>
      <c r="D65" s="166" t="s">
        <v>433</v>
      </c>
      <c r="E65" s="167"/>
      <c r="F65" s="167"/>
      <c r="G65" s="167"/>
      <c r="H65" s="167"/>
      <c r="I65" s="167"/>
      <c r="J65" s="168">
        <f>J95</f>
        <v>0</v>
      </c>
      <c r="L65" s="165"/>
    </row>
    <row r="66" spans="2:12" s="12" customFormat="1" ht="19.899999999999999" customHeight="1">
      <c r="B66" s="165"/>
      <c r="D66" s="166" t="s">
        <v>434</v>
      </c>
      <c r="E66" s="167"/>
      <c r="F66" s="167"/>
      <c r="G66" s="167"/>
      <c r="H66" s="167"/>
      <c r="I66" s="167"/>
      <c r="J66" s="168">
        <f>J118</f>
        <v>0</v>
      </c>
      <c r="L66" s="165"/>
    </row>
    <row r="67" spans="2:12" s="12" customFormat="1" ht="19.899999999999999" customHeight="1">
      <c r="B67" s="165"/>
      <c r="D67" s="166" t="s">
        <v>435</v>
      </c>
      <c r="E67" s="167"/>
      <c r="F67" s="167"/>
      <c r="G67" s="167"/>
      <c r="H67" s="167"/>
      <c r="I67" s="167"/>
      <c r="J67" s="168">
        <f>J218</f>
        <v>0</v>
      </c>
      <c r="L67" s="165"/>
    </row>
    <row r="68" spans="2:12" s="12" customFormat="1" ht="19.899999999999999" customHeight="1">
      <c r="B68" s="165"/>
      <c r="D68" s="166" t="s">
        <v>436</v>
      </c>
      <c r="E68" s="167"/>
      <c r="F68" s="167"/>
      <c r="G68" s="167"/>
      <c r="H68" s="167"/>
      <c r="I68" s="167"/>
      <c r="J68" s="168">
        <f>J251</f>
        <v>0</v>
      </c>
      <c r="L68" s="165"/>
    </row>
    <row r="69" spans="2:12" s="8" customFormat="1" ht="24.95" customHeight="1">
      <c r="B69" s="104"/>
      <c r="D69" s="105" t="s">
        <v>766</v>
      </c>
      <c r="E69" s="106"/>
      <c r="F69" s="106"/>
      <c r="G69" s="106"/>
      <c r="H69" s="106"/>
      <c r="I69" s="106"/>
      <c r="J69" s="107">
        <f>J255</f>
        <v>0</v>
      </c>
      <c r="L69" s="104"/>
    </row>
    <row r="70" spans="2:12" s="12" customFormat="1" ht="19.899999999999999" customHeight="1">
      <c r="B70" s="165"/>
      <c r="D70" s="166" t="s">
        <v>767</v>
      </c>
      <c r="E70" s="167"/>
      <c r="F70" s="167"/>
      <c r="G70" s="167"/>
      <c r="H70" s="167"/>
      <c r="I70" s="167"/>
      <c r="J70" s="168">
        <f>J256</f>
        <v>0</v>
      </c>
      <c r="L70" s="165"/>
    </row>
    <row r="71" spans="2:12" s="12" customFormat="1" ht="19.899999999999999" customHeight="1">
      <c r="B71" s="165"/>
      <c r="D71" s="166" t="s">
        <v>768</v>
      </c>
      <c r="E71" s="167"/>
      <c r="F71" s="167"/>
      <c r="G71" s="167"/>
      <c r="H71" s="167"/>
      <c r="I71" s="167"/>
      <c r="J71" s="168">
        <f>J409</f>
        <v>0</v>
      </c>
      <c r="L71" s="165"/>
    </row>
    <row r="72" spans="2:12" s="1" customFormat="1" ht="21.75" customHeight="1">
      <c r="B72" s="33"/>
      <c r="L72" s="33"/>
    </row>
    <row r="73" spans="2:12" s="1" customFormat="1" ht="6.95" customHeight="1"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33"/>
    </row>
    <row r="77" spans="2:12" s="1" customFormat="1" ht="6.95" customHeight="1"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3"/>
    </row>
    <row r="78" spans="2:12" s="1" customFormat="1" ht="24.95" customHeight="1">
      <c r="B78" s="33"/>
      <c r="C78" s="22" t="s">
        <v>139</v>
      </c>
      <c r="L78" s="33"/>
    </row>
    <row r="79" spans="2:12" s="1" customFormat="1" ht="6.95" customHeight="1">
      <c r="B79" s="33"/>
      <c r="L79" s="33"/>
    </row>
    <row r="80" spans="2:12" s="1" customFormat="1" ht="12" customHeight="1">
      <c r="B80" s="33"/>
      <c r="C80" s="28" t="s">
        <v>16</v>
      </c>
      <c r="L80" s="33"/>
    </row>
    <row r="81" spans="2:65" s="1" customFormat="1" ht="16.5" customHeight="1">
      <c r="B81" s="33"/>
      <c r="E81" s="360" t="str">
        <f>E7</f>
        <v>VD Štvanice – oprava plavebních komor</v>
      </c>
      <c r="F81" s="361"/>
      <c r="G81" s="361"/>
      <c r="H81" s="361"/>
      <c r="L81" s="33"/>
    </row>
    <row r="82" spans="2:65" ht="12" customHeight="1">
      <c r="B82" s="21"/>
      <c r="C82" s="28" t="s">
        <v>127</v>
      </c>
      <c r="L82" s="21"/>
    </row>
    <row r="83" spans="2:65" s="1" customFormat="1" ht="16.5" customHeight="1">
      <c r="B83" s="33"/>
      <c r="E83" s="360" t="s">
        <v>723</v>
      </c>
      <c r="F83" s="359"/>
      <c r="G83" s="359"/>
      <c r="H83" s="359"/>
      <c r="L83" s="33"/>
    </row>
    <row r="84" spans="2:65" s="1" customFormat="1" ht="12" customHeight="1">
      <c r="B84" s="33"/>
      <c r="C84" s="28" t="s">
        <v>614</v>
      </c>
      <c r="L84" s="33"/>
    </row>
    <row r="85" spans="2:65" s="1" customFormat="1" ht="16.5" customHeight="1">
      <c r="B85" s="33"/>
      <c r="E85" s="323" t="str">
        <f>E11</f>
        <v>04.1. - Obnova PKO ocelových prvků VPK</v>
      </c>
      <c r="F85" s="359"/>
      <c r="G85" s="359"/>
      <c r="H85" s="359"/>
      <c r="L85" s="33"/>
    </row>
    <row r="86" spans="2:65" s="1" customFormat="1" ht="6.95" customHeight="1">
      <c r="B86" s="33"/>
      <c r="L86" s="33"/>
    </row>
    <row r="87" spans="2:65" s="1" customFormat="1" ht="12" customHeight="1">
      <c r="B87" s="33"/>
      <c r="C87" s="28" t="s">
        <v>22</v>
      </c>
      <c r="F87" s="26" t="str">
        <f>F14</f>
        <v>Hlavní město Praha</v>
      </c>
      <c r="I87" s="28" t="s">
        <v>24</v>
      </c>
      <c r="J87" s="50" t="str">
        <f>IF(J14="","",J14)</f>
        <v>19. 3. 2024</v>
      </c>
      <c r="L87" s="33"/>
    </row>
    <row r="88" spans="2:65" s="1" customFormat="1" ht="6.95" customHeight="1">
      <c r="B88" s="33"/>
      <c r="L88" s="33"/>
    </row>
    <row r="89" spans="2:65" s="1" customFormat="1" ht="15.2" customHeight="1">
      <c r="B89" s="33"/>
      <c r="C89" s="28" t="s">
        <v>26</v>
      </c>
      <c r="F89" s="26" t="str">
        <f>E17</f>
        <v>Povodí Vltavy, státní podnik</v>
      </c>
      <c r="I89" s="28" t="s">
        <v>34</v>
      </c>
      <c r="J89" s="31" t="str">
        <f>E23</f>
        <v>AQUATIS a.s</v>
      </c>
      <c r="L89" s="33"/>
    </row>
    <row r="90" spans="2:65" s="1" customFormat="1" ht="15.2" customHeight="1">
      <c r="B90" s="33"/>
      <c r="C90" s="28" t="s">
        <v>32</v>
      </c>
      <c r="F90" s="26" t="str">
        <f>IF(E20="","",E20)</f>
        <v>Vyplň údaj</v>
      </c>
      <c r="I90" s="28" t="s">
        <v>39</v>
      </c>
      <c r="J90" s="31" t="str">
        <f>E26</f>
        <v>Bc. Aneta Patková</v>
      </c>
      <c r="L90" s="33"/>
    </row>
    <row r="91" spans="2:65" s="1" customFormat="1" ht="10.35" customHeight="1">
      <c r="B91" s="33"/>
      <c r="L91" s="33"/>
    </row>
    <row r="92" spans="2:65" s="9" customFormat="1" ht="29.25" customHeight="1">
      <c r="B92" s="108"/>
      <c r="C92" s="109" t="s">
        <v>140</v>
      </c>
      <c r="D92" s="110" t="s">
        <v>62</v>
      </c>
      <c r="E92" s="110" t="s">
        <v>58</v>
      </c>
      <c r="F92" s="110" t="s">
        <v>59</v>
      </c>
      <c r="G92" s="110" t="s">
        <v>141</v>
      </c>
      <c r="H92" s="110" t="s">
        <v>142</v>
      </c>
      <c r="I92" s="110" t="s">
        <v>143</v>
      </c>
      <c r="J92" s="110" t="s">
        <v>131</v>
      </c>
      <c r="K92" s="111" t="s">
        <v>144</v>
      </c>
      <c r="L92" s="108"/>
      <c r="M92" s="57" t="s">
        <v>21</v>
      </c>
      <c r="N92" s="58" t="s">
        <v>47</v>
      </c>
      <c r="O92" s="58" t="s">
        <v>145</v>
      </c>
      <c r="P92" s="58" t="s">
        <v>146</v>
      </c>
      <c r="Q92" s="58" t="s">
        <v>147</v>
      </c>
      <c r="R92" s="58" t="s">
        <v>148</v>
      </c>
      <c r="S92" s="58" t="s">
        <v>149</v>
      </c>
      <c r="T92" s="59" t="s">
        <v>150</v>
      </c>
    </row>
    <row r="93" spans="2:65" s="1" customFormat="1" ht="22.9" customHeight="1">
      <c r="B93" s="33"/>
      <c r="C93" s="62" t="s">
        <v>151</v>
      </c>
      <c r="J93" s="112">
        <f>BK93</f>
        <v>0</v>
      </c>
      <c r="L93" s="33"/>
      <c r="M93" s="60"/>
      <c r="N93" s="51"/>
      <c r="O93" s="51"/>
      <c r="P93" s="113">
        <f>P94+P255</f>
        <v>0</v>
      </c>
      <c r="Q93" s="51"/>
      <c r="R93" s="113">
        <f>R94+R255</f>
        <v>85.634091999999995</v>
      </c>
      <c r="S93" s="51"/>
      <c r="T93" s="114">
        <f>T94+T255</f>
        <v>11.09144</v>
      </c>
      <c r="AT93" s="18" t="s">
        <v>76</v>
      </c>
      <c r="AU93" s="18" t="s">
        <v>132</v>
      </c>
      <c r="BK93" s="115">
        <f>BK94+BK255</f>
        <v>0</v>
      </c>
    </row>
    <row r="94" spans="2:65" s="10" customFormat="1" ht="25.9" customHeight="1">
      <c r="B94" s="116"/>
      <c r="D94" s="117" t="s">
        <v>76</v>
      </c>
      <c r="E94" s="118" t="s">
        <v>437</v>
      </c>
      <c r="F94" s="118" t="s">
        <v>438</v>
      </c>
      <c r="I94" s="119"/>
      <c r="J94" s="120">
        <f>BK94</f>
        <v>0</v>
      </c>
      <c r="L94" s="116"/>
      <c r="M94" s="121"/>
      <c r="P94" s="122">
        <f>P95+P118+P218+P251</f>
        <v>0</v>
      </c>
      <c r="R94" s="122">
        <f>R95+R118+R218+R251</f>
        <v>0.44088399999999994</v>
      </c>
      <c r="T94" s="123">
        <f>T95+T118+T218+T251</f>
        <v>3.2067199999999998</v>
      </c>
      <c r="AR94" s="117" t="s">
        <v>85</v>
      </c>
      <c r="AT94" s="124" t="s">
        <v>76</v>
      </c>
      <c r="AU94" s="124" t="s">
        <v>77</v>
      </c>
      <c r="AY94" s="117" t="s">
        <v>155</v>
      </c>
      <c r="BK94" s="125">
        <f>BK95+BK118+BK218+BK251</f>
        <v>0</v>
      </c>
    </row>
    <row r="95" spans="2:65" s="10" customFormat="1" ht="22.9" customHeight="1">
      <c r="B95" s="116"/>
      <c r="D95" s="117" t="s">
        <v>76</v>
      </c>
      <c r="E95" s="169" t="s">
        <v>168</v>
      </c>
      <c r="F95" s="169" t="s">
        <v>482</v>
      </c>
      <c r="I95" s="119"/>
      <c r="J95" s="170">
        <f>BK95</f>
        <v>0</v>
      </c>
      <c r="L95" s="116"/>
      <c r="M95" s="121"/>
      <c r="P95" s="122">
        <f>SUM(P96:P117)</f>
        <v>0</v>
      </c>
      <c r="R95" s="122">
        <f>SUM(R96:R117)</f>
        <v>0.38198399999999993</v>
      </c>
      <c r="T95" s="123">
        <f>SUM(T96:T117)</f>
        <v>0</v>
      </c>
      <c r="AR95" s="117" t="s">
        <v>85</v>
      </c>
      <c r="AT95" s="124" t="s">
        <v>76</v>
      </c>
      <c r="AU95" s="124" t="s">
        <v>85</v>
      </c>
      <c r="AY95" s="117" t="s">
        <v>155</v>
      </c>
      <c r="BK95" s="125">
        <f>SUM(BK96:BK117)</f>
        <v>0</v>
      </c>
    </row>
    <row r="96" spans="2:65" s="1" customFormat="1" ht="16.5" customHeight="1">
      <c r="B96" s="33"/>
      <c r="C96" s="126" t="s">
        <v>85</v>
      </c>
      <c r="D96" s="126" t="s">
        <v>156</v>
      </c>
      <c r="E96" s="127" t="s">
        <v>769</v>
      </c>
      <c r="F96" s="128" t="s">
        <v>770</v>
      </c>
      <c r="G96" s="129" t="s">
        <v>419</v>
      </c>
      <c r="H96" s="130">
        <v>14.576000000000001</v>
      </c>
      <c r="I96" s="131"/>
      <c r="J96" s="132">
        <f>ROUND(I96*H96,2)</f>
        <v>0</v>
      </c>
      <c r="K96" s="128" t="s">
        <v>21</v>
      </c>
      <c r="L96" s="33"/>
      <c r="M96" s="133" t="s">
        <v>21</v>
      </c>
      <c r="N96" s="134" t="s">
        <v>48</v>
      </c>
      <c r="P96" s="135">
        <f>O96*H96</f>
        <v>0</v>
      </c>
      <c r="Q96" s="135">
        <v>0</v>
      </c>
      <c r="R96" s="135">
        <f>Q96*H96</f>
        <v>0</v>
      </c>
      <c r="S96" s="135">
        <v>0</v>
      </c>
      <c r="T96" s="136">
        <f>S96*H96</f>
        <v>0</v>
      </c>
      <c r="AR96" s="137" t="s">
        <v>154</v>
      </c>
      <c r="AT96" s="137" t="s">
        <v>156</v>
      </c>
      <c r="AU96" s="137" t="s">
        <v>87</v>
      </c>
      <c r="AY96" s="18" t="s">
        <v>155</v>
      </c>
      <c r="BE96" s="138">
        <f>IF(N96="základní",J96,0)</f>
        <v>0</v>
      </c>
      <c r="BF96" s="138">
        <f>IF(N96="snížená",J96,0)</f>
        <v>0</v>
      </c>
      <c r="BG96" s="138">
        <f>IF(N96="zákl. přenesená",J96,0)</f>
        <v>0</v>
      </c>
      <c r="BH96" s="138">
        <f>IF(N96="sníž. přenesená",J96,0)</f>
        <v>0</v>
      </c>
      <c r="BI96" s="138">
        <f>IF(N96="nulová",J96,0)</f>
        <v>0</v>
      </c>
      <c r="BJ96" s="18" t="s">
        <v>85</v>
      </c>
      <c r="BK96" s="138">
        <f>ROUND(I96*H96,2)</f>
        <v>0</v>
      </c>
      <c r="BL96" s="18" t="s">
        <v>154</v>
      </c>
      <c r="BM96" s="137" t="s">
        <v>771</v>
      </c>
    </row>
    <row r="97" spans="2:65" s="1" customFormat="1" ht="29.25">
      <c r="B97" s="33"/>
      <c r="D97" s="139" t="s">
        <v>161</v>
      </c>
      <c r="F97" s="140" t="s">
        <v>772</v>
      </c>
      <c r="I97" s="141"/>
      <c r="L97" s="33"/>
      <c r="M97" s="142"/>
      <c r="T97" s="54"/>
      <c r="AT97" s="18" t="s">
        <v>161</v>
      </c>
      <c r="AU97" s="18" t="s">
        <v>87</v>
      </c>
    </row>
    <row r="98" spans="2:65" s="1" customFormat="1" ht="39">
      <c r="B98" s="33"/>
      <c r="D98" s="139" t="s">
        <v>162</v>
      </c>
      <c r="F98" s="143" t="s">
        <v>773</v>
      </c>
      <c r="I98" s="141"/>
      <c r="L98" s="33"/>
      <c r="M98" s="142"/>
      <c r="T98" s="54"/>
      <c r="AT98" s="18" t="s">
        <v>162</v>
      </c>
      <c r="AU98" s="18" t="s">
        <v>87</v>
      </c>
    </row>
    <row r="99" spans="2:65" s="13" customFormat="1">
      <c r="B99" s="176"/>
      <c r="D99" s="139" t="s">
        <v>193</v>
      </c>
      <c r="E99" s="177" t="s">
        <v>21</v>
      </c>
      <c r="F99" s="178" t="s">
        <v>774</v>
      </c>
      <c r="H99" s="177" t="s">
        <v>21</v>
      </c>
      <c r="I99" s="179"/>
      <c r="L99" s="176"/>
      <c r="M99" s="180"/>
      <c r="T99" s="181"/>
      <c r="AT99" s="177" t="s">
        <v>193</v>
      </c>
      <c r="AU99" s="177" t="s">
        <v>87</v>
      </c>
      <c r="AV99" s="13" t="s">
        <v>85</v>
      </c>
      <c r="AW99" s="13" t="s">
        <v>38</v>
      </c>
      <c r="AX99" s="13" t="s">
        <v>77</v>
      </c>
      <c r="AY99" s="177" t="s">
        <v>155</v>
      </c>
    </row>
    <row r="100" spans="2:65" s="11" customFormat="1">
      <c r="B100" s="144"/>
      <c r="D100" s="139" t="s">
        <v>193</v>
      </c>
      <c r="E100" s="145" t="s">
        <v>21</v>
      </c>
      <c r="F100" s="146" t="s">
        <v>775</v>
      </c>
      <c r="H100" s="147">
        <v>14.576000000000001</v>
      </c>
      <c r="I100" s="148"/>
      <c r="L100" s="144"/>
      <c r="M100" s="149"/>
      <c r="T100" s="150"/>
      <c r="AT100" s="145" t="s">
        <v>193</v>
      </c>
      <c r="AU100" s="145" t="s">
        <v>87</v>
      </c>
      <c r="AV100" s="11" t="s">
        <v>87</v>
      </c>
      <c r="AW100" s="11" t="s">
        <v>38</v>
      </c>
      <c r="AX100" s="11" t="s">
        <v>85</v>
      </c>
      <c r="AY100" s="145" t="s">
        <v>155</v>
      </c>
    </row>
    <row r="101" spans="2:65" s="1" customFormat="1">
      <c r="B101" s="33"/>
      <c r="D101" s="139" t="s">
        <v>445</v>
      </c>
      <c r="F101" s="171" t="s">
        <v>776</v>
      </c>
      <c r="L101" s="33"/>
      <c r="M101" s="142"/>
      <c r="T101" s="54"/>
      <c r="AU101" s="18" t="s">
        <v>87</v>
      </c>
    </row>
    <row r="102" spans="2:65" s="1" customFormat="1">
      <c r="B102" s="33"/>
      <c r="D102" s="139" t="s">
        <v>445</v>
      </c>
      <c r="F102" s="172" t="s">
        <v>777</v>
      </c>
      <c r="H102" s="173">
        <v>0</v>
      </c>
      <c r="L102" s="33"/>
      <c r="M102" s="142"/>
      <c r="T102" s="54"/>
      <c r="AU102" s="18" t="s">
        <v>87</v>
      </c>
    </row>
    <row r="103" spans="2:65" s="1" customFormat="1">
      <c r="B103" s="33"/>
      <c r="D103" s="139" t="s">
        <v>445</v>
      </c>
      <c r="F103" s="172" t="s">
        <v>778</v>
      </c>
      <c r="H103" s="173">
        <v>140.80000000000001</v>
      </c>
      <c r="L103" s="33"/>
      <c r="M103" s="142"/>
      <c r="T103" s="54"/>
      <c r="AU103" s="18" t="s">
        <v>87</v>
      </c>
    </row>
    <row r="104" spans="2:65" s="1" customFormat="1">
      <c r="B104" s="33"/>
      <c r="D104" s="139" t="s">
        <v>445</v>
      </c>
      <c r="F104" s="172" t="s">
        <v>779</v>
      </c>
      <c r="H104" s="173">
        <v>4.96</v>
      </c>
      <c r="L104" s="33"/>
      <c r="M104" s="142"/>
      <c r="T104" s="54"/>
      <c r="AU104" s="18" t="s">
        <v>87</v>
      </c>
    </row>
    <row r="105" spans="2:65" s="1" customFormat="1">
      <c r="B105" s="33"/>
      <c r="D105" s="139" t="s">
        <v>445</v>
      </c>
      <c r="F105" s="172" t="s">
        <v>464</v>
      </c>
      <c r="H105" s="173">
        <v>145.76</v>
      </c>
      <c r="L105" s="33"/>
      <c r="M105" s="142"/>
      <c r="T105" s="54"/>
      <c r="AU105" s="18" t="s">
        <v>87</v>
      </c>
    </row>
    <row r="106" spans="2:65" s="1" customFormat="1" ht="16.5" customHeight="1">
      <c r="B106" s="33"/>
      <c r="C106" s="126" t="s">
        <v>87</v>
      </c>
      <c r="D106" s="126" t="s">
        <v>156</v>
      </c>
      <c r="E106" s="127" t="s">
        <v>495</v>
      </c>
      <c r="F106" s="128" t="s">
        <v>496</v>
      </c>
      <c r="G106" s="129" t="s">
        <v>415</v>
      </c>
      <c r="H106" s="130">
        <v>44.16</v>
      </c>
      <c r="I106" s="131"/>
      <c r="J106" s="132">
        <f>ROUND(I106*H106,2)</f>
        <v>0</v>
      </c>
      <c r="K106" s="128" t="s">
        <v>21</v>
      </c>
      <c r="L106" s="33"/>
      <c r="M106" s="133" t="s">
        <v>21</v>
      </c>
      <c r="N106" s="134" t="s">
        <v>48</v>
      </c>
      <c r="P106" s="135">
        <f>O106*H106</f>
        <v>0</v>
      </c>
      <c r="Q106" s="135">
        <v>8.6499999999999997E-3</v>
      </c>
      <c r="R106" s="135">
        <f>Q106*H106</f>
        <v>0.38198399999999993</v>
      </c>
      <c r="S106" s="135">
        <v>0</v>
      </c>
      <c r="T106" s="136">
        <f>S106*H106</f>
        <v>0</v>
      </c>
      <c r="AR106" s="137" t="s">
        <v>154</v>
      </c>
      <c r="AT106" s="137" t="s">
        <v>156</v>
      </c>
      <c r="AU106" s="137" t="s">
        <v>87</v>
      </c>
      <c r="AY106" s="18" t="s">
        <v>155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8" t="s">
        <v>85</v>
      </c>
      <c r="BK106" s="138">
        <f>ROUND(I106*H106,2)</f>
        <v>0</v>
      </c>
      <c r="BL106" s="18" t="s">
        <v>154</v>
      </c>
      <c r="BM106" s="137" t="s">
        <v>780</v>
      </c>
    </row>
    <row r="107" spans="2:65" s="1" customFormat="1" ht="29.25">
      <c r="B107" s="33"/>
      <c r="D107" s="139" t="s">
        <v>161</v>
      </c>
      <c r="F107" s="140" t="s">
        <v>498</v>
      </c>
      <c r="I107" s="141"/>
      <c r="L107" s="33"/>
      <c r="M107" s="142"/>
      <c r="T107" s="54"/>
      <c r="AT107" s="18" t="s">
        <v>161</v>
      </c>
      <c r="AU107" s="18" t="s">
        <v>87</v>
      </c>
    </row>
    <row r="108" spans="2:65" s="13" customFormat="1">
      <c r="B108" s="176"/>
      <c r="D108" s="139" t="s">
        <v>193</v>
      </c>
      <c r="E108" s="177" t="s">
        <v>21</v>
      </c>
      <c r="F108" s="178" t="s">
        <v>774</v>
      </c>
      <c r="H108" s="177" t="s">
        <v>21</v>
      </c>
      <c r="I108" s="179"/>
      <c r="L108" s="176"/>
      <c r="M108" s="180"/>
      <c r="T108" s="181"/>
      <c r="AT108" s="177" t="s">
        <v>193</v>
      </c>
      <c r="AU108" s="177" t="s">
        <v>87</v>
      </c>
      <c r="AV108" s="13" t="s">
        <v>85</v>
      </c>
      <c r="AW108" s="13" t="s">
        <v>38</v>
      </c>
      <c r="AX108" s="13" t="s">
        <v>77</v>
      </c>
      <c r="AY108" s="177" t="s">
        <v>155</v>
      </c>
    </row>
    <row r="109" spans="2:65" s="11" customFormat="1">
      <c r="B109" s="144"/>
      <c r="D109" s="139" t="s">
        <v>193</v>
      </c>
      <c r="E109" s="145" t="s">
        <v>21</v>
      </c>
      <c r="F109" s="146" t="s">
        <v>781</v>
      </c>
      <c r="H109" s="147">
        <v>44.16</v>
      </c>
      <c r="I109" s="148"/>
      <c r="L109" s="144"/>
      <c r="M109" s="149"/>
      <c r="T109" s="150"/>
      <c r="AT109" s="145" t="s">
        <v>193</v>
      </c>
      <c r="AU109" s="145" t="s">
        <v>87</v>
      </c>
      <c r="AV109" s="11" t="s">
        <v>87</v>
      </c>
      <c r="AW109" s="11" t="s">
        <v>38</v>
      </c>
      <c r="AX109" s="11" t="s">
        <v>77</v>
      </c>
      <c r="AY109" s="145" t="s">
        <v>155</v>
      </c>
    </row>
    <row r="110" spans="2:65" s="14" customFormat="1">
      <c r="B110" s="182"/>
      <c r="D110" s="139" t="s">
        <v>193</v>
      </c>
      <c r="E110" s="183" t="s">
        <v>702</v>
      </c>
      <c r="F110" s="184" t="s">
        <v>464</v>
      </c>
      <c r="H110" s="185">
        <v>44.16</v>
      </c>
      <c r="I110" s="186"/>
      <c r="L110" s="182"/>
      <c r="M110" s="187"/>
      <c r="T110" s="188"/>
      <c r="AT110" s="183" t="s">
        <v>193</v>
      </c>
      <c r="AU110" s="183" t="s">
        <v>87</v>
      </c>
      <c r="AV110" s="14" t="s">
        <v>154</v>
      </c>
      <c r="AW110" s="14" t="s">
        <v>38</v>
      </c>
      <c r="AX110" s="14" t="s">
        <v>85</v>
      </c>
      <c r="AY110" s="183" t="s">
        <v>155</v>
      </c>
    </row>
    <row r="111" spans="2:65" s="1" customFormat="1" ht="16.5" customHeight="1">
      <c r="B111" s="33"/>
      <c r="C111" s="126" t="s">
        <v>168</v>
      </c>
      <c r="D111" s="126" t="s">
        <v>156</v>
      </c>
      <c r="E111" s="127" t="s">
        <v>506</v>
      </c>
      <c r="F111" s="128" t="s">
        <v>507</v>
      </c>
      <c r="G111" s="129" t="s">
        <v>415</v>
      </c>
      <c r="H111" s="130">
        <v>44.16</v>
      </c>
      <c r="I111" s="131"/>
      <c r="J111" s="132">
        <f>ROUND(I111*H111,2)</f>
        <v>0</v>
      </c>
      <c r="K111" s="128" t="s">
        <v>21</v>
      </c>
      <c r="L111" s="33"/>
      <c r="M111" s="133" t="s">
        <v>21</v>
      </c>
      <c r="N111" s="134" t="s">
        <v>48</v>
      </c>
      <c r="P111" s="135">
        <f>O111*H111</f>
        <v>0</v>
      </c>
      <c r="Q111" s="135">
        <v>0</v>
      </c>
      <c r="R111" s="135">
        <f>Q111*H111</f>
        <v>0</v>
      </c>
      <c r="S111" s="135">
        <v>0</v>
      </c>
      <c r="T111" s="136">
        <f>S111*H111</f>
        <v>0</v>
      </c>
      <c r="AR111" s="137" t="s">
        <v>154</v>
      </c>
      <c r="AT111" s="137" t="s">
        <v>156</v>
      </c>
      <c r="AU111" s="137" t="s">
        <v>87</v>
      </c>
      <c r="AY111" s="18" t="s">
        <v>155</v>
      </c>
      <c r="BE111" s="138">
        <f>IF(N111="základní",J111,0)</f>
        <v>0</v>
      </c>
      <c r="BF111" s="138">
        <f>IF(N111="snížená",J111,0)</f>
        <v>0</v>
      </c>
      <c r="BG111" s="138">
        <f>IF(N111="zákl. přenesená",J111,0)</f>
        <v>0</v>
      </c>
      <c r="BH111" s="138">
        <f>IF(N111="sníž. přenesená",J111,0)</f>
        <v>0</v>
      </c>
      <c r="BI111" s="138">
        <f>IF(N111="nulová",J111,0)</f>
        <v>0</v>
      </c>
      <c r="BJ111" s="18" t="s">
        <v>85</v>
      </c>
      <c r="BK111" s="138">
        <f>ROUND(I111*H111,2)</f>
        <v>0</v>
      </c>
      <c r="BL111" s="18" t="s">
        <v>154</v>
      </c>
      <c r="BM111" s="137" t="s">
        <v>782</v>
      </c>
    </row>
    <row r="112" spans="2:65" s="1" customFormat="1" ht="29.25">
      <c r="B112" s="33"/>
      <c r="D112" s="139" t="s">
        <v>161</v>
      </c>
      <c r="F112" s="140" t="s">
        <v>509</v>
      </c>
      <c r="I112" s="141"/>
      <c r="L112" s="33"/>
      <c r="M112" s="142"/>
      <c r="T112" s="54"/>
      <c r="AT112" s="18" t="s">
        <v>161</v>
      </c>
      <c r="AU112" s="18" t="s">
        <v>87</v>
      </c>
    </row>
    <row r="113" spans="2:65" s="11" customFormat="1">
      <c r="B113" s="144"/>
      <c r="D113" s="139" t="s">
        <v>193</v>
      </c>
      <c r="E113" s="145" t="s">
        <v>21</v>
      </c>
      <c r="F113" s="146" t="s">
        <v>702</v>
      </c>
      <c r="H113" s="147">
        <v>44.16</v>
      </c>
      <c r="I113" s="148"/>
      <c r="L113" s="144"/>
      <c r="M113" s="149"/>
      <c r="T113" s="150"/>
      <c r="AT113" s="145" t="s">
        <v>193</v>
      </c>
      <c r="AU113" s="145" t="s">
        <v>87</v>
      </c>
      <c r="AV113" s="11" t="s">
        <v>87</v>
      </c>
      <c r="AW113" s="11" t="s">
        <v>38</v>
      </c>
      <c r="AX113" s="11" t="s">
        <v>85</v>
      </c>
      <c r="AY113" s="145" t="s">
        <v>155</v>
      </c>
    </row>
    <row r="114" spans="2:65" s="1" customFormat="1">
      <c r="B114" s="33"/>
      <c r="D114" s="139" t="s">
        <v>445</v>
      </c>
      <c r="F114" s="171" t="s">
        <v>783</v>
      </c>
      <c r="L114" s="33"/>
      <c r="M114" s="142"/>
      <c r="T114" s="54"/>
      <c r="AU114" s="18" t="s">
        <v>87</v>
      </c>
    </row>
    <row r="115" spans="2:65" s="1" customFormat="1">
      <c r="B115" s="33"/>
      <c r="D115" s="139" t="s">
        <v>445</v>
      </c>
      <c r="F115" s="172" t="s">
        <v>774</v>
      </c>
      <c r="H115" s="173">
        <v>0</v>
      </c>
      <c r="L115" s="33"/>
      <c r="M115" s="142"/>
      <c r="T115" s="54"/>
      <c r="AU115" s="18" t="s">
        <v>87</v>
      </c>
    </row>
    <row r="116" spans="2:65" s="1" customFormat="1">
      <c r="B116" s="33"/>
      <c r="D116" s="139" t="s">
        <v>445</v>
      </c>
      <c r="F116" s="172" t="s">
        <v>781</v>
      </c>
      <c r="H116" s="173">
        <v>44.16</v>
      </c>
      <c r="L116" s="33"/>
      <c r="M116" s="142"/>
      <c r="T116" s="54"/>
      <c r="AU116" s="18" t="s">
        <v>87</v>
      </c>
    </row>
    <row r="117" spans="2:65" s="1" customFormat="1">
      <c r="B117" s="33"/>
      <c r="D117" s="139" t="s">
        <v>445</v>
      </c>
      <c r="F117" s="172" t="s">
        <v>464</v>
      </c>
      <c r="H117" s="173">
        <v>44.16</v>
      </c>
      <c r="L117" s="33"/>
      <c r="M117" s="142"/>
      <c r="T117" s="54"/>
      <c r="AU117" s="18" t="s">
        <v>87</v>
      </c>
    </row>
    <row r="118" spans="2:65" s="10" customFormat="1" ht="22.9" customHeight="1">
      <c r="B118" s="116"/>
      <c r="D118" s="117" t="s">
        <v>76</v>
      </c>
      <c r="E118" s="169" t="s">
        <v>201</v>
      </c>
      <c r="F118" s="169" t="s">
        <v>524</v>
      </c>
      <c r="I118" s="119"/>
      <c r="J118" s="170">
        <f>BK118</f>
        <v>0</v>
      </c>
      <c r="L118" s="116"/>
      <c r="M118" s="121"/>
      <c r="P118" s="122">
        <f>SUM(P119:P217)</f>
        <v>0</v>
      </c>
      <c r="R118" s="122">
        <f>SUM(R119:R217)</f>
        <v>5.8900000000000001E-2</v>
      </c>
      <c r="T118" s="123">
        <f>SUM(T119:T217)</f>
        <v>3.2067199999999998</v>
      </c>
      <c r="AR118" s="117" t="s">
        <v>85</v>
      </c>
      <c r="AT118" s="124" t="s">
        <v>76</v>
      </c>
      <c r="AU118" s="124" t="s">
        <v>85</v>
      </c>
      <c r="AY118" s="117" t="s">
        <v>155</v>
      </c>
      <c r="BK118" s="125">
        <f>SUM(BK119:BK217)</f>
        <v>0</v>
      </c>
    </row>
    <row r="119" spans="2:65" s="1" customFormat="1" ht="16.5" customHeight="1">
      <c r="B119" s="33"/>
      <c r="C119" s="126" t="s">
        <v>154</v>
      </c>
      <c r="D119" s="126" t="s">
        <v>156</v>
      </c>
      <c r="E119" s="127" t="s">
        <v>784</v>
      </c>
      <c r="F119" s="128" t="s">
        <v>785</v>
      </c>
      <c r="G119" s="129" t="s">
        <v>719</v>
      </c>
      <c r="H119" s="130">
        <v>80</v>
      </c>
      <c r="I119" s="131"/>
      <c r="J119" s="132">
        <f>ROUND(I119*H119,2)</f>
        <v>0</v>
      </c>
      <c r="K119" s="128" t="s">
        <v>452</v>
      </c>
      <c r="L119" s="33"/>
      <c r="M119" s="133" t="s">
        <v>21</v>
      </c>
      <c r="N119" s="134" t="s">
        <v>48</v>
      </c>
      <c r="P119" s="135">
        <f>O119*H119</f>
        <v>0</v>
      </c>
      <c r="Q119" s="135">
        <v>1.0000000000000001E-5</v>
      </c>
      <c r="R119" s="135">
        <f>Q119*H119</f>
        <v>8.0000000000000004E-4</v>
      </c>
      <c r="S119" s="135">
        <v>0</v>
      </c>
      <c r="T119" s="136">
        <f>S119*H119</f>
        <v>0</v>
      </c>
      <c r="AR119" s="137" t="s">
        <v>154</v>
      </c>
      <c r="AT119" s="137" t="s">
        <v>156</v>
      </c>
      <c r="AU119" s="137" t="s">
        <v>87</v>
      </c>
      <c r="AY119" s="18" t="s">
        <v>155</v>
      </c>
      <c r="BE119" s="138">
        <f>IF(N119="základní",J119,0)</f>
        <v>0</v>
      </c>
      <c r="BF119" s="138">
        <f>IF(N119="snížená",J119,0)</f>
        <v>0</v>
      </c>
      <c r="BG119" s="138">
        <f>IF(N119="zákl. přenesená",J119,0)</f>
        <v>0</v>
      </c>
      <c r="BH119" s="138">
        <f>IF(N119="sníž. přenesená",J119,0)</f>
        <v>0</v>
      </c>
      <c r="BI119" s="138">
        <f>IF(N119="nulová",J119,0)</f>
        <v>0</v>
      </c>
      <c r="BJ119" s="18" t="s">
        <v>85</v>
      </c>
      <c r="BK119" s="138">
        <f>ROUND(I119*H119,2)</f>
        <v>0</v>
      </c>
      <c r="BL119" s="18" t="s">
        <v>154</v>
      </c>
      <c r="BM119" s="137" t="s">
        <v>786</v>
      </c>
    </row>
    <row r="120" spans="2:65" s="1" customFormat="1">
      <c r="B120" s="33"/>
      <c r="D120" s="139" t="s">
        <v>161</v>
      </c>
      <c r="F120" s="140" t="s">
        <v>787</v>
      </c>
      <c r="I120" s="141"/>
      <c r="L120" s="33"/>
      <c r="M120" s="142"/>
      <c r="T120" s="54"/>
      <c r="AT120" s="18" t="s">
        <v>161</v>
      </c>
      <c r="AU120" s="18" t="s">
        <v>87</v>
      </c>
    </row>
    <row r="121" spans="2:65" s="1" customFormat="1">
      <c r="B121" s="33"/>
      <c r="D121" s="174" t="s">
        <v>455</v>
      </c>
      <c r="F121" s="175" t="s">
        <v>788</v>
      </c>
      <c r="I121" s="141"/>
      <c r="L121" s="33"/>
      <c r="M121" s="142"/>
      <c r="T121" s="54"/>
      <c r="AT121" s="18" t="s">
        <v>455</v>
      </c>
      <c r="AU121" s="18" t="s">
        <v>87</v>
      </c>
    </row>
    <row r="122" spans="2:65" s="11" customFormat="1">
      <c r="B122" s="144"/>
      <c r="D122" s="139" t="s">
        <v>193</v>
      </c>
      <c r="E122" s="145" t="s">
        <v>21</v>
      </c>
      <c r="F122" s="146" t="s">
        <v>717</v>
      </c>
      <c r="H122" s="147">
        <v>80</v>
      </c>
      <c r="I122" s="148"/>
      <c r="L122" s="144"/>
      <c r="M122" s="149"/>
      <c r="T122" s="150"/>
      <c r="AT122" s="145" t="s">
        <v>193</v>
      </c>
      <c r="AU122" s="145" t="s">
        <v>87</v>
      </c>
      <c r="AV122" s="11" t="s">
        <v>87</v>
      </c>
      <c r="AW122" s="11" t="s">
        <v>38</v>
      </c>
      <c r="AX122" s="11" t="s">
        <v>85</v>
      </c>
      <c r="AY122" s="145" t="s">
        <v>155</v>
      </c>
    </row>
    <row r="123" spans="2:65" s="1" customFormat="1">
      <c r="B123" s="33"/>
      <c r="D123" s="139" t="s">
        <v>445</v>
      </c>
      <c r="F123" s="171" t="s">
        <v>789</v>
      </c>
      <c r="L123" s="33"/>
      <c r="M123" s="142"/>
      <c r="T123" s="54"/>
      <c r="AU123" s="18" t="s">
        <v>87</v>
      </c>
    </row>
    <row r="124" spans="2:65" s="1" customFormat="1">
      <c r="B124" s="33"/>
      <c r="D124" s="139" t="s">
        <v>445</v>
      </c>
      <c r="F124" s="172" t="s">
        <v>790</v>
      </c>
      <c r="H124" s="173">
        <v>0</v>
      </c>
      <c r="L124" s="33"/>
      <c r="M124" s="142"/>
      <c r="T124" s="54"/>
      <c r="AU124" s="18" t="s">
        <v>87</v>
      </c>
    </row>
    <row r="125" spans="2:65" s="1" customFormat="1">
      <c r="B125" s="33"/>
      <c r="D125" s="139" t="s">
        <v>445</v>
      </c>
      <c r="F125" s="172" t="s">
        <v>791</v>
      </c>
      <c r="H125" s="173">
        <v>0</v>
      </c>
      <c r="L125" s="33"/>
      <c r="M125" s="142"/>
      <c r="T125" s="54"/>
      <c r="AU125" s="18" t="s">
        <v>87</v>
      </c>
    </row>
    <row r="126" spans="2:65" s="1" customFormat="1">
      <c r="B126" s="33"/>
      <c r="D126" s="139" t="s">
        <v>445</v>
      </c>
      <c r="F126" s="172" t="s">
        <v>792</v>
      </c>
      <c r="H126" s="173">
        <v>40</v>
      </c>
      <c r="L126" s="33"/>
      <c r="M126" s="142"/>
      <c r="T126" s="54"/>
      <c r="AU126" s="18" t="s">
        <v>87</v>
      </c>
    </row>
    <row r="127" spans="2:65" s="1" customFormat="1">
      <c r="B127" s="33"/>
      <c r="D127" s="139" t="s">
        <v>445</v>
      </c>
      <c r="F127" s="172" t="s">
        <v>793</v>
      </c>
      <c r="H127" s="173">
        <v>8</v>
      </c>
      <c r="L127" s="33"/>
      <c r="M127" s="142"/>
      <c r="T127" s="54"/>
      <c r="AU127" s="18" t="s">
        <v>87</v>
      </c>
    </row>
    <row r="128" spans="2:65" s="1" customFormat="1">
      <c r="B128" s="33"/>
      <c r="D128" s="139" t="s">
        <v>445</v>
      </c>
      <c r="F128" s="172" t="s">
        <v>794</v>
      </c>
      <c r="H128" s="173">
        <v>8</v>
      </c>
      <c r="L128" s="33"/>
      <c r="M128" s="142"/>
      <c r="T128" s="54"/>
      <c r="AU128" s="18" t="s">
        <v>87</v>
      </c>
    </row>
    <row r="129" spans="2:65" s="1" customFormat="1">
      <c r="B129" s="33"/>
      <c r="D129" s="139" t="s">
        <v>445</v>
      </c>
      <c r="F129" s="172" t="s">
        <v>795</v>
      </c>
      <c r="H129" s="173">
        <v>8</v>
      </c>
      <c r="L129" s="33"/>
      <c r="M129" s="142"/>
      <c r="T129" s="54"/>
      <c r="AU129" s="18" t="s">
        <v>87</v>
      </c>
    </row>
    <row r="130" spans="2:65" s="1" customFormat="1">
      <c r="B130" s="33"/>
      <c r="D130" s="139" t="s">
        <v>445</v>
      </c>
      <c r="F130" s="172" t="s">
        <v>796</v>
      </c>
      <c r="H130" s="173">
        <v>8</v>
      </c>
      <c r="L130" s="33"/>
      <c r="M130" s="142"/>
      <c r="T130" s="54"/>
      <c r="AU130" s="18" t="s">
        <v>87</v>
      </c>
    </row>
    <row r="131" spans="2:65" s="1" customFormat="1">
      <c r="B131" s="33"/>
      <c r="D131" s="139" t="s">
        <v>445</v>
      </c>
      <c r="F131" s="172" t="s">
        <v>797</v>
      </c>
      <c r="H131" s="173">
        <v>8</v>
      </c>
      <c r="L131" s="33"/>
      <c r="M131" s="142"/>
      <c r="T131" s="54"/>
      <c r="AU131" s="18" t="s">
        <v>87</v>
      </c>
    </row>
    <row r="132" spans="2:65" s="1" customFormat="1">
      <c r="B132" s="33"/>
      <c r="D132" s="139" t="s">
        <v>445</v>
      </c>
      <c r="F132" s="172" t="s">
        <v>464</v>
      </c>
      <c r="H132" s="173">
        <v>80</v>
      </c>
      <c r="L132" s="33"/>
      <c r="M132" s="142"/>
      <c r="T132" s="54"/>
      <c r="AU132" s="18" t="s">
        <v>87</v>
      </c>
    </row>
    <row r="133" spans="2:65" s="1" customFormat="1" ht="16.5" customHeight="1">
      <c r="B133" s="33"/>
      <c r="C133" s="126" t="s">
        <v>175</v>
      </c>
      <c r="D133" s="126" t="s">
        <v>156</v>
      </c>
      <c r="E133" s="127" t="s">
        <v>798</v>
      </c>
      <c r="F133" s="128" t="s">
        <v>799</v>
      </c>
      <c r="G133" s="129" t="s">
        <v>719</v>
      </c>
      <c r="H133" s="130">
        <v>212</v>
      </c>
      <c r="I133" s="131"/>
      <c r="J133" s="132">
        <f>ROUND(I133*H133,2)</f>
        <v>0</v>
      </c>
      <c r="K133" s="128" t="s">
        <v>21</v>
      </c>
      <c r="L133" s="33"/>
      <c r="M133" s="133" t="s">
        <v>21</v>
      </c>
      <c r="N133" s="134" t="s">
        <v>48</v>
      </c>
      <c r="P133" s="135">
        <f>O133*H133</f>
        <v>0</v>
      </c>
      <c r="Q133" s="135">
        <v>1.0000000000000001E-5</v>
      </c>
      <c r="R133" s="135">
        <f>Q133*H133</f>
        <v>2.1200000000000004E-3</v>
      </c>
      <c r="S133" s="135">
        <v>0</v>
      </c>
      <c r="T133" s="136">
        <f>S133*H133</f>
        <v>0</v>
      </c>
      <c r="AR133" s="137" t="s">
        <v>154</v>
      </c>
      <c r="AT133" s="137" t="s">
        <v>156</v>
      </c>
      <c r="AU133" s="137" t="s">
        <v>87</v>
      </c>
      <c r="AY133" s="18" t="s">
        <v>155</v>
      </c>
      <c r="BE133" s="138">
        <f>IF(N133="základní",J133,0)</f>
        <v>0</v>
      </c>
      <c r="BF133" s="138">
        <f>IF(N133="snížená",J133,0)</f>
        <v>0</v>
      </c>
      <c r="BG133" s="138">
        <f>IF(N133="zákl. přenesená",J133,0)</f>
        <v>0</v>
      </c>
      <c r="BH133" s="138">
        <f>IF(N133="sníž. přenesená",J133,0)</f>
        <v>0</v>
      </c>
      <c r="BI133" s="138">
        <f>IF(N133="nulová",J133,0)</f>
        <v>0</v>
      </c>
      <c r="BJ133" s="18" t="s">
        <v>85</v>
      </c>
      <c r="BK133" s="138">
        <f>ROUND(I133*H133,2)</f>
        <v>0</v>
      </c>
      <c r="BL133" s="18" t="s">
        <v>154</v>
      </c>
      <c r="BM133" s="137" t="s">
        <v>800</v>
      </c>
    </row>
    <row r="134" spans="2:65" s="1" customFormat="1">
      <c r="B134" s="33"/>
      <c r="D134" s="139" t="s">
        <v>161</v>
      </c>
      <c r="F134" s="140" t="s">
        <v>801</v>
      </c>
      <c r="I134" s="141"/>
      <c r="L134" s="33"/>
      <c r="M134" s="142"/>
      <c r="T134" s="54"/>
      <c r="AT134" s="18" t="s">
        <v>161</v>
      </c>
      <c r="AU134" s="18" t="s">
        <v>87</v>
      </c>
    </row>
    <row r="135" spans="2:65" s="11" customFormat="1">
      <c r="B135" s="144"/>
      <c r="D135" s="139" t="s">
        <v>193</v>
      </c>
      <c r="E135" s="145" t="s">
        <v>21</v>
      </c>
      <c r="F135" s="146" t="s">
        <v>721</v>
      </c>
      <c r="H135" s="147">
        <v>212</v>
      </c>
      <c r="I135" s="148"/>
      <c r="L135" s="144"/>
      <c r="M135" s="149"/>
      <c r="T135" s="150"/>
      <c r="AT135" s="145" t="s">
        <v>193</v>
      </c>
      <c r="AU135" s="145" t="s">
        <v>87</v>
      </c>
      <c r="AV135" s="11" t="s">
        <v>87</v>
      </c>
      <c r="AW135" s="11" t="s">
        <v>38</v>
      </c>
      <c r="AX135" s="11" t="s">
        <v>85</v>
      </c>
      <c r="AY135" s="145" t="s">
        <v>155</v>
      </c>
    </row>
    <row r="136" spans="2:65" s="1" customFormat="1">
      <c r="B136" s="33"/>
      <c r="D136" s="139" t="s">
        <v>445</v>
      </c>
      <c r="F136" s="171" t="s">
        <v>802</v>
      </c>
      <c r="L136" s="33"/>
      <c r="M136" s="142"/>
      <c r="T136" s="54"/>
      <c r="AU136" s="18" t="s">
        <v>87</v>
      </c>
    </row>
    <row r="137" spans="2:65" s="1" customFormat="1">
      <c r="B137" s="33"/>
      <c r="D137" s="139" t="s">
        <v>445</v>
      </c>
      <c r="F137" s="172" t="s">
        <v>803</v>
      </c>
      <c r="H137" s="173">
        <v>0</v>
      </c>
      <c r="L137" s="33"/>
      <c r="M137" s="142"/>
      <c r="T137" s="54"/>
      <c r="AU137" s="18" t="s">
        <v>87</v>
      </c>
    </row>
    <row r="138" spans="2:65" s="1" customFormat="1">
      <c r="B138" s="33"/>
      <c r="D138" s="139" t="s">
        <v>445</v>
      </c>
      <c r="F138" s="172" t="s">
        <v>336</v>
      </c>
      <c r="H138" s="173">
        <v>32</v>
      </c>
      <c r="L138" s="33"/>
      <c r="M138" s="142"/>
      <c r="T138" s="54"/>
      <c r="AU138" s="18" t="s">
        <v>87</v>
      </c>
    </row>
    <row r="139" spans="2:65" s="1" customFormat="1">
      <c r="B139" s="33"/>
      <c r="D139" s="139" t="s">
        <v>445</v>
      </c>
      <c r="F139" s="172" t="s">
        <v>804</v>
      </c>
      <c r="H139" s="173">
        <v>0</v>
      </c>
      <c r="L139" s="33"/>
      <c r="M139" s="142"/>
      <c r="T139" s="54"/>
      <c r="AU139" s="18" t="s">
        <v>87</v>
      </c>
    </row>
    <row r="140" spans="2:65" s="1" customFormat="1">
      <c r="B140" s="33"/>
      <c r="D140" s="139" t="s">
        <v>445</v>
      </c>
      <c r="F140" s="172" t="s">
        <v>805</v>
      </c>
      <c r="H140" s="173">
        <v>100</v>
      </c>
      <c r="L140" s="33"/>
      <c r="M140" s="142"/>
      <c r="T140" s="54"/>
      <c r="AU140" s="18" t="s">
        <v>87</v>
      </c>
    </row>
    <row r="141" spans="2:65" s="1" customFormat="1">
      <c r="B141" s="33"/>
      <c r="D141" s="139" t="s">
        <v>445</v>
      </c>
      <c r="F141" s="172" t="s">
        <v>806</v>
      </c>
      <c r="H141" s="173">
        <v>28</v>
      </c>
      <c r="L141" s="33"/>
      <c r="M141" s="142"/>
      <c r="T141" s="54"/>
      <c r="AU141" s="18" t="s">
        <v>87</v>
      </c>
    </row>
    <row r="142" spans="2:65" s="1" customFormat="1">
      <c r="B142" s="33"/>
      <c r="D142" s="139" t="s">
        <v>445</v>
      </c>
      <c r="F142" s="172" t="s">
        <v>807</v>
      </c>
      <c r="H142" s="173">
        <v>12</v>
      </c>
      <c r="L142" s="33"/>
      <c r="M142" s="142"/>
      <c r="T142" s="54"/>
      <c r="AU142" s="18" t="s">
        <v>87</v>
      </c>
    </row>
    <row r="143" spans="2:65" s="1" customFormat="1">
      <c r="B143" s="33"/>
      <c r="D143" s="139" t="s">
        <v>445</v>
      </c>
      <c r="F143" s="172" t="s">
        <v>808</v>
      </c>
      <c r="H143" s="173">
        <v>12</v>
      </c>
      <c r="L143" s="33"/>
      <c r="M143" s="142"/>
      <c r="T143" s="54"/>
      <c r="AU143" s="18" t="s">
        <v>87</v>
      </c>
    </row>
    <row r="144" spans="2:65" s="1" customFormat="1">
      <c r="B144" s="33"/>
      <c r="D144" s="139" t="s">
        <v>445</v>
      </c>
      <c r="F144" s="172" t="s">
        <v>796</v>
      </c>
      <c r="H144" s="173">
        <v>8</v>
      </c>
      <c r="L144" s="33"/>
      <c r="M144" s="142"/>
      <c r="T144" s="54"/>
      <c r="AU144" s="18" t="s">
        <v>87</v>
      </c>
    </row>
    <row r="145" spans="2:65" s="1" customFormat="1">
      <c r="B145" s="33"/>
      <c r="D145" s="139" t="s">
        <v>445</v>
      </c>
      <c r="F145" s="172" t="s">
        <v>809</v>
      </c>
      <c r="H145" s="173">
        <v>20</v>
      </c>
      <c r="L145" s="33"/>
      <c r="M145" s="142"/>
      <c r="T145" s="54"/>
      <c r="AU145" s="18" t="s">
        <v>87</v>
      </c>
    </row>
    <row r="146" spans="2:65" s="1" customFormat="1">
      <c r="B146" s="33"/>
      <c r="D146" s="139" t="s">
        <v>445</v>
      </c>
      <c r="F146" s="172" t="s">
        <v>464</v>
      </c>
      <c r="H146" s="173">
        <v>212</v>
      </c>
      <c r="L146" s="33"/>
      <c r="M146" s="142"/>
      <c r="T146" s="54"/>
      <c r="AU146" s="18" t="s">
        <v>87</v>
      </c>
    </row>
    <row r="147" spans="2:65" s="1" customFormat="1" ht="16.5" customHeight="1">
      <c r="B147" s="33"/>
      <c r="C147" s="126" t="s">
        <v>179</v>
      </c>
      <c r="D147" s="126" t="s">
        <v>156</v>
      </c>
      <c r="E147" s="127" t="s">
        <v>810</v>
      </c>
      <c r="F147" s="128" t="s">
        <v>811</v>
      </c>
      <c r="G147" s="129" t="s">
        <v>719</v>
      </c>
      <c r="H147" s="130">
        <v>30</v>
      </c>
      <c r="I147" s="131"/>
      <c r="J147" s="132">
        <f>ROUND(I147*H147,2)</f>
        <v>0</v>
      </c>
      <c r="K147" s="128" t="s">
        <v>21</v>
      </c>
      <c r="L147" s="33"/>
      <c r="M147" s="133" t="s">
        <v>21</v>
      </c>
      <c r="N147" s="134" t="s">
        <v>48</v>
      </c>
      <c r="P147" s="135">
        <f>O147*H147</f>
        <v>0</v>
      </c>
      <c r="Q147" s="135">
        <v>2.0000000000000002E-5</v>
      </c>
      <c r="R147" s="135">
        <f>Q147*H147</f>
        <v>6.0000000000000006E-4</v>
      </c>
      <c r="S147" s="135">
        <v>0</v>
      </c>
      <c r="T147" s="136">
        <f>S147*H147</f>
        <v>0</v>
      </c>
      <c r="AR147" s="137" t="s">
        <v>154</v>
      </c>
      <c r="AT147" s="137" t="s">
        <v>156</v>
      </c>
      <c r="AU147" s="137" t="s">
        <v>87</v>
      </c>
      <c r="AY147" s="18" t="s">
        <v>155</v>
      </c>
      <c r="BE147" s="138">
        <f>IF(N147="základní",J147,0)</f>
        <v>0</v>
      </c>
      <c r="BF147" s="138">
        <f>IF(N147="snížená",J147,0)</f>
        <v>0</v>
      </c>
      <c r="BG147" s="138">
        <f>IF(N147="zákl. přenesená",J147,0)</f>
        <v>0</v>
      </c>
      <c r="BH147" s="138">
        <f>IF(N147="sníž. přenesená",J147,0)</f>
        <v>0</v>
      </c>
      <c r="BI147" s="138">
        <f>IF(N147="nulová",J147,0)</f>
        <v>0</v>
      </c>
      <c r="BJ147" s="18" t="s">
        <v>85</v>
      </c>
      <c r="BK147" s="138">
        <f>ROUND(I147*H147,2)</f>
        <v>0</v>
      </c>
      <c r="BL147" s="18" t="s">
        <v>154</v>
      </c>
      <c r="BM147" s="137" t="s">
        <v>812</v>
      </c>
    </row>
    <row r="148" spans="2:65" s="1" customFormat="1">
      <c r="B148" s="33"/>
      <c r="D148" s="139" t="s">
        <v>161</v>
      </c>
      <c r="F148" s="140" t="s">
        <v>813</v>
      </c>
      <c r="I148" s="141"/>
      <c r="L148" s="33"/>
      <c r="M148" s="142"/>
      <c r="T148" s="54"/>
      <c r="AT148" s="18" t="s">
        <v>161</v>
      </c>
      <c r="AU148" s="18" t="s">
        <v>87</v>
      </c>
    </row>
    <row r="149" spans="2:65" s="11" customFormat="1">
      <c r="B149" s="144"/>
      <c r="D149" s="139" t="s">
        <v>193</v>
      </c>
      <c r="E149" s="145" t="s">
        <v>21</v>
      </c>
      <c r="F149" s="146" t="s">
        <v>724</v>
      </c>
      <c r="H149" s="147">
        <v>30</v>
      </c>
      <c r="I149" s="148"/>
      <c r="L149" s="144"/>
      <c r="M149" s="149"/>
      <c r="T149" s="150"/>
      <c r="AT149" s="145" t="s">
        <v>193</v>
      </c>
      <c r="AU149" s="145" t="s">
        <v>87</v>
      </c>
      <c r="AV149" s="11" t="s">
        <v>87</v>
      </c>
      <c r="AW149" s="11" t="s">
        <v>38</v>
      </c>
      <c r="AX149" s="11" t="s">
        <v>85</v>
      </c>
      <c r="AY149" s="145" t="s">
        <v>155</v>
      </c>
    </row>
    <row r="150" spans="2:65" s="1" customFormat="1">
      <c r="B150" s="33"/>
      <c r="D150" s="139" t="s">
        <v>445</v>
      </c>
      <c r="F150" s="171" t="s">
        <v>814</v>
      </c>
      <c r="L150" s="33"/>
      <c r="M150" s="142"/>
      <c r="T150" s="54"/>
      <c r="AU150" s="18" t="s">
        <v>87</v>
      </c>
    </row>
    <row r="151" spans="2:65" s="1" customFormat="1">
      <c r="B151" s="33"/>
      <c r="D151" s="139" t="s">
        <v>445</v>
      </c>
      <c r="F151" s="172" t="s">
        <v>815</v>
      </c>
      <c r="H151" s="173">
        <v>0</v>
      </c>
      <c r="L151" s="33"/>
      <c r="M151" s="142"/>
      <c r="T151" s="54"/>
      <c r="AU151" s="18" t="s">
        <v>87</v>
      </c>
    </row>
    <row r="152" spans="2:65" s="1" customFormat="1">
      <c r="B152" s="33"/>
      <c r="D152" s="139" t="s">
        <v>445</v>
      </c>
      <c r="F152" s="172" t="s">
        <v>816</v>
      </c>
      <c r="H152" s="173">
        <v>30</v>
      </c>
      <c r="L152" s="33"/>
      <c r="M152" s="142"/>
      <c r="T152" s="54"/>
      <c r="AU152" s="18" t="s">
        <v>87</v>
      </c>
    </row>
    <row r="153" spans="2:65" s="1" customFormat="1" ht="16.5" customHeight="1">
      <c r="B153" s="33"/>
      <c r="C153" s="126" t="s">
        <v>187</v>
      </c>
      <c r="D153" s="126" t="s">
        <v>156</v>
      </c>
      <c r="E153" s="127" t="s">
        <v>817</v>
      </c>
      <c r="F153" s="128" t="s">
        <v>818</v>
      </c>
      <c r="G153" s="129" t="s">
        <v>719</v>
      </c>
      <c r="H153" s="130">
        <v>80</v>
      </c>
      <c r="I153" s="131"/>
      <c r="J153" s="132">
        <f>ROUND(I153*H153,2)</f>
        <v>0</v>
      </c>
      <c r="K153" s="128" t="s">
        <v>452</v>
      </c>
      <c r="L153" s="33"/>
      <c r="M153" s="133" t="s">
        <v>21</v>
      </c>
      <c r="N153" s="134" t="s">
        <v>48</v>
      </c>
      <c r="P153" s="135">
        <f>O153*H153</f>
        <v>0</v>
      </c>
      <c r="Q153" s="135">
        <v>6.9999999999999994E-5</v>
      </c>
      <c r="R153" s="135">
        <f>Q153*H153</f>
        <v>5.5999999999999991E-3</v>
      </c>
      <c r="S153" s="135">
        <v>0</v>
      </c>
      <c r="T153" s="136">
        <f>S153*H153</f>
        <v>0</v>
      </c>
      <c r="AR153" s="137" t="s">
        <v>154</v>
      </c>
      <c r="AT153" s="137" t="s">
        <v>156</v>
      </c>
      <c r="AU153" s="137" t="s">
        <v>87</v>
      </c>
      <c r="AY153" s="18" t="s">
        <v>155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8" t="s">
        <v>85</v>
      </c>
      <c r="BK153" s="138">
        <f>ROUND(I153*H153,2)</f>
        <v>0</v>
      </c>
      <c r="BL153" s="18" t="s">
        <v>154</v>
      </c>
      <c r="BM153" s="137" t="s">
        <v>819</v>
      </c>
    </row>
    <row r="154" spans="2:65" s="1" customFormat="1">
      <c r="B154" s="33"/>
      <c r="D154" s="139" t="s">
        <v>161</v>
      </c>
      <c r="F154" s="140" t="s">
        <v>820</v>
      </c>
      <c r="I154" s="141"/>
      <c r="L154" s="33"/>
      <c r="M154" s="142"/>
      <c r="T154" s="54"/>
      <c r="AT154" s="18" t="s">
        <v>161</v>
      </c>
      <c r="AU154" s="18" t="s">
        <v>87</v>
      </c>
    </row>
    <row r="155" spans="2:65" s="1" customFormat="1">
      <c r="B155" s="33"/>
      <c r="D155" s="174" t="s">
        <v>455</v>
      </c>
      <c r="F155" s="175" t="s">
        <v>821</v>
      </c>
      <c r="I155" s="141"/>
      <c r="L155" s="33"/>
      <c r="M155" s="142"/>
      <c r="T155" s="54"/>
      <c r="AT155" s="18" t="s">
        <v>455</v>
      </c>
      <c r="AU155" s="18" t="s">
        <v>87</v>
      </c>
    </row>
    <row r="156" spans="2:65" s="13" customFormat="1">
      <c r="B156" s="176"/>
      <c r="D156" s="139" t="s">
        <v>193</v>
      </c>
      <c r="E156" s="177" t="s">
        <v>21</v>
      </c>
      <c r="F156" s="178" t="s">
        <v>790</v>
      </c>
      <c r="H156" s="177" t="s">
        <v>21</v>
      </c>
      <c r="I156" s="179"/>
      <c r="L156" s="176"/>
      <c r="M156" s="180"/>
      <c r="T156" s="181"/>
      <c r="AT156" s="177" t="s">
        <v>193</v>
      </c>
      <c r="AU156" s="177" t="s">
        <v>87</v>
      </c>
      <c r="AV156" s="13" t="s">
        <v>85</v>
      </c>
      <c r="AW156" s="13" t="s">
        <v>38</v>
      </c>
      <c r="AX156" s="13" t="s">
        <v>77</v>
      </c>
      <c r="AY156" s="177" t="s">
        <v>155</v>
      </c>
    </row>
    <row r="157" spans="2:65" s="13" customFormat="1">
      <c r="B157" s="176"/>
      <c r="D157" s="139" t="s">
        <v>193</v>
      </c>
      <c r="E157" s="177" t="s">
        <v>21</v>
      </c>
      <c r="F157" s="178" t="s">
        <v>791</v>
      </c>
      <c r="H157" s="177" t="s">
        <v>21</v>
      </c>
      <c r="I157" s="179"/>
      <c r="L157" s="176"/>
      <c r="M157" s="180"/>
      <c r="T157" s="181"/>
      <c r="AT157" s="177" t="s">
        <v>193</v>
      </c>
      <c r="AU157" s="177" t="s">
        <v>87</v>
      </c>
      <c r="AV157" s="13" t="s">
        <v>85</v>
      </c>
      <c r="AW157" s="13" t="s">
        <v>38</v>
      </c>
      <c r="AX157" s="13" t="s">
        <v>77</v>
      </c>
      <c r="AY157" s="177" t="s">
        <v>155</v>
      </c>
    </row>
    <row r="158" spans="2:65" s="11" customFormat="1">
      <c r="B158" s="144"/>
      <c r="D158" s="139" t="s">
        <v>193</v>
      </c>
      <c r="E158" s="145" t="s">
        <v>21</v>
      </c>
      <c r="F158" s="146" t="s">
        <v>792</v>
      </c>
      <c r="H158" s="147">
        <v>40</v>
      </c>
      <c r="I158" s="148"/>
      <c r="L158" s="144"/>
      <c r="M158" s="149"/>
      <c r="T158" s="150"/>
      <c r="AT158" s="145" t="s">
        <v>193</v>
      </c>
      <c r="AU158" s="145" t="s">
        <v>87</v>
      </c>
      <c r="AV158" s="11" t="s">
        <v>87</v>
      </c>
      <c r="AW158" s="11" t="s">
        <v>38</v>
      </c>
      <c r="AX158" s="11" t="s">
        <v>77</v>
      </c>
      <c r="AY158" s="145" t="s">
        <v>155</v>
      </c>
    </row>
    <row r="159" spans="2:65" s="11" customFormat="1">
      <c r="B159" s="144"/>
      <c r="D159" s="139" t="s">
        <v>193</v>
      </c>
      <c r="E159" s="145" t="s">
        <v>21</v>
      </c>
      <c r="F159" s="146" t="s">
        <v>793</v>
      </c>
      <c r="H159" s="147">
        <v>8</v>
      </c>
      <c r="I159" s="148"/>
      <c r="L159" s="144"/>
      <c r="M159" s="149"/>
      <c r="T159" s="150"/>
      <c r="AT159" s="145" t="s">
        <v>193</v>
      </c>
      <c r="AU159" s="145" t="s">
        <v>87</v>
      </c>
      <c r="AV159" s="11" t="s">
        <v>87</v>
      </c>
      <c r="AW159" s="11" t="s">
        <v>38</v>
      </c>
      <c r="AX159" s="11" t="s">
        <v>77</v>
      </c>
      <c r="AY159" s="145" t="s">
        <v>155</v>
      </c>
    </row>
    <row r="160" spans="2:65" s="11" customFormat="1">
      <c r="B160" s="144"/>
      <c r="D160" s="139" t="s">
        <v>193</v>
      </c>
      <c r="E160" s="145" t="s">
        <v>21</v>
      </c>
      <c r="F160" s="146" t="s">
        <v>794</v>
      </c>
      <c r="H160" s="147">
        <v>8</v>
      </c>
      <c r="I160" s="148"/>
      <c r="L160" s="144"/>
      <c r="M160" s="149"/>
      <c r="T160" s="150"/>
      <c r="AT160" s="145" t="s">
        <v>193</v>
      </c>
      <c r="AU160" s="145" t="s">
        <v>87</v>
      </c>
      <c r="AV160" s="11" t="s">
        <v>87</v>
      </c>
      <c r="AW160" s="11" t="s">
        <v>38</v>
      </c>
      <c r="AX160" s="11" t="s">
        <v>77</v>
      </c>
      <c r="AY160" s="145" t="s">
        <v>155</v>
      </c>
    </row>
    <row r="161" spans="2:65" s="11" customFormat="1">
      <c r="B161" s="144"/>
      <c r="D161" s="139" t="s">
        <v>193</v>
      </c>
      <c r="E161" s="145" t="s">
        <v>21</v>
      </c>
      <c r="F161" s="146" t="s">
        <v>795</v>
      </c>
      <c r="H161" s="147">
        <v>8</v>
      </c>
      <c r="I161" s="148"/>
      <c r="L161" s="144"/>
      <c r="M161" s="149"/>
      <c r="T161" s="150"/>
      <c r="AT161" s="145" t="s">
        <v>193</v>
      </c>
      <c r="AU161" s="145" t="s">
        <v>87</v>
      </c>
      <c r="AV161" s="11" t="s">
        <v>87</v>
      </c>
      <c r="AW161" s="11" t="s">
        <v>38</v>
      </c>
      <c r="AX161" s="11" t="s">
        <v>77</v>
      </c>
      <c r="AY161" s="145" t="s">
        <v>155</v>
      </c>
    </row>
    <row r="162" spans="2:65" s="11" customFormat="1">
      <c r="B162" s="144"/>
      <c r="D162" s="139" t="s">
        <v>193</v>
      </c>
      <c r="E162" s="145" t="s">
        <v>21</v>
      </c>
      <c r="F162" s="146" t="s">
        <v>796</v>
      </c>
      <c r="H162" s="147">
        <v>8</v>
      </c>
      <c r="I162" s="148"/>
      <c r="L162" s="144"/>
      <c r="M162" s="149"/>
      <c r="T162" s="150"/>
      <c r="AT162" s="145" t="s">
        <v>193</v>
      </c>
      <c r="AU162" s="145" t="s">
        <v>87</v>
      </c>
      <c r="AV162" s="11" t="s">
        <v>87</v>
      </c>
      <c r="AW162" s="11" t="s">
        <v>38</v>
      </c>
      <c r="AX162" s="11" t="s">
        <v>77</v>
      </c>
      <c r="AY162" s="145" t="s">
        <v>155</v>
      </c>
    </row>
    <row r="163" spans="2:65" s="11" customFormat="1">
      <c r="B163" s="144"/>
      <c r="D163" s="139" t="s">
        <v>193</v>
      </c>
      <c r="E163" s="145" t="s">
        <v>21</v>
      </c>
      <c r="F163" s="146" t="s">
        <v>797</v>
      </c>
      <c r="H163" s="147">
        <v>8</v>
      </c>
      <c r="I163" s="148"/>
      <c r="L163" s="144"/>
      <c r="M163" s="149"/>
      <c r="T163" s="150"/>
      <c r="AT163" s="145" t="s">
        <v>193</v>
      </c>
      <c r="AU163" s="145" t="s">
        <v>87</v>
      </c>
      <c r="AV163" s="11" t="s">
        <v>87</v>
      </c>
      <c r="AW163" s="11" t="s">
        <v>38</v>
      </c>
      <c r="AX163" s="11" t="s">
        <v>77</v>
      </c>
      <c r="AY163" s="145" t="s">
        <v>155</v>
      </c>
    </row>
    <row r="164" spans="2:65" s="14" customFormat="1">
      <c r="B164" s="182"/>
      <c r="D164" s="139" t="s">
        <v>193</v>
      </c>
      <c r="E164" s="183" t="s">
        <v>717</v>
      </c>
      <c r="F164" s="184" t="s">
        <v>464</v>
      </c>
      <c r="H164" s="185">
        <v>80</v>
      </c>
      <c r="I164" s="186"/>
      <c r="L164" s="182"/>
      <c r="M164" s="187"/>
      <c r="T164" s="188"/>
      <c r="AT164" s="183" t="s">
        <v>193</v>
      </c>
      <c r="AU164" s="183" t="s">
        <v>87</v>
      </c>
      <c r="AV164" s="14" t="s">
        <v>154</v>
      </c>
      <c r="AW164" s="14" t="s">
        <v>38</v>
      </c>
      <c r="AX164" s="14" t="s">
        <v>85</v>
      </c>
      <c r="AY164" s="183" t="s">
        <v>155</v>
      </c>
    </row>
    <row r="165" spans="2:65" s="1" customFormat="1" ht="16.5" customHeight="1">
      <c r="B165" s="33"/>
      <c r="C165" s="126" t="s">
        <v>195</v>
      </c>
      <c r="D165" s="126" t="s">
        <v>156</v>
      </c>
      <c r="E165" s="127" t="s">
        <v>822</v>
      </c>
      <c r="F165" s="128" t="s">
        <v>823</v>
      </c>
      <c r="G165" s="129" t="s">
        <v>719</v>
      </c>
      <c r="H165" s="130">
        <v>212</v>
      </c>
      <c r="I165" s="131"/>
      <c r="J165" s="132">
        <f>ROUND(I165*H165,2)</f>
        <v>0</v>
      </c>
      <c r="K165" s="128" t="s">
        <v>21</v>
      </c>
      <c r="L165" s="33"/>
      <c r="M165" s="133" t="s">
        <v>21</v>
      </c>
      <c r="N165" s="134" t="s">
        <v>48</v>
      </c>
      <c r="P165" s="135">
        <f>O165*H165</f>
        <v>0</v>
      </c>
      <c r="Q165" s="135">
        <v>1.3999999999999999E-4</v>
      </c>
      <c r="R165" s="135">
        <f>Q165*H165</f>
        <v>2.9679999999999998E-2</v>
      </c>
      <c r="S165" s="135">
        <v>0</v>
      </c>
      <c r="T165" s="136">
        <f>S165*H165</f>
        <v>0</v>
      </c>
      <c r="AR165" s="137" t="s">
        <v>154</v>
      </c>
      <c r="AT165" s="137" t="s">
        <v>156</v>
      </c>
      <c r="AU165" s="137" t="s">
        <v>87</v>
      </c>
      <c r="AY165" s="18" t="s">
        <v>155</v>
      </c>
      <c r="BE165" s="138">
        <f>IF(N165="základní",J165,0)</f>
        <v>0</v>
      </c>
      <c r="BF165" s="138">
        <f>IF(N165="snížená",J165,0)</f>
        <v>0</v>
      </c>
      <c r="BG165" s="138">
        <f>IF(N165="zákl. přenesená",J165,0)</f>
        <v>0</v>
      </c>
      <c r="BH165" s="138">
        <f>IF(N165="sníž. přenesená",J165,0)</f>
        <v>0</v>
      </c>
      <c r="BI165" s="138">
        <f>IF(N165="nulová",J165,0)</f>
        <v>0</v>
      </c>
      <c r="BJ165" s="18" t="s">
        <v>85</v>
      </c>
      <c r="BK165" s="138">
        <f>ROUND(I165*H165,2)</f>
        <v>0</v>
      </c>
      <c r="BL165" s="18" t="s">
        <v>154</v>
      </c>
      <c r="BM165" s="137" t="s">
        <v>824</v>
      </c>
    </row>
    <row r="166" spans="2:65" s="1" customFormat="1">
      <c r="B166" s="33"/>
      <c r="D166" s="139" t="s">
        <v>161</v>
      </c>
      <c r="F166" s="140" t="s">
        <v>825</v>
      </c>
      <c r="I166" s="141"/>
      <c r="L166" s="33"/>
      <c r="M166" s="142"/>
      <c r="T166" s="54"/>
      <c r="AT166" s="18" t="s">
        <v>161</v>
      </c>
      <c r="AU166" s="18" t="s">
        <v>87</v>
      </c>
    </row>
    <row r="167" spans="2:65" s="13" customFormat="1">
      <c r="B167" s="176"/>
      <c r="D167" s="139" t="s">
        <v>193</v>
      </c>
      <c r="E167" s="177" t="s">
        <v>21</v>
      </c>
      <c r="F167" s="178" t="s">
        <v>803</v>
      </c>
      <c r="H167" s="177" t="s">
        <v>21</v>
      </c>
      <c r="I167" s="179"/>
      <c r="L167" s="176"/>
      <c r="M167" s="180"/>
      <c r="T167" s="181"/>
      <c r="AT167" s="177" t="s">
        <v>193</v>
      </c>
      <c r="AU167" s="177" t="s">
        <v>87</v>
      </c>
      <c r="AV167" s="13" t="s">
        <v>85</v>
      </c>
      <c r="AW167" s="13" t="s">
        <v>38</v>
      </c>
      <c r="AX167" s="13" t="s">
        <v>77</v>
      </c>
      <c r="AY167" s="177" t="s">
        <v>155</v>
      </c>
    </row>
    <row r="168" spans="2:65" s="11" customFormat="1">
      <c r="B168" s="144"/>
      <c r="D168" s="139" t="s">
        <v>193</v>
      </c>
      <c r="E168" s="145" t="s">
        <v>21</v>
      </c>
      <c r="F168" s="146" t="s">
        <v>336</v>
      </c>
      <c r="H168" s="147">
        <v>32</v>
      </c>
      <c r="I168" s="148"/>
      <c r="L168" s="144"/>
      <c r="M168" s="149"/>
      <c r="T168" s="150"/>
      <c r="AT168" s="145" t="s">
        <v>193</v>
      </c>
      <c r="AU168" s="145" t="s">
        <v>87</v>
      </c>
      <c r="AV168" s="11" t="s">
        <v>87</v>
      </c>
      <c r="AW168" s="11" t="s">
        <v>38</v>
      </c>
      <c r="AX168" s="11" t="s">
        <v>77</v>
      </c>
      <c r="AY168" s="145" t="s">
        <v>155</v>
      </c>
    </row>
    <row r="169" spans="2:65" s="13" customFormat="1">
      <c r="B169" s="176"/>
      <c r="D169" s="139" t="s">
        <v>193</v>
      </c>
      <c r="E169" s="177" t="s">
        <v>21</v>
      </c>
      <c r="F169" s="178" t="s">
        <v>804</v>
      </c>
      <c r="H169" s="177" t="s">
        <v>21</v>
      </c>
      <c r="I169" s="179"/>
      <c r="L169" s="176"/>
      <c r="M169" s="180"/>
      <c r="T169" s="181"/>
      <c r="AT169" s="177" t="s">
        <v>193</v>
      </c>
      <c r="AU169" s="177" t="s">
        <v>87</v>
      </c>
      <c r="AV169" s="13" t="s">
        <v>85</v>
      </c>
      <c r="AW169" s="13" t="s">
        <v>38</v>
      </c>
      <c r="AX169" s="13" t="s">
        <v>77</v>
      </c>
      <c r="AY169" s="177" t="s">
        <v>155</v>
      </c>
    </row>
    <row r="170" spans="2:65" s="11" customFormat="1">
      <c r="B170" s="144"/>
      <c r="D170" s="139" t="s">
        <v>193</v>
      </c>
      <c r="E170" s="145" t="s">
        <v>21</v>
      </c>
      <c r="F170" s="146" t="s">
        <v>805</v>
      </c>
      <c r="H170" s="147">
        <v>100</v>
      </c>
      <c r="I170" s="148"/>
      <c r="L170" s="144"/>
      <c r="M170" s="149"/>
      <c r="T170" s="150"/>
      <c r="AT170" s="145" t="s">
        <v>193</v>
      </c>
      <c r="AU170" s="145" t="s">
        <v>87</v>
      </c>
      <c r="AV170" s="11" t="s">
        <v>87</v>
      </c>
      <c r="AW170" s="11" t="s">
        <v>38</v>
      </c>
      <c r="AX170" s="11" t="s">
        <v>77</v>
      </c>
      <c r="AY170" s="145" t="s">
        <v>155</v>
      </c>
    </row>
    <row r="171" spans="2:65" s="11" customFormat="1">
      <c r="B171" s="144"/>
      <c r="D171" s="139" t="s">
        <v>193</v>
      </c>
      <c r="E171" s="145" t="s">
        <v>21</v>
      </c>
      <c r="F171" s="146" t="s">
        <v>806</v>
      </c>
      <c r="H171" s="147">
        <v>28</v>
      </c>
      <c r="I171" s="148"/>
      <c r="L171" s="144"/>
      <c r="M171" s="149"/>
      <c r="T171" s="150"/>
      <c r="AT171" s="145" t="s">
        <v>193</v>
      </c>
      <c r="AU171" s="145" t="s">
        <v>87</v>
      </c>
      <c r="AV171" s="11" t="s">
        <v>87</v>
      </c>
      <c r="AW171" s="11" t="s">
        <v>38</v>
      </c>
      <c r="AX171" s="11" t="s">
        <v>77</v>
      </c>
      <c r="AY171" s="145" t="s">
        <v>155</v>
      </c>
    </row>
    <row r="172" spans="2:65" s="11" customFormat="1">
      <c r="B172" s="144"/>
      <c r="D172" s="139" t="s">
        <v>193</v>
      </c>
      <c r="E172" s="145" t="s">
        <v>21</v>
      </c>
      <c r="F172" s="146" t="s">
        <v>807</v>
      </c>
      <c r="H172" s="147">
        <v>12</v>
      </c>
      <c r="I172" s="148"/>
      <c r="L172" s="144"/>
      <c r="M172" s="149"/>
      <c r="T172" s="150"/>
      <c r="AT172" s="145" t="s">
        <v>193</v>
      </c>
      <c r="AU172" s="145" t="s">
        <v>87</v>
      </c>
      <c r="AV172" s="11" t="s">
        <v>87</v>
      </c>
      <c r="AW172" s="11" t="s">
        <v>38</v>
      </c>
      <c r="AX172" s="11" t="s">
        <v>77</v>
      </c>
      <c r="AY172" s="145" t="s">
        <v>155</v>
      </c>
    </row>
    <row r="173" spans="2:65" s="11" customFormat="1">
      <c r="B173" s="144"/>
      <c r="D173" s="139" t="s">
        <v>193</v>
      </c>
      <c r="E173" s="145" t="s">
        <v>21</v>
      </c>
      <c r="F173" s="146" t="s">
        <v>808</v>
      </c>
      <c r="H173" s="147">
        <v>12</v>
      </c>
      <c r="I173" s="148"/>
      <c r="L173" s="144"/>
      <c r="M173" s="149"/>
      <c r="T173" s="150"/>
      <c r="AT173" s="145" t="s">
        <v>193</v>
      </c>
      <c r="AU173" s="145" t="s">
        <v>87</v>
      </c>
      <c r="AV173" s="11" t="s">
        <v>87</v>
      </c>
      <c r="AW173" s="11" t="s">
        <v>38</v>
      </c>
      <c r="AX173" s="11" t="s">
        <v>77</v>
      </c>
      <c r="AY173" s="145" t="s">
        <v>155</v>
      </c>
    </row>
    <row r="174" spans="2:65" s="11" customFormat="1">
      <c r="B174" s="144"/>
      <c r="D174" s="139" t="s">
        <v>193</v>
      </c>
      <c r="E174" s="145" t="s">
        <v>21</v>
      </c>
      <c r="F174" s="146" t="s">
        <v>796</v>
      </c>
      <c r="H174" s="147">
        <v>8</v>
      </c>
      <c r="I174" s="148"/>
      <c r="L174" s="144"/>
      <c r="M174" s="149"/>
      <c r="T174" s="150"/>
      <c r="AT174" s="145" t="s">
        <v>193</v>
      </c>
      <c r="AU174" s="145" t="s">
        <v>87</v>
      </c>
      <c r="AV174" s="11" t="s">
        <v>87</v>
      </c>
      <c r="AW174" s="11" t="s">
        <v>38</v>
      </c>
      <c r="AX174" s="11" t="s">
        <v>77</v>
      </c>
      <c r="AY174" s="145" t="s">
        <v>155</v>
      </c>
    </row>
    <row r="175" spans="2:65" s="11" customFormat="1">
      <c r="B175" s="144"/>
      <c r="D175" s="139" t="s">
        <v>193</v>
      </c>
      <c r="E175" s="145" t="s">
        <v>21</v>
      </c>
      <c r="F175" s="146" t="s">
        <v>809</v>
      </c>
      <c r="H175" s="147">
        <v>20</v>
      </c>
      <c r="I175" s="148"/>
      <c r="L175" s="144"/>
      <c r="M175" s="149"/>
      <c r="T175" s="150"/>
      <c r="AT175" s="145" t="s">
        <v>193</v>
      </c>
      <c r="AU175" s="145" t="s">
        <v>87</v>
      </c>
      <c r="AV175" s="11" t="s">
        <v>87</v>
      </c>
      <c r="AW175" s="11" t="s">
        <v>38</v>
      </c>
      <c r="AX175" s="11" t="s">
        <v>77</v>
      </c>
      <c r="AY175" s="145" t="s">
        <v>155</v>
      </c>
    </row>
    <row r="176" spans="2:65" s="14" customFormat="1">
      <c r="B176" s="182"/>
      <c r="D176" s="139" t="s">
        <v>193</v>
      </c>
      <c r="E176" s="183" t="s">
        <v>721</v>
      </c>
      <c r="F176" s="184" t="s">
        <v>464</v>
      </c>
      <c r="H176" s="185">
        <v>212</v>
      </c>
      <c r="I176" s="186"/>
      <c r="L176" s="182"/>
      <c r="M176" s="187"/>
      <c r="T176" s="188"/>
      <c r="AT176" s="183" t="s">
        <v>193</v>
      </c>
      <c r="AU176" s="183" t="s">
        <v>87</v>
      </c>
      <c r="AV176" s="14" t="s">
        <v>154</v>
      </c>
      <c r="AW176" s="14" t="s">
        <v>38</v>
      </c>
      <c r="AX176" s="14" t="s">
        <v>85</v>
      </c>
      <c r="AY176" s="183" t="s">
        <v>155</v>
      </c>
    </row>
    <row r="177" spans="2:65" s="1" customFormat="1" ht="16.5" customHeight="1">
      <c r="B177" s="33"/>
      <c r="C177" s="126" t="s">
        <v>201</v>
      </c>
      <c r="D177" s="126" t="s">
        <v>156</v>
      </c>
      <c r="E177" s="127" t="s">
        <v>826</v>
      </c>
      <c r="F177" s="128" t="s">
        <v>827</v>
      </c>
      <c r="G177" s="129" t="s">
        <v>719</v>
      </c>
      <c r="H177" s="130">
        <v>30</v>
      </c>
      <c r="I177" s="131"/>
      <c r="J177" s="132">
        <f>ROUND(I177*H177,2)</f>
        <v>0</v>
      </c>
      <c r="K177" s="128" t="s">
        <v>21</v>
      </c>
      <c r="L177" s="33"/>
      <c r="M177" s="133" t="s">
        <v>21</v>
      </c>
      <c r="N177" s="134" t="s">
        <v>48</v>
      </c>
      <c r="P177" s="135">
        <f>O177*H177</f>
        <v>0</v>
      </c>
      <c r="Q177" s="135">
        <v>6.7000000000000002E-4</v>
      </c>
      <c r="R177" s="135">
        <f>Q177*H177</f>
        <v>2.01E-2</v>
      </c>
      <c r="S177" s="135">
        <v>0</v>
      </c>
      <c r="T177" s="136">
        <f>S177*H177</f>
        <v>0</v>
      </c>
      <c r="AR177" s="137" t="s">
        <v>154</v>
      </c>
      <c r="AT177" s="137" t="s">
        <v>156</v>
      </c>
      <c r="AU177" s="137" t="s">
        <v>87</v>
      </c>
      <c r="AY177" s="18" t="s">
        <v>155</v>
      </c>
      <c r="BE177" s="138">
        <f>IF(N177="základní",J177,0)</f>
        <v>0</v>
      </c>
      <c r="BF177" s="138">
        <f>IF(N177="snížená",J177,0)</f>
        <v>0</v>
      </c>
      <c r="BG177" s="138">
        <f>IF(N177="zákl. přenesená",J177,0)</f>
        <v>0</v>
      </c>
      <c r="BH177" s="138">
        <f>IF(N177="sníž. přenesená",J177,0)</f>
        <v>0</v>
      </c>
      <c r="BI177" s="138">
        <f>IF(N177="nulová",J177,0)</f>
        <v>0</v>
      </c>
      <c r="BJ177" s="18" t="s">
        <v>85</v>
      </c>
      <c r="BK177" s="138">
        <f>ROUND(I177*H177,2)</f>
        <v>0</v>
      </c>
      <c r="BL177" s="18" t="s">
        <v>154</v>
      </c>
      <c r="BM177" s="137" t="s">
        <v>828</v>
      </c>
    </row>
    <row r="178" spans="2:65" s="1" customFormat="1">
      <c r="B178" s="33"/>
      <c r="D178" s="139" t="s">
        <v>161</v>
      </c>
      <c r="F178" s="140" t="s">
        <v>829</v>
      </c>
      <c r="I178" s="141"/>
      <c r="L178" s="33"/>
      <c r="M178" s="142"/>
      <c r="T178" s="54"/>
      <c r="AT178" s="18" t="s">
        <v>161</v>
      </c>
      <c r="AU178" s="18" t="s">
        <v>87</v>
      </c>
    </row>
    <row r="179" spans="2:65" s="13" customFormat="1">
      <c r="B179" s="176"/>
      <c r="D179" s="139" t="s">
        <v>193</v>
      </c>
      <c r="E179" s="177" t="s">
        <v>21</v>
      </c>
      <c r="F179" s="178" t="s">
        <v>815</v>
      </c>
      <c r="H179" s="177" t="s">
        <v>21</v>
      </c>
      <c r="I179" s="179"/>
      <c r="L179" s="176"/>
      <c r="M179" s="180"/>
      <c r="T179" s="181"/>
      <c r="AT179" s="177" t="s">
        <v>193</v>
      </c>
      <c r="AU179" s="177" t="s">
        <v>87</v>
      </c>
      <c r="AV179" s="13" t="s">
        <v>85</v>
      </c>
      <c r="AW179" s="13" t="s">
        <v>38</v>
      </c>
      <c r="AX179" s="13" t="s">
        <v>77</v>
      </c>
      <c r="AY179" s="177" t="s">
        <v>155</v>
      </c>
    </row>
    <row r="180" spans="2:65" s="11" customFormat="1">
      <c r="B180" s="144"/>
      <c r="D180" s="139" t="s">
        <v>193</v>
      </c>
      <c r="E180" s="145" t="s">
        <v>724</v>
      </c>
      <c r="F180" s="146" t="s">
        <v>816</v>
      </c>
      <c r="H180" s="147">
        <v>30</v>
      </c>
      <c r="I180" s="148"/>
      <c r="L180" s="144"/>
      <c r="M180" s="149"/>
      <c r="T180" s="150"/>
      <c r="AT180" s="145" t="s">
        <v>193</v>
      </c>
      <c r="AU180" s="145" t="s">
        <v>87</v>
      </c>
      <c r="AV180" s="11" t="s">
        <v>87</v>
      </c>
      <c r="AW180" s="11" t="s">
        <v>38</v>
      </c>
      <c r="AX180" s="11" t="s">
        <v>85</v>
      </c>
      <c r="AY180" s="145" t="s">
        <v>155</v>
      </c>
    </row>
    <row r="181" spans="2:65" s="1" customFormat="1" ht="16.5" customHeight="1">
      <c r="B181" s="33"/>
      <c r="C181" s="126" t="s">
        <v>207</v>
      </c>
      <c r="D181" s="126" t="s">
        <v>156</v>
      </c>
      <c r="E181" s="127" t="s">
        <v>830</v>
      </c>
      <c r="F181" s="128" t="s">
        <v>831</v>
      </c>
      <c r="G181" s="129" t="s">
        <v>415</v>
      </c>
      <c r="H181" s="130">
        <v>145.76</v>
      </c>
      <c r="I181" s="131"/>
      <c r="J181" s="132">
        <f>ROUND(I181*H181,2)</f>
        <v>0</v>
      </c>
      <c r="K181" s="128" t="s">
        <v>452</v>
      </c>
      <c r="L181" s="33"/>
      <c r="M181" s="133" t="s">
        <v>21</v>
      </c>
      <c r="N181" s="134" t="s">
        <v>48</v>
      </c>
      <c r="P181" s="135">
        <f>O181*H181</f>
        <v>0</v>
      </c>
      <c r="Q181" s="135">
        <v>0</v>
      </c>
      <c r="R181" s="135">
        <f>Q181*H181</f>
        <v>0</v>
      </c>
      <c r="S181" s="135">
        <v>2.1999999999999999E-2</v>
      </c>
      <c r="T181" s="136">
        <f>S181*H181</f>
        <v>3.2067199999999998</v>
      </c>
      <c r="AR181" s="137" t="s">
        <v>154</v>
      </c>
      <c r="AT181" s="137" t="s">
        <v>156</v>
      </c>
      <c r="AU181" s="137" t="s">
        <v>87</v>
      </c>
      <c r="AY181" s="18" t="s">
        <v>155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8" t="s">
        <v>85</v>
      </c>
      <c r="BK181" s="138">
        <f>ROUND(I181*H181,2)</f>
        <v>0</v>
      </c>
      <c r="BL181" s="18" t="s">
        <v>154</v>
      </c>
      <c r="BM181" s="137" t="s">
        <v>832</v>
      </c>
    </row>
    <row r="182" spans="2:65" s="1" customFormat="1">
      <c r="B182" s="33"/>
      <c r="D182" s="139" t="s">
        <v>161</v>
      </c>
      <c r="F182" s="140" t="s">
        <v>833</v>
      </c>
      <c r="I182" s="141"/>
      <c r="L182" s="33"/>
      <c r="M182" s="142"/>
      <c r="T182" s="54"/>
      <c r="AT182" s="18" t="s">
        <v>161</v>
      </c>
      <c r="AU182" s="18" t="s">
        <v>87</v>
      </c>
    </row>
    <row r="183" spans="2:65" s="1" customFormat="1">
      <c r="B183" s="33"/>
      <c r="D183" s="174" t="s">
        <v>455</v>
      </c>
      <c r="F183" s="175" t="s">
        <v>834</v>
      </c>
      <c r="I183" s="141"/>
      <c r="L183" s="33"/>
      <c r="M183" s="142"/>
      <c r="T183" s="54"/>
      <c r="AT183" s="18" t="s">
        <v>455</v>
      </c>
      <c r="AU183" s="18" t="s">
        <v>87</v>
      </c>
    </row>
    <row r="184" spans="2:65" s="1" customFormat="1" ht="29.25">
      <c r="B184" s="33"/>
      <c r="D184" s="139" t="s">
        <v>162</v>
      </c>
      <c r="F184" s="143" t="s">
        <v>621</v>
      </c>
      <c r="I184" s="141"/>
      <c r="L184" s="33"/>
      <c r="M184" s="142"/>
      <c r="T184" s="54"/>
      <c r="AT184" s="18" t="s">
        <v>162</v>
      </c>
      <c r="AU184" s="18" t="s">
        <v>87</v>
      </c>
    </row>
    <row r="185" spans="2:65" s="13" customFormat="1">
      <c r="B185" s="176"/>
      <c r="D185" s="139" t="s">
        <v>193</v>
      </c>
      <c r="E185" s="177" t="s">
        <v>21</v>
      </c>
      <c r="F185" s="178" t="s">
        <v>777</v>
      </c>
      <c r="H185" s="177" t="s">
        <v>21</v>
      </c>
      <c r="I185" s="179"/>
      <c r="L185" s="176"/>
      <c r="M185" s="180"/>
      <c r="T185" s="181"/>
      <c r="AT185" s="177" t="s">
        <v>193</v>
      </c>
      <c r="AU185" s="177" t="s">
        <v>87</v>
      </c>
      <c r="AV185" s="13" t="s">
        <v>85</v>
      </c>
      <c r="AW185" s="13" t="s">
        <v>38</v>
      </c>
      <c r="AX185" s="13" t="s">
        <v>77</v>
      </c>
      <c r="AY185" s="177" t="s">
        <v>155</v>
      </c>
    </row>
    <row r="186" spans="2:65" s="11" customFormat="1">
      <c r="B186" s="144"/>
      <c r="D186" s="139" t="s">
        <v>193</v>
      </c>
      <c r="E186" s="145" t="s">
        <v>21</v>
      </c>
      <c r="F186" s="146" t="s">
        <v>778</v>
      </c>
      <c r="H186" s="147">
        <v>140.80000000000001</v>
      </c>
      <c r="I186" s="148"/>
      <c r="L186" s="144"/>
      <c r="M186" s="149"/>
      <c r="T186" s="150"/>
      <c r="AT186" s="145" t="s">
        <v>193</v>
      </c>
      <c r="AU186" s="145" t="s">
        <v>87</v>
      </c>
      <c r="AV186" s="11" t="s">
        <v>87</v>
      </c>
      <c r="AW186" s="11" t="s">
        <v>38</v>
      </c>
      <c r="AX186" s="11" t="s">
        <v>77</v>
      </c>
      <c r="AY186" s="145" t="s">
        <v>155</v>
      </c>
    </row>
    <row r="187" spans="2:65" s="11" customFormat="1">
      <c r="B187" s="144"/>
      <c r="D187" s="139" t="s">
        <v>193</v>
      </c>
      <c r="E187" s="145" t="s">
        <v>21</v>
      </c>
      <c r="F187" s="146" t="s">
        <v>779</v>
      </c>
      <c r="H187" s="147">
        <v>4.96</v>
      </c>
      <c r="I187" s="148"/>
      <c r="L187" s="144"/>
      <c r="M187" s="149"/>
      <c r="T187" s="150"/>
      <c r="AT187" s="145" t="s">
        <v>193</v>
      </c>
      <c r="AU187" s="145" t="s">
        <v>87</v>
      </c>
      <c r="AV187" s="11" t="s">
        <v>87</v>
      </c>
      <c r="AW187" s="11" t="s">
        <v>38</v>
      </c>
      <c r="AX187" s="11" t="s">
        <v>77</v>
      </c>
      <c r="AY187" s="145" t="s">
        <v>155</v>
      </c>
    </row>
    <row r="188" spans="2:65" s="14" customFormat="1">
      <c r="B188" s="182"/>
      <c r="D188" s="139" t="s">
        <v>193</v>
      </c>
      <c r="E188" s="183" t="s">
        <v>726</v>
      </c>
      <c r="F188" s="184" t="s">
        <v>464</v>
      </c>
      <c r="H188" s="185">
        <v>145.76</v>
      </c>
      <c r="I188" s="186"/>
      <c r="L188" s="182"/>
      <c r="M188" s="187"/>
      <c r="T188" s="188"/>
      <c r="AT188" s="183" t="s">
        <v>193</v>
      </c>
      <c r="AU188" s="183" t="s">
        <v>87</v>
      </c>
      <c r="AV188" s="14" t="s">
        <v>154</v>
      </c>
      <c r="AW188" s="14" t="s">
        <v>38</v>
      </c>
      <c r="AX188" s="14" t="s">
        <v>85</v>
      </c>
      <c r="AY188" s="183" t="s">
        <v>155</v>
      </c>
    </row>
    <row r="189" spans="2:65" s="1" customFormat="1" ht="16.5" customHeight="1">
      <c r="B189" s="33"/>
      <c r="C189" s="126" t="s">
        <v>213</v>
      </c>
      <c r="D189" s="126" t="s">
        <v>156</v>
      </c>
      <c r="E189" s="127" t="s">
        <v>835</v>
      </c>
      <c r="F189" s="128" t="s">
        <v>836</v>
      </c>
      <c r="G189" s="129" t="s">
        <v>415</v>
      </c>
      <c r="H189" s="130">
        <v>145.76</v>
      </c>
      <c r="I189" s="131"/>
      <c r="J189" s="132">
        <f>ROUND(I189*H189,2)</f>
        <v>0</v>
      </c>
      <c r="K189" s="128" t="s">
        <v>452</v>
      </c>
      <c r="L189" s="33"/>
      <c r="M189" s="133" t="s">
        <v>21</v>
      </c>
      <c r="N189" s="134" t="s">
        <v>48</v>
      </c>
      <c r="P189" s="135">
        <f>O189*H189</f>
        <v>0</v>
      </c>
      <c r="Q189" s="135">
        <v>0</v>
      </c>
      <c r="R189" s="135">
        <f>Q189*H189</f>
        <v>0</v>
      </c>
      <c r="S189" s="135">
        <v>0</v>
      </c>
      <c r="T189" s="136">
        <f>S189*H189</f>
        <v>0</v>
      </c>
      <c r="AR189" s="137" t="s">
        <v>154</v>
      </c>
      <c r="AT189" s="137" t="s">
        <v>156</v>
      </c>
      <c r="AU189" s="137" t="s">
        <v>87</v>
      </c>
      <c r="AY189" s="18" t="s">
        <v>155</v>
      </c>
      <c r="BE189" s="138">
        <f>IF(N189="základní",J189,0)</f>
        <v>0</v>
      </c>
      <c r="BF189" s="138">
        <f>IF(N189="snížená",J189,0)</f>
        <v>0</v>
      </c>
      <c r="BG189" s="138">
        <f>IF(N189="zákl. přenesená",J189,0)</f>
        <v>0</v>
      </c>
      <c r="BH189" s="138">
        <f>IF(N189="sníž. přenesená",J189,0)</f>
        <v>0</v>
      </c>
      <c r="BI189" s="138">
        <f>IF(N189="nulová",J189,0)</f>
        <v>0</v>
      </c>
      <c r="BJ189" s="18" t="s">
        <v>85</v>
      </c>
      <c r="BK189" s="138">
        <f>ROUND(I189*H189,2)</f>
        <v>0</v>
      </c>
      <c r="BL189" s="18" t="s">
        <v>154</v>
      </c>
      <c r="BM189" s="137" t="s">
        <v>837</v>
      </c>
    </row>
    <row r="190" spans="2:65" s="1" customFormat="1">
      <c r="B190" s="33"/>
      <c r="D190" s="139" t="s">
        <v>161</v>
      </c>
      <c r="F190" s="140" t="s">
        <v>838</v>
      </c>
      <c r="I190" s="141"/>
      <c r="L190" s="33"/>
      <c r="M190" s="142"/>
      <c r="T190" s="54"/>
      <c r="AT190" s="18" t="s">
        <v>161</v>
      </c>
      <c r="AU190" s="18" t="s">
        <v>87</v>
      </c>
    </row>
    <row r="191" spans="2:65" s="1" customFormat="1">
      <c r="B191" s="33"/>
      <c r="D191" s="174" t="s">
        <v>455</v>
      </c>
      <c r="F191" s="175" t="s">
        <v>839</v>
      </c>
      <c r="I191" s="141"/>
      <c r="L191" s="33"/>
      <c r="M191" s="142"/>
      <c r="T191" s="54"/>
      <c r="AT191" s="18" t="s">
        <v>455</v>
      </c>
      <c r="AU191" s="18" t="s">
        <v>87</v>
      </c>
    </row>
    <row r="192" spans="2:65" s="1" customFormat="1" ht="29.25">
      <c r="B192" s="33"/>
      <c r="D192" s="139" t="s">
        <v>162</v>
      </c>
      <c r="F192" s="143" t="s">
        <v>621</v>
      </c>
      <c r="I192" s="141"/>
      <c r="L192" s="33"/>
      <c r="M192" s="142"/>
      <c r="T192" s="54"/>
      <c r="AT192" s="18" t="s">
        <v>162</v>
      </c>
      <c r="AU192" s="18" t="s">
        <v>87</v>
      </c>
    </row>
    <row r="193" spans="2:65" s="11" customFormat="1">
      <c r="B193" s="144"/>
      <c r="D193" s="139" t="s">
        <v>193</v>
      </c>
      <c r="E193" s="145" t="s">
        <v>21</v>
      </c>
      <c r="F193" s="146" t="s">
        <v>726</v>
      </c>
      <c r="H193" s="147">
        <v>145.76</v>
      </c>
      <c r="I193" s="148"/>
      <c r="L193" s="144"/>
      <c r="M193" s="149"/>
      <c r="T193" s="150"/>
      <c r="AT193" s="145" t="s">
        <v>193</v>
      </c>
      <c r="AU193" s="145" t="s">
        <v>87</v>
      </c>
      <c r="AV193" s="11" t="s">
        <v>87</v>
      </c>
      <c r="AW193" s="11" t="s">
        <v>38</v>
      </c>
      <c r="AX193" s="11" t="s">
        <v>85</v>
      </c>
      <c r="AY193" s="145" t="s">
        <v>155</v>
      </c>
    </row>
    <row r="194" spans="2:65" s="1" customFormat="1">
      <c r="B194" s="33"/>
      <c r="D194" s="139" t="s">
        <v>445</v>
      </c>
      <c r="F194" s="171" t="s">
        <v>776</v>
      </c>
      <c r="L194" s="33"/>
      <c r="M194" s="142"/>
      <c r="T194" s="54"/>
      <c r="AU194" s="18" t="s">
        <v>87</v>
      </c>
    </row>
    <row r="195" spans="2:65" s="1" customFormat="1">
      <c r="B195" s="33"/>
      <c r="D195" s="139" t="s">
        <v>445</v>
      </c>
      <c r="F195" s="172" t="s">
        <v>777</v>
      </c>
      <c r="H195" s="173">
        <v>0</v>
      </c>
      <c r="L195" s="33"/>
      <c r="M195" s="142"/>
      <c r="T195" s="54"/>
      <c r="AU195" s="18" t="s">
        <v>87</v>
      </c>
    </row>
    <row r="196" spans="2:65" s="1" customFormat="1">
      <c r="B196" s="33"/>
      <c r="D196" s="139" t="s">
        <v>445</v>
      </c>
      <c r="F196" s="172" t="s">
        <v>778</v>
      </c>
      <c r="H196" s="173">
        <v>140.80000000000001</v>
      </c>
      <c r="L196" s="33"/>
      <c r="M196" s="142"/>
      <c r="T196" s="54"/>
      <c r="AU196" s="18" t="s">
        <v>87</v>
      </c>
    </row>
    <row r="197" spans="2:65" s="1" customFormat="1">
      <c r="B197" s="33"/>
      <c r="D197" s="139" t="s">
        <v>445</v>
      </c>
      <c r="F197" s="172" t="s">
        <v>779</v>
      </c>
      <c r="H197" s="173">
        <v>4.96</v>
      </c>
      <c r="L197" s="33"/>
      <c r="M197" s="142"/>
      <c r="T197" s="54"/>
      <c r="AU197" s="18" t="s">
        <v>87</v>
      </c>
    </row>
    <row r="198" spans="2:65" s="1" customFormat="1">
      <c r="B198" s="33"/>
      <c r="D198" s="139" t="s">
        <v>445</v>
      </c>
      <c r="F198" s="172" t="s">
        <v>464</v>
      </c>
      <c r="H198" s="173">
        <v>145.76</v>
      </c>
      <c r="L198" s="33"/>
      <c r="M198" s="142"/>
      <c r="T198" s="54"/>
      <c r="AU198" s="18" t="s">
        <v>87</v>
      </c>
    </row>
    <row r="199" spans="2:65" s="1" customFormat="1" ht="16.5" customHeight="1">
      <c r="B199" s="33"/>
      <c r="C199" s="126" t="s">
        <v>8</v>
      </c>
      <c r="D199" s="126" t="s">
        <v>156</v>
      </c>
      <c r="E199" s="127" t="s">
        <v>577</v>
      </c>
      <c r="F199" s="128" t="s">
        <v>578</v>
      </c>
      <c r="G199" s="129" t="s">
        <v>415</v>
      </c>
      <c r="H199" s="130">
        <v>145.76</v>
      </c>
      <c r="I199" s="131"/>
      <c r="J199" s="132">
        <f>ROUND(I199*H199,2)</f>
        <v>0</v>
      </c>
      <c r="K199" s="128" t="s">
        <v>21</v>
      </c>
      <c r="L199" s="33"/>
      <c r="M199" s="133" t="s">
        <v>21</v>
      </c>
      <c r="N199" s="134" t="s">
        <v>48</v>
      </c>
      <c r="P199" s="135">
        <f>O199*H199</f>
        <v>0</v>
      </c>
      <c r="Q199" s="135">
        <v>0</v>
      </c>
      <c r="R199" s="135">
        <f>Q199*H199</f>
        <v>0</v>
      </c>
      <c r="S199" s="135">
        <v>0</v>
      </c>
      <c r="T199" s="136">
        <f>S199*H199</f>
        <v>0</v>
      </c>
      <c r="AR199" s="137" t="s">
        <v>154</v>
      </c>
      <c r="AT199" s="137" t="s">
        <v>156</v>
      </c>
      <c r="AU199" s="137" t="s">
        <v>87</v>
      </c>
      <c r="AY199" s="18" t="s">
        <v>155</v>
      </c>
      <c r="BE199" s="138">
        <f>IF(N199="základní",J199,0)</f>
        <v>0</v>
      </c>
      <c r="BF199" s="138">
        <f>IF(N199="snížená",J199,0)</f>
        <v>0</v>
      </c>
      <c r="BG199" s="138">
        <f>IF(N199="zákl. přenesená",J199,0)</f>
        <v>0</v>
      </c>
      <c r="BH199" s="138">
        <f>IF(N199="sníž. přenesená",J199,0)</f>
        <v>0</v>
      </c>
      <c r="BI199" s="138">
        <f>IF(N199="nulová",J199,0)</f>
        <v>0</v>
      </c>
      <c r="BJ199" s="18" t="s">
        <v>85</v>
      </c>
      <c r="BK199" s="138">
        <f>ROUND(I199*H199,2)</f>
        <v>0</v>
      </c>
      <c r="BL199" s="18" t="s">
        <v>154</v>
      </c>
      <c r="BM199" s="137" t="s">
        <v>840</v>
      </c>
    </row>
    <row r="200" spans="2:65" s="1" customFormat="1">
      <c r="B200" s="33"/>
      <c r="D200" s="139" t="s">
        <v>161</v>
      </c>
      <c r="F200" s="140" t="s">
        <v>578</v>
      </c>
      <c r="I200" s="141"/>
      <c r="L200" s="33"/>
      <c r="M200" s="142"/>
      <c r="T200" s="54"/>
      <c r="AT200" s="18" t="s">
        <v>161</v>
      </c>
      <c r="AU200" s="18" t="s">
        <v>87</v>
      </c>
    </row>
    <row r="201" spans="2:65" s="1" customFormat="1" ht="29.25">
      <c r="B201" s="33"/>
      <c r="D201" s="139" t="s">
        <v>162</v>
      </c>
      <c r="F201" s="143" t="s">
        <v>621</v>
      </c>
      <c r="I201" s="141"/>
      <c r="L201" s="33"/>
      <c r="M201" s="142"/>
      <c r="T201" s="54"/>
      <c r="AT201" s="18" t="s">
        <v>162</v>
      </c>
      <c r="AU201" s="18" t="s">
        <v>87</v>
      </c>
    </row>
    <row r="202" spans="2:65" s="11" customFormat="1">
      <c r="B202" s="144"/>
      <c r="D202" s="139" t="s">
        <v>193</v>
      </c>
      <c r="E202" s="145" t="s">
        <v>21</v>
      </c>
      <c r="F202" s="146" t="s">
        <v>726</v>
      </c>
      <c r="H202" s="147">
        <v>145.76</v>
      </c>
      <c r="I202" s="148"/>
      <c r="L202" s="144"/>
      <c r="M202" s="149"/>
      <c r="T202" s="150"/>
      <c r="AT202" s="145" t="s">
        <v>193</v>
      </c>
      <c r="AU202" s="145" t="s">
        <v>87</v>
      </c>
      <c r="AV202" s="11" t="s">
        <v>87</v>
      </c>
      <c r="AW202" s="11" t="s">
        <v>38</v>
      </c>
      <c r="AX202" s="11" t="s">
        <v>85</v>
      </c>
      <c r="AY202" s="145" t="s">
        <v>155</v>
      </c>
    </row>
    <row r="203" spans="2:65" s="1" customFormat="1">
      <c r="B203" s="33"/>
      <c r="D203" s="139" t="s">
        <v>445</v>
      </c>
      <c r="F203" s="171" t="s">
        <v>776</v>
      </c>
      <c r="L203" s="33"/>
      <c r="M203" s="142"/>
      <c r="T203" s="54"/>
      <c r="AU203" s="18" t="s">
        <v>87</v>
      </c>
    </row>
    <row r="204" spans="2:65" s="1" customFormat="1">
      <c r="B204" s="33"/>
      <c r="D204" s="139" t="s">
        <v>445</v>
      </c>
      <c r="F204" s="172" t="s">
        <v>777</v>
      </c>
      <c r="H204" s="173">
        <v>0</v>
      </c>
      <c r="L204" s="33"/>
      <c r="M204" s="142"/>
      <c r="T204" s="54"/>
      <c r="AU204" s="18" t="s">
        <v>87</v>
      </c>
    </row>
    <row r="205" spans="2:65" s="1" customFormat="1">
      <c r="B205" s="33"/>
      <c r="D205" s="139" t="s">
        <v>445</v>
      </c>
      <c r="F205" s="172" t="s">
        <v>778</v>
      </c>
      <c r="H205" s="173">
        <v>140.80000000000001</v>
      </c>
      <c r="L205" s="33"/>
      <c r="M205" s="142"/>
      <c r="T205" s="54"/>
      <c r="AU205" s="18" t="s">
        <v>87</v>
      </c>
    </row>
    <row r="206" spans="2:65" s="1" customFormat="1">
      <c r="B206" s="33"/>
      <c r="D206" s="139" t="s">
        <v>445</v>
      </c>
      <c r="F206" s="172" t="s">
        <v>779</v>
      </c>
      <c r="H206" s="173">
        <v>4.96</v>
      </c>
      <c r="L206" s="33"/>
      <c r="M206" s="142"/>
      <c r="T206" s="54"/>
      <c r="AU206" s="18" t="s">
        <v>87</v>
      </c>
    </row>
    <row r="207" spans="2:65" s="1" customFormat="1">
      <c r="B207" s="33"/>
      <c r="D207" s="139" t="s">
        <v>445</v>
      </c>
      <c r="F207" s="172" t="s">
        <v>464</v>
      </c>
      <c r="H207" s="173">
        <v>145.76</v>
      </c>
      <c r="L207" s="33"/>
      <c r="M207" s="142"/>
      <c r="T207" s="54"/>
      <c r="AU207" s="18" t="s">
        <v>87</v>
      </c>
    </row>
    <row r="208" spans="2:65" s="1" customFormat="1" ht="16.5" customHeight="1">
      <c r="B208" s="33"/>
      <c r="C208" s="126" t="s">
        <v>224</v>
      </c>
      <c r="D208" s="126" t="s">
        <v>156</v>
      </c>
      <c r="E208" s="127" t="s">
        <v>841</v>
      </c>
      <c r="F208" s="128" t="s">
        <v>842</v>
      </c>
      <c r="G208" s="129" t="s">
        <v>415</v>
      </c>
      <c r="H208" s="130">
        <v>145.76</v>
      </c>
      <c r="I208" s="131"/>
      <c r="J208" s="132">
        <f>ROUND(I208*H208,2)</f>
        <v>0</v>
      </c>
      <c r="K208" s="128" t="s">
        <v>452</v>
      </c>
      <c r="L208" s="33"/>
      <c r="M208" s="133" t="s">
        <v>21</v>
      </c>
      <c r="N208" s="134" t="s">
        <v>48</v>
      </c>
      <c r="P208" s="135">
        <f>O208*H208</f>
        <v>0</v>
      </c>
      <c r="Q208" s="135">
        <v>0</v>
      </c>
      <c r="R208" s="135">
        <f>Q208*H208</f>
        <v>0</v>
      </c>
      <c r="S208" s="135">
        <v>0</v>
      </c>
      <c r="T208" s="136">
        <f>S208*H208</f>
        <v>0</v>
      </c>
      <c r="AR208" s="137" t="s">
        <v>154</v>
      </c>
      <c r="AT208" s="137" t="s">
        <v>156</v>
      </c>
      <c r="AU208" s="137" t="s">
        <v>87</v>
      </c>
      <c r="AY208" s="18" t="s">
        <v>155</v>
      </c>
      <c r="BE208" s="138">
        <f>IF(N208="základní",J208,0)</f>
        <v>0</v>
      </c>
      <c r="BF208" s="138">
        <f>IF(N208="snížená",J208,0)</f>
        <v>0</v>
      </c>
      <c r="BG208" s="138">
        <f>IF(N208="zákl. přenesená",J208,0)</f>
        <v>0</v>
      </c>
      <c r="BH208" s="138">
        <f>IF(N208="sníž. přenesená",J208,0)</f>
        <v>0</v>
      </c>
      <c r="BI208" s="138">
        <f>IF(N208="nulová",J208,0)</f>
        <v>0</v>
      </c>
      <c r="BJ208" s="18" t="s">
        <v>85</v>
      </c>
      <c r="BK208" s="138">
        <f>ROUND(I208*H208,2)</f>
        <v>0</v>
      </c>
      <c r="BL208" s="18" t="s">
        <v>154</v>
      </c>
      <c r="BM208" s="137" t="s">
        <v>843</v>
      </c>
    </row>
    <row r="209" spans="2:65" s="1" customFormat="1">
      <c r="B209" s="33"/>
      <c r="D209" s="139" t="s">
        <v>161</v>
      </c>
      <c r="F209" s="140" t="s">
        <v>844</v>
      </c>
      <c r="I209" s="141"/>
      <c r="L209" s="33"/>
      <c r="M209" s="142"/>
      <c r="T209" s="54"/>
      <c r="AT209" s="18" t="s">
        <v>161</v>
      </c>
      <c r="AU209" s="18" t="s">
        <v>87</v>
      </c>
    </row>
    <row r="210" spans="2:65" s="1" customFormat="1">
      <c r="B210" s="33"/>
      <c r="D210" s="174" t="s">
        <v>455</v>
      </c>
      <c r="F210" s="175" t="s">
        <v>845</v>
      </c>
      <c r="I210" s="141"/>
      <c r="L210" s="33"/>
      <c r="M210" s="142"/>
      <c r="T210" s="54"/>
      <c r="AT210" s="18" t="s">
        <v>455</v>
      </c>
      <c r="AU210" s="18" t="s">
        <v>87</v>
      </c>
    </row>
    <row r="211" spans="2:65" s="1" customFormat="1" ht="29.25">
      <c r="B211" s="33"/>
      <c r="D211" s="139" t="s">
        <v>162</v>
      </c>
      <c r="F211" s="143" t="s">
        <v>621</v>
      </c>
      <c r="I211" s="141"/>
      <c r="L211" s="33"/>
      <c r="M211" s="142"/>
      <c r="T211" s="54"/>
      <c r="AT211" s="18" t="s">
        <v>162</v>
      </c>
      <c r="AU211" s="18" t="s">
        <v>87</v>
      </c>
    </row>
    <row r="212" spans="2:65" s="11" customFormat="1">
      <c r="B212" s="144"/>
      <c r="D212" s="139" t="s">
        <v>193</v>
      </c>
      <c r="E212" s="145" t="s">
        <v>21</v>
      </c>
      <c r="F212" s="146" t="s">
        <v>726</v>
      </c>
      <c r="H212" s="147">
        <v>145.76</v>
      </c>
      <c r="I212" s="148"/>
      <c r="L212" s="144"/>
      <c r="M212" s="149"/>
      <c r="T212" s="150"/>
      <c r="AT212" s="145" t="s">
        <v>193</v>
      </c>
      <c r="AU212" s="145" t="s">
        <v>87</v>
      </c>
      <c r="AV212" s="11" t="s">
        <v>87</v>
      </c>
      <c r="AW212" s="11" t="s">
        <v>38</v>
      </c>
      <c r="AX212" s="11" t="s">
        <v>85</v>
      </c>
      <c r="AY212" s="145" t="s">
        <v>155</v>
      </c>
    </row>
    <row r="213" spans="2:65" s="1" customFormat="1">
      <c r="B213" s="33"/>
      <c r="D213" s="139" t="s">
        <v>445</v>
      </c>
      <c r="F213" s="171" t="s">
        <v>776</v>
      </c>
      <c r="L213" s="33"/>
      <c r="M213" s="142"/>
      <c r="T213" s="54"/>
      <c r="AU213" s="18" t="s">
        <v>87</v>
      </c>
    </row>
    <row r="214" spans="2:65" s="1" customFormat="1">
      <c r="B214" s="33"/>
      <c r="D214" s="139" t="s">
        <v>445</v>
      </c>
      <c r="F214" s="172" t="s">
        <v>777</v>
      </c>
      <c r="H214" s="173">
        <v>0</v>
      </c>
      <c r="L214" s="33"/>
      <c r="M214" s="142"/>
      <c r="T214" s="54"/>
      <c r="AU214" s="18" t="s">
        <v>87</v>
      </c>
    </row>
    <row r="215" spans="2:65" s="1" customFormat="1">
      <c r="B215" s="33"/>
      <c r="D215" s="139" t="s">
        <v>445</v>
      </c>
      <c r="F215" s="172" t="s">
        <v>778</v>
      </c>
      <c r="H215" s="173">
        <v>140.80000000000001</v>
      </c>
      <c r="L215" s="33"/>
      <c r="M215" s="142"/>
      <c r="T215" s="54"/>
      <c r="AU215" s="18" t="s">
        <v>87</v>
      </c>
    </row>
    <row r="216" spans="2:65" s="1" customFormat="1">
      <c r="B216" s="33"/>
      <c r="D216" s="139" t="s">
        <v>445</v>
      </c>
      <c r="F216" s="172" t="s">
        <v>779</v>
      </c>
      <c r="H216" s="173">
        <v>4.96</v>
      </c>
      <c r="L216" s="33"/>
      <c r="M216" s="142"/>
      <c r="T216" s="54"/>
      <c r="AU216" s="18" t="s">
        <v>87</v>
      </c>
    </row>
    <row r="217" spans="2:65" s="1" customFormat="1">
      <c r="B217" s="33"/>
      <c r="D217" s="139" t="s">
        <v>445</v>
      </c>
      <c r="F217" s="172" t="s">
        <v>464</v>
      </c>
      <c r="H217" s="173">
        <v>145.76</v>
      </c>
      <c r="L217" s="33"/>
      <c r="M217" s="142"/>
      <c r="T217" s="54"/>
      <c r="AU217" s="18" t="s">
        <v>87</v>
      </c>
    </row>
    <row r="218" spans="2:65" s="10" customFormat="1" ht="22.9" customHeight="1">
      <c r="B218" s="116"/>
      <c r="D218" s="117" t="s">
        <v>76</v>
      </c>
      <c r="E218" s="169" t="s">
        <v>584</v>
      </c>
      <c r="F218" s="169" t="s">
        <v>585</v>
      </c>
      <c r="I218" s="119"/>
      <c r="J218" s="170">
        <f>BK218</f>
        <v>0</v>
      </c>
      <c r="L218" s="116"/>
      <c r="M218" s="121"/>
      <c r="P218" s="122">
        <f>SUM(P219:P250)</f>
        <v>0</v>
      </c>
      <c r="R218" s="122">
        <f>SUM(R219:R250)</f>
        <v>0</v>
      </c>
      <c r="T218" s="123">
        <f>SUM(T219:T250)</f>
        <v>0</v>
      </c>
      <c r="AR218" s="117" t="s">
        <v>85</v>
      </c>
      <c r="AT218" s="124" t="s">
        <v>76</v>
      </c>
      <c r="AU218" s="124" t="s">
        <v>85</v>
      </c>
      <c r="AY218" s="117" t="s">
        <v>155</v>
      </c>
      <c r="BK218" s="125">
        <f>SUM(BK219:BK250)</f>
        <v>0</v>
      </c>
    </row>
    <row r="219" spans="2:65" s="1" customFormat="1" ht="16.5" customHeight="1">
      <c r="B219" s="33"/>
      <c r="C219" s="126" t="s">
        <v>230</v>
      </c>
      <c r="D219" s="126" t="s">
        <v>156</v>
      </c>
      <c r="E219" s="127" t="s">
        <v>846</v>
      </c>
      <c r="F219" s="128" t="s">
        <v>847</v>
      </c>
      <c r="G219" s="129" t="s">
        <v>467</v>
      </c>
      <c r="H219" s="130">
        <v>7.8849999999999998</v>
      </c>
      <c r="I219" s="131"/>
      <c r="J219" s="132">
        <f>ROUND(I219*H219,2)</f>
        <v>0</v>
      </c>
      <c r="K219" s="128" t="s">
        <v>21</v>
      </c>
      <c r="L219" s="33"/>
      <c r="M219" s="133" t="s">
        <v>21</v>
      </c>
      <c r="N219" s="134" t="s">
        <v>48</v>
      </c>
      <c r="P219" s="135">
        <f>O219*H219</f>
        <v>0</v>
      </c>
      <c r="Q219" s="135">
        <v>0</v>
      </c>
      <c r="R219" s="135">
        <f>Q219*H219</f>
        <v>0</v>
      </c>
      <c r="S219" s="135">
        <v>0</v>
      </c>
      <c r="T219" s="136">
        <f>S219*H219</f>
        <v>0</v>
      </c>
      <c r="AR219" s="137" t="s">
        <v>154</v>
      </c>
      <c r="AT219" s="137" t="s">
        <v>156</v>
      </c>
      <c r="AU219" s="137" t="s">
        <v>87</v>
      </c>
      <c r="AY219" s="18" t="s">
        <v>155</v>
      </c>
      <c r="BE219" s="138">
        <f>IF(N219="základní",J219,0)</f>
        <v>0</v>
      </c>
      <c r="BF219" s="138">
        <f>IF(N219="snížená",J219,0)</f>
        <v>0</v>
      </c>
      <c r="BG219" s="138">
        <f>IF(N219="zákl. přenesená",J219,0)</f>
        <v>0</v>
      </c>
      <c r="BH219" s="138">
        <f>IF(N219="sníž. přenesená",J219,0)</f>
        <v>0</v>
      </c>
      <c r="BI219" s="138">
        <f>IF(N219="nulová",J219,0)</f>
        <v>0</v>
      </c>
      <c r="BJ219" s="18" t="s">
        <v>85</v>
      </c>
      <c r="BK219" s="138">
        <f>ROUND(I219*H219,2)</f>
        <v>0</v>
      </c>
      <c r="BL219" s="18" t="s">
        <v>154</v>
      </c>
      <c r="BM219" s="137" t="s">
        <v>848</v>
      </c>
    </row>
    <row r="220" spans="2:65" s="1" customFormat="1">
      <c r="B220" s="33"/>
      <c r="D220" s="139" t="s">
        <v>161</v>
      </c>
      <c r="F220" s="140" t="s">
        <v>849</v>
      </c>
      <c r="I220" s="141"/>
      <c r="L220" s="33"/>
      <c r="M220" s="142"/>
      <c r="T220" s="54"/>
      <c r="AT220" s="18" t="s">
        <v>161</v>
      </c>
      <c r="AU220" s="18" t="s">
        <v>87</v>
      </c>
    </row>
    <row r="221" spans="2:65" s="1" customFormat="1" ht="29.25">
      <c r="B221" s="33"/>
      <c r="D221" s="139" t="s">
        <v>162</v>
      </c>
      <c r="F221" s="143" t="s">
        <v>621</v>
      </c>
      <c r="I221" s="141"/>
      <c r="L221" s="33"/>
      <c r="M221" s="142"/>
      <c r="T221" s="54"/>
      <c r="AT221" s="18" t="s">
        <v>162</v>
      </c>
      <c r="AU221" s="18" t="s">
        <v>87</v>
      </c>
    </row>
    <row r="222" spans="2:65" s="11" customFormat="1">
      <c r="B222" s="144"/>
      <c r="D222" s="139" t="s">
        <v>193</v>
      </c>
      <c r="E222" s="145" t="s">
        <v>21</v>
      </c>
      <c r="F222" s="146" t="s">
        <v>850</v>
      </c>
      <c r="H222" s="147">
        <v>7.8849999999999998</v>
      </c>
      <c r="I222" s="148"/>
      <c r="L222" s="144"/>
      <c r="M222" s="149"/>
      <c r="T222" s="150"/>
      <c r="AT222" s="145" t="s">
        <v>193</v>
      </c>
      <c r="AU222" s="145" t="s">
        <v>87</v>
      </c>
      <c r="AV222" s="11" t="s">
        <v>87</v>
      </c>
      <c r="AW222" s="11" t="s">
        <v>38</v>
      </c>
      <c r="AX222" s="11" t="s">
        <v>77</v>
      </c>
      <c r="AY222" s="145" t="s">
        <v>155</v>
      </c>
    </row>
    <row r="223" spans="2:65" s="14" customFormat="1">
      <c r="B223" s="182"/>
      <c r="D223" s="139" t="s">
        <v>193</v>
      </c>
      <c r="E223" s="183" t="s">
        <v>21</v>
      </c>
      <c r="F223" s="184" t="s">
        <v>464</v>
      </c>
      <c r="H223" s="185">
        <v>7.8849999999999998</v>
      </c>
      <c r="I223" s="186"/>
      <c r="L223" s="182"/>
      <c r="M223" s="187"/>
      <c r="T223" s="188"/>
      <c r="AT223" s="183" t="s">
        <v>193</v>
      </c>
      <c r="AU223" s="183" t="s">
        <v>87</v>
      </c>
      <c r="AV223" s="14" t="s">
        <v>154</v>
      </c>
      <c r="AW223" s="14" t="s">
        <v>38</v>
      </c>
      <c r="AX223" s="14" t="s">
        <v>85</v>
      </c>
      <c r="AY223" s="183" t="s">
        <v>155</v>
      </c>
    </row>
    <row r="224" spans="2:65" s="1" customFormat="1">
      <c r="B224" s="33"/>
      <c r="D224" s="139" t="s">
        <v>445</v>
      </c>
      <c r="F224" s="171" t="s">
        <v>851</v>
      </c>
      <c r="L224" s="33"/>
      <c r="M224" s="142"/>
      <c r="T224" s="54"/>
      <c r="AU224" s="18" t="s">
        <v>87</v>
      </c>
    </row>
    <row r="225" spans="2:47" s="1" customFormat="1">
      <c r="B225" s="33"/>
      <c r="D225" s="139" t="s">
        <v>445</v>
      </c>
      <c r="F225" s="172" t="s">
        <v>852</v>
      </c>
      <c r="H225" s="173">
        <v>0</v>
      </c>
      <c r="L225" s="33"/>
      <c r="M225" s="142"/>
      <c r="T225" s="54"/>
      <c r="AU225" s="18" t="s">
        <v>87</v>
      </c>
    </row>
    <row r="226" spans="2:47" s="1" customFormat="1">
      <c r="B226" s="33"/>
      <c r="D226" s="139" t="s">
        <v>445</v>
      </c>
      <c r="F226" s="172" t="s">
        <v>853</v>
      </c>
      <c r="H226" s="173">
        <v>2239.1999999999998</v>
      </c>
      <c r="L226" s="33"/>
      <c r="M226" s="142"/>
      <c r="T226" s="54"/>
      <c r="AU226" s="18" t="s">
        <v>87</v>
      </c>
    </row>
    <row r="227" spans="2:47" s="1" customFormat="1">
      <c r="B227" s="33"/>
      <c r="D227" s="139" t="s">
        <v>445</v>
      </c>
      <c r="F227" s="172" t="s">
        <v>854</v>
      </c>
      <c r="H227" s="173">
        <v>0</v>
      </c>
      <c r="L227" s="33"/>
      <c r="M227" s="142"/>
      <c r="T227" s="54"/>
      <c r="AU227" s="18" t="s">
        <v>87</v>
      </c>
    </row>
    <row r="228" spans="2:47" s="1" customFormat="1">
      <c r="B228" s="33"/>
      <c r="D228" s="139" t="s">
        <v>445</v>
      </c>
      <c r="F228" s="172" t="s">
        <v>855</v>
      </c>
      <c r="H228" s="173">
        <v>630</v>
      </c>
      <c r="L228" s="33"/>
      <c r="M228" s="142"/>
      <c r="T228" s="54"/>
      <c r="AU228" s="18" t="s">
        <v>87</v>
      </c>
    </row>
    <row r="229" spans="2:47" s="1" customFormat="1">
      <c r="B229" s="33"/>
      <c r="D229" s="139" t="s">
        <v>445</v>
      </c>
      <c r="F229" s="172" t="s">
        <v>856</v>
      </c>
      <c r="H229" s="173">
        <v>184</v>
      </c>
      <c r="L229" s="33"/>
      <c r="M229" s="142"/>
      <c r="T229" s="54"/>
      <c r="AU229" s="18" t="s">
        <v>87</v>
      </c>
    </row>
    <row r="230" spans="2:47" s="1" customFormat="1">
      <c r="B230" s="33"/>
      <c r="D230" s="139" t="s">
        <v>445</v>
      </c>
      <c r="F230" s="172" t="s">
        <v>857</v>
      </c>
      <c r="H230" s="173">
        <v>72</v>
      </c>
      <c r="L230" s="33"/>
      <c r="M230" s="142"/>
      <c r="T230" s="54"/>
      <c r="AU230" s="18" t="s">
        <v>87</v>
      </c>
    </row>
    <row r="231" spans="2:47" s="1" customFormat="1">
      <c r="B231" s="33"/>
      <c r="D231" s="139" t="s">
        <v>445</v>
      </c>
      <c r="F231" s="172" t="s">
        <v>858</v>
      </c>
      <c r="H231" s="173">
        <v>74</v>
      </c>
      <c r="L231" s="33"/>
      <c r="M231" s="142"/>
      <c r="T231" s="54"/>
      <c r="AU231" s="18" t="s">
        <v>87</v>
      </c>
    </row>
    <row r="232" spans="2:47" s="1" customFormat="1">
      <c r="B232" s="33"/>
      <c r="D232" s="139" t="s">
        <v>445</v>
      </c>
      <c r="F232" s="172" t="s">
        <v>859</v>
      </c>
      <c r="H232" s="173">
        <v>36</v>
      </c>
      <c r="L232" s="33"/>
      <c r="M232" s="142"/>
      <c r="T232" s="54"/>
      <c r="AU232" s="18" t="s">
        <v>87</v>
      </c>
    </row>
    <row r="233" spans="2:47" s="1" customFormat="1">
      <c r="B233" s="33"/>
      <c r="D233" s="139" t="s">
        <v>445</v>
      </c>
      <c r="F233" s="172" t="s">
        <v>860</v>
      </c>
      <c r="H233" s="173">
        <v>136</v>
      </c>
      <c r="L233" s="33"/>
      <c r="M233" s="142"/>
      <c r="T233" s="54"/>
      <c r="AU233" s="18" t="s">
        <v>87</v>
      </c>
    </row>
    <row r="234" spans="2:47" s="1" customFormat="1">
      <c r="B234" s="33"/>
      <c r="D234" s="139" t="s">
        <v>445</v>
      </c>
      <c r="F234" s="172" t="s">
        <v>861</v>
      </c>
      <c r="H234" s="173">
        <v>0</v>
      </c>
      <c r="L234" s="33"/>
      <c r="M234" s="142"/>
      <c r="T234" s="54"/>
      <c r="AU234" s="18" t="s">
        <v>87</v>
      </c>
    </row>
    <row r="235" spans="2:47" s="1" customFormat="1">
      <c r="B235" s="33"/>
      <c r="D235" s="139" t="s">
        <v>445</v>
      </c>
      <c r="F235" s="172" t="s">
        <v>708</v>
      </c>
      <c r="H235" s="173">
        <v>1151.32</v>
      </c>
      <c r="L235" s="33"/>
      <c r="M235" s="142"/>
      <c r="T235" s="54"/>
      <c r="AU235" s="18" t="s">
        <v>87</v>
      </c>
    </row>
    <row r="236" spans="2:47" s="1" customFormat="1">
      <c r="B236" s="33"/>
      <c r="D236" s="139" t="s">
        <v>445</v>
      </c>
      <c r="F236" s="172" t="s">
        <v>711</v>
      </c>
      <c r="H236" s="173">
        <v>701.75</v>
      </c>
      <c r="L236" s="33"/>
      <c r="M236" s="142"/>
      <c r="T236" s="54"/>
      <c r="AU236" s="18" t="s">
        <v>87</v>
      </c>
    </row>
    <row r="237" spans="2:47" s="1" customFormat="1">
      <c r="B237" s="33"/>
      <c r="D237" s="139" t="s">
        <v>445</v>
      </c>
      <c r="F237" s="172" t="s">
        <v>714</v>
      </c>
      <c r="H237" s="173">
        <v>2631.55</v>
      </c>
      <c r="L237" s="33"/>
      <c r="M237" s="142"/>
      <c r="T237" s="54"/>
      <c r="AU237" s="18" t="s">
        <v>87</v>
      </c>
    </row>
    <row r="238" spans="2:47" s="1" customFormat="1">
      <c r="B238" s="33"/>
      <c r="D238" s="139" t="s">
        <v>445</v>
      </c>
      <c r="F238" s="172" t="s">
        <v>862</v>
      </c>
      <c r="H238" s="173">
        <v>0</v>
      </c>
      <c r="L238" s="33"/>
      <c r="M238" s="142"/>
      <c r="T238" s="54"/>
      <c r="AU238" s="18" t="s">
        <v>87</v>
      </c>
    </row>
    <row r="239" spans="2:47" s="1" customFormat="1">
      <c r="B239" s="33"/>
      <c r="D239" s="139" t="s">
        <v>445</v>
      </c>
      <c r="F239" s="172" t="s">
        <v>863</v>
      </c>
      <c r="H239" s="173">
        <v>28.9</v>
      </c>
      <c r="L239" s="33"/>
      <c r="M239" s="142"/>
      <c r="T239" s="54"/>
      <c r="AU239" s="18" t="s">
        <v>87</v>
      </c>
    </row>
    <row r="240" spans="2:47" s="1" customFormat="1">
      <c r="B240" s="33"/>
      <c r="D240" s="139" t="s">
        <v>445</v>
      </c>
      <c r="F240" s="172" t="s">
        <v>464</v>
      </c>
      <c r="H240" s="173">
        <v>7884.72</v>
      </c>
      <c r="L240" s="33"/>
      <c r="M240" s="142"/>
      <c r="T240" s="54"/>
      <c r="AU240" s="18" t="s">
        <v>87</v>
      </c>
    </row>
    <row r="241" spans="2:65" s="1" customFormat="1" ht="16.5" customHeight="1">
      <c r="B241" s="33"/>
      <c r="C241" s="126" t="s">
        <v>236</v>
      </c>
      <c r="D241" s="126" t="s">
        <v>156</v>
      </c>
      <c r="E241" s="127" t="s">
        <v>586</v>
      </c>
      <c r="F241" s="128" t="s">
        <v>587</v>
      </c>
      <c r="G241" s="129" t="s">
        <v>467</v>
      </c>
      <c r="H241" s="130">
        <v>3.2069999999999999</v>
      </c>
      <c r="I241" s="131"/>
      <c r="J241" s="132">
        <f>ROUND(I241*H241,2)</f>
        <v>0</v>
      </c>
      <c r="K241" s="128" t="s">
        <v>21</v>
      </c>
      <c r="L241" s="33"/>
      <c r="M241" s="133" t="s">
        <v>21</v>
      </c>
      <c r="N241" s="134" t="s">
        <v>48</v>
      </c>
      <c r="P241" s="135">
        <f>O241*H241</f>
        <v>0</v>
      </c>
      <c r="Q241" s="135">
        <v>0</v>
      </c>
      <c r="R241" s="135">
        <f>Q241*H241</f>
        <v>0</v>
      </c>
      <c r="S241" s="135">
        <v>0</v>
      </c>
      <c r="T241" s="136">
        <f>S241*H241</f>
        <v>0</v>
      </c>
      <c r="AR241" s="137" t="s">
        <v>154</v>
      </c>
      <c r="AT241" s="137" t="s">
        <v>156</v>
      </c>
      <c r="AU241" s="137" t="s">
        <v>87</v>
      </c>
      <c r="AY241" s="18" t="s">
        <v>155</v>
      </c>
      <c r="BE241" s="138">
        <f>IF(N241="základní",J241,0)</f>
        <v>0</v>
      </c>
      <c r="BF241" s="138">
        <f>IF(N241="snížená",J241,0)</f>
        <v>0</v>
      </c>
      <c r="BG241" s="138">
        <f>IF(N241="zákl. přenesená",J241,0)</f>
        <v>0</v>
      </c>
      <c r="BH241" s="138">
        <f>IF(N241="sníž. přenesená",J241,0)</f>
        <v>0</v>
      </c>
      <c r="BI241" s="138">
        <f>IF(N241="nulová",J241,0)</f>
        <v>0</v>
      </c>
      <c r="BJ241" s="18" t="s">
        <v>85</v>
      </c>
      <c r="BK241" s="138">
        <f>ROUND(I241*H241,2)</f>
        <v>0</v>
      </c>
      <c r="BL241" s="18" t="s">
        <v>154</v>
      </c>
      <c r="BM241" s="137" t="s">
        <v>864</v>
      </c>
    </row>
    <row r="242" spans="2:65" s="1" customFormat="1" ht="48.75">
      <c r="B242" s="33"/>
      <c r="D242" s="139" t="s">
        <v>161</v>
      </c>
      <c r="F242" s="140" t="s">
        <v>589</v>
      </c>
      <c r="I242" s="141"/>
      <c r="L242" s="33"/>
      <c r="M242" s="142"/>
      <c r="T242" s="54"/>
      <c r="AT242" s="18" t="s">
        <v>161</v>
      </c>
      <c r="AU242" s="18" t="s">
        <v>87</v>
      </c>
    </row>
    <row r="243" spans="2:65" s="1" customFormat="1" ht="29.25">
      <c r="B243" s="33"/>
      <c r="D243" s="139" t="s">
        <v>162</v>
      </c>
      <c r="F243" s="143" t="s">
        <v>621</v>
      </c>
      <c r="I243" s="141"/>
      <c r="L243" s="33"/>
      <c r="M243" s="142"/>
      <c r="T243" s="54"/>
      <c r="AT243" s="18" t="s">
        <v>162</v>
      </c>
      <c r="AU243" s="18" t="s">
        <v>87</v>
      </c>
    </row>
    <row r="244" spans="2:65" s="13" customFormat="1">
      <c r="B244" s="176"/>
      <c r="D244" s="139" t="s">
        <v>193</v>
      </c>
      <c r="E244" s="177" t="s">
        <v>21</v>
      </c>
      <c r="F244" s="178" t="s">
        <v>590</v>
      </c>
      <c r="H244" s="177" t="s">
        <v>21</v>
      </c>
      <c r="I244" s="179"/>
      <c r="L244" s="176"/>
      <c r="M244" s="180"/>
      <c r="T244" s="181"/>
      <c r="AT244" s="177" t="s">
        <v>193</v>
      </c>
      <c r="AU244" s="177" t="s">
        <v>87</v>
      </c>
      <c r="AV244" s="13" t="s">
        <v>85</v>
      </c>
      <c r="AW244" s="13" t="s">
        <v>38</v>
      </c>
      <c r="AX244" s="13" t="s">
        <v>77</v>
      </c>
      <c r="AY244" s="177" t="s">
        <v>155</v>
      </c>
    </row>
    <row r="245" spans="2:65" s="11" customFormat="1">
      <c r="B245" s="144"/>
      <c r="D245" s="139" t="s">
        <v>193</v>
      </c>
      <c r="E245" s="145" t="s">
        <v>21</v>
      </c>
      <c r="F245" s="146" t="s">
        <v>865</v>
      </c>
      <c r="H245" s="147">
        <v>3.2069999999999999</v>
      </c>
      <c r="I245" s="148"/>
      <c r="L245" s="144"/>
      <c r="M245" s="149"/>
      <c r="T245" s="150"/>
      <c r="AT245" s="145" t="s">
        <v>193</v>
      </c>
      <c r="AU245" s="145" t="s">
        <v>87</v>
      </c>
      <c r="AV245" s="11" t="s">
        <v>87</v>
      </c>
      <c r="AW245" s="11" t="s">
        <v>38</v>
      </c>
      <c r="AX245" s="11" t="s">
        <v>85</v>
      </c>
      <c r="AY245" s="145" t="s">
        <v>155</v>
      </c>
    </row>
    <row r="246" spans="2:65" s="1" customFormat="1">
      <c r="B246" s="33"/>
      <c r="D246" s="139" t="s">
        <v>445</v>
      </c>
      <c r="F246" s="171" t="s">
        <v>776</v>
      </c>
      <c r="L246" s="33"/>
      <c r="M246" s="142"/>
      <c r="T246" s="54"/>
      <c r="AU246" s="18" t="s">
        <v>87</v>
      </c>
    </row>
    <row r="247" spans="2:65" s="1" customFormat="1">
      <c r="B247" s="33"/>
      <c r="D247" s="139" t="s">
        <v>445</v>
      </c>
      <c r="F247" s="172" t="s">
        <v>777</v>
      </c>
      <c r="H247" s="173">
        <v>0</v>
      </c>
      <c r="L247" s="33"/>
      <c r="M247" s="142"/>
      <c r="T247" s="54"/>
      <c r="AU247" s="18" t="s">
        <v>87</v>
      </c>
    </row>
    <row r="248" spans="2:65" s="1" customFormat="1">
      <c r="B248" s="33"/>
      <c r="D248" s="139" t="s">
        <v>445</v>
      </c>
      <c r="F248" s="172" t="s">
        <v>778</v>
      </c>
      <c r="H248" s="173">
        <v>140.80000000000001</v>
      </c>
      <c r="L248" s="33"/>
      <c r="M248" s="142"/>
      <c r="T248" s="54"/>
      <c r="AU248" s="18" t="s">
        <v>87</v>
      </c>
    </row>
    <row r="249" spans="2:65" s="1" customFormat="1">
      <c r="B249" s="33"/>
      <c r="D249" s="139" t="s">
        <v>445</v>
      </c>
      <c r="F249" s="172" t="s">
        <v>779</v>
      </c>
      <c r="H249" s="173">
        <v>4.96</v>
      </c>
      <c r="L249" s="33"/>
      <c r="M249" s="142"/>
      <c r="T249" s="54"/>
      <c r="AU249" s="18" t="s">
        <v>87</v>
      </c>
    </row>
    <row r="250" spans="2:65" s="1" customFormat="1">
      <c r="B250" s="33"/>
      <c r="D250" s="139" t="s">
        <v>445</v>
      </c>
      <c r="F250" s="172" t="s">
        <v>464</v>
      </c>
      <c r="H250" s="173">
        <v>145.76</v>
      </c>
      <c r="L250" s="33"/>
      <c r="M250" s="142"/>
      <c r="T250" s="54"/>
      <c r="AU250" s="18" t="s">
        <v>87</v>
      </c>
    </row>
    <row r="251" spans="2:65" s="10" customFormat="1" ht="22.9" customHeight="1">
      <c r="B251" s="116"/>
      <c r="D251" s="117" t="s">
        <v>76</v>
      </c>
      <c r="E251" s="169" t="s">
        <v>597</v>
      </c>
      <c r="F251" s="169" t="s">
        <v>598</v>
      </c>
      <c r="I251" s="119"/>
      <c r="J251" s="170">
        <f>BK251</f>
        <v>0</v>
      </c>
      <c r="L251" s="116"/>
      <c r="M251" s="121"/>
      <c r="P251" s="122">
        <f>SUM(P252:P254)</f>
        <v>0</v>
      </c>
      <c r="R251" s="122">
        <f>SUM(R252:R254)</f>
        <v>0</v>
      </c>
      <c r="T251" s="123">
        <f>SUM(T252:T254)</f>
        <v>0</v>
      </c>
      <c r="AR251" s="117" t="s">
        <v>85</v>
      </c>
      <c r="AT251" s="124" t="s">
        <v>76</v>
      </c>
      <c r="AU251" s="124" t="s">
        <v>85</v>
      </c>
      <c r="AY251" s="117" t="s">
        <v>155</v>
      </c>
      <c r="BK251" s="125">
        <f>SUM(BK252:BK254)</f>
        <v>0</v>
      </c>
    </row>
    <row r="252" spans="2:65" s="1" customFormat="1" ht="16.5" customHeight="1">
      <c r="B252" s="33"/>
      <c r="C252" s="126" t="s">
        <v>243</v>
      </c>
      <c r="D252" s="126" t="s">
        <v>156</v>
      </c>
      <c r="E252" s="127" t="s">
        <v>866</v>
      </c>
      <c r="F252" s="128" t="s">
        <v>600</v>
      </c>
      <c r="G252" s="129" t="s">
        <v>467</v>
      </c>
      <c r="H252" s="130">
        <v>0.441</v>
      </c>
      <c r="I252" s="131"/>
      <c r="J252" s="132">
        <f>ROUND(I252*H252,2)</f>
        <v>0</v>
      </c>
      <c r="K252" s="128" t="s">
        <v>21</v>
      </c>
      <c r="L252" s="33"/>
      <c r="M252" s="133" t="s">
        <v>21</v>
      </c>
      <c r="N252" s="134" t="s">
        <v>48</v>
      </c>
      <c r="P252" s="135">
        <f>O252*H252</f>
        <v>0</v>
      </c>
      <c r="Q252" s="135">
        <v>0</v>
      </c>
      <c r="R252" s="135">
        <f>Q252*H252</f>
        <v>0</v>
      </c>
      <c r="S252" s="135">
        <v>0</v>
      </c>
      <c r="T252" s="136">
        <f>S252*H252</f>
        <v>0</v>
      </c>
      <c r="AR252" s="137" t="s">
        <v>154</v>
      </c>
      <c r="AT252" s="137" t="s">
        <v>156</v>
      </c>
      <c r="AU252" s="137" t="s">
        <v>87</v>
      </c>
      <c r="AY252" s="18" t="s">
        <v>155</v>
      </c>
      <c r="BE252" s="138">
        <f>IF(N252="základní",J252,0)</f>
        <v>0</v>
      </c>
      <c r="BF252" s="138">
        <f>IF(N252="snížená",J252,0)</f>
        <v>0</v>
      </c>
      <c r="BG252" s="138">
        <f>IF(N252="zákl. přenesená",J252,0)</f>
        <v>0</v>
      </c>
      <c r="BH252" s="138">
        <f>IF(N252="sníž. přenesená",J252,0)</f>
        <v>0</v>
      </c>
      <c r="BI252" s="138">
        <f>IF(N252="nulová",J252,0)</f>
        <v>0</v>
      </c>
      <c r="BJ252" s="18" t="s">
        <v>85</v>
      </c>
      <c r="BK252" s="138">
        <f>ROUND(I252*H252,2)</f>
        <v>0</v>
      </c>
      <c r="BL252" s="18" t="s">
        <v>154</v>
      </c>
      <c r="BM252" s="137" t="s">
        <v>867</v>
      </c>
    </row>
    <row r="253" spans="2:65" s="1" customFormat="1">
      <c r="B253" s="33"/>
      <c r="D253" s="139" t="s">
        <v>161</v>
      </c>
      <c r="F253" s="140" t="s">
        <v>602</v>
      </c>
      <c r="I253" s="141"/>
      <c r="L253" s="33"/>
      <c r="M253" s="142"/>
      <c r="T253" s="54"/>
      <c r="AT253" s="18" t="s">
        <v>161</v>
      </c>
      <c r="AU253" s="18" t="s">
        <v>87</v>
      </c>
    </row>
    <row r="254" spans="2:65" s="1" customFormat="1" ht="19.5">
      <c r="B254" s="33"/>
      <c r="D254" s="139" t="s">
        <v>162</v>
      </c>
      <c r="F254" s="143" t="s">
        <v>868</v>
      </c>
      <c r="I254" s="141"/>
      <c r="L254" s="33"/>
      <c r="M254" s="142"/>
      <c r="T254" s="54"/>
      <c r="AT254" s="18" t="s">
        <v>162</v>
      </c>
      <c r="AU254" s="18" t="s">
        <v>87</v>
      </c>
    </row>
    <row r="255" spans="2:65" s="10" customFormat="1" ht="25.9" customHeight="1">
      <c r="B255" s="116"/>
      <c r="D255" s="117" t="s">
        <v>76</v>
      </c>
      <c r="E255" s="118" t="s">
        <v>869</v>
      </c>
      <c r="F255" s="118" t="s">
        <v>870</v>
      </c>
      <c r="I255" s="119"/>
      <c r="J255" s="120">
        <f>BK255</f>
        <v>0</v>
      </c>
      <c r="L255" s="116"/>
      <c r="M255" s="121"/>
      <c r="P255" s="122">
        <f>P256+P409</f>
        <v>0</v>
      </c>
      <c r="R255" s="122">
        <f>R256+R409</f>
        <v>85.193207999999998</v>
      </c>
      <c r="T255" s="123">
        <f>T256+T409</f>
        <v>7.8847200000000006</v>
      </c>
      <c r="AR255" s="117" t="s">
        <v>87</v>
      </c>
      <c r="AT255" s="124" t="s">
        <v>76</v>
      </c>
      <c r="AU255" s="124" t="s">
        <v>77</v>
      </c>
      <c r="AY255" s="117" t="s">
        <v>155</v>
      </c>
      <c r="BK255" s="125">
        <f>BK256+BK409</f>
        <v>0</v>
      </c>
    </row>
    <row r="256" spans="2:65" s="10" customFormat="1" ht="22.9" customHeight="1">
      <c r="B256" s="116"/>
      <c r="D256" s="117" t="s">
        <v>76</v>
      </c>
      <c r="E256" s="169" t="s">
        <v>871</v>
      </c>
      <c r="F256" s="169" t="s">
        <v>872</v>
      </c>
      <c r="I256" s="119"/>
      <c r="J256" s="170">
        <f>BK256</f>
        <v>0</v>
      </c>
      <c r="L256" s="116"/>
      <c r="M256" s="121"/>
      <c r="P256" s="122">
        <f>SUM(P257:P408)</f>
        <v>0</v>
      </c>
      <c r="R256" s="122">
        <f>SUM(R257:R408)</f>
        <v>35.835256999999999</v>
      </c>
      <c r="T256" s="123">
        <f>SUM(T257:T408)</f>
        <v>7.8847200000000006</v>
      </c>
      <c r="AR256" s="117" t="s">
        <v>87</v>
      </c>
      <c r="AT256" s="124" t="s">
        <v>76</v>
      </c>
      <c r="AU256" s="124" t="s">
        <v>85</v>
      </c>
      <c r="AY256" s="117" t="s">
        <v>155</v>
      </c>
      <c r="BK256" s="125">
        <f>SUM(BK257:BK408)</f>
        <v>0</v>
      </c>
    </row>
    <row r="257" spans="2:65" s="1" customFormat="1" ht="16.5" customHeight="1">
      <c r="B257" s="33"/>
      <c r="C257" s="126" t="s">
        <v>251</v>
      </c>
      <c r="D257" s="126" t="s">
        <v>156</v>
      </c>
      <c r="E257" s="127" t="s">
        <v>873</v>
      </c>
      <c r="F257" s="128" t="s">
        <v>874</v>
      </c>
      <c r="G257" s="129" t="s">
        <v>638</v>
      </c>
      <c r="H257" s="130">
        <v>4484.62</v>
      </c>
      <c r="I257" s="131"/>
      <c r="J257" s="132">
        <f>ROUND(I257*H257,2)</f>
        <v>0</v>
      </c>
      <c r="K257" s="128" t="s">
        <v>21</v>
      </c>
      <c r="L257" s="33"/>
      <c r="M257" s="133" t="s">
        <v>21</v>
      </c>
      <c r="N257" s="134" t="s">
        <v>48</v>
      </c>
      <c r="P257" s="135">
        <f>O257*H257</f>
        <v>0</v>
      </c>
      <c r="Q257" s="135">
        <v>5.0000000000000002E-5</v>
      </c>
      <c r="R257" s="135">
        <f>Q257*H257</f>
        <v>0.22423100000000001</v>
      </c>
      <c r="S257" s="135">
        <v>0</v>
      </c>
      <c r="T257" s="136">
        <f>S257*H257</f>
        <v>0</v>
      </c>
      <c r="AR257" s="137" t="s">
        <v>243</v>
      </c>
      <c r="AT257" s="137" t="s">
        <v>156</v>
      </c>
      <c r="AU257" s="137" t="s">
        <v>87</v>
      </c>
      <c r="AY257" s="18" t="s">
        <v>155</v>
      </c>
      <c r="BE257" s="138">
        <f>IF(N257="základní",J257,0)</f>
        <v>0</v>
      </c>
      <c r="BF257" s="138">
        <f>IF(N257="snížená",J257,0)</f>
        <v>0</v>
      </c>
      <c r="BG257" s="138">
        <f>IF(N257="zákl. přenesená",J257,0)</f>
        <v>0</v>
      </c>
      <c r="BH257" s="138">
        <f>IF(N257="sníž. přenesená",J257,0)</f>
        <v>0</v>
      </c>
      <c r="BI257" s="138">
        <f>IF(N257="nulová",J257,0)</f>
        <v>0</v>
      </c>
      <c r="BJ257" s="18" t="s">
        <v>85</v>
      </c>
      <c r="BK257" s="138">
        <f>ROUND(I257*H257,2)</f>
        <v>0</v>
      </c>
      <c r="BL257" s="18" t="s">
        <v>243</v>
      </c>
      <c r="BM257" s="137" t="s">
        <v>875</v>
      </c>
    </row>
    <row r="258" spans="2:65" s="1" customFormat="1">
      <c r="B258" s="33"/>
      <c r="D258" s="139" t="s">
        <v>161</v>
      </c>
      <c r="F258" s="140" t="s">
        <v>876</v>
      </c>
      <c r="I258" s="141"/>
      <c r="L258" s="33"/>
      <c r="M258" s="142"/>
      <c r="T258" s="54"/>
      <c r="AT258" s="18" t="s">
        <v>161</v>
      </c>
      <c r="AU258" s="18" t="s">
        <v>87</v>
      </c>
    </row>
    <row r="259" spans="2:65" s="11" customFormat="1">
      <c r="B259" s="144"/>
      <c r="D259" s="139" t="s">
        <v>193</v>
      </c>
      <c r="E259" s="145" t="s">
        <v>21</v>
      </c>
      <c r="F259" s="146" t="s">
        <v>708</v>
      </c>
      <c r="H259" s="147">
        <v>1151.32</v>
      </c>
      <c r="I259" s="148"/>
      <c r="L259" s="144"/>
      <c r="M259" s="149"/>
      <c r="T259" s="150"/>
      <c r="AT259" s="145" t="s">
        <v>193</v>
      </c>
      <c r="AU259" s="145" t="s">
        <v>87</v>
      </c>
      <c r="AV259" s="11" t="s">
        <v>87</v>
      </c>
      <c r="AW259" s="11" t="s">
        <v>38</v>
      </c>
      <c r="AX259" s="11" t="s">
        <v>77</v>
      </c>
      <c r="AY259" s="145" t="s">
        <v>155</v>
      </c>
    </row>
    <row r="260" spans="2:65" s="11" customFormat="1">
      <c r="B260" s="144"/>
      <c r="D260" s="139" t="s">
        <v>193</v>
      </c>
      <c r="E260" s="145" t="s">
        <v>21</v>
      </c>
      <c r="F260" s="146" t="s">
        <v>711</v>
      </c>
      <c r="H260" s="147">
        <v>701.75</v>
      </c>
      <c r="I260" s="148"/>
      <c r="L260" s="144"/>
      <c r="M260" s="149"/>
      <c r="T260" s="150"/>
      <c r="AT260" s="145" t="s">
        <v>193</v>
      </c>
      <c r="AU260" s="145" t="s">
        <v>87</v>
      </c>
      <c r="AV260" s="11" t="s">
        <v>87</v>
      </c>
      <c r="AW260" s="11" t="s">
        <v>38</v>
      </c>
      <c r="AX260" s="11" t="s">
        <v>77</v>
      </c>
      <c r="AY260" s="145" t="s">
        <v>155</v>
      </c>
    </row>
    <row r="261" spans="2:65" s="11" customFormat="1">
      <c r="B261" s="144"/>
      <c r="D261" s="139" t="s">
        <v>193</v>
      </c>
      <c r="E261" s="145" t="s">
        <v>21</v>
      </c>
      <c r="F261" s="146" t="s">
        <v>714</v>
      </c>
      <c r="H261" s="147">
        <v>2631.55</v>
      </c>
      <c r="I261" s="148"/>
      <c r="L261" s="144"/>
      <c r="M261" s="149"/>
      <c r="T261" s="150"/>
      <c r="AT261" s="145" t="s">
        <v>193</v>
      </c>
      <c r="AU261" s="145" t="s">
        <v>87</v>
      </c>
      <c r="AV261" s="11" t="s">
        <v>87</v>
      </c>
      <c r="AW261" s="11" t="s">
        <v>38</v>
      </c>
      <c r="AX261" s="11" t="s">
        <v>77</v>
      </c>
      <c r="AY261" s="145" t="s">
        <v>155</v>
      </c>
    </row>
    <row r="262" spans="2:65" s="14" customFormat="1">
      <c r="B262" s="182"/>
      <c r="D262" s="139" t="s">
        <v>193</v>
      </c>
      <c r="E262" s="183" t="s">
        <v>21</v>
      </c>
      <c r="F262" s="184" t="s">
        <v>464</v>
      </c>
      <c r="H262" s="185">
        <v>4484.62</v>
      </c>
      <c r="I262" s="186"/>
      <c r="L262" s="182"/>
      <c r="M262" s="187"/>
      <c r="T262" s="188"/>
      <c r="AT262" s="183" t="s">
        <v>193</v>
      </c>
      <c r="AU262" s="183" t="s">
        <v>87</v>
      </c>
      <c r="AV262" s="14" t="s">
        <v>154</v>
      </c>
      <c r="AW262" s="14" t="s">
        <v>38</v>
      </c>
      <c r="AX262" s="14" t="s">
        <v>85</v>
      </c>
      <c r="AY262" s="183" t="s">
        <v>155</v>
      </c>
    </row>
    <row r="263" spans="2:65" s="1" customFormat="1">
      <c r="B263" s="33"/>
      <c r="D263" s="139" t="s">
        <v>445</v>
      </c>
      <c r="F263" s="171" t="s">
        <v>877</v>
      </c>
      <c r="L263" s="33"/>
      <c r="M263" s="142"/>
      <c r="T263" s="54"/>
      <c r="AU263" s="18" t="s">
        <v>87</v>
      </c>
    </row>
    <row r="264" spans="2:65" s="1" customFormat="1">
      <c r="B264" s="33"/>
      <c r="D264" s="139" t="s">
        <v>445</v>
      </c>
      <c r="F264" s="172" t="s">
        <v>878</v>
      </c>
      <c r="H264" s="173">
        <v>0</v>
      </c>
      <c r="L264" s="33"/>
      <c r="M264" s="142"/>
      <c r="T264" s="54"/>
      <c r="AU264" s="18" t="s">
        <v>87</v>
      </c>
    </row>
    <row r="265" spans="2:65" s="1" customFormat="1">
      <c r="B265" s="33"/>
      <c r="D265" s="139" t="s">
        <v>445</v>
      </c>
      <c r="F265" s="172" t="s">
        <v>710</v>
      </c>
      <c r="H265" s="173">
        <v>1151.32</v>
      </c>
      <c r="L265" s="33"/>
      <c r="M265" s="142"/>
      <c r="T265" s="54"/>
      <c r="AU265" s="18" t="s">
        <v>87</v>
      </c>
    </row>
    <row r="266" spans="2:65" s="1" customFormat="1">
      <c r="B266" s="33"/>
      <c r="D266" s="139" t="s">
        <v>445</v>
      </c>
      <c r="F266" s="171" t="s">
        <v>879</v>
      </c>
      <c r="L266" s="33"/>
      <c r="M266" s="142"/>
      <c r="T266" s="54"/>
      <c r="AU266" s="18" t="s">
        <v>87</v>
      </c>
    </row>
    <row r="267" spans="2:65" s="1" customFormat="1">
      <c r="B267" s="33"/>
      <c r="D267" s="139" t="s">
        <v>445</v>
      </c>
      <c r="F267" s="172" t="s">
        <v>878</v>
      </c>
      <c r="H267" s="173">
        <v>0</v>
      </c>
      <c r="L267" s="33"/>
      <c r="M267" s="142"/>
      <c r="T267" s="54"/>
      <c r="AU267" s="18" t="s">
        <v>87</v>
      </c>
    </row>
    <row r="268" spans="2:65" s="1" customFormat="1">
      <c r="B268" s="33"/>
      <c r="D268" s="139" t="s">
        <v>445</v>
      </c>
      <c r="F268" s="172" t="s">
        <v>713</v>
      </c>
      <c r="H268" s="173">
        <v>701.75</v>
      </c>
      <c r="L268" s="33"/>
      <c r="M268" s="142"/>
      <c r="T268" s="54"/>
      <c r="AU268" s="18" t="s">
        <v>87</v>
      </c>
    </row>
    <row r="269" spans="2:65" s="1" customFormat="1">
      <c r="B269" s="33"/>
      <c r="D269" s="139" t="s">
        <v>445</v>
      </c>
      <c r="F269" s="171" t="s">
        <v>880</v>
      </c>
      <c r="L269" s="33"/>
      <c r="M269" s="142"/>
      <c r="T269" s="54"/>
      <c r="AU269" s="18" t="s">
        <v>87</v>
      </c>
    </row>
    <row r="270" spans="2:65" s="1" customFormat="1">
      <c r="B270" s="33"/>
      <c r="D270" s="139" t="s">
        <v>445</v>
      </c>
      <c r="F270" s="172" t="s">
        <v>878</v>
      </c>
      <c r="H270" s="173">
        <v>0</v>
      </c>
      <c r="L270" s="33"/>
      <c r="M270" s="142"/>
      <c r="T270" s="54"/>
      <c r="AU270" s="18" t="s">
        <v>87</v>
      </c>
    </row>
    <row r="271" spans="2:65" s="1" customFormat="1">
      <c r="B271" s="33"/>
      <c r="D271" s="139" t="s">
        <v>445</v>
      </c>
      <c r="F271" s="172" t="s">
        <v>716</v>
      </c>
      <c r="H271" s="173">
        <v>2631.55</v>
      </c>
      <c r="L271" s="33"/>
      <c r="M271" s="142"/>
      <c r="T271" s="54"/>
      <c r="AU271" s="18" t="s">
        <v>87</v>
      </c>
    </row>
    <row r="272" spans="2:65" s="1" customFormat="1" ht="16.5" customHeight="1">
      <c r="B272" s="33"/>
      <c r="C272" s="151" t="s">
        <v>258</v>
      </c>
      <c r="D272" s="151" t="s">
        <v>244</v>
      </c>
      <c r="E272" s="152" t="s">
        <v>881</v>
      </c>
      <c r="F272" s="153" t="s">
        <v>882</v>
      </c>
      <c r="G272" s="154" t="s">
        <v>638</v>
      </c>
      <c r="H272" s="155">
        <v>1151.32</v>
      </c>
      <c r="I272" s="156"/>
      <c r="J272" s="157">
        <f>ROUND(I272*H272,2)</f>
        <v>0</v>
      </c>
      <c r="K272" s="153" t="s">
        <v>21</v>
      </c>
      <c r="L272" s="158"/>
      <c r="M272" s="159" t="s">
        <v>21</v>
      </c>
      <c r="N272" s="160" t="s">
        <v>48</v>
      </c>
      <c r="P272" s="135">
        <f>O272*H272</f>
        <v>0</v>
      </c>
      <c r="Q272" s="135">
        <v>1E-3</v>
      </c>
      <c r="R272" s="135">
        <f>Q272*H272</f>
        <v>1.1513199999999999</v>
      </c>
      <c r="S272" s="135">
        <v>0</v>
      </c>
      <c r="T272" s="136">
        <f>S272*H272</f>
        <v>0</v>
      </c>
      <c r="AR272" s="137" t="s">
        <v>336</v>
      </c>
      <c r="AT272" s="137" t="s">
        <v>244</v>
      </c>
      <c r="AU272" s="137" t="s">
        <v>87</v>
      </c>
      <c r="AY272" s="18" t="s">
        <v>155</v>
      </c>
      <c r="BE272" s="138">
        <f>IF(N272="základní",J272,0)</f>
        <v>0</v>
      </c>
      <c r="BF272" s="138">
        <f>IF(N272="snížená",J272,0)</f>
        <v>0</v>
      </c>
      <c r="BG272" s="138">
        <f>IF(N272="zákl. přenesená",J272,0)</f>
        <v>0</v>
      </c>
      <c r="BH272" s="138">
        <f>IF(N272="sníž. přenesená",J272,0)</f>
        <v>0</v>
      </c>
      <c r="BI272" s="138">
        <f>IF(N272="nulová",J272,0)</f>
        <v>0</v>
      </c>
      <c r="BJ272" s="18" t="s">
        <v>85</v>
      </c>
      <c r="BK272" s="138">
        <f>ROUND(I272*H272,2)</f>
        <v>0</v>
      </c>
      <c r="BL272" s="18" t="s">
        <v>243</v>
      </c>
      <c r="BM272" s="137" t="s">
        <v>883</v>
      </c>
    </row>
    <row r="273" spans="2:65" s="1" customFormat="1" ht="19.5">
      <c r="B273" s="33"/>
      <c r="D273" s="139" t="s">
        <v>161</v>
      </c>
      <c r="F273" s="140" t="s">
        <v>884</v>
      </c>
      <c r="I273" s="141"/>
      <c r="L273" s="33"/>
      <c r="M273" s="142"/>
      <c r="T273" s="54"/>
      <c r="AT273" s="18" t="s">
        <v>161</v>
      </c>
      <c r="AU273" s="18" t="s">
        <v>87</v>
      </c>
    </row>
    <row r="274" spans="2:65" s="13" customFormat="1">
      <c r="B274" s="176"/>
      <c r="D274" s="139" t="s">
        <v>193</v>
      </c>
      <c r="E274" s="177" t="s">
        <v>21</v>
      </c>
      <c r="F274" s="178" t="s">
        <v>878</v>
      </c>
      <c r="H274" s="177" t="s">
        <v>21</v>
      </c>
      <c r="I274" s="179"/>
      <c r="L274" s="176"/>
      <c r="M274" s="180"/>
      <c r="T274" s="181"/>
      <c r="AT274" s="177" t="s">
        <v>193</v>
      </c>
      <c r="AU274" s="177" t="s">
        <v>87</v>
      </c>
      <c r="AV274" s="13" t="s">
        <v>85</v>
      </c>
      <c r="AW274" s="13" t="s">
        <v>38</v>
      </c>
      <c r="AX274" s="13" t="s">
        <v>77</v>
      </c>
      <c r="AY274" s="177" t="s">
        <v>155</v>
      </c>
    </row>
    <row r="275" spans="2:65" s="11" customFormat="1">
      <c r="B275" s="144"/>
      <c r="D275" s="139" t="s">
        <v>193</v>
      </c>
      <c r="E275" s="145" t="s">
        <v>708</v>
      </c>
      <c r="F275" s="146" t="s">
        <v>710</v>
      </c>
      <c r="H275" s="147">
        <v>1151.32</v>
      </c>
      <c r="I275" s="148"/>
      <c r="L275" s="144"/>
      <c r="M275" s="149"/>
      <c r="T275" s="150"/>
      <c r="AT275" s="145" t="s">
        <v>193</v>
      </c>
      <c r="AU275" s="145" t="s">
        <v>87</v>
      </c>
      <c r="AV275" s="11" t="s">
        <v>87</v>
      </c>
      <c r="AW275" s="11" t="s">
        <v>38</v>
      </c>
      <c r="AX275" s="11" t="s">
        <v>85</v>
      </c>
      <c r="AY275" s="145" t="s">
        <v>155</v>
      </c>
    </row>
    <row r="276" spans="2:65" s="1" customFormat="1" ht="16.5" customHeight="1">
      <c r="B276" s="33"/>
      <c r="C276" s="151" t="s">
        <v>264</v>
      </c>
      <c r="D276" s="151" t="s">
        <v>244</v>
      </c>
      <c r="E276" s="152" t="s">
        <v>885</v>
      </c>
      <c r="F276" s="153" t="s">
        <v>886</v>
      </c>
      <c r="G276" s="154" t="s">
        <v>638</v>
      </c>
      <c r="H276" s="155">
        <v>701.75</v>
      </c>
      <c r="I276" s="156"/>
      <c r="J276" s="157">
        <f>ROUND(I276*H276,2)</f>
        <v>0</v>
      </c>
      <c r="K276" s="153" t="s">
        <v>21</v>
      </c>
      <c r="L276" s="158"/>
      <c r="M276" s="159" t="s">
        <v>21</v>
      </c>
      <c r="N276" s="160" t="s">
        <v>48</v>
      </c>
      <c r="P276" s="135">
        <f>O276*H276</f>
        <v>0</v>
      </c>
      <c r="Q276" s="135">
        <v>1E-3</v>
      </c>
      <c r="R276" s="135">
        <f>Q276*H276</f>
        <v>0.70174999999999998</v>
      </c>
      <c r="S276" s="135">
        <v>0</v>
      </c>
      <c r="T276" s="136">
        <f>S276*H276</f>
        <v>0</v>
      </c>
      <c r="AR276" s="137" t="s">
        <v>336</v>
      </c>
      <c r="AT276" s="137" t="s">
        <v>244</v>
      </c>
      <c r="AU276" s="137" t="s">
        <v>87</v>
      </c>
      <c r="AY276" s="18" t="s">
        <v>155</v>
      </c>
      <c r="BE276" s="138">
        <f>IF(N276="základní",J276,0)</f>
        <v>0</v>
      </c>
      <c r="BF276" s="138">
        <f>IF(N276="snížená",J276,0)</f>
        <v>0</v>
      </c>
      <c r="BG276" s="138">
        <f>IF(N276="zákl. přenesená",J276,0)</f>
        <v>0</v>
      </c>
      <c r="BH276" s="138">
        <f>IF(N276="sníž. přenesená",J276,0)</f>
        <v>0</v>
      </c>
      <c r="BI276" s="138">
        <f>IF(N276="nulová",J276,0)</f>
        <v>0</v>
      </c>
      <c r="BJ276" s="18" t="s">
        <v>85</v>
      </c>
      <c r="BK276" s="138">
        <f>ROUND(I276*H276,2)</f>
        <v>0</v>
      </c>
      <c r="BL276" s="18" t="s">
        <v>243</v>
      </c>
      <c r="BM276" s="137" t="s">
        <v>887</v>
      </c>
    </row>
    <row r="277" spans="2:65" s="1" customFormat="1" ht="19.5">
      <c r="B277" s="33"/>
      <c r="D277" s="139" t="s">
        <v>161</v>
      </c>
      <c r="F277" s="140" t="s">
        <v>888</v>
      </c>
      <c r="I277" s="141"/>
      <c r="L277" s="33"/>
      <c r="M277" s="142"/>
      <c r="T277" s="54"/>
      <c r="AT277" s="18" t="s">
        <v>161</v>
      </c>
      <c r="AU277" s="18" t="s">
        <v>87</v>
      </c>
    </row>
    <row r="278" spans="2:65" s="13" customFormat="1">
      <c r="B278" s="176"/>
      <c r="D278" s="139" t="s">
        <v>193</v>
      </c>
      <c r="E278" s="177" t="s">
        <v>21</v>
      </c>
      <c r="F278" s="178" t="s">
        <v>878</v>
      </c>
      <c r="H278" s="177" t="s">
        <v>21</v>
      </c>
      <c r="I278" s="179"/>
      <c r="L278" s="176"/>
      <c r="M278" s="180"/>
      <c r="T278" s="181"/>
      <c r="AT278" s="177" t="s">
        <v>193</v>
      </c>
      <c r="AU278" s="177" t="s">
        <v>87</v>
      </c>
      <c r="AV278" s="13" t="s">
        <v>85</v>
      </c>
      <c r="AW278" s="13" t="s">
        <v>38</v>
      </c>
      <c r="AX278" s="13" t="s">
        <v>77</v>
      </c>
      <c r="AY278" s="177" t="s">
        <v>155</v>
      </c>
    </row>
    <row r="279" spans="2:65" s="11" customFormat="1">
      <c r="B279" s="144"/>
      <c r="D279" s="139" t="s">
        <v>193</v>
      </c>
      <c r="E279" s="145" t="s">
        <v>711</v>
      </c>
      <c r="F279" s="146" t="s">
        <v>713</v>
      </c>
      <c r="H279" s="147">
        <v>701.75</v>
      </c>
      <c r="I279" s="148"/>
      <c r="L279" s="144"/>
      <c r="M279" s="149"/>
      <c r="T279" s="150"/>
      <c r="AT279" s="145" t="s">
        <v>193</v>
      </c>
      <c r="AU279" s="145" t="s">
        <v>87</v>
      </c>
      <c r="AV279" s="11" t="s">
        <v>87</v>
      </c>
      <c r="AW279" s="11" t="s">
        <v>38</v>
      </c>
      <c r="AX279" s="11" t="s">
        <v>85</v>
      </c>
      <c r="AY279" s="145" t="s">
        <v>155</v>
      </c>
    </row>
    <row r="280" spans="2:65" s="1" customFormat="1" ht="16.5" customHeight="1">
      <c r="B280" s="33"/>
      <c r="C280" s="151" t="s">
        <v>269</v>
      </c>
      <c r="D280" s="151" t="s">
        <v>244</v>
      </c>
      <c r="E280" s="152" t="s">
        <v>889</v>
      </c>
      <c r="F280" s="153" t="s">
        <v>890</v>
      </c>
      <c r="G280" s="154" t="s">
        <v>638</v>
      </c>
      <c r="H280" s="155">
        <v>2631.55</v>
      </c>
      <c r="I280" s="156"/>
      <c r="J280" s="157">
        <f>ROUND(I280*H280,2)</f>
        <v>0</v>
      </c>
      <c r="K280" s="153" t="s">
        <v>21</v>
      </c>
      <c r="L280" s="158"/>
      <c r="M280" s="159" t="s">
        <v>21</v>
      </c>
      <c r="N280" s="160" t="s">
        <v>48</v>
      </c>
      <c r="P280" s="135">
        <f>O280*H280</f>
        <v>0</v>
      </c>
      <c r="Q280" s="135">
        <v>1E-3</v>
      </c>
      <c r="R280" s="135">
        <f>Q280*H280</f>
        <v>2.6315500000000003</v>
      </c>
      <c r="S280" s="135">
        <v>0</v>
      </c>
      <c r="T280" s="136">
        <f>S280*H280</f>
        <v>0</v>
      </c>
      <c r="AR280" s="137" t="s">
        <v>336</v>
      </c>
      <c r="AT280" s="137" t="s">
        <v>244</v>
      </c>
      <c r="AU280" s="137" t="s">
        <v>87</v>
      </c>
      <c r="AY280" s="18" t="s">
        <v>155</v>
      </c>
      <c r="BE280" s="138">
        <f>IF(N280="základní",J280,0)</f>
        <v>0</v>
      </c>
      <c r="BF280" s="138">
        <f>IF(N280="snížená",J280,0)</f>
        <v>0</v>
      </c>
      <c r="BG280" s="138">
        <f>IF(N280="zákl. přenesená",J280,0)</f>
        <v>0</v>
      </c>
      <c r="BH280" s="138">
        <f>IF(N280="sníž. přenesená",J280,0)</f>
        <v>0</v>
      </c>
      <c r="BI280" s="138">
        <f>IF(N280="nulová",J280,0)</f>
        <v>0</v>
      </c>
      <c r="BJ280" s="18" t="s">
        <v>85</v>
      </c>
      <c r="BK280" s="138">
        <f>ROUND(I280*H280,2)</f>
        <v>0</v>
      </c>
      <c r="BL280" s="18" t="s">
        <v>243</v>
      </c>
      <c r="BM280" s="137" t="s">
        <v>891</v>
      </c>
    </row>
    <row r="281" spans="2:65" s="1" customFormat="1" ht="19.5">
      <c r="B281" s="33"/>
      <c r="D281" s="139" t="s">
        <v>161</v>
      </c>
      <c r="F281" s="140" t="s">
        <v>892</v>
      </c>
      <c r="I281" s="141"/>
      <c r="L281" s="33"/>
      <c r="M281" s="142"/>
      <c r="T281" s="54"/>
      <c r="AT281" s="18" t="s">
        <v>161</v>
      </c>
      <c r="AU281" s="18" t="s">
        <v>87</v>
      </c>
    </row>
    <row r="282" spans="2:65" s="13" customFormat="1">
      <c r="B282" s="176"/>
      <c r="D282" s="139" t="s">
        <v>193</v>
      </c>
      <c r="E282" s="177" t="s">
        <v>21</v>
      </c>
      <c r="F282" s="178" t="s">
        <v>878</v>
      </c>
      <c r="H282" s="177" t="s">
        <v>21</v>
      </c>
      <c r="I282" s="179"/>
      <c r="L282" s="176"/>
      <c r="M282" s="180"/>
      <c r="T282" s="181"/>
      <c r="AT282" s="177" t="s">
        <v>193</v>
      </c>
      <c r="AU282" s="177" t="s">
        <v>87</v>
      </c>
      <c r="AV282" s="13" t="s">
        <v>85</v>
      </c>
      <c r="AW282" s="13" t="s">
        <v>38</v>
      </c>
      <c r="AX282" s="13" t="s">
        <v>77</v>
      </c>
      <c r="AY282" s="177" t="s">
        <v>155</v>
      </c>
    </row>
    <row r="283" spans="2:65" s="11" customFormat="1">
      <c r="B283" s="144"/>
      <c r="D283" s="139" t="s">
        <v>193</v>
      </c>
      <c r="E283" s="145" t="s">
        <v>714</v>
      </c>
      <c r="F283" s="146" t="s">
        <v>716</v>
      </c>
      <c r="H283" s="147">
        <v>2631.55</v>
      </c>
      <c r="I283" s="148"/>
      <c r="L283" s="144"/>
      <c r="M283" s="149"/>
      <c r="T283" s="150"/>
      <c r="AT283" s="145" t="s">
        <v>193</v>
      </c>
      <c r="AU283" s="145" t="s">
        <v>87</v>
      </c>
      <c r="AV283" s="11" t="s">
        <v>87</v>
      </c>
      <c r="AW283" s="11" t="s">
        <v>38</v>
      </c>
      <c r="AX283" s="11" t="s">
        <v>85</v>
      </c>
      <c r="AY283" s="145" t="s">
        <v>155</v>
      </c>
    </row>
    <row r="284" spans="2:65" s="1" customFormat="1" ht="16.5" customHeight="1">
      <c r="B284" s="33"/>
      <c r="C284" s="126" t="s">
        <v>7</v>
      </c>
      <c r="D284" s="126" t="s">
        <v>156</v>
      </c>
      <c r="E284" s="127" t="s">
        <v>893</v>
      </c>
      <c r="F284" s="128" t="s">
        <v>894</v>
      </c>
      <c r="G284" s="129" t="s">
        <v>638</v>
      </c>
      <c r="H284" s="130">
        <v>774.84</v>
      </c>
      <c r="I284" s="131"/>
      <c r="J284" s="132">
        <f>ROUND(I284*H284,2)</f>
        <v>0</v>
      </c>
      <c r="K284" s="128" t="s">
        <v>21</v>
      </c>
      <c r="L284" s="33"/>
      <c r="M284" s="133" t="s">
        <v>21</v>
      </c>
      <c r="N284" s="134" t="s">
        <v>48</v>
      </c>
      <c r="P284" s="135">
        <f>O284*H284</f>
        <v>0</v>
      </c>
      <c r="Q284" s="135">
        <v>5.0000000000000002E-5</v>
      </c>
      <c r="R284" s="135">
        <f>Q284*H284</f>
        <v>3.8742000000000006E-2</v>
      </c>
      <c r="S284" s="135">
        <v>0</v>
      </c>
      <c r="T284" s="136">
        <f>S284*H284</f>
        <v>0</v>
      </c>
      <c r="AR284" s="137" t="s">
        <v>243</v>
      </c>
      <c r="AT284" s="137" t="s">
        <v>156</v>
      </c>
      <c r="AU284" s="137" t="s">
        <v>87</v>
      </c>
      <c r="AY284" s="18" t="s">
        <v>155</v>
      </c>
      <c r="BE284" s="138">
        <f>IF(N284="základní",J284,0)</f>
        <v>0</v>
      </c>
      <c r="BF284" s="138">
        <f>IF(N284="snížená",J284,0)</f>
        <v>0</v>
      </c>
      <c r="BG284" s="138">
        <f>IF(N284="zákl. přenesená",J284,0)</f>
        <v>0</v>
      </c>
      <c r="BH284" s="138">
        <f>IF(N284="sníž. přenesená",J284,0)</f>
        <v>0</v>
      </c>
      <c r="BI284" s="138">
        <f>IF(N284="nulová",J284,0)</f>
        <v>0</v>
      </c>
      <c r="BJ284" s="18" t="s">
        <v>85</v>
      </c>
      <c r="BK284" s="138">
        <f>ROUND(I284*H284,2)</f>
        <v>0</v>
      </c>
      <c r="BL284" s="18" t="s">
        <v>243</v>
      </c>
      <c r="BM284" s="137" t="s">
        <v>895</v>
      </c>
    </row>
    <row r="285" spans="2:65" s="1" customFormat="1">
      <c r="B285" s="33"/>
      <c r="D285" s="139" t="s">
        <v>161</v>
      </c>
      <c r="F285" s="140" t="s">
        <v>896</v>
      </c>
      <c r="I285" s="141"/>
      <c r="L285" s="33"/>
      <c r="M285" s="142"/>
      <c r="T285" s="54"/>
      <c r="AT285" s="18" t="s">
        <v>161</v>
      </c>
      <c r="AU285" s="18" t="s">
        <v>87</v>
      </c>
    </row>
    <row r="286" spans="2:65" s="11" customFormat="1">
      <c r="B286" s="144"/>
      <c r="D286" s="139" t="s">
        <v>193</v>
      </c>
      <c r="E286" s="145" t="s">
        <v>21</v>
      </c>
      <c r="F286" s="146" t="s">
        <v>740</v>
      </c>
      <c r="H286" s="147">
        <v>415.95</v>
      </c>
      <c r="I286" s="148"/>
      <c r="L286" s="144"/>
      <c r="M286" s="149"/>
      <c r="T286" s="150"/>
      <c r="AT286" s="145" t="s">
        <v>193</v>
      </c>
      <c r="AU286" s="145" t="s">
        <v>87</v>
      </c>
      <c r="AV286" s="11" t="s">
        <v>87</v>
      </c>
      <c r="AW286" s="11" t="s">
        <v>38</v>
      </c>
      <c r="AX286" s="11" t="s">
        <v>77</v>
      </c>
      <c r="AY286" s="145" t="s">
        <v>155</v>
      </c>
    </row>
    <row r="287" spans="2:65" s="11" customFormat="1">
      <c r="B287" s="144"/>
      <c r="D287" s="139" t="s">
        <v>193</v>
      </c>
      <c r="E287" s="145" t="s">
        <v>21</v>
      </c>
      <c r="F287" s="146" t="s">
        <v>743</v>
      </c>
      <c r="H287" s="147">
        <v>126.55</v>
      </c>
      <c r="I287" s="148"/>
      <c r="L287" s="144"/>
      <c r="M287" s="149"/>
      <c r="T287" s="150"/>
      <c r="AT287" s="145" t="s">
        <v>193</v>
      </c>
      <c r="AU287" s="145" t="s">
        <v>87</v>
      </c>
      <c r="AV287" s="11" t="s">
        <v>87</v>
      </c>
      <c r="AW287" s="11" t="s">
        <v>38</v>
      </c>
      <c r="AX287" s="11" t="s">
        <v>77</v>
      </c>
      <c r="AY287" s="145" t="s">
        <v>155</v>
      </c>
    </row>
    <row r="288" spans="2:65" s="11" customFormat="1">
      <c r="B288" s="144"/>
      <c r="D288" s="139" t="s">
        <v>193</v>
      </c>
      <c r="E288" s="145" t="s">
        <v>21</v>
      </c>
      <c r="F288" s="146" t="s">
        <v>746</v>
      </c>
      <c r="H288" s="147">
        <v>53.42</v>
      </c>
      <c r="I288" s="148"/>
      <c r="L288" s="144"/>
      <c r="M288" s="149"/>
      <c r="T288" s="150"/>
      <c r="AT288" s="145" t="s">
        <v>193</v>
      </c>
      <c r="AU288" s="145" t="s">
        <v>87</v>
      </c>
      <c r="AV288" s="11" t="s">
        <v>87</v>
      </c>
      <c r="AW288" s="11" t="s">
        <v>38</v>
      </c>
      <c r="AX288" s="11" t="s">
        <v>77</v>
      </c>
      <c r="AY288" s="145" t="s">
        <v>155</v>
      </c>
    </row>
    <row r="289" spans="2:51" s="11" customFormat="1">
      <c r="B289" s="144"/>
      <c r="D289" s="139" t="s">
        <v>193</v>
      </c>
      <c r="E289" s="145" t="s">
        <v>21</v>
      </c>
      <c r="F289" s="146" t="s">
        <v>749</v>
      </c>
      <c r="H289" s="147">
        <v>54.26</v>
      </c>
      <c r="I289" s="148"/>
      <c r="L289" s="144"/>
      <c r="M289" s="149"/>
      <c r="T289" s="150"/>
      <c r="AT289" s="145" t="s">
        <v>193</v>
      </c>
      <c r="AU289" s="145" t="s">
        <v>87</v>
      </c>
      <c r="AV289" s="11" t="s">
        <v>87</v>
      </c>
      <c r="AW289" s="11" t="s">
        <v>38</v>
      </c>
      <c r="AX289" s="11" t="s">
        <v>77</v>
      </c>
      <c r="AY289" s="145" t="s">
        <v>155</v>
      </c>
    </row>
    <row r="290" spans="2:51" s="11" customFormat="1">
      <c r="B290" s="144"/>
      <c r="D290" s="139" t="s">
        <v>193</v>
      </c>
      <c r="E290" s="145" t="s">
        <v>21</v>
      </c>
      <c r="F290" s="146" t="s">
        <v>752</v>
      </c>
      <c r="H290" s="147">
        <v>30.38</v>
      </c>
      <c r="I290" s="148"/>
      <c r="L290" s="144"/>
      <c r="M290" s="149"/>
      <c r="T290" s="150"/>
      <c r="AT290" s="145" t="s">
        <v>193</v>
      </c>
      <c r="AU290" s="145" t="s">
        <v>87</v>
      </c>
      <c r="AV290" s="11" t="s">
        <v>87</v>
      </c>
      <c r="AW290" s="11" t="s">
        <v>38</v>
      </c>
      <c r="AX290" s="11" t="s">
        <v>77</v>
      </c>
      <c r="AY290" s="145" t="s">
        <v>155</v>
      </c>
    </row>
    <row r="291" spans="2:51" s="11" customFormat="1">
      <c r="B291" s="144"/>
      <c r="D291" s="139" t="s">
        <v>193</v>
      </c>
      <c r="E291" s="145" t="s">
        <v>21</v>
      </c>
      <c r="F291" s="146" t="s">
        <v>755</v>
      </c>
      <c r="H291" s="147">
        <v>94.28</v>
      </c>
      <c r="I291" s="148"/>
      <c r="L291" s="144"/>
      <c r="M291" s="149"/>
      <c r="T291" s="150"/>
      <c r="AT291" s="145" t="s">
        <v>193</v>
      </c>
      <c r="AU291" s="145" t="s">
        <v>87</v>
      </c>
      <c r="AV291" s="11" t="s">
        <v>87</v>
      </c>
      <c r="AW291" s="11" t="s">
        <v>38</v>
      </c>
      <c r="AX291" s="11" t="s">
        <v>77</v>
      </c>
      <c r="AY291" s="145" t="s">
        <v>155</v>
      </c>
    </row>
    <row r="292" spans="2:51" s="14" customFormat="1">
      <c r="B292" s="182"/>
      <c r="D292" s="139" t="s">
        <v>193</v>
      </c>
      <c r="E292" s="183" t="s">
        <v>21</v>
      </c>
      <c r="F292" s="184" t="s">
        <v>464</v>
      </c>
      <c r="H292" s="185">
        <v>774.84</v>
      </c>
      <c r="I292" s="186"/>
      <c r="L292" s="182"/>
      <c r="M292" s="187"/>
      <c r="T292" s="188"/>
      <c r="AT292" s="183" t="s">
        <v>193</v>
      </c>
      <c r="AU292" s="183" t="s">
        <v>87</v>
      </c>
      <c r="AV292" s="14" t="s">
        <v>154</v>
      </c>
      <c r="AW292" s="14" t="s">
        <v>38</v>
      </c>
      <c r="AX292" s="14" t="s">
        <v>85</v>
      </c>
      <c r="AY292" s="183" t="s">
        <v>155</v>
      </c>
    </row>
    <row r="293" spans="2:51" s="1" customFormat="1">
      <c r="B293" s="33"/>
      <c r="D293" s="139" t="s">
        <v>445</v>
      </c>
      <c r="F293" s="171" t="s">
        <v>897</v>
      </c>
      <c r="L293" s="33"/>
      <c r="M293" s="142"/>
      <c r="T293" s="54"/>
      <c r="AU293" s="18" t="s">
        <v>87</v>
      </c>
    </row>
    <row r="294" spans="2:51" s="1" customFormat="1">
      <c r="B294" s="33"/>
      <c r="D294" s="139" t="s">
        <v>445</v>
      </c>
      <c r="F294" s="172" t="s">
        <v>790</v>
      </c>
      <c r="H294" s="173">
        <v>0</v>
      </c>
      <c r="L294" s="33"/>
      <c r="M294" s="142"/>
      <c r="T294" s="54"/>
      <c r="AU294" s="18" t="s">
        <v>87</v>
      </c>
    </row>
    <row r="295" spans="2:51" s="1" customFormat="1">
      <c r="B295" s="33"/>
      <c r="D295" s="139" t="s">
        <v>445</v>
      </c>
      <c r="F295" s="172" t="s">
        <v>898</v>
      </c>
      <c r="H295" s="173">
        <v>415.95</v>
      </c>
      <c r="L295" s="33"/>
      <c r="M295" s="142"/>
      <c r="T295" s="54"/>
      <c r="AU295" s="18" t="s">
        <v>87</v>
      </c>
    </row>
    <row r="296" spans="2:51" s="1" customFormat="1">
      <c r="B296" s="33"/>
      <c r="D296" s="139" t="s">
        <v>445</v>
      </c>
      <c r="F296" s="171" t="s">
        <v>899</v>
      </c>
      <c r="L296" s="33"/>
      <c r="M296" s="142"/>
      <c r="T296" s="54"/>
      <c r="AU296" s="18" t="s">
        <v>87</v>
      </c>
    </row>
    <row r="297" spans="2:51" s="1" customFormat="1">
      <c r="B297" s="33"/>
      <c r="D297" s="139" t="s">
        <v>445</v>
      </c>
      <c r="F297" s="172" t="s">
        <v>900</v>
      </c>
      <c r="H297" s="173">
        <v>0</v>
      </c>
      <c r="L297" s="33"/>
      <c r="M297" s="142"/>
      <c r="T297" s="54"/>
      <c r="AU297" s="18" t="s">
        <v>87</v>
      </c>
    </row>
    <row r="298" spans="2:51" s="1" customFormat="1">
      <c r="B298" s="33"/>
      <c r="D298" s="139" t="s">
        <v>445</v>
      </c>
      <c r="F298" s="172" t="s">
        <v>901</v>
      </c>
      <c r="H298" s="173">
        <v>126.55</v>
      </c>
      <c r="L298" s="33"/>
      <c r="M298" s="142"/>
      <c r="T298" s="54"/>
      <c r="AU298" s="18" t="s">
        <v>87</v>
      </c>
    </row>
    <row r="299" spans="2:51" s="1" customFormat="1">
      <c r="B299" s="33"/>
      <c r="D299" s="139" t="s">
        <v>445</v>
      </c>
      <c r="F299" s="171" t="s">
        <v>902</v>
      </c>
      <c r="L299" s="33"/>
      <c r="M299" s="142"/>
      <c r="T299" s="54"/>
      <c r="AU299" s="18" t="s">
        <v>87</v>
      </c>
    </row>
    <row r="300" spans="2:51" s="1" customFormat="1">
      <c r="B300" s="33"/>
      <c r="D300" s="139" t="s">
        <v>445</v>
      </c>
      <c r="F300" s="172" t="s">
        <v>903</v>
      </c>
      <c r="H300" s="173">
        <v>0</v>
      </c>
      <c r="L300" s="33"/>
      <c r="M300" s="142"/>
      <c r="T300" s="54"/>
      <c r="AU300" s="18" t="s">
        <v>87</v>
      </c>
    </row>
    <row r="301" spans="2:51" s="1" customFormat="1">
      <c r="B301" s="33"/>
      <c r="D301" s="139" t="s">
        <v>445</v>
      </c>
      <c r="F301" s="172" t="s">
        <v>904</v>
      </c>
      <c r="H301" s="173">
        <v>53.42</v>
      </c>
      <c r="L301" s="33"/>
      <c r="M301" s="142"/>
      <c r="T301" s="54"/>
      <c r="AU301" s="18" t="s">
        <v>87</v>
      </c>
    </row>
    <row r="302" spans="2:51" s="1" customFormat="1">
      <c r="B302" s="33"/>
      <c r="D302" s="139" t="s">
        <v>445</v>
      </c>
      <c r="F302" s="171" t="s">
        <v>905</v>
      </c>
      <c r="L302" s="33"/>
      <c r="M302" s="142"/>
      <c r="T302" s="54"/>
      <c r="AU302" s="18" t="s">
        <v>87</v>
      </c>
    </row>
    <row r="303" spans="2:51" s="1" customFormat="1">
      <c r="B303" s="33"/>
      <c r="D303" s="139" t="s">
        <v>445</v>
      </c>
      <c r="F303" s="172" t="s">
        <v>906</v>
      </c>
      <c r="H303" s="173">
        <v>0</v>
      </c>
      <c r="L303" s="33"/>
      <c r="M303" s="142"/>
      <c r="T303" s="54"/>
      <c r="AU303" s="18" t="s">
        <v>87</v>
      </c>
    </row>
    <row r="304" spans="2:51" s="1" customFormat="1">
      <c r="B304" s="33"/>
      <c r="D304" s="139" t="s">
        <v>445</v>
      </c>
      <c r="F304" s="172" t="s">
        <v>907</v>
      </c>
      <c r="H304" s="173">
        <v>54.26</v>
      </c>
      <c r="L304" s="33"/>
      <c r="M304" s="142"/>
      <c r="T304" s="54"/>
      <c r="AU304" s="18" t="s">
        <v>87</v>
      </c>
    </row>
    <row r="305" spans="2:65" s="1" customFormat="1">
      <c r="B305" s="33"/>
      <c r="D305" s="139" t="s">
        <v>445</v>
      </c>
      <c r="F305" s="171" t="s">
        <v>908</v>
      </c>
      <c r="L305" s="33"/>
      <c r="M305" s="142"/>
      <c r="T305" s="54"/>
      <c r="AU305" s="18" t="s">
        <v>87</v>
      </c>
    </row>
    <row r="306" spans="2:65" s="1" customFormat="1">
      <c r="B306" s="33"/>
      <c r="D306" s="139" t="s">
        <v>445</v>
      </c>
      <c r="F306" s="172" t="s">
        <v>909</v>
      </c>
      <c r="H306" s="173">
        <v>0</v>
      </c>
      <c r="L306" s="33"/>
      <c r="M306" s="142"/>
      <c r="T306" s="54"/>
      <c r="AU306" s="18" t="s">
        <v>87</v>
      </c>
    </row>
    <row r="307" spans="2:65" s="1" customFormat="1">
      <c r="B307" s="33"/>
      <c r="D307" s="139" t="s">
        <v>445</v>
      </c>
      <c r="F307" s="172" t="s">
        <v>910</v>
      </c>
      <c r="H307" s="173">
        <v>30.38</v>
      </c>
      <c r="L307" s="33"/>
      <c r="M307" s="142"/>
      <c r="T307" s="54"/>
      <c r="AU307" s="18" t="s">
        <v>87</v>
      </c>
    </row>
    <row r="308" spans="2:65" s="1" customFormat="1">
      <c r="B308" s="33"/>
      <c r="D308" s="139" t="s">
        <v>445</v>
      </c>
      <c r="F308" s="171" t="s">
        <v>911</v>
      </c>
      <c r="L308" s="33"/>
      <c r="M308" s="142"/>
      <c r="T308" s="54"/>
      <c r="AU308" s="18" t="s">
        <v>87</v>
      </c>
    </row>
    <row r="309" spans="2:65" s="1" customFormat="1">
      <c r="B309" s="33"/>
      <c r="D309" s="139" t="s">
        <v>445</v>
      </c>
      <c r="F309" s="172" t="s">
        <v>912</v>
      </c>
      <c r="H309" s="173">
        <v>0</v>
      </c>
      <c r="L309" s="33"/>
      <c r="M309" s="142"/>
      <c r="T309" s="54"/>
      <c r="AU309" s="18" t="s">
        <v>87</v>
      </c>
    </row>
    <row r="310" spans="2:65" s="1" customFormat="1">
      <c r="B310" s="33"/>
      <c r="D310" s="139" t="s">
        <v>445</v>
      </c>
      <c r="F310" s="172" t="s">
        <v>913</v>
      </c>
      <c r="H310" s="173">
        <v>94.28</v>
      </c>
      <c r="L310" s="33"/>
      <c r="M310" s="142"/>
      <c r="T310" s="54"/>
      <c r="AU310" s="18" t="s">
        <v>87</v>
      </c>
    </row>
    <row r="311" spans="2:65" s="1" customFormat="1" ht="16.5" customHeight="1">
      <c r="B311" s="33"/>
      <c r="C311" s="151" t="s">
        <v>278</v>
      </c>
      <c r="D311" s="151" t="s">
        <v>244</v>
      </c>
      <c r="E311" s="152" t="s">
        <v>914</v>
      </c>
      <c r="F311" s="153" t="s">
        <v>915</v>
      </c>
      <c r="G311" s="154" t="s">
        <v>638</v>
      </c>
      <c r="H311" s="155">
        <v>415.95</v>
      </c>
      <c r="I311" s="156"/>
      <c r="J311" s="157">
        <f>ROUND(I311*H311,2)</f>
        <v>0</v>
      </c>
      <c r="K311" s="153" t="s">
        <v>21</v>
      </c>
      <c r="L311" s="158"/>
      <c r="M311" s="159" t="s">
        <v>21</v>
      </c>
      <c r="N311" s="160" t="s">
        <v>48</v>
      </c>
      <c r="P311" s="135">
        <f>O311*H311</f>
        <v>0</v>
      </c>
      <c r="Q311" s="135">
        <v>1E-3</v>
      </c>
      <c r="R311" s="135">
        <f>Q311*H311</f>
        <v>0.41594999999999999</v>
      </c>
      <c r="S311" s="135">
        <v>0</v>
      </c>
      <c r="T311" s="136">
        <f>S311*H311</f>
        <v>0</v>
      </c>
      <c r="AR311" s="137" t="s">
        <v>336</v>
      </c>
      <c r="AT311" s="137" t="s">
        <v>244</v>
      </c>
      <c r="AU311" s="137" t="s">
        <v>87</v>
      </c>
      <c r="AY311" s="18" t="s">
        <v>155</v>
      </c>
      <c r="BE311" s="138">
        <f>IF(N311="základní",J311,0)</f>
        <v>0</v>
      </c>
      <c r="BF311" s="138">
        <f>IF(N311="snížená",J311,0)</f>
        <v>0</v>
      </c>
      <c r="BG311" s="138">
        <f>IF(N311="zákl. přenesená",J311,0)</f>
        <v>0</v>
      </c>
      <c r="BH311" s="138">
        <f>IF(N311="sníž. přenesená",J311,0)</f>
        <v>0</v>
      </c>
      <c r="BI311" s="138">
        <f>IF(N311="nulová",J311,0)</f>
        <v>0</v>
      </c>
      <c r="BJ311" s="18" t="s">
        <v>85</v>
      </c>
      <c r="BK311" s="138">
        <f>ROUND(I311*H311,2)</f>
        <v>0</v>
      </c>
      <c r="BL311" s="18" t="s">
        <v>243</v>
      </c>
      <c r="BM311" s="137" t="s">
        <v>916</v>
      </c>
    </row>
    <row r="312" spans="2:65" s="1" customFormat="1" ht="39">
      <c r="B312" s="33"/>
      <c r="D312" s="139" t="s">
        <v>161</v>
      </c>
      <c r="F312" s="140" t="s">
        <v>917</v>
      </c>
      <c r="I312" s="141"/>
      <c r="L312" s="33"/>
      <c r="M312" s="142"/>
      <c r="T312" s="54"/>
      <c r="AT312" s="18" t="s">
        <v>161</v>
      </c>
      <c r="AU312" s="18" t="s">
        <v>87</v>
      </c>
    </row>
    <row r="313" spans="2:65" s="13" customFormat="1">
      <c r="B313" s="176"/>
      <c r="D313" s="139" t="s">
        <v>193</v>
      </c>
      <c r="E313" s="177" t="s">
        <v>21</v>
      </c>
      <c r="F313" s="178" t="s">
        <v>790</v>
      </c>
      <c r="H313" s="177" t="s">
        <v>21</v>
      </c>
      <c r="I313" s="179"/>
      <c r="L313" s="176"/>
      <c r="M313" s="180"/>
      <c r="T313" s="181"/>
      <c r="AT313" s="177" t="s">
        <v>193</v>
      </c>
      <c r="AU313" s="177" t="s">
        <v>87</v>
      </c>
      <c r="AV313" s="13" t="s">
        <v>85</v>
      </c>
      <c r="AW313" s="13" t="s">
        <v>38</v>
      </c>
      <c r="AX313" s="13" t="s">
        <v>77</v>
      </c>
      <c r="AY313" s="177" t="s">
        <v>155</v>
      </c>
    </row>
    <row r="314" spans="2:65" s="11" customFormat="1">
      <c r="B314" s="144"/>
      <c r="D314" s="139" t="s">
        <v>193</v>
      </c>
      <c r="E314" s="145" t="s">
        <v>740</v>
      </c>
      <c r="F314" s="146" t="s">
        <v>898</v>
      </c>
      <c r="H314" s="147">
        <v>415.95</v>
      </c>
      <c r="I314" s="148"/>
      <c r="L314" s="144"/>
      <c r="M314" s="149"/>
      <c r="T314" s="150"/>
      <c r="AT314" s="145" t="s">
        <v>193</v>
      </c>
      <c r="AU314" s="145" t="s">
        <v>87</v>
      </c>
      <c r="AV314" s="11" t="s">
        <v>87</v>
      </c>
      <c r="AW314" s="11" t="s">
        <v>38</v>
      </c>
      <c r="AX314" s="11" t="s">
        <v>85</v>
      </c>
      <c r="AY314" s="145" t="s">
        <v>155</v>
      </c>
    </row>
    <row r="315" spans="2:65" s="1" customFormat="1" ht="16.5" customHeight="1">
      <c r="B315" s="33"/>
      <c r="C315" s="151" t="s">
        <v>284</v>
      </c>
      <c r="D315" s="151" t="s">
        <v>244</v>
      </c>
      <c r="E315" s="152" t="s">
        <v>918</v>
      </c>
      <c r="F315" s="153" t="s">
        <v>919</v>
      </c>
      <c r="G315" s="154" t="s">
        <v>638</v>
      </c>
      <c r="H315" s="155">
        <v>126.55</v>
      </c>
      <c r="I315" s="156"/>
      <c r="J315" s="157">
        <f>ROUND(I315*H315,2)</f>
        <v>0</v>
      </c>
      <c r="K315" s="153" t="s">
        <v>21</v>
      </c>
      <c r="L315" s="158"/>
      <c r="M315" s="159" t="s">
        <v>21</v>
      </c>
      <c r="N315" s="160" t="s">
        <v>48</v>
      </c>
      <c r="P315" s="135">
        <f>O315*H315</f>
        <v>0</v>
      </c>
      <c r="Q315" s="135">
        <v>1E-3</v>
      </c>
      <c r="R315" s="135">
        <f>Q315*H315</f>
        <v>0.12655</v>
      </c>
      <c r="S315" s="135">
        <v>0</v>
      </c>
      <c r="T315" s="136">
        <f>S315*H315</f>
        <v>0</v>
      </c>
      <c r="AR315" s="137" t="s">
        <v>336</v>
      </c>
      <c r="AT315" s="137" t="s">
        <v>244</v>
      </c>
      <c r="AU315" s="137" t="s">
        <v>87</v>
      </c>
      <c r="AY315" s="18" t="s">
        <v>155</v>
      </c>
      <c r="BE315" s="138">
        <f>IF(N315="základní",J315,0)</f>
        <v>0</v>
      </c>
      <c r="BF315" s="138">
        <f>IF(N315="snížená",J315,0)</f>
        <v>0</v>
      </c>
      <c r="BG315" s="138">
        <f>IF(N315="zákl. přenesená",J315,0)</f>
        <v>0</v>
      </c>
      <c r="BH315" s="138">
        <f>IF(N315="sníž. přenesená",J315,0)</f>
        <v>0</v>
      </c>
      <c r="BI315" s="138">
        <f>IF(N315="nulová",J315,0)</f>
        <v>0</v>
      </c>
      <c r="BJ315" s="18" t="s">
        <v>85</v>
      </c>
      <c r="BK315" s="138">
        <f>ROUND(I315*H315,2)</f>
        <v>0</v>
      </c>
      <c r="BL315" s="18" t="s">
        <v>243</v>
      </c>
      <c r="BM315" s="137" t="s">
        <v>920</v>
      </c>
    </row>
    <row r="316" spans="2:65" s="1" customFormat="1" ht="19.5">
      <c r="B316" s="33"/>
      <c r="D316" s="139" t="s">
        <v>161</v>
      </c>
      <c r="F316" s="140" t="s">
        <v>921</v>
      </c>
      <c r="I316" s="141"/>
      <c r="L316" s="33"/>
      <c r="M316" s="142"/>
      <c r="T316" s="54"/>
      <c r="AT316" s="18" t="s">
        <v>161</v>
      </c>
      <c r="AU316" s="18" t="s">
        <v>87</v>
      </c>
    </row>
    <row r="317" spans="2:65" s="13" customFormat="1">
      <c r="B317" s="176"/>
      <c r="D317" s="139" t="s">
        <v>193</v>
      </c>
      <c r="E317" s="177" t="s">
        <v>21</v>
      </c>
      <c r="F317" s="178" t="s">
        <v>900</v>
      </c>
      <c r="H317" s="177" t="s">
        <v>21</v>
      </c>
      <c r="I317" s="179"/>
      <c r="L317" s="176"/>
      <c r="M317" s="180"/>
      <c r="T317" s="181"/>
      <c r="AT317" s="177" t="s">
        <v>193</v>
      </c>
      <c r="AU317" s="177" t="s">
        <v>87</v>
      </c>
      <c r="AV317" s="13" t="s">
        <v>85</v>
      </c>
      <c r="AW317" s="13" t="s">
        <v>38</v>
      </c>
      <c r="AX317" s="13" t="s">
        <v>77</v>
      </c>
      <c r="AY317" s="177" t="s">
        <v>155</v>
      </c>
    </row>
    <row r="318" spans="2:65" s="11" customFormat="1">
      <c r="B318" s="144"/>
      <c r="D318" s="139" t="s">
        <v>193</v>
      </c>
      <c r="E318" s="145" t="s">
        <v>743</v>
      </c>
      <c r="F318" s="146" t="s">
        <v>901</v>
      </c>
      <c r="H318" s="147">
        <v>126.55</v>
      </c>
      <c r="I318" s="148"/>
      <c r="L318" s="144"/>
      <c r="M318" s="149"/>
      <c r="T318" s="150"/>
      <c r="AT318" s="145" t="s">
        <v>193</v>
      </c>
      <c r="AU318" s="145" t="s">
        <v>87</v>
      </c>
      <c r="AV318" s="11" t="s">
        <v>87</v>
      </c>
      <c r="AW318" s="11" t="s">
        <v>38</v>
      </c>
      <c r="AX318" s="11" t="s">
        <v>85</v>
      </c>
      <c r="AY318" s="145" t="s">
        <v>155</v>
      </c>
    </row>
    <row r="319" spans="2:65" s="1" customFormat="1" ht="16.5" customHeight="1">
      <c r="B319" s="33"/>
      <c r="C319" s="151" t="s">
        <v>288</v>
      </c>
      <c r="D319" s="151" t="s">
        <v>244</v>
      </c>
      <c r="E319" s="152" t="s">
        <v>922</v>
      </c>
      <c r="F319" s="153" t="s">
        <v>923</v>
      </c>
      <c r="G319" s="154" t="s">
        <v>638</v>
      </c>
      <c r="H319" s="155">
        <v>53.42</v>
      </c>
      <c r="I319" s="156"/>
      <c r="J319" s="157">
        <f>ROUND(I319*H319,2)</f>
        <v>0</v>
      </c>
      <c r="K319" s="153" t="s">
        <v>21</v>
      </c>
      <c r="L319" s="158"/>
      <c r="M319" s="159" t="s">
        <v>21</v>
      </c>
      <c r="N319" s="160" t="s">
        <v>48</v>
      </c>
      <c r="P319" s="135">
        <f>O319*H319</f>
        <v>0</v>
      </c>
      <c r="Q319" s="135">
        <v>1E-3</v>
      </c>
      <c r="R319" s="135">
        <f>Q319*H319</f>
        <v>5.3420000000000002E-2</v>
      </c>
      <c r="S319" s="135">
        <v>0</v>
      </c>
      <c r="T319" s="136">
        <f>S319*H319</f>
        <v>0</v>
      </c>
      <c r="AR319" s="137" t="s">
        <v>336</v>
      </c>
      <c r="AT319" s="137" t="s">
        <v>244</v>
      </c>
      <c r="AU319" s="137" t="s">
        <v>87</v>
      </c>
      <c r="AY319" s="18" t="s">
        <v>155</v>
      </c>
      <c r="BE319" s="138">
        <f>IF(N319="základní",J319,0)</f>
        <v>0</v>
      </c>
      <c r="BF319" s="138">
        <f>IF(N319="snížená",J319,0)</f>
        <v>0</v>
      </c>
      <c r="BG319" s="138">
        <f>IF(N319="zákl. přenesená",J319,0)</f>
        <v>0</v>
      </c>
      <c r="BH319" s="138">
        <f>IF(N319="sníž. přenesená",J319,0)</f>
        <v>0</v>
      </c>
      <c r="BI319" s="138">
        <f>IF(N319="nulová",J319,0)</f>
        <v>0</v>
      </c>
      <c r="BJ319" s="18" t="s">
        <v>85</v>
      </c>
      <c r="BK319" s="138">
        <f>ROUND(I319*H319,2)</f>
        <v>0</v>
      </c>
      <c r="BL319" s="18" t="s">
        <v>243</v>
      </c>
      <c r="BM319" s="137" t="s">
        <v>924</v>
      </c>
    </row>
    <row r="320" spans="2:65" s="1" customFormat="1" ht="19.5">
      <c r="B320" s="33"/>
      <c r="D320" s="139" t="s">
        <v>161</v>
      </c>
      <c r="F320" s="140" t="s">
        <v>925</v>
      </c>
      <c r="I320" s="141"/>
      <c r="L320" s="33"/>
      <c r="M320" s="142"/>
      <c r="T320" s="54"/>
      <c r="AT320" s="18" t="s">
        <v>161</v>
      </c>
      <c r="AU320" s="18" t="s">
        <v>87</v>
      </c>
    </row>
    <row r="321" spans="2:65" s="13" customFormat="1">
      <c r="B321" s="176"/>
      <c r="D321" s="139" t="s">
        <v>193</v>
      </c>
      <c r="E321" s="177" t="s">
        <v>21</v>
      </c>
      <c r="F321" s="178" t="s">
        <v>903</v>
      </c>
      <c r="H321" s="177" t="s">
        <v>21</v>
      </c>
      <c r="I321" s="179"/>
      <c r="L321" s="176"/>
      <c r="M321" s="180"/>
      <c r="T321" s="181"/>
      <c r="AT321" s="177" t="s">
        <v>193</v>
      </c>
      <c r="AU321" s="177" t="s">
        <v>87</v>
      </c>
      <c r="AV321" s="13" t="s">
        <v>85</v>
      </c>
      <c r="AW321" s="13" t="s">
        <v>38</v>
      </c>
      <c r="AX321" s="13" t="s">
        <v>77</v>
      </c>
      <c r="AY321" s="177" t="s">
        <v>155</v>
      </c>
    </row>
    <row r="322" spans="2:65" s="11" customFormat="1">
      <c r="B322" s="144"/>
      <c r="D322" s="139" t="s">
        <v>193</v>
      </c>
      <c r="E322" s="145" t="s">
        <v>746</v>
      </c>
      <c r="F322" s="146" t="s">
        <v>904</v>
      </c>
      <c r="H322" s="147">
        <v>53.42</v>
      </c>
      <c r="I322" s="148"/>
      <c r="L322" s="144"/>
      <c r="M322" s="149"/>
      <c r="T322" s="150"/>
      <c r="AT322" s="145" t="s">
        <v>193</v>
      </c>
      <c r="AU322" s="145" t="s">
        <v>87</v>
      </c>
      <c r="AV322" s="11" t="s">
        <v>87</v>
      </c>
      <c r="AW322" s="11" t="s">
        <v>38</v>
      </c>
      <c r="AX322" s="11" t="s">
        <v>85</v>
      </c>
      <c r="AY322" s="145" t="s">
        <v>155</v>
      </c>
    </row>
    <row r="323" spans="2:65" s="1" customFormat="1" ht="16.5" customHeight="1">
      <c r="B323" s="33"/>
      <c r="C323" s="151" t="s">
        <v>293</v>
      </c>
      <c r="D323" s="151" t="s">
        <v>244</v>
      </c>
      <c r="E323" s="152" t="s">
        <v>926</v>
      </c>
      <c r="F323" s="153" t="s">
        <v>927</v>
      </c>
      <c r="G323" s="154" t="s">
        <v>638</v>
      </c>
      <c r="H323" s="155">
        <v>54.26</v>
      </c>
      <c r="I323" s="156"/>
      <c r="J323" s="157">
        <f>ROUND(I323*H323,2)</f>
        <v>0</v>
      </c>
      <c r="K323" s="153" t="s">
        <v>21</v>
      </c>
      <c r="L323" s="158"/>
      <c r="M323" s="159" t="s">
        <v>21</v>
      </c>
      <c r="N323" s="160" t="s">
        <v>48</v>
      </c>
      <c r="P323" s="135">
        <f>O323*H323</f>
        <v>0</v>
      </c>
      <c r="Q323" s="135">
        <v>1E-3</v>
      </c>
      <c r="R323" s="135">
        <f>Q323*H323</f>
        <v>5.4259999999999996E-2</v>
      </c>
      <c r="S323" s="135">
        <v>0</v>
      </c>
      <c r="T323" s="136">
        <f>S323*H323</f>
        <v>0</v>
      </c>
      <c r="AR323" s="137" t="s">
        <v>336</v>
      </c>
      <c r="AT323" s="137" t="s">
        <v>244</v>
      </c>
      <c r="AU323" s="137" t="s">
        <v>87</v>
      </c>
      <c r="AY323" s="18" t="s">
        <v>155</v>
      </c>
      <c r="BE323" s="138">
        <f>IF(N323="základní",J323,0)</f>
        <v>0</v>
      </c>
      <c r="BF323" s="138">
        <f>IF(N323="snížená",J323,0)</f>
        <v>0</v>
      </c>
      <c r="BG323" s="138">
        <f>IF(N323="zákl. přenesená",J323,0)</f>
        <v>0</v>
      </c>
      <c r="BH323" s="138">
        <f>IF(N323="sníž. přenesená",J323,0)</f>
        <v>0</v>
      </c>
      <c r="BI323" s="138">
        <f>IF(N323="nulová",J323,0)</f>
        <v>0</v>
      </c>
      <c r="BJ323" s="18" t="s">
        <v>85</v>
      </c>
      <c r="BK323" s="138">
        <f>ROUND(I323*H323,2)</f>
        <v>0</v>
      </c>
      <c r="BL323" s="18" t="s">
        <v>243</v>
      </c>
      <c r="BM323" s="137" t="s">
        <v>928</v>
      </c>
    </row>
    <row r="324" spans="2:65" s="1" customFormat="1" ht="19.5">
      <c r="B324" s="33"/>
      <c r="D324" s="139" t="s">
        <v>161</v>
      </c>
      <c r="F324" s="140" t="s">
        <v>929</v>
      </c>
      <c r="I324" s="141"/>
      <c r="L324" s="33"/>
      <c r="M324" s="142"/>
      <c r="T324" s="54"/>
      <c r="AT324" s="18" t="s">
        <v>161</v>
      </c>
      <c r="AU324" s="18" t="s">
        <v>87</v>
      </c>
    </row>
    <row r="325" spans="2:65" s="13" customFormat="1">
      <c r="B325" s="176"/>
      <c r="D325" s="139" t="s">
        <v>193</v>
      </c>
      <c r="E325" s="177" t="s">
        <v>21</v>
      </c>
      <c r="F325" s="178" t="s">
        <v>906</v>
      </c>
      <c r="H325" s="177" t="s">
        <v>21</v>
      </c>
      <c r="I325" s="179"/>
      <c r="L325" s="176"/>
      <c r="M325" s="180"/>
      <c r="T325" s="181"/>
      <c r="AT325" s="177" t="s">
        <v>193</v>
      </c>
      <c r="AU325" s="177" t="s">
        <v>87</v>
      </c>
      <c r="AV325" s="13" t="s">
        <v>85</v>
      </c>
      <c r="AW325" s="13" t="s">
        <v>38</v>
      </c>
      <c r="AX325" s="13" t="s">
        <v>77</v>
      </c>
      <c r="AY325" s="177" t="s">
        <v>155</v>
      </c>
    </row>
    <row r="326" spans="2:65" s="11" customFormat="1">
      <c r="B326" s="144"/>
      <c r="D326" s="139" t="s">
        <v>193</v>
      </c>
      <c r="E326" s="145" t="s">
        <v>749</v>
      </c>
      <c r="F326" s="146" t="s">
        <v>907</v>
      </c>
      <c r="H326" s="147">
        <v>54.26</v>
      </c>
      <c r="I326" s="148"/>
      <c r="L326" s="144"/>
      <c r="M326" s="149"/>
      <c r="T326" s="150"/>
      <c r="AT326" s="145" t="s">
        <v>193</v>
      </c>
      <c r="AU326" s="145" t="s">
        <v>87</v>
      </c>
      <c r="AV326" s="11" t="s">
        <v>87</v>
      </c>
      <c r="AW326" s="11" t="s">
        <v>38</v>
      </c>
      <c r="AX326" s="11" t="s">
        <v>85</v>
      </c>
      <c r="AY326" s="145" t="s">
        <v>155</v>
      </c>
    </row>
    <row r="327" spans="2:65" s="1" customFormat="1" ht="16.5" customHeight="1">
      <c r="B327" s="33"/>
      <c r="C327" s="151" t="s">
        <v>298</v>
      </c>
      <c r="D327" s="151" t="s">
        <v>244</v>
      </c>
      <c r="E327" s="152" t="s">
        <v>930</v>
      </c>
      <c r="F327" s="153" t="s">
        <v>931</v>
      </c>
      <c r="G327" s="154" t="s">
        <v>638</v>
      </c>
      <c r="H327" s="155">
        <v>30.38</v>
      </c>
      <c r="I327" s="156"/>
      <c r="J327" s="157">
        <f>ROUND(I327*H327,2)</f>
        <v>0</v>
      </c>
      <c r="K327" s="153" t="s">
        <v>21</v>
      </c>
      <c r="L327" s="158"/>
      <c r="M327" s="159" t="s">
        <v>21</v>
      </c>
      <c r="N327" s="160" t="s">
        <v>48</v>
      </c>
      <c r="P327" s="135">
        <f>O327*H327</f>
        <v>0</v>
      </c>
      <c r="Q327" s="135">
        <v>1E-3</v>
      </c>
      <c r="R327" s="135">
        <f>Q327*H327</f>
        <v>3.0380000000000001E-2</v>
      </c>
      <c r="S327" s="135">
        <v>0</v>
      </c>
      <c r="T327" s="136">
        <f>S327*H327</f>
        <v>0</v>
      </c>
      <c r="AR327" s="137" t="s">
        <v>336</v>
      </c>
      <c r="AT327" s="137" t="s">
        <v>244</v>
      </c>
      <c r="AU327" s="137" t="s">
        <v>87</v>
      </c>
      <c r="AY327" s="18" t="s">
        <v>155</v>
      </c>
      <c r="BE327" s="138">
        <f>IF(N327="základní",J327,0)</f>
        <v>0</v>
      </c>
      <c r="BF327" s="138">
        <f>IF(N327="snížená",J327,0)</f>
        <v>0</v>
      </c>
      <c r="BG327" s="138">
        <f>IF(N327="zákl. přenesená",J327,0)</f>
        <v>0</v>
      </c>
      <c r="BH327" s="138">
        <f>IF(N327="sníž. přenesená",J327,0)</f>
        <v>0</v>
      </c>
      <c r="BI327" s="138">
        <f>IF(N327="nulová",J327,0)</f>
        <v>0</v>
      </c>
      <c r="BJ327" s="18" t="s">
        <v>85</v>
      </c>
      <c r="BK327" s="138">
        <f>ROUND(I327*H327,2)</f>
        <v>0</v>
      </c>
      <c r="BL327" s="18" t="s">
        <v>243</v>
      </c>
      <c r="BM327" s="137" t="s">
        <v>932</v>
      </c>
    </row>
    <row r="328" spans="2:65" s="1" customFormat="1" ht="19.5">
      <c r="B328" s="33"/>
      <c r="D328" s="139" t="s">
        <v>161</v>
      </c>
      <c r="F328" s="140" t="s">
        <v>933</v>
      </c>
      <c r="I328" s="141"/>
      <c r="L328" s="33"/>
      <c r="M328" s="142"/>
      <c r="T328" s="54"/>
      <c r="AT328" s="18" t="s">
        <v>161</v>
      </c>
      <c r="AU328" s="18" t="s">
        <v>87</v>
      </c>
    </row>
    <row r="329" spans="2:65" s="13" customFormat="1">
      <c r="B329" s="176"/>
      <c r="D329" s="139" t="s">
        <v>193</v>
      </c>
      <c r="E329" s="177" t="s">
        <v>21</v>
      </c>
      <c r="F329" s="178" t="s">
        <v>909</v>
      </c>
      <c r="H329" s="177" t="s">
        <v>21</v>
      </c>
      <c r="I329" s="179"/>
      <c r="L329" s="176"/>
      <c r="M329" s="180"/>
      <c r="T329" s="181"/>
      <c r="AT329" s="177" t="s">
        <v>193</v>
      </c>
      <c r="AU329" s="177" t="s">
        <v>87</v>
      </c>
      <c r="AV329" s="13" t="s">
        <v>85</v>
      </c>
      <c r="AW329" s="13" t="s">
        <v>38</v>
      </c>
      <c r="AX329" s="13" t="s">
        <v>77</v>
      </c>
      <c r="AY329" s="177" t="s">
        <v>155</v>
      </c>
    </row>
    <row r="330" spans="2:65" s="11" customFormat="1">
      <c r="B330" s="144"/>
      <c r="D330" s="139" t="s">
        <v>193</v>
      </c>
      <c r="E330" s="145" t="s">
        <v>752</v>
      </c>
      <c r="F330" s="146" t="s">
        <v>910</v>
      </c>
      <c r="H330" s="147">
        <v>30.38</v>
      </c>
      <c r="I330" s="148"/>
      <c r="L330" s="144"/>
      <c r="M330" s="149"/>
      <c r="T330" s="150"/>
      <c r="AT330" s="145" t="s">
        <v>193</v>
      </c>
      <c r="AU330" s="145" t="s">
        <v>87</v>
      </c>
      <c r="AV330" s="11" t="s">
        <v>87</v>
      </c>
      <c r="AW330" s="11" t="s">
        <v>38</v>
      </c>
      <c r="AX330" s="11" t="s">
        <v>85</v>
      </c>
      <c r="AY330" s="145" t="s">
        <v>155</v>
      </c>
    </row>
    <row r="331" spans="2:65" s="1" customFormat="1" ht="16.5" customHeight="1">
      <c r="B331" s="33"/>
      <c r="C331" s="151" t="s">
        <v>303</v>
      </c>
      <c r="D331" s="151" t="s">
        <v>244</v>
      </c>
      <c r="E331" s="152" t="s">
        <v>934</v>
      </c>
      <c r="F331" s="153" t="s">
        <v>935</v>
      </c>
      <c r="G331" s="154" t="s">
        <v>638</v>
      </c>
      <c r="H331" s="155">
        <v>94.28</v>
      </c>
      <c r="I331" s="156"/>
      <c r="J331" s="157">
        <f>ROUND(I331*H331,2)</f>
        <v>0</v>
      </c>
      <c r="K331" s="153" t="s">
        <v>21</v>
      </c>
      <c r="L331" s="158"/>
      <c r="M331" s="159" t="s">
        <v>21</v>
      </c>
      <c r="N331" s="160" t="s">
        <v>48</v>
      </c>
      <c r="P331" s="135">
        <f>O331*H331</f>
        <v>0</v>
      </c>
      <c r="Q331" s="135">
        <v>1E-3</v>
      </c>
      <c r="R331" s="135">
        <f>Q331*H331</f>
        <v>9.4280000000000003E-2</v>
      </c>
      <c r="S331" s="135">
        <v>0</v>
      </c>
      <c r="T331" s="136">
        <f>S331*H331</f>
        <v>0</v>
      </c>
      <c r="AR331" s="137" t="s">
        <v>336</v>
      </c>
      <c r="AT331" s="137" t="s">
        <v>244</v>
      </c>
      <c r="AU331" s="137" t="s">
        <v>87</v>
      </c>
      <c r="AY331" s="18" t="s">
        <v>155</v>
      </c>
      <c r="BE331" s="138">
        <f>IF(N331="základní",J331,0)</f>
        <v>0</v>
      </c>
      <c r="BF331" s="138">
        <f>IF(N331="snížená",J331,0)</f>
        <v>0</v>
      </c>
      <c r="BG331" s="138">
        <f>IF(N331="zákl. přenesená",J331,0)</f>
        <v>0</v>
      </c>
      <c r="BH331" s="138">
        <f>IF(N331="sníž. přenesená",J331,0)</f>
        <v>0</v>
      </c>
      <c r="BI331" s="138">
        <f>IF(N331="nulová",J331,0)</f>
        <v>0</v>
      </c>
      <c r="BJ331" s="18" t="s">
        <v>85</v>
      </c>
      <c r="BK331" s="138">
        <f>ROUND(I331*H331,2)</f>
        <v>0</v>
      </c>
      <c r="BL331" s="18" t="s">
        <v>243</v>
      </c>
      <c r="BM331" s="137" t="s">
        <v>936</v>
      </c>
    </row>
    <row r="332" spans="2:65" s="1" customFormat="1" ht="19.5">
      <c r="B332" s="33"/>
      <c r="D332" s="139" t="s">
        <v>161</v>
      </c>
      <c r="F332" s="140" t="s">
        <v>937</v>
      </c>
      <c r="I332" s="141"/>
      <c r="L332" s="33"/>
      <c r="M332" s="142"/>
      <c r="T332" s="54"/>
      <c r="AT332" s="18" t="s">
        <v>161</v>
      </c>
      <c r="AU332" s="18" t="s">
        <v>87</v>
      </c>
    </row>
    <row r="333" spans="2:65" s="13" customFormat="1">
      <c r="B333" s="176"/>
      <c r="D333" s="139" t="s">
        <v>193</v>
      </c>
      <c r="E333" s="177" t="s">
        <v>21</v>
      </c>
      <c r="F333" s="178" t="s">
        <v>912</v>
      </c>
      <c r="H333" s="177" t="s">
        <v>21</v>
      </c>
      <c r="I333" s="179"/>
      <c r="L333" s="176"/>
      <c r="M333" s="180"/>
      <c r="T333" s="181"/>
      <c r="AT333" s="177" t="s">
        <v>193</v>
      </c>
      <c r="AU333" s="177" t="s">
        <v>87</v>
      </c>
      <c r="AV333" s="13" t="s">
        <v>85</v>
      </c>
      <c r="AW333" s="13" t="s">
        <v>38</v>
      </c>
      <c r="AX333" s="13" t="s">
        <v>77</v>
      </c>
      <c r="AY333" s="177" t="s">
        <v>155</v>
      </c>
    </row>
    <row r="334" spans="2:65" s="11" customFormat="1">
      <c r="B334" s="144"/>
      <c r="D334" s="139" t="s">
        <v>193</v>
      </c>
      <c r="E334" s="145" t="s">
        <v>755</v>
      </c>
      <c r="F334" s="146" t="s">
        <v>913</v>
      </c>
      <c r="H334" s="147">
        <v>94.28</v>
      </c>
      <c r="I334" s="148"/>
      <c r="L334" s="144"/>
      <c r="M334" s="149"/>
      <c r="T334" s="150"/>
      <c r="AT334" s="145" t="s">
        <v>193</v>
      </c>
      <c r="AU334" s="145" t="s">
        <v>87</v>
      </c>
      <c r="AV334" s="11" t="s">
        <v>87</v>
      </c>
      <c r="AW334" s="11" t="s">
        <v>38</v>
      </c>
      <c r="AX334" s="11" t="s">
        <v>85</v>
      </c>
      <c r="AY334" s="145" t="s">
        <v>155</v>
      </c>
    </row>
    <row r="335" spans="2:65" s="1" customFormat="1" ht="16.5" customHeight="1">
      <c r="B335" s="33"/>
      <c r="C335" s="126" t="s">
        <v>308</v>
      </c>
      <c r="D335" s="126" t="s">
        <v>156</v>
      </c>
      <c r="E335" s="127" t="s">
        <v>938</v>
      </c>
      <c r="F335" s="128" t="s">
        <v>939</v>
      </c>
      <c r="G335" s="129" t="s">
        <v>638</v>
      </c>
      <c r="H335" s="130">
        <v>2679.82</v>
      </c>
      <c r="I335" s="131"/>
      <c r="J335" s="132">
        <f>ROUND(I335*H335,2)</f>
        <v>0</v>
      </c>
      <c r="K335" s="128" t="s">
        <v>452</v>
      </c>
      <c r="L335" s="33"/>
      <c r="M335" s="133" t="s">
        <v>21</v>
      </c>
      <c r="N335" s="134" t="s">
        <v>48</v>
      </c>
      <c r="P335" s="135">
        <f>O335*H335</f>
        <v>0</v>
      </c>
      <c r="Q335" s="135">
        <v>5.0000000000000002E-5</v>
      </c>
      <c r="R335" s="135">
        <f>Q335*H335</f>
        <v>0.13399100000000003</v>
      </c>
      <c r="S335" s="135">
        <v>0</v>
      </c>
      <c r="T335" s="136">
        <f>S335*H335</f>
        <v>0</v>
      </c>
      <c r="AR335" s="137" t="s">
        <v>243</v>
      </c>
      <c r="AT335" s="137" t="s">
        <v>156</v>
      </c>
      <c r="AU335" s="137" t="s">
        <v>87</v>
      </c>
      <c r="AY335" s="18" t="s">
        <v>155</v>
      </c>
      <c r="BE335" s="138">
        <f>IF(N335="základní",J335,0)</f>
        <v>0</v>
      </c>
      <c r="BF335" s="138">
        <f>IF(N335="snížená",J335,0)</f>
        <v>0</v>
      </c>
      <c r="BG335" s="138">
        <f>IF(N335="zákl. přenesená",J335,0)</f>
        <v>0</v>
      </c>
      <c r="BH335" s="138">
        <f>IF(N335="sníž. přenesená",J335,0)</f>
        <v>0</v>
      </c>
      <c r="BI335" s="138">
        <f>IF(N335="nulová",J335,0)</f>
        <v>0</v>
      </c>
      <c r="BJ335" s="18" t="s">
        <v>85</v>
      </c>
      <c r="BK335" s="138">
        <f>ROUND(I335*H335,2)</f>
        <v>0</v>
      </c>
      <c r="BL335" s="18" t="s">
        <v>243</v>
      </c>
      <c r="BM335" s="137" t="s">
        <v>940</v>
      </c>
    </row>
    <row r="336" spans="2:65" s="1" customFormat="1">
      <c r="B336" s="33"/>
      <c r="D336" s="139" t="s">
        <v>161</v>
      </c>
      <c r="F336" s="140" t="s">
        <v>941</v>
      </c>
      <c r="I336" s="141"/>
      <c r="L336" s="33"/>
      <c r="M336" s="142"/>
      <c r="T336" s="54"/>
      <c r="AT336" s="18" t="s">
        <v>161</v>
      </c>
      <c r="AU336" s="18" t="s">
        <v>87</v>
      </c>
    </row>
    <row r="337" spans="2:65" s="1" customFormat="1">
      <c r="B337" s="33"/>
      <c r="D337" s="174" t="s">
        <v>455</v>
      </c>
      <c r="F337" s="175" t="s">
        <v>942</v>
      </c>
      <c r="I337" s="141"/>
      <c r="L337" s="33"/>
      <c r="M337" s="142"/>
      <c r="T337" s="54"/>
      <c r="AT337" s="18" t="s">
        <v>455</v>
      </c>
      <c r="AU337" s="18" t="s">
        <v>87</v>
      </c>
    </row>
    <row r="338" spans="2:65" s="11" customFormat="1">
      <c r="B338" s="144"/>
      <c r="D338" s="139" t="s">
        <v>193</v>
      </c>
      <c r="E338" s="145" t="s">
        <v>21</v>
      </c>
      <c r="F338" s="146" t="s">
        <v>730</v>
      </c>
      <c r="H338" s="147">
        <v>2239.1999999999998</v>
      </c>
      <c r="I338" s="148"/>
      <c r="L338" s="144"/>
      <c r="M338" s="149"/>
      <c r="T338" s="150"/>
      <c r="AT338" s="145" t="s">
        <v>193</v>
      </c>
      <c r="AU338" s="145" t="s">
        <v>87</v>
      </c>
      <c r="AV338" s="11" t="s">
        <v>87</v>
      </c>
      <c r="AW338" s="11" t="s">
        <v>38</v>
      </c>
      <c r="AX338" s="11" t="s">
        <v>77</v>
      </c>
      <c r="AY338" s="145" t="s">
        <v>155</v>
      </c>
    </row>
    <row r="339" spans="2:65" s="11" customFormat="1">
      <c r="B339" s="144"/>
      <c r="D339" s="139" t="s">
        <v>193</v>
      </c>
      <c r="E339" s="145" t="s">
        <v>21</v>
      </c>
      <c r="F339" s="146" t="s">
        <v>764</v>
      </c>
      <c r="H339" s="147">
        <v>440.62</v>
      </c>
      <c r="I339" s="148"/>
      <c r="L339" s="144"/>
      <c r="M339" s="149"/>
      <c r="T339" s="150"/>
      <c r="AT339" s="145" t="s">
        <v>193</v>
      </c>
      <c r="AU339" s="145" t="s">
        <v>87</v>
      </c>
      <c r="AV339" s="11" t="s">
        <v>87</v>
      </c>
      <c r="AW339" s="11" t="s">
        <v>38</v>
      </c>
      <c r="AX339" s="11" t="s">
        <v>77</v>
      </c>
      <c r="AY339" s="145" t="s">
        <v>155</v>
      </c>
    </row>
    <row r="340" spans="2:65" s="14" customFormat="1">
      <c r="B340" s="182"/>
      <c r="D340" s="139" t="s">
        <v>193</v>
      </c>
      <c r="E340" s="183" t="s">
        <v>21</v>
      </c>
      <c r="F340" s="184" t="s">
        <v>464</v>
      </c>
      <c r="H340" s="185">
        <v>2679.82</v>
      </c>
      <c r="I340" s="186"/>
      <c r="L340" s="182"/>
      <c r="M340" s="187"/>
      <c r="T340" s="188"/>
      <c r="AT340" s="183" t="s">
        <v>193</v>
      </c>
      <c r="AU340" s="183" t="s">
        <v>87</v>
      </c>
      <c r="AV340" s="14" t="s">
        <v>154</v>
      </c>
      <c r="AW340" s="14" t="s">
        <v>38</v>
      </c>
      <c r="AX340" s="14" t="s">
        <v>85</v>
      </c>
      <c r="AY340" s="183" t="s">
        <v>155</v>
      </c>
    </row>
    <row r="341" spans="2:65" s="1" customFormat="1">
      <c r="B341" s="33"/>
      <c r="D341" s="139" t="s">
        <v>445</v>
      </c>
      <c r="F341" s="171" t="s">
        <v>943</v>
      </c>
      <c r="L341" s="33"/>
      <c r="M341" s="142"/>
      <c r="T341" s="54"/>
      <c r="AU341" s="18" t="s">
        <v>87</v>
      </c>
    </row>
    <row r="342" spans="2:65" s="1" customFormat="1">
      <c r="B342" s="33"/>
      <c r="D342" s="139" t="s">
        <v>445</v>
      </c>
      <c r="F342" s="172" t="s">
        <v>944</v>
      </c>
      <c r="H342" s="173">
        <v>0</v>
      </c>
      <c r="L342" s="33"/>
      <c r="M342" s="142"/>
      <c r="T342" s="54"/>
      <c r="AU342" s="18" t="s">
        <v>87</v>
      </c>
    </row>
    <row r="343" spans="2:65" s="1" customFormat="1">
      <c r="B343" s="33"/>
      <c r="D343" s="139" t="s">
        <v>445</v>
      </c>
      <c r="F343" s="172" t="s">
        <v>945</v>
      </c>
      <c r="H343" s="173">
        <v>2239.1999999999998</v>
      </c>
      <c r="L343" s="33"/>
      <c r="M343" s="142"/>
      <c r="T343" s="54"/>
      <c r="AU343" s="18" t="s">
        <v>87</v>
      </c>
    </row>
    <row r="344" spans="2:65" s="1" customFormat="1">
      <c r="B344" s="33"/>
      <c r="D344" s="139" t="s">
        <v>445</v>
      </c>
      <c r="F344" s="171" t="s">
        <v>946</v>
      </c>
      <c r="L344" s="33"/>
      <c r="M344" s="142"/>
      <c r="T344" s="54"/>
      <c r="AU344" s="18" t="s">
        <v>87</v>
      </c>
    </row>
    <row r="345" spans="2:65" s="1" customFormat="1" ht="16.5" customHeight="1">
      <c r="B345" s="33"/>
      <c r="C345" s="151" t="s">
        <v>314</v>
      </c>
      <c r="D345" s="151" t="s">
        <v>244</v>
      </c>
      <c r="E345" s="152" t="s">
        <v>947</v>
      </c>
      <c r="F345" s="153" t="s">
        <v>948</v>
      </c>
      <c r="G345" s="154" t="s">
        <v>638</v>
      </c>
      <c r="H345" s="155">
        <v>2239.1999999999998</v>
      </c>
      <c r="I345" s="156"/>
      <c r="J345" s="157">
        <f>ROUND(I345*H345,2)</f>
        <v>0</v>
      </c>
      <c r="K345" s="153" t="s">
        <v>21</v>
      </c>
      <c r="L345" s="158"/>
      <c r="M345" s="159" t="s">
        <v>21</v>
      </c>
      <c r="N345" s="160" t="s">
        <v>48</v>
      </c>
      <c r="P345" s="135">
        <f>O345*H345</f>
        <v>0</v>
      </c>
      <c r="Q345" s="135">
        <v>1E-3</v>
      </c>
      <c r="R345" s="135">
        <f>Q345*H345</f>
        <v>2.2391999999999999</v>
      </c>
      <c r="S345" s="135">
        <v>0</v>
      </c>
      <c r="T345" s="136">
        <f>S345*H345</f>
        <v>0</v>
      </c>
      <c r="AR345" s="137" t="s">
        <v>336</v>
      </c>
      <c r="AT345" s="137" t="s">
        <v>244</v>
      </c>
      <c r="AU345" s="137" t="s">
        <v>87</v>
      </c>
      <c r="AY345" s="18" t="s">
        <v>155</v>
      </c>
      <c r="BE345" s="138">
        <f>IF(N345="základní",J345,0)</f>
        <v>0</v>
      </c>
      <c r="BF345" s="138">
        <f>IF(N345="snížená",J345,0)</f>
        <v>0</v>
      </c>
      <c r="BG345" s="138">
        <f>IF(N345="zákl. přenesená",J345,0)</f>
        <v>0</v>
      </c>
      <c r="BH345" s="138">
        <f>IF(N345="sníž. přenesená",J345,0)</f>
        <v>0</v>
      </c>
      <c r="BI345" s="138">
        <f>IF(N345="nulová",J345,0)</f>
        <v>0</v>
      </c>
      <c r="BJ345" s="18" t="s">
        <v>85</v>
      </c>
      <c r="BK345" s="138">
        <f>ROUND(I345*H345,2)</f>
        <v>0</v>
      </c>
      <c r="BL345" s="18" t="s">
        <v>243</v>
      </c>
      <c r="BM345" s="137" t="s">
        <v>949</v>
      </c>
    </row>
    <row r="346" spans="2:65" s="1" customFormat="1">
      <c r="B346" s="33"/>
      <c r="D346" s="139" t="s">
        <v>161</v>
      </c>
      <c r="F346" s="140" t="s">
        <v>950</v>
      </c>
      <c r="I346" s="141"/>
      <c r="L346" s="33"/>
      <c r="M346" s="142"/>
      <c r="T346" s="54"/>
      <c r="AT346" s="18" t="s">
        <v>161</v>
      </c>
      <c r="AU346" s="18" t="s">
        <v>87</v>
      </c>
    </row>
    <row r="347" spans="2:65" s="13" customFormat="1">
      <c r="B347" s="176"/>
      <c r="D347" s="139" t="s">
        <v>193</v>
      </c>
      <c r="E347" s="177" t="s">
        <v>21</v>
      </c>
      <c r="F347" s="178" t="s">
        <v>944</v>
      </c>
      <c r="H347" s="177" t="s">
        <v>21</v>
      </c>
      <c r="I347" s="179"/>
      <c r="L347" s="176"/>
      <c r="M347" s="180"/>
      <c r="T347" s="181"/>
      <c r="AT347" s="177" t="s">
        <v>193</v>
      </c>
      <c r="AU347" s="177" t="s">
        <v>87</v>
      </c>
      <c r="AV347" s="13" t="s">
        <v>85</v>
      </c>
      <c r="AW347" s="13" t="s">
        <v>38</v>
      </c>
      <c r="AX347" s="13" t="s">
        <v>77</v>
      </c>
      <c r="AY347" s="177" t="s">
        <v>155</v>
      </c>
    </row>
    <row r="348" spans="2:65" s="11" customFormat="1">
      <c r="B348" s="144"/>
      <c r="D348" s="139" t="s">
        <v>193</v>
      </c>
      <c r="E348" s="145" t="s">
        <v>730</v>
      </c>
      <c r="F348" s="146" t="s">
        <v>945</v>
      </c>
      <c r="H348" s="147">
        <v>2239.1999999999998</v>
      </c>
      <c r="I348" s="148"/>
      <c r="L348" s="144"/>
      <c r="M348" s="149"/>
      <c r="T348" s="150"/>
      <c r="AT348" s="145" t="s">
        <v>193</v>
      </c>
      <c r="AU348" s="145" t="s">
        <v>87</v>
      </c>
      <c r="AV348" s="11" t="s">
        <v>87</v>
      </c>
      <c r="AW348" s="11" t="s">
        <v>38</v>
      </c>
      <c r="AX348" s="11" t="s">
        <v>85</v>
      </c>
      <c r="AY348" s="145" t="s">
        <v>155</v>
      </c>
    </row>
    <row r="349" spans="2:65" s="1" customFormat="1" ht="16.5" customHeight="1">
      <c r="B349" s="33"/>
      <c r="C349" s="151" t="s">
        <v>323</v>
      </c>
      <c r="D349" s="151" t="s">
        <v>244</v>
      </c>
      <c r="E349" s="152" t="s">
        <v>951</v>
      </c>
      <c r="F349" s="153" t="s">
        <v>952</v>
      </c>
      <c r="G349" s="154" t="s">
        <v>638</v>
      </c>
      <c r="H349" s="155">
        <v>695.22</v>
      </c>
      <c r="I349" s="156"/>
      <c r="J349" s="157">
        <f>ROUND(I349*H349,2)</f>
        <v>0</v>
      </c>
      <c r="K349" s="153" t="s">
        <v>21</v>
      </c>
      <c r="L349" s="158"/>
      <c r="M349" s="159" t="s">
        <v>21</v>
      </c>
      <c r="N349" s="160" t="s">
        <v>48</v>
      </c>
      <c r="P349" s="135">
        <f>O349*H349</f>
        <v>0</v>
      </c>
      <c r="Q349" s="135">
        <v>1E-3</v>
      </c>
      <c r="R349" s="135">
        <f>Q349*H349</f>
        <v>0.69522000000000006</v>
      </c>
      <c r="S349" s="135">
        <v>0</v>
      </c>
      <c r="T349" s="136">
        <f>S349*H349</f>
        <v>0</v>
      </c>
      <c r="AR349" s="137" t="s">
        <v>336</v>
      </c>
      <c r="AT349" s="137" t="s">
        <v>244</v>
      </c>
      <c r="AU349" s="137" t="s">
        <v>87</v>
      </c>
      <c r="AY349" s="18" t="s">
        <v>155</v>
      </c>
      <c r="BE349" s="138">
        <f>IF(N349="základní",J349,0)</f>
        <v>0</v>
      </c>
      <c r="BF349" s="138">
        <f>IF(N349="snížená",J349,0)</f>
        <v>0</v>
      </c>
      <c r="BG349" s="138">
        <f>IF(N349="zákl. přenesená",J349,0)</f>
        <v>0</v>
      </c>
      <c r="BH349" s="138">
        <f>IF(N349="sníž. přenesená",J349,0)</f>
        <v>0</v>
      </c>
      <c r="BI349" s="138">
        <f>IF(N349="nulová",J349,0)</f>
        <v>0</v>
      </c>
      <c r="BJ349" s="18" t="s">
        <v>85</v>
      </c>
      <c r="BK349" s="138">
        <f>ROUND(I349*H349,2)</f>
        <v>0</v>
      </c>
      <c r="BL349" s="18" t="s">
        <v>243</v>
      </c>
      <c r="BM349" s="137" t="s">
        <v>953</v>
      </c>
    </row>
    <row r="350" spans="2:65" s="1" customFormat="1">
      <c r="B350" s="33"/>
      <c r="D350" s="139" t="s">
        <v>161</v>
      </c>
      <c r="F350" s="140" t="s">
        <v>954</v>
      </c>
      <c r="I350" s="141"/>
      <c r="L350" s="33"/>
      <c r="M350" s="142"/>
      <c r="T350" s="54"/>
      <c r="AT350" s="18" t="s">
        <v>161</v>
      </c>
      <c r="AU350" s="18" t="s">
        <v>87</v>
      </c>
    </row>
    <row r="351" spans="2:65" s="13" customFormat="1">
      <c r="B351" s="176"/>
      <c r="D351" s="139" t="s">
        <v>193</v>
      </c>
      <c r="E351" s="177" t="s">
        <v>21</v>
      </c>
      <c r="F351" s="178" t="s">
        <v>955</v>
      </c>
      <c r="H351" s="177" t="s">
        <v>21</v>
      </c>
      <c r="I351" s="179"/>
      <c r="L351" s="176"/>
      <c r="M351" s="180"/>
      <c r="T351" s="181"/>
      <c r="AT351" s="177" t="s">
        <v>193</v>
      </c>
      <c r="AU351" s="177" t="s">
        <v>87</v>
      </c>
      <c r="AV351" s="13" t="s">
        <v>85</v>
      </c>
      <c r="AW351" s="13" t="s">
        <v>38</v>
      </c>
      <c r="AX351" s="13" t="s">
        <v>77</v>
      </c>
      <c r="AY351" s="177" t="s">
        <v>155</v>
      </c>
    </row>
    <row r="352" spans="2:65" s="11" customFormat="1">
      <c r="B352" s="144"/>
      <c r="D352" s="139" t="s">
        <v>193</v>
      </c>
      <c r="E352" s="145" t="s">
        <v>21</v>
      </c>
      <c r="F352" s="146" t="s">
        <v>956</v>
      </c>
      <c r="H352" s="147">
        <v>695.22</v>
      </c>
      <c r="I352" s="148"/>
      <c r="L352" s="144"/>
      <c r="M352" s="149"/>
      <c r="T352" s="150"/>
      <c r="AT352" s="145" t="s">
        <v>193</v>
      </c>
      <c r="AU352" s="145" t="s">
        <v>87</v>
      </c>
      <c r="AV352" s="11" t="s">
        <v>87</v>
      </c>
      <c r="AW352" s="11" t="s">
        <v>38</v>
      </c>
      <c r="AX352" s="11" t="s">
        <v>85</v>
      </c>
      <c r="AY352" s="145" t="s">
        <v>155</v>
      </c>
    </row>
    <row r="353" spans="2:65" s="1" customFormat="1" ht="16.5" customHeight="1">
      <c r="B353" s="33"/>
      <c r="C353" s="126" t="s">
        <v>329</v>
      </c>
      <c r="D353" s="126" t="s">
        <v>156</v>
      </c>
      <c r="E353" s="127" t="s">
        <v>957</v>
      </c>
      <c r="F353" s="128" t="s">
        <v>958</v>
      </c>
      <c r="G353" s="129" t="s">
        <v>638</v>
      </c>
      <c r="H353" s="130">
        <v>25947.06</v>
      </c>
      <c r="I353" s="131"/>
      <c r="J353" s="132">
        <f>ROUND(I353*H353,2)</f>
        <v>0</v>
      </c>
      <c r="K353" s="128" t="s">
        <v>452</v>
      </c>
      <c r="L353" s="33"/>
      <c r="M353" s="133" t="s">
        <v>21</v>
      </c>
      <c r="N353" s="134" t="s">
        <v>48</v>
      </c>
      <c r="P353" s="135">
        <f>O353*H353</f>
        <v>0</v>
      </c>
      <c r="Q353" s="135">
        <v>5.0000000000000002E-5</v>
      </c>
      <c r="R353" s="135">
        <f>Q353*H353</f>
        <v>1.2973530000000002</v>
      </c>
      <c r="S353" s="135">
        <v>0</v>
      </c>
      <c r="T353" s="136">
        <f>S353*H353</f>
        <v>0</v>
      </c>
      <c r="AR353" s="137" t="s">
        <v>243</v>
      </c>
      <c r="AT353" s="137" t="s">
        <v>156</v>
      </c>
      <c r="AU353" s="137" t="s">
        <v>87</v>
      </c>
      <c r="AY353" s="18" t="s">
        <v>155</v>
      </c>
      <c r="BE353" s="138">
        <f>IF(N353="základní",J353,0)</f>
        <v>0</v>
      </c>
      <c r="BF353" s="138">
        <f>IF(N353="snížená",J353,0)</f>
        <v>0</v>
      </c>
      <c r="BG353" s="138">
        <f>IF(N353="zákl. přenesená",J353,0)</f>
        <v>0</v>
      </c>
      <c r="BH353" s="138">
        <f>IF(N353="sníž. přenesená",J353,0)</f>
        <v>0</v>
      </c>
      <c r="BI353" s="138">
        <f>IF(N353="nulová",J353,0)</f>
        <v>0</v>
      </c>
      <c r="BJ353" s="18" t="s">
        <v>85</v>
      </c>
      <c r="BK353" s="138">
        <f>ROUND(I353*H353,2)</f>
        <v>0</v>
      </c>
      <c r="BL353" s="18" t="s">
        <v>243</v>
      </c>
      <c r="BM353" s="137" t="s">
        <v>959</v>
      </c>
    </row>
    <row r="354" spans="2:65" s="1" customFormat="1">
      <c r="B354" s="33"/>
      <c r="D354" s="139" t="s">
        <v>161</v>
      </c>
      <c r="F354" s="140" t="s">
        <v>960</v>
      </c>
      <c r="I354" s="141"/>
      <c r="L354" s="33"/>
      <c r="M354" s="142"/>
      <c r="T354" s="54"/>
      <c r="AT354" s="18" t="s">
        <v>161</v>
      </c>
      <c r="AU354" s="18" t="s">
        <v>87</v>
      </c>
    </row>
    <row r="355" spans="2:65" s="1" customFormat="1">
      <c r="B355" s="33"/>
      <c r="D355" s="174" t="s">
        <v>455</v>
      </c>
      <c r="F355" s="175" t="s">
        <v>961</v>
      </c>
      <c r="I355" s="141"/>
      <c r="L355" s="33"/>
      <c r="M355" s="142"/>
      <c r="T355" s="54"/>
      <c r="AT355" s="18" t="s">
        <v>455</v>
      </c>
      <c r="AU355" s="18" t="s">
        <v>87</v>
      </c>
    </row>
    <row r="356" spans="2:65" s="11" customFormat="1">
      <c r="B356" s="144"/>
      <c r="D356" s="139" t="s">
        <v>193</v>
      </c>
      <c r="E356" s="145" t="s">
        <v>21</v>
      </c>
      <c r="F356" s="146" t="s">
        <v>758</v>
      </c>
      <c r="H356" s="147">
        <v>13275.24</v>
      </c>
      <c r="I356" s="148"/>
      <c r="L356" s="144"/>
      <c r="M356" s="149"/>
      <c r="T356" s="150"/>
      <c r="AT356" s="145" t="s">
        <v>193</v>
      </c>
      <c r="AU356" s="145" t="s">
        <v>87</v>
      </c>
      <c r="AV356" s="11" t="s">
        <v>87</v>
      </c>
      <c r="AW356" s="11" t="s">
        <v>38</v>
      </c>
      <c r="AX356" s="11" t="s">
        <v>77</v>
      </c>
      <c r="AY356" s="145" t="s">
        <v>155</v>
      </c>
    </row>
    <row r="357" spans="2:65" s="11" customFormat="1">
      <c r="B357" s="144"/>
      <c r="D357" s="139" t="s">
        <v>193</v>
      </c>
      <c r="E357" s="145" t="s">
        <v>21</v>
      </c>
      <c r="F357" s="146" t="s">
        <v>761</v>
      </c>
      <c r="H357" s="147">
        <v>12671.82</v>
      </c>
      <c r="I357" s="148"/>
      <c r="L357" s="144"/>
      <c r="M357" s="149"/>
      <c r="T357" s="150"/>
      <c r="AT357" s="145" t="s">
        <v>193</v>
      </c>
      <c r="AU357" s="145" t="s">
        <v>87</v>
      </c>
      <c r="AV357" s="11" t="s">
        <v>87</v>
      </c>
      <c r="AW357" s="11" t="s">
        <v>38</v>
      </c>
      <c r="AX357" s="11" t="s">
        <v>77</v>
      </c>
      <c r="AY357" s="145" t="s">
        <v>155</v>
      </c>
    </row>
    <row r="358" spans="2:65" s="14" customFormat="1">
      <c r="B358" s="182"/>
      <c r="D358" s="139" t="s">
        <v>193</v>
      </c>
      <c r="E358" s="183" t="s">
        <v>21</v>
      </c>
      <c r="F358" s="184" t="s">
        <v>464</v>
      </c>
      <c r="H358" s="185">
        <v>25947.06</v>
      </c>
      <c r="I358" s="186"/>
      <c r="L358" s="182"/>
      <c r="M358" s="187"/>
      <c r="T358" s="188"/>
      <c r="AT358" s="183" t="s">
        <v>193</v>
      </c>
      <c r="AU358" s="183" t="s">
        <v>87</v>
      </c>
      <c r="AV358" s="14" t="s">
        <v>154</v>
      </c>
      <c r="AW358" s="14" t="s">
        <v>38</v>
      </c>
      <c r="AX358" s="14" t="s">
        <v>85</v>
      </c>
      <c r="AY358" s="183" t="s">
        <v>155</v>
      </c>
    </row>
    <row r="359" spans="2:65" s="1" customFormat="1">
      <c r="B359" s="33"/>
      <c r="D359" s="139" t="s">
        <v>445</v>
      </c>
      <c r="F359" s="171" t="s">
        <v>962</v>
      </c>
      <c r="L359" s="33"/>
      <c r="M359" s="142"/>
      <c r="T359" s="54"/>
      <c r="AU359" s="18" t="s">
        <v>87</v>
      </c>
    </row>
    <row r="360" spans="2:65" s="1" customFormat="1">
      <c r="B360" s="33"/>
      <c r="D360" s="139" t="s">
        <v>445</v>
      </c>
      <c r="F360" s="172" t="s">
        <v>963</v>
      </c>
      <c r="H360" s="173">
        <v>0</v>
      </c>
      <c r="L360" s="33"/>
      <c r="M360" s="142"/>
      <c r="T360" s="54"/>
      <c r="AU360" s="18" t="s">
        <v>87</v>
      </c>
    </row>
    <row r="361" spans="2:65" s="1" customFormat="1">
      <c r="B361" s="33"/>
      <c r="D361" s="139" t="s">
        <v>445</v>
      </c>
      <c r="F361" s="172" t="s">
        <v>964</v>
      </c>
      <c r="H361" s="173">
        <v>13275.24</v>
      </c>
      <c r="L361" s="33"/>
      <c r="M361" s="142"/>
      <c r="T361" s="54"/>
      <c r="AU361" s="18" t="s">
        <v>87</v>
      </c>
    </row>
    <row r="362" spans="2:65" s="1" customFormat="1">
      <c r="B362" s="33"/>
      <c r="D362" s="139" t="s">
        <v>445</v>
      </c>
      <c r="F362" s="171" t="s">
        <v>965</v>
      </c>
      <c r="L362" s="33"/>
      <c r="M362" s="142"/>
      <c r="T362" s="54"/>
      <c r="AU362" s="18" t="s">
        <v>87</v>
      </c>
    </row>
    <row r="363" spans="2:65" s="1" customFormat="1">
      <c r="B363" s="33"/>
      <c r="D363" s="139" t="s">
        <v>445</v>
      </c>
      <c r="F363" s="172" t="s">
        <v>966</v>
      </c>
      <c r="H363" s="173">
        <v>0</v>
      </c>
      <c r="L363" s="33"/>
      <c r="M363" s="142"/>
      <c r="T363" s="54"/>
      <c r="AU363" s="18" t="s">
        <v>87</v>
      </c>
    </row>
    <row r="364" spans="2:65" s="1" customFormat="1">
      <c r="B364" s="33"/>
      <c r="D364" s="139" t="s">
        <v>445</v>
      </c>
      <c r="F364" s="172" t="s">
        <v>967</v>
      </c>
      <c r="H364" s="173">
        <v>12671.82</v>
      </c>
      <c r="L364" s="33"/>
      <c r="M364" s="142"/>
      <c r="T364" s="54"/>
      <c r="AU364" s="18" t="s">
        <v>87</v>
      </c>
    </row>
    <row r="365" spans="2:65" s="1" customFormat="1" ht="16.5" customHeight="1">
      <c r="B365" s="33"/>
      <c r="C365" s="151" t="s">
        <v>343</v>
      </c>
      <c r="D365" s="151" t="s">
        <v>244</v>
      </c>
      <c r="E365" s="152" t="s">
        <v>968</v>
      </c>
      <c r="F365" s="153" t="s">
        <v>969</v>
      </c>
      <c r="G365" s="154" t="s">
        <v>638</v>
      </c>
      <c r="H365" s="155">
        <v>13275.24</v>
      </c>
      <c r="I365" s="156"/>
      <c r="J365" s="157">
        <f>ROUND(I365*H365,2)</f>
        <v>0</v>
      </c>
      <c r="K365" s="153" t="s">
        <v>21</v>
      </c>
      <c r="L365" s="158"/>
      <c r="M365" s="159" t="s">
        <v>21</v>
      </c>
      <c r="N365" s="160" t="s">
        <v>48</v>
      </c>
      <c r="P365" s="135">
        <f>O365*H365</f>
        <v>0</v>
      </c>
      <c r="Q365" s="135">
        <v>1E-3</v>
      </c>
      <c r="R365" s="135">
        <f>Q365*H365</f>
        <v>13.27524</v>
      </c>
      <c r="S365" s="135">
        <v>0</v>
      </c>
      <c r="T365" s="136">
        <f>S365*H365</f>
        <v>0</v>
      </c>
      <c r="AR365" s="137" t="s">
        <v>336</v>
      </c>
      <c r="AT365" s="137" t="s">
        <v>244</v>
      </c>
      <c r="AU365" s="137" t="s">
        <v>87</v>
      </c>
      <c r="AY365" s="18" t="s">
        <v>155</v>
      </c>
      <c r="BE365" s="138">
        <f>IF(N365="základní",J365,0)</f>
        <v>0</v>
      </c>
      <c r="BF365" s="138">
        <f>IF(N365="snížená",J365,0)</f>
        <v>0</v>
      </c>
      <c r="BG365" s="138">
        <f>IF(N365="zákl. přenesená",J365,0)</f>
        <v>0</v>
      </c>
      <c r="BH365" s="138">
        <f>IF(N365="sníž. přenesená",J365,0)</f>
        <v>0</v>
      </c>
      <c r="BI365" s="138">
        <f>IF(N365="nulová",J365,0)</f>
        <v>0</v>
      </c>
      <c r="BJ365" s="18" t="s">
        <v>85</v>
      </c>
      <c r="BK365" s="138">
        <f>ROUND(I365*H365,2)</f>
        <v>0</v>
      </c>
      <c r="BL365" s="18" t="s">
        <v>243</v>
      </c>
      <c r="BM365" s="137" t="s">
        <v>970</v>
      </c>
    </row>
    <row r="366" spans="2:65" s="1" customFormat="1">
      <c r="B366" s="33"/>
      <c r="D366" s="139" t="s">
        <v>161</v>
      </c>
      <c r="F366" s="140" t="s">
        <v>969</v>
      </c>
      <c r="I366" s="141"/>
      <c r="L366" s="33"/>
      <c r="M366" s="142"/>
      <c r="T366" s="54"/>
      <c r="AT366" s="18" t="s">
        <v>161</v>
      </c>
      <c r="AU366" s="18" t="s">
        <v>87</v>
      </c>
    </row>
    <row r="367" spans="2:65" s="13" customFormat="1">
      <c r="B367" s="176"/>
      <c r="D367" s="139" t="s">
        <v>193</v>
      </c>
      <c r="E367" s="177" t="s">
        <v>21</v>
      </c>
      <c r="F367" s="178" t="s">
        <v>963</v>
      </c>
      <c r="H367" s="177" t="s">
        <v>21</v>
      </c>
      <c r="I367" s="179"/>
      <c r="L367" s="176"/>
      <c r="M367" s="180"/>
      <c r="T367" s="181"/>
      <c r="AT367" s="177" t="s">
        <v>193</v>
      </c>
      <c r="AU367" s="177" t="s">
        <v>87</v>
      </c>
      <c r="AV367" s="13" t="s">
        <v>85</v>
      </c>
      <c r="AW367" s="13" t="s">
        <v>38</v>
      </c>
      <c r="AX367" s="13" t="s">
        <v>77</v>
      </c>
      <c r="AY367" s="177" t="s">
        <v>155</v>
      </c>
    </row>
    <row r="368" spans="2:65" s="11" customFormat="1">
      <c r="B368" s="144"/>
      <c r="D368" s="139" t="s">
        <v>193</v>
      </c>
      <c r="E368" s="145" t="s">
        <v>758</v>
      </c>
      <c r="F368" s="146" t="s">
        <v>964</v>
      </c>
      <c r="H368" s="147">
        <v>13275.24</v>
      </c>
      <c r="I368" s="148"/>
      <c r="L368" s="144"/>
      <c r="M368" s="149"/>
      <c r="T368" s="150"/>
      <c r="AT368" s="145" t="s">
        <v>193</v>
      </c>
      <c r="AU368" s="145" t="s">
        <v>87</v>
      </c>
      <c r="AV368" s="11" t="s">
        <v>87</v>
      </c>
      <c r="AW368" s="11" t="s">
        <v>38</v>
      </c>
      <c r="AX368" s="11" t="s">
        <v>85</v>
      </c>
      <c r="AY368" s="145" t="s">
        <v>155</v>
      </c>
    </row>
    <row r="369" spans="2:65" s="1" customFormat="1" ht="16.5" customHeight="1">
      <c r="B369" s="33"/>
      <c r="C369" s="151" t="s">
        <v>336</v>
      </c>
      <c r="D369" s="151" t="s">
        <v>244</v>
      </c>
      <c r="E369" s="152" t="s">
        <v>971</v>
      </c>
      <c r="F369" s="153" t="s">
        <v>972</v>
      </c>
      <c r="G369" s="154" t="s">
        <v>638</v>
      </c>
      <c r="H369" s="155">
        <v>12671.82</v>
      </c>
      <c r="I369" s="156"/>
      <c r="J369" s="157">
        <f>ROUND(I369*H369,2)</f>
        <v>0</v>
      </c>
      <c r="K369" s="153" t="s">
        <v>21</v>
      </c>
      <c r="L369" s="158"/>
      <c r="M369" s="159" t="s">
        <v>21</v>
      </c>
      <c r="N369" s="160" t="s">
        <v>48</v>
      </c>
      <c r="P369" s="135">
        <f>O369*H369</f>
        <v>0</v>
      </c>
      <c r="Q369" s="135">
        <v>1E-3</v>
      </c>
      <c r="R369" s="135">
        <f>Q369*H369</f>
        <v>12.67182</v>
      </c>
      <c r="S369" s="135">
        <v>0</v>
      </c>
      <c r="T369" s="136">
        <f>S369*H369</f>
        <v>0</v>
      </c>
      <c r="AR369" s="137" t="s">
        <v>336</v>
      </c>
      <c r="AT369" s="137" t="s">
        <v>244</v>
      </c>
      <c r="AU369" s="137" t="s">
        <v>87</v>
      </c>
      <c r="AY369" s="18" t="s">
        <v>155</v>
      </c>
      <c r="BE369" s="138">
        <f>IF(N369="základní",J369,0)</f>
        <v>0</v>
      </c>
      <c r="BF369" s="138">
        <f>IF(N369="snížená",J369,0)</f>
        <v>0</v>
      </c>
      <c r="BG369" s="138">
        <f>IF(N369="zákl. přenesená",J369,0)</f>
        <v>0</v>
      </c>
      <c r="BH369" s="138">
        <f>IF(N369="sníž. přenesená",J369,0)</f>
        <v>0</v>
      </c>
      <c r="BI369" s="138">
        <f>IF(N369="nulová",J369,0)</f>
        <v>0</v>
      </c>
      <c r="BJ369" s="18" t="s">
        <v>85</v>
      </c>
      <c r="BK369" s="138">
        <f>ROUND(I369*H369,2)</f>
        <v>0</v>
      </c>
      <c r="BL369" s="18" t="s">
        <v>243</v>
      </c>
      <c r="BM369" s="137" t="s">
        <v>973</v>
      </c>
    </row>
    <row r="370" spans="2:65" s="1" customFormat="1">
      <c r="B370" s="33"/>
      <c r="D370" s="139" t="s">
        <v>161</v>
      </c>
      <c r="F370" s="140" t="s">
        <v>972</v>
      </c>
      <c r="I370" s="141"/>
      <c r="L370" s="33"/>
      <c r="M370" s="142"/>
      <c r="T370" s="54"/>
      <c r="AT370" s="18" t="s">
        <v>161</v>
      </c>
      <c r="AU370" s="18" t="s">
        <v>87</v>
      </c>
    </row>
    <row r="371" spans="2:65" s="13" customFormat="1">
      <c r="B371" s="176"/>
      <c r="D371" s="139" t="s">
        <v>193</v>
      </c>
      <c r="E371" s="177" t="s">
        <v>21</v>
      </c>
      <c r="F371" s="178" t="s">
        <v>966</v>
      </c>
      <c r="H371" s="177" t="s">
        <v>21</v>
      </c>
      <c r="I371" s="179"/>
      <c r="L371" s="176"/>
      <c r="M371" s="180"/>
      <c r="T371" s="181"/>
      <c r="AT371" s="177" t="s">
        <v>193</v>
      </c>
      <c r="AU371" s="177" t="s">
        <v>87</v>
      </c>
      <c r="AV371" s="13" t="s">
        <v>85</v>
      </c>
      <c r="AW371" s="13" t="s">
        <v>38</v>
      </c>
      <c r="AX371" s="13" t="s">
        <v>77</v>
      </c>
      <c r="AY371" s="177" t="s">
        <v>155</v>
      </c>
    </row>
    <row r="372" spans="2:65" s="11" customFormat="1">
      <c r="B372" s="144"/>
      <c r="D372" s="139" t="s">
        <v>193</v>
      </c>
      <c r="E372" s="145" t="s">
        <v>761</v>
      </c>
      <c r="F372" s="146" t="s">
        <v>967</v>
      </c>
      <c r="H372" s="147">
        <v>12671.82</v>
      </c>
      <c r="I372" s="148"/>
      <c r="L372" s="144"/>
      <c r="M372" s="149"/>
      <c r="T372" s="150"/>
      <c r="AT372" s="145" t="s">
        <v>193</v>
      </c>
      <c r="AU372" s="145" t="s">
        <v>87</v>
      </c>
      <c r="AV372" s="11" t="s">
        <v>87</v>
      </c>
      <c r="AW372" s="11" t="s">
        <v>38</v>
      </c>
      <c r="AX372" s="11" t="s">
        <v>85</v>
      </c>
      <c r="AY372" s="145" t="s">
        <v>155</v>
      </c>
    </row>
    <row r="373" spans="2:65" s="1" customFormat="1" ht="16.5" customHeight="1">
      <c r="B373" s="33"/>
      <c r="C373" s="126" t="s">
        <v>352</v>
      </c>
      <c r="D373" s="126" t="s">
        <v>156</v>
      </c>
      <c r="E373" s="127" t="s">
        <v>974</v>
      </c>
      <c r="F373" s="128" t="s">
        <v>975</v>
      </c>
      <c r="G373" s="129" t="s">
        <v>374</v>
      </c>
      <c r="H373" s="130">
        <v>1</v>
      </c>
      <c r="I373" s="131"/>
      <c r="J373" s="132">
        <f>ROUND(I373*H373,2)</f>
        <v>0</v>
      </c>
      <c r="K373" s="128" t="s">
        <v>21</v>
      </c>
      <c r="L373" s="33"/>
      <c r="M373" s="133" t="s">
        <v>21</v>
      </c>
      <c r="N373" s="134" t="s">
        <v>48</v>
      </c>
      <c r="P373" s="135">
        <f>O373*H373</f>
        <v>0</v>
      </c>
      <c r="Q373" s="135">
        <v>0</v>
      </c>
      <c r="R373" s="135">
        <f>Q373*H373</f>
        <v>0</v>
      </c>
      <c r="S373" s="135">
        <v>0</v>
      </c>
      <c r="T373" s="136">
        <f>S373*H373</f>
        <v>0</v>
      </c>
      <c r="AR373" s="137" t="s">
        <v>243</v>
      </c>
      <c r="AT373" s="137" t="s">
        <v>156</v>
      </c>
      <c r="AU373" s="137" t="s">
        <v>87</v>
      </c>
      <c r="AY373" s="18" t="s">
        <v>155</v>
      </c>
      <c r="BE373" s="138">
        <f>IF(N373="základní",J373,0)</f>
        <v>0</v>
      </c>
      <c r="BF373" s="138">
        <f>IF(N373="snížená",J373,0)</f>
        <v>0</v>
      </c>
      <c r="BG373" s="138">
        <f>IF(N373="zákl. přenesená",J373,0)</f>
        <v>0</v>
      </c>
      <c r="BH373" s="138">
        <f>IF(N373="sníž. přenesená",J373,0)</f>
        <v>0</v>
      </c>
      <c r="BI373" s="138">
        <f>IF(N373="nulová",J373,0)</f>
        <v>0</v>
      </c>
      <c r="BJ373" s="18" t="s">
        <v>85</v>
      </c>
      <c r="BK373" s="138">
        <f>ROUND(I373*H373,2)</f>
        <v>0</v>
      </c>
      <c r="BL373" s="18" t="s">
        <v>243</v>
      </c>
      <c r="BM373" s="137" t="s">
        <v>976</v>
      </c>
    </row>
    <row r="374" spans="2:65" s="1" customFormat="1">
      <c r="B374" s="33"/>
      <c r="D374" s="139" t="s">
        <v>161</v>
      </c>
      <c r="F374" s="140" t="s">
        <v>975</v>
      </c>
      <c r="I374" s="141"/>
      <c r="L374" s="33"/>
      <c r="M374" s="142"/>
      <c r="T374" s="54"/>
      <c r="AT374" s="18" t="s">
        <v>161</v>
      </c>
      <c r="AU374" s="18" t="s">
        <v>87</v>
      </c>
    </row>
    <row r="375" spans="2:65" s="1" customFormat="1" ht="29.25">
      <c r="B375" s="33"/>
      <c r="D375" s="139" t="s">
        <v>162</v>
      </c>
      <c r="F375" s="143" t="s">
        <v>977</v>
      </c>
      <c r="I375" s="141"/>
      <c r="L375" s="33"/>
      <c r="M375" s="142"/>
      <c r="T375" s="54"/>
      <c r="AT375" s="18" t="s">
        <v>162</v>
      </c>
      <c r="AU375" s="18" t="s">
        <v>87</v>
      </c>
    </row>
    <row r="376" spans="2:65" s="1" customFormat="1" ht="16.5" customHeight="1">
      <c r="B376" s="33"/>
      <c r="C376" s="126" t="s">
        <v>356</v>
      </c>
      <c r="D376" s="126" t="s">
        <v>156</v>
      </c>
      <c r="E376" s="127" t="s">
        <v>978</v>
      </c>
      <c r="F376" s="128" t="s">
        <v>979</v>
      </c>
      <c r="G376" s="129" t="s">
        <v>638</v>
      </c>
      <c r="H376" s="130">
        <v>7884.72</v>
      </c>
      <c r="I376" s="131"/>
      <c r="J376" s="132">
        <f>ROUND(I376*H376,2)</f>
        <v>0</v>
      </c>
      <c r="K376" s="128" t="s">
        <v>21</v>
      </c>
      <c r="L376" s="33"/>
      <c r="M376" s="133" t="s">
        <v>21</v>
      </c>
      <c r="N376" s="134" t="s">
        <v>48</v>
      </c>
      <c r="P376" s="135">
        <f>O376*H376</f>
        <v>0</v>
      </c>
      <c r="Q376" s="135">
        <v>0</v>
      </c>
      <c r="R376" s="135">
        <f>Q376*H376</f>
        <v>0</v>
      </c>
      <c r="S376" s="135">
        <v>1E-3</v>
      </c>
      <c r="T376" s="136">
        <f>S376*H376</f>
        <v>7.8847200000000006</v>
      </c>
      <c r="AR376" s="137" t="s">
        <v>243</v>
      </c>
      <c r="AT376" s="137" t="s">
        <v>156</v>
      </c>
      <c r="AU376" s="137" t="s">
        <v>87</v>
      </c>
      <c r="AY376" s="18" t="s">
        <v>155</v>
      </c>
      <c r="BE376" s="138">
        <f>IF(N376="základní",J376,0)</f>
        <v>0</v>
      </c>
      <c r="BF376" s="138">
        <f>IF(N376="snížená",J376,0)</f>
        <v>0</v>
      </c>
      <c r="BG376" s="138">
        <f>IF(N376="zákl. přenesená",J376,0)</f>
        <v>0</v>
      </c>
      <c r="BH376" s="138">
        <f>IF(N376="sníž. přenesená",J376,0)</f>
        <v>0</v>
      </c>
      <c r="BI376" s="138">
        <f>IF(N376="nulová",J376,0)</f>
        <v>0</v>
      </c>
      <c r="BJ376" s="18" t="s">
        <v>85</v>
      </c>
      <c r="BK376" s="138">
        <f>ROUND(I376*H376,2)</f>
        <v>0</v>
      </c>
      <c r="BL376" s="18" t="s">
        <v>243</v>
      </c>
      <c r="BM376" s="137" t="s">
        <v>980</v>
      </c>
    </row>
    <row r="377" spans="2:65" s="1" customFormat="1">
      <c r="B377" s="33"/>
      <c r="D377" s="139" t="s">
        <v>161</v>
      </c>
      <c r="F377" s="140" t="s">
        <v>981</v>
      </c>
      <c r="I377" s="141"/>
      <c r="L377" s="33"/>
      <c r="M377" s="142"/>
      <c r="T377" s="54"/>
      <c r="AT377" s="18" t="s">
        <v>161</v>
      </c>
      <c r="AU377" s="18" t="s">
        <v>87</v>
      </c>
    </row>
    <row r="378" spans="2:65" s="1" customFormat="1" ht="29.25">
      <c r="B378" s="33"/>
      <c r="D378" s="139" t="s">
        <v>162</v>
      </c>
      <c r="F378" s="143" t="s">
        <v>621</v>
      </c>
      <c r="I378" s="141"/>
      <c r="L378" s="33"/>
      <c r="M378" s="142"/>
      <c r="T378" s="54"/>
      <c r="AT378" s="18" t="s">
        <v>162</v>
      </c>
      <c r="AU378" s="18" t="s">
        <v>87</v>
      </c>
    </row>
    <row r="379" spans="2:65" s="13" customFormat="1">
      <c r="B379" s="176"/>
      <c r="D379" s="139" t="s">
        <v>193</v>
      </c>
      <c r="E379" s="177" t="s">
        <v>21</v>
      </c>
      <c r="F379" s="178" t="s">
        <v>852</v>
      </c>
      <c r="H379" s="177" t="s">
        <v>21</v>
      </c>
      <c r="I379" s="179"/>
      <c r="L379" s="176"/>
      <c r="M379" s="180"/>
      <c r="T379" s="181"/>
      <c r="AT379" s="177" t="s">
        <v>193</v>
      </c>
      <c r="AU379" s="177" t="s">
        <v>87</v>
      </c>
      <c r="AV379" s="13" t="s">
        <v>85</v>
      </c>
      <c r="AW379" s="13" t="s">
        <v>38</v>
      </c>
      <c r="AX379" s="13" t="s">
        <v>77</v>
      </c>
      <c r="AY379" s="177" t="s">
        <v>155</v>
      </c>
    </row>
    <row r="380" spans="2:65" s="11" customFormat="1">
      <c r="B380" s="144"/>
      <c r="D380" s="139" t="s">
        <v>193</v>
      </c>
      <c r="E380" s="145" t="s">
        <v>21</v>
      </c>
      <c r="F380" s="146" t="s">
        <v>853</v>
      </c>
      <c r="H380" s="147">
        <v>2239.1999999999998</v>
      </c>
      <c r="I380" s="148"/>
      <c r="L380" s="144"/>
      <c r="M380" s="149"/>
      <c r="T380" s="150"/>
      <c r="AT380" s="145" t="s">
        <v>193</v>
      </c>
      <c r="AU380" s="145" t="s">
        <v>87</v>
      </c>
      <c r="AV380" s="11" t="s">
        <v>87</v>
      </c>
      <c r="AW380" s="11" t="s">
        <v>38</v>
      </c>
      <c r="AX380" s="11" t="s">
        <v>77</v>
      </c>
      <c r="AY380" s="145" t="s">
        <v>155</v>
      </c>
    </row>
    <row r="381" spans="2:65" s="13" customFormat="1">
      <c r="B381" s="176"/>
      <c r="D381" s="139" t="s">
        <v>193</v>
      </c>
      <c r="E381" s="177" t="s">
        <v>21</v>
      </c>
      <c r="F381" s="178" t="s">
        <v>854</v>
      </c>
      <c r="H381" s="177" t="s">
        <v>21</v>
      </c>
      <c r="I381" s="179"/>
      <c r="L381" s="176"/>
      <c r="M381" s="180"/>
      <c r="T381" s="181"/>
      <c r="AT381" s="177" t="s">
        <v>193</v>
      </c>
      <c r="AU381" s="177" t="s">
        <v>87</v>
      </c>
      <c r="AV381" s="13" t="s">
        <v>85</v>
      </c>
      <c r="AW381" s="13" t="s">
        <v>38</v>
      </c>
      <c r="AX381" s="13" t="s">
        <v>77</v>
      </c>
      <c r="AY381" s="177" t="s">
        <v>155</v>
      </c>
    </row>
    <row r="382" spans="2:65" s="11" customFormat="1">
      <c r="B382" s="144"/>
      <c r="D382" s="139" t="s">
        <v>193</v>
      </c>
      <c r="E382" s="145" t="s">
        <v>21</v>
      </c>
      <c r="F382" s="146" t="s">
        <v>855</v>
      </c>
      <c r="H382" s="147">
        <v>630</v>
      </c>
      <c r="I382" s="148"/>
      <c r="L382" s="144"/>
      <c r="M382" s="149"/>
      <c r="T382" s="150"/>
      <c r="AT382" s="145" t="s">
        <v>193</v>
      </c>
      <c r="AU382" s="145" t="s">
        <v>87</v>
      </c>
      <c r="AV382" s="11" t="s">
        <v>87</v>
      </c>
      <c r="AW382" s="11" t="s">
        <v>38</v>
      </c>
      <c r="AX382" s="11" t="s">
        <v>77</v>
      </c>
      <c r="AY382" s="145" t="s">
        <v>155</v>
      </c>
    </row>
    <row r="383" spans="2:65" s="11" customFormat="1">
      <c r="B383" s="144"/>
      <c r="D383" s="139" t="s">
        <v>193</v>
      </c>
      <c r="E383" s="145" t="s">
        <v>21</v>
      </c>
      <c r="F383" s="146" t="s">
        <v>856</v>
      </c>
      <c r="H383" s="147">
        <v>184</v>
      </c>
      <c r="I383" s="148"/>
      <c r="L383" s="144"/>
      <c r="M383" s="149"/>
      <c r="T383" s="150"/>
      <c r="AT383" s="145" t="s">
        <v>193</v>
      </c>
      <c r="AU383" s="145" t="s">
        <v>87</v>
      </c>
      <c r="AV383" s="11" t="s">
        <v>87</v>
      </c>
      <c r="AW383" s="11" t="s">
        <v>38</v>
      </c>
      <c r="AX383" s="11" t="s">
        <v>77</v>
      </c>
      <c r="AY383" s="145" t="s">
        <v>155</v>
      </c>
    </row>
    <row r="384" spans="2:65" s="11" customFormat="1">
      <c r="B384" s="144"/>
      <c r="D384" s="139" t="s">
        <v>193</v>
      </c>
      <c r="E384" s="145" t="s">
        <v>21</v>
      </c>
      <c r="F384" s="146" t="s">
        <v>857</v>
      </c>
      <c r="H384" s="147">
        <v>72</v>
      </c>
      <c r="I384" s="148"/>
      <c r="L384" s="144"/>
      <c r="M384" s="149"/>
      <c r="T384" s="150"/>
      <c r="AT384" s="145" t="s">
        <v>193</v>
      </c>
      <c r="AU384" s="145" t="s">
        <v>87</v>
      </c>
      <c r="AV384" s="11" t="s">
        <v>87</v>
      </c>
      <c r="AW384" s="11" t="s">
        <v>38</v>
      </c>
      <c r="AX384" s="11" t="s">
        <v>77</v>
      </c>
      <c r="AY384" s="145" t="s">
        <v>155</v>
      </c>
    </row>
    <row r="385" spans="2:51" s="11" customFormat="1">
      <c r="B385" s="144"/>
      <c r="D385" s="139" t="s">
        <v>193</v>
      </c>
      <c r="E385" s="145" t="s">
        <v>21</v>
      </c>
      <c r="F385" s="146" t="s">
        <v>858</v>
      </c>
      <c r="H385" s="147">
        <v>74</v>
      </c>
      <c r="I385" s="148"/>
      <c r="L385" s="144"/>
      <c r="M385" s="149"/>
      <c r="T385" s="150"/>
      <c r="AT385" s="145" t="s">
        <v>193</v>
      </c>
      <c r="AU385" s="145" t="s">
        <v>87</v>
      </c>
      <c r="AV385" s="11" t="s">
        <v>87</v>
      </c>
      <c r="AW385" s="11" t="s">
        <v>38</v>
      </c>
      <c r="AX385" s="11" t="s">
        <v>77</v>
      </c>
      <c r="AY385" s="145" t="s">
        <v>155</v>
      </c>
    </row>
    <row r="386" spans="2:51" s="11" customFormat="1">
      <c r="B386" s="144"/>
      <c r="D386" s="139" t="s">
        <v>193</v>
      </c>
      <c r="E386" s="145" t="s">
        <v>21</v>
      </c>
      <c r="F386" s="146" t="s">
        <v>859</v>
      </c>
      <c r="H386" s="147">
        <v>36</v>
      </c>
      <c r="I386" s="148"/>
      <c r="L386" s="144"/>
      <c r="M386" s="149"/>
      <c r="T386" s="150"/>
      <c r="AT386" s="145" t="s">
        <v>193</v>
      </c>
      <c r="AU386" s="145" t="s">
        <v>87</v>
      </c>
      <c r="AV386" s="11" t="s">
        <v>87</v>
      </c>
      <c r="AW386" s="11" t="s">
        <v>38</v>
      </c>
      <c r="AX386" s="11" t="s">
        <v>77</v>
      </c>
      <c r="AY386" s="145" t="s">
        <v>155</v>
      </c>
    </row>
    <row r="387" spans="2:51" s="11" customFormat="1">
      <c r="B387" s="144"/>
      <c r="D387" s="139" t="s">
        <v>193</v>
      </c>
      <c r="E387" s="145" t="s">
        <v>21</v>
      </c>
      <c r="F387" s="146" t="s">
        <v>860</v>
      </c>
      <c r="H387" s="147">
        <v>136</v>
      </c>
      <c r="I387" s="148"/>
      <c r="L387" s="144"/>
      <c r="M387" s="149"/>
      <c r="T387" s="150"/>
      <c r="AT387" s="145" t="s">
        <v>193</v>
      </c>
      <c r="AU387" s="145" t="s">
        <v>87</v>
      </c>
      <c r="AV387" s="11" t="s">
        <v>87</v>
      </c>
      <c r="AW387" s="11" t="s">
        <v>38</v>
      </c>
      <c r="AX387" s="11" t="s">
        <v>77</v>
      </c>
      <c r="AY387" s="145" t="s">
        <v>155</v>
      </c>
    </row>
    <row r="388" spans="2:51" s="15" customFormat="1">
      <c r="B388" s="189"/>
      <c r="D388" s="139" t="s">
        <v>193</v>
      </c>
      <c r="E388" s="190" t="s">
        <v>21</v>
      </c>
      <c r="F388" s="191" t="s">
        <v>543</v>
      </c>
      <c r="H388" s="192">
        <v>3371.2</v>
      </c>
      <c r="I388" s="193"/>
      <c r="L388" s="189"/>
      <c r="M388" s="194"/>
      <c r="T388" s="195"/>
      <c r="AT388" s="190" t="s">
        <v>193</v>
      </c>
      <c r="AU388" s="190" t="s">
        <v>87</v>
      </c>
      <c r="AV388" s="15" t="s">
        <v>168</v>
      </c>
      <c r="AW388" s="15" t="s">
        <v>38</v>
      </c>
      <c r="AX388" s="15" t="s">
        <v>77</v>
      </c>
      <c r="AY388" s="190" t="s">
        <v>155</v>
      </c>
    </row>
    <row r="389" spans="2:51" s="13" customFormat="1">
      <c r="B389" s="176"/>
      <c r="D389" s="139" t="s">
        <v>193</v>
      </c>
      <c r="E389" s="177" t="s">
        <v>21</v>
      </c>
      <c r="F389" s="178" t="s">
        <v>861</v>
      </c>
      <c r="H389" s="177" t="s">
        <v>21</v>
      </c>
      <c r="I389" s="179"/>
      <c r="L389" s="176"/>
      <c r="M389" s="180"/>
      <c r="T389" s="181"/>
      <c r="AT389" s="177" t="s">
        <v>193</v>
      </c>
      <c r="AU389" s="177" t="s">
        <v>87</v>
      </c>
      <c r="AV389" s="13" t="s">
        <v>85</v>
      </c>
      <c r="AW389" s="13" t="s">
        <v>38</v>
      </c>
      <c r="AX389" s="13" t="s">
        <v>77</v>
      </c>
      <c r="AY389" s="177" t="s">
        <v>155</v>
      </c>
    </row>
    <row r="390" spans="2:51" s="11" customFormat="1">
      <c r="B390" s="144"/>
      <c r="D390" s="139" t="s">
        <v>193</v>
      </c>
      <c r="E390" s="145" t="s">
        <v>21</v>
      </c>
      <c r="F390" s="146" t="s">
        <v>708</v>
      </c>
      <c r="H390" s="147">
        <v>1151.32</v>
      </c>
      <c r="I390" s="148"/>
      <c r="L390" s="144"/>
      <c r="M390" s="149"/>
      <c r="T390" s="150"/>
      <c r="AT390" s="145" t="s">
        <v>193</v>
      </c>
      <c r="AU390" s="145" t="s">
        <v>87</v>
      </c>
      <c r="AV390" s="11" t="s">
        <v>87</v>
      </c>
      <c r="AW390" s="11" t="s">
        <v>38</v>
      </c>
      <c r="AX390" s="11" t="s">
        <v>77</v>
      </c>
      <c r="AY390" s="145" t="s">
        <v>155</v>
      </c>
    </row>
    <row r="391" spans="2:51" s="11" customFormat="1">
      <c r="B391" s="144"/>
      <c r="D391" s="139" t="s">
        <v>193</v>
      </c>
      <c r="E391" s="145" t="s">
        <v>21</v>
      </c>
      <c r="F391" s="146" t="s">
        <v>711</v>
      </c>
      <c r="H391" s="147">
        <v>701.75</v>
      </c>
      <c r="I391" s="148"/>
      <c r="L391" s="144"/>
      <c r="M391" s="149"/>
      <c r="T391" s="150"/>
      <c r="AT391" s="145" t="s">
        <v>193</v>
      </c>
      <c r="AU391" s="145" t="s">
        <v>87</v>
      </c>
      <c r="AV391" s="11" t="s">
        <v>87</v>
      </c>
      <c r="AW391" s="11" t="s">
        <v>38</v>
      </c>
      <c r="AX391" s="11" t="s">
        <v>77</v>
      </c>
      <c r="AY391" s="145" t="s">
        <v>155</v>
      </c>
    </row>
    <row r="392" spans="2:51" s="11" customFormat="1">
      <c r="B392" s="144"/>
      <c r="D392" s="139" t="s">
        <v>193</v>
      </c>
      <c r="E392" s="145" t="s">
        <v>21</v>
      </c>
      <c r="F392" s="146" t="s">
        <v>714</v>
      </c>
      <c r="H392" s="147">
        <v>2631.55</v>
      </c>
      <c r="I392" s="148"/>
      <c r="L392" s="144"/>
      <c r="M392" s="149"/>
      <c r="T392" s="150"/>
      <c r="AT392" s="145" t="s">
        <v>193</v>
      </c>
      <c r="AU392" s="145" t="s">
        <v>87</v>
      </c>
      <c r="AV392" s="11" t="s">
        <v>87</v>
      </c>
      <c r="AW392" s="11" t="s">
        <v>38</v>
      </c>
      <c r="AX392" s="11" t="s">
        <v>77</v>
      </c>
      <c r="AY392" s="145" t="s">
        <v>155</v>
      </c>
    </row>
    <row r="393" spans="2:51" s="15" customFormat="1">
      <c r="B393" s="189"/>
      <c r="D393" s="139" t="s">
        <v>193</v>
      </c>
      <c r="E393" s="190" t="s">
        <v>21</v>
      </c>
      <c r="F393" s="191" t="s">
        <v>543</v>
      </c>
      <c r="H393" s="192">
        <v>4484.62</v>
      </c>
      <c r="I393" s="193"/>
      <c r="L393" s="189"/>
      <c r="M393" s="194"/>
      <c r="T393" s="195"/>
      <c r="AT393" s="190" t="s">
        <v>193</v>
      </c>
      <c r="AU393" s="190" t="s">
        <v>87</v>
      </c>
      <c r="AV393" s="15" t="s">
        <v>168</v>
      </c>
      <c r="AW393" s="15" t="s">
        <v>38</v>
      </c>
      <c r="AX393" s="15" t="s">
        <v>77</v>
      </c>
      <c r="AY393" s="190" t="s">
        <v>155</v>
      </c>
    </row>
    <row r="394" spans="2:51" s="13" customFormat="1">
      <c r="B394" s="176"/>
      <c r="D394" s="139" t="s">
        <v>193</v>
      </c>
      <c r="E394" s="177" t="s">
        <v>21</v>
      </c>
      <c r="F394" s="178" t="s">
        <v>862</v>
      </c>
      <c r="H394" s="177" t="s">
        <v>21</v>
      </c>
      <c r="I394" s="179"/>
      <c r="L394" s="176"/>
      <c r="M394" s="180"/>
      <c r="T394" s="181"/>
      <c r="AT394" s="177" t="s">
        <v>193</v>
      </c>
      <c r="AU394" s="177" t="s">
        <v>87</v>
      </c>
      <c r="AV394" s="13" t="s">
        <v>85</v>
      </c>
      <c r="AW394" s="13" t="s">
        <v>38</v>
      </c>
      <c r="AX394" s="13" t="s">
        <v>77</v>
      </c>
      <c r="AY394" s="177" t="s">
        <v>155</v>
      </c>
    </row>
    <row r="395" spans="2:51" s="11" customFormat="1">
      <c r="B395" s="144"/>
      <c r="D395" s="139" t="s">
        <v>193</v>
      </c>
      <c r="E395" s="145" t="s">
        <v>21</v>
      </c>
      <c r="F395" s="146" t="s">
        <v>863</v>
      </c>
      <c r="H395" s="147">
        <v>28.9</v>
      </c>
      <c r="I395" s="148"/>
      <c r="L395" s="144"/>
      <c r="M395" s="149"/>
      <c r="T395" s="150"/>
      <c r="AT395" s="145" t="s">
        <v>193</v>
      </c>
      <c r="AU395" s="145" t="s">
        <v>87</v>
      </c>
      <c r="AV395" s="11" t="s">
        <v>87</v>
      </c>
      <c r="AW395" s="11" t="s">
        <v>38</v>
      </c>
      <c r="AX395" s="11" t="s">
        <v>77</v>
      </c>
      <c r="AY395" s="145" t="s">
        <v>155</v>
      </c>
    </row>
    <row r="396" spans="2:51" s="14" customFormat="1">
      <c r="B396" s="182"/>
      <c r="D396" s="139" t="s">
        <v>193</v>
      </c>
      <c r="E396" s="183" t="s">
        <v>705</v>
      </c>
      <c r="F396" s="184" t="s">
        <v>464</v>
      </c>
      <c r="H396" s="185">
        <v>7884.72</v>
      </c>
      <c r="I396" s="186"/>
      <c r="L396" s="182"/>
      <c r="M396" s="187"/>
      <c r="T396" s="188"/>
      <c r="AT396" s="183" t="s">
        <v>193</v>
      </c>
      <c r="AU396" s="183" t="s">
        <v>87</v>
      </c>
      <c r="AV396" s="14" t="s">
        <v>154</v>
      </c>
      <c r="AW396" s="14" t="s">
        <v>38</v>
      </c>
      <c r="AX396" s="14" t="s">
        <v>85</v>
      </c>
      <c r="AY396" s="183" t="s">
        <v>155</v>
      </c>
    </row>
    <row r="397" spans="2:51" s="1" customFormat="1">
      <c r="B397" s="33"/>
      <c r="D397" s="139" t="s">
        <v>445</v>
      </c>
      <c r="F397" s="171" t="s">
        <v>877</v>
      </c>
      <c r="L397" s="33"/>
      <c r="M397" s="142"/>
      <c r="T397" s="54"/>
      <c r="AU397" s="18" t="s">
        <v>87</v>
      </c>
    </row>
    <row r="398" spans="2:51" s="1" customFormat="1">
      <c r="B398" s="33"/>
      <c r="D398" s="139" t="s">
        <v>445</v>
      </c>
      <c r="F398" s="172" t="s">
        <v>878</v>
      </c>
      <c r="H398" s="173">
        <v>0</v>
      </c>
      <c r="L398" s="33"/>
      <c r="M398" s="142"/>
      <c r="T398" s="54"/>
      <c r="AU398" s="18" t="s">
        <v>87</v>
      </c>
    </row>
    <row r="399" spans="2:51" s="1" customFormat="1">
      <c r="B399" s="33"/>
      <c r="D399" s="139" t="s">
        <v>445</v>
      </c>
      <c r="F399" s="172" t="s">
        <v>710</v>
      </c>
      <c r="H399" s="173">
        <v>1151.32</v>
      </c>
      <c r="L399" s="33"/>
      <c r="M399" s="142"/>
      <c r="T399" s="54"/>
      <c r="AU399" s="18" t="s">
        <v>87</v>
      </c>
    </row>
    <row r="400" spans="2:51" s="1" customFormat="1">
      <c r="B400" s="33"/>
      <c r="D400" s="139" t="s">
        <v>445</v>
      </c>
      <c r="F400" s="171" t="s">
        <v>879</v>
      </c>
      <c r="L400" s="33"/>
      <c r="M400" s="142"/>
      <c r="T400" s="54"/>
      <c r="AU400" s="18" t="s">
        <v>87</v>
      </c>
    </row>
    <row r="401" spans="2:65" s="1" customFormat="1">
      <c r="B401" s="33"/>
      <c r="D401" s="139" t="s">
        <v>445</v>
      </c>
      <c r="F401" s="172" t="s">
        <v>878</v>
      </c>
      <c r="H401" s="173">
        <v>0</v>
      </c>
      <c r="L401" s="33"/>
      <c r="M401" s="142"/>
      <c r="T401" s="54"/>
      <c r="AU401" s="18" t="s">
        <v>87</v>
      </c>
    </row>
    <row r="402" spans="2:65" s="1" customFormat="1">
      <c r="B402" s="33"/>
      <c r="D402" s="139" t="s">
        <v>445</v>
      </c>
      <c r="F402" s="172" t="s">
        <v>713</v>
      </c>
      <c r="H402" s="173">
        <v>701.75</v>
      </c>
      <c r="L402" s="33"/>
      <c r="M402" s="142"/>
      <c r="T402" s="54"/>
      <c r="AU402" s="18" t="s">
        <v>87</v>
      </c>
    </row>
    <row r="403" spans="2:65" s="1" customFormat="1">
      <c r="B403" s="33"/>
      <c r="D403" s="139" t="s">
        <v>445</v>
      </c>
      <c r="F403" s="171" t="s">
        <v>880</v>
      </c>
      <c r="L403" s="33"/>
      <c r="M403" s="142"/>
      <c r="T403" s="54"/>
      <c r="AU403" s="18" t="s">
        <v>87</v>
      </c>
    </row>
    <row r="404" spans="2:65" s="1" customFormat="1">
      <c r="B404" s="33"/>
      <c r="D404" s="139" t="s">
        <v>445</v>
      </c>
      <c r="F404" s="172" t="s">
        <v>878</v>
      </c>
      <c r="H404" s="173">
        <v>0</v>
      </c>
      <c r="L404" s="33"/>
      <c r="M404" s="142"/>
      <c r="T404" s="54"/>
      <c r="AU404" s="18" t="s">
        <v>87</v>
      </c>
    </row>
    <row r="405" spans="2:65" s="1" customFormat="1">
      <c r="B405" s="33"/>
      <c r="D405" s="139" t="s">
        <v>445</v>
      </c>
      <c r="F405" s="172" t="s">
        <v>716</v>
      </c>
      <c r="H405" s="173">
        <v>2631.55</v>
      </c>
      <c r="L405" s="33"/>
      <c r="M405" s="142"/>
      <c r="T405" s="54"/>
      <c r="AU405" s="18" t="s">
        <v>87</v>
      </c>
    </row>
    <row r="406" spans="2:65" s="1" customFormat="1" ht="16.5" customHeight="1">
      <c r="B406" s="33"/>
      <c r="C406" s="126" t="s">
        <v>359</v>
      </c>
      <c r="D406" s="126" t="s">
        <v>156</v>
      </c>
      <c r="E406" s="127" t="s">
        <v>982</v>
      </c>
      <c r="F406" s="128" t="s">
        <v>983</v>
      </c>
      <c r="G406" s="129" t="s">
        <v>467</v>
      </c>
      <c r="H406" s="130">
        <v>35.835000000000001</v>
      </c>
      <c r="I406" s="131"/>
      <c r="J406" s="132">
        <f>ROUND(I406*H406,2)</f>
        <v>0</v>
      </c>
      <c r="K406" s="128" t="s">
        <v>452</v>
      </c>
      <c r="L406" s="33"/>
      <c r="M406" s="133" t="s">
        <v>21</v>
      </c>
      <c r="N406" s="134" t="s">
        <v>48</v>
      </c>
      <c r="P406" s="135">
        <f>O406*H406</f>
        <v>0</v>
      </c>
      <c r="Q406" s="135">
        <v>0</v>
      </c>
      <c r="R406" s="135">
        <f>Q406*H406</f>
        <v>0</v>
      </c>
      <c r="S406" s="135">
        <v>0</v>
      </c>
      <c r="T406" s="136">
        <f>S406*H406</f>
        <v>0</v>
      </c>
      <c r="AR406" s="137" t="s">
        <v>243</v>
      </c>
      <c r="AT406" s="137" t="s">
        <v>156</v>
      </c>
      <c r="AU406" s="137" t="s">
        <v>87</v>
      </c>
      <c r="AY406" s="18" t="s">
        <v>155</v>
      </c>
      <c r="BE406" s="138">
        <f>IF(N406="základní",J406,0)</f>
        <v>0</v>
      </c>
      <c r="BF406" s="138">
        <f>IF(N406="snížená",J406,0)</f>
        <v>0</v>
      </c>
      <c r="BG406" s="138">
        <f>IF(N406="zákl. přenesená",J406,0)</f>
        <v>0</v>
      </c>
      <c r="BH406" s="138">
        <f>IF(N406="sníž. přenesená",J406,0)</f>
        <v>0</v>
      </c>
      <c r="BI406" s="138">
        <f>IF(N406="nulová",J406,0)</f>
        <v>0</v>
      </c>
      <c r="BJ406" s="18" t="s">
        <v>85</v>
      </c>
      <c r="BK406" s="138">
        <f>ROUND(I406*H406,2)</f>
        <v>0</v>
      </c>
      <c r="BL406" s="18" t="s">
        <v>243</v>
      </c>
      <c r="BM406" s="137" t="s">
        <v>984</v>
      </c>
    </row>
    <row r="407" spans="2:65" s="1" customFormat="1" ht="19.5">
      <c r="B407" s="33"/>
      <c r="D407" s="139" t="s">
        <v>161</v>
      </c>
      <c r="F407" s="140" t="s">
        <v>985</v>
      </c>
      <c r="I407" s="141"/>
      <c r="L407" s="33"/>
      <c r="M407" s="142"/>
      <c r="T407" s="54"/>
      <c r="AT407" s="18" t="s">
        <v>161</v>
      </c>
      <c r="AU407" s="18" t="s">
        <v>87</v>
      </c>
    </row>
    <row r="408" spans="2:65" s="1" customFormat="1">
      <c r="B408" s="33"/>
      <c r="D408" s="174" t="s">
        <v>455</v>
      </c>
      <c r="F408" s="175" t="s">
        <v>986</v>
      </c>
      <c r="I408" s="141"/>
      <c r="L408" s="33"/>
      <c r="M408" s="142"/>
      <c r="T408" s="54"/>
      <c r="AT408" s="18" t="s">
        <v>455</v>
      </c>
      <c r="AU408" s="18" t="s">
        <v>87</v>
      </c>
    </row>
    <row r="409" spans="2:65" s="10" customFormat="1" ht="22.9" customHeight="1">
      <c r="B409" s="116"/>
      <c r="D409" s="117" t="s">
        <v>76</v>
      </c>
      <c r="E409" s="169" t="s">
        <v>987</v>
      </c>
      <c r="F409" s="169" t="s">
        <v>988</v>
      </c>
      <c r="I409" s="119"/>
      <c r="J409" s="170">
        <f>BK409</f>
        <v>0</v>
      </c>
      <c r="L409" s="116"/>
      <c r="M409" s="121"/>
      <c r="P409" s="122">
        <f>SUM(P410:P704)</f>
        <v>0</v>
      </c>
      <c r="R409" s="122">
        <f>SUM(R410:R704)</f>
        <v>49.357951000000007</v>
      </c>
      <c r="T409" s="123">
        <f>SUM(T410:T704)</f>
        <v>0</v>
      </c>
      <c r="AR409" s="117" t="s">
        <v>87</v>
      </c>
      <c r="AT409" s="124" t="s">
        <v>76</v>
      </c>
      <c r="AU409" s="124" t="s">
        <v>85</v>
      </c>
      <c r="AY409" s="117" t="s">
        <v>155</v>
      </c>
      <c r="BK409" s="125">
        <f>SUM(BK410:BK704)</f>
        <v>0</v>
      </c>
    </row>
    <row r="410" spans="2:65" s="1" customFormat="1" ht="16.5" customHeight="1">
      <c r="B410" s="33"/>
      <c r="C410" s="126" t="s">
        <v>362</v>
      </c>
      <c r="D410" s="126" t="s">
        <v>156</v>
      </c>
      <c r="E410" s="127" t="s">
        <v>989</v>
      </c>
      <c r="F410" s="128" t="s">
        <v>990</v>
      </c>
      <c r="G410" s="129" t="s">
        <v>415</v>
      </c>
      <c r="H410" s="130">
        <v>2243.8409999999999</v>
      </c>
      <c r="I410" s="131"/>
      <c r="J410" s="132">
        <f>ROUND(I410*H410,2)</f>
        <v>0</v>
      </c>
      <c r="K410" s="128" t="s">
        <v>452</v>
      </c>
      <c r="L410" s="33"/>
      <c r="M410" s="133" t="s">
        <v>21</v>
      </c>
      <c r="N410" s="134" t="s">
        <v>48</v>
      </c>
      <c r="P410" s="135">
        <f>O410*H410</f>
        <v>0</v>
      </c>
      <c r="Q410" s="135">
        <v>0</v>
      </c>
      <c r="R410" s="135">
        <f>Q410*H410</f>
        <v>0</v>
      </c>
      <c r="S410" s="135">
        <v>0</v>
      </c>
      <c r="T410" s="136">
        <f>S410*H410</f>
        <v>0</v>
      </c>
      <c r="AR410" s="137" t="s">
        <v>243</v>
      </c>
      <c r="AT410" s="137" t="s">
        <v>156</v>
      </c>
      <c r="AU410" s="137" t="s">
        <v>87</v>
      </c>
      <c r="AY410" s="18" t="s">
        <v>155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8" t="s">
        <v>85</v>
      </c>
      <c r="BK410" s="138">
        <f>ROUND(I410*H410,2)</f>
        <v>0</v>
      </c>
      <c r="BL410" s="18" t="s">
        <v>243</v>
      </c>
      <c r="BM410" s="137" t="s">
        <v>991</v>
      </c>
    </row>
    <row r="411" spans="2:65" s="1" customFormat="1">
      <c r="B411" s="33"/>
      <c r="D411" s="139" t="s">
        <v>161</v>
      </c>
      <c r="F411" s="140" t="s">
        <v>992</v>
      </c>
      <c r="I411" s="141"/>
      <c r="L411" s="33"/>
      <c r="M411" s="142"/>
      <c r="T411" s="54"/>
      <c r="AT411" s="18" t="s">
        <v>161</v>
      </c>
      <c r="AU411" s="18" t="s">
        <v>87</v>
      </c>
    </row>
    <row r="412" spans="2:65" s="1" customFormat="1">
      <c r="B412" s="33"/>
      <c r="D412" s="174" t="s">
        <v>455</v>
      </c>
      <c r="F412" s="175" t="s">
        <v>993</v>
      </c>
      <c r="I412" s="141"/>
      <c r="L412" s="33"/>
      <c r="M412" s="142"/>
      <c r="T412" s="54"/>
      <c r="AT412" s="18" t="s">
        <v>455</v>
      </c>
      <c r="AU412" s="18" t="s">
        <v>87</v>
      </c>
    </row>
    <row r="413" spans="2:65" s="1" customFormat="1" ht="29.25">
      <c r="B413" s="33"/>
      <c r="D413" s="139" t="s">
        <v>162</v>
      </c>
      <c r="F413" s="143" t="s">
        <v>621</v>
      </c>
      <c r="I413" s="141"/>
      <c r="L413" s="33"/>
      <c r="M413" s="142"/>
      <c r="T413" s="54"/>
      <c r="AT413" s="18" t="s">
        <v>162</v>
      </c>
      <c r="AU413" s="18" t="s">
        <v>87</v>
      </c>
    </row>
    <row r="414" spans="2:65" s="13" customFormat="1">
      <c r="B414" s="176"/>
      <c r="D414" s="139" t="s">
        <v>193</v>
      </c>
      <c r="E414" s="177" t="s">
        <v>21</v>
      </c>
      <c r="F414" s="178" t="s">
        <v>489</v>
      </c>
      <c r="H414" s="177" t="s">
        <v>21</v>
      </c>
      <c r="I414" s="179"/>
      <c r="L414" s="176"/>
      <c r="M414" s="180"/>
      <c r="T414" s="181"/>
      <c r="AT414" s="177" t="s">
        <v>193</v>
      </c>
      <c r="AU414" s="177" t="s">
        <v>87</v>
      </c>
      <c r="AV414" s="13" t="s">
        <v>85</v>
      </c>
      <c r="AW414" s="13" t="s">
        <v>38</v>
      </c>
      <c r="AX414" s="13" t="s">
        <v>77</v>
      </c>
      <c r="AY414" s="177" t="s">
        <v>155</v>
      </c>
    </row>
    <row r="415" spans="2:65" s="13" customFormat="1">
      <c r="B415" s="176"/>
      <c r="D415" s="139" t="s">
        <v>193</v>
      </c>
      <c r="E415" s="177" t="s">
        <v>21</v>
      </c>
      <c r="F415" s="178" t="s">
        <v>994</v>
      </c>
      <c r="H415" s="177" t="s">
        <v>21</v>
      </c>
      <c r="I415" s="179"/>
      <c r="L415" s="176"/>
      <c r="M415" s="180"/>
      <c r="T415" s="181"/>
      <c r="AT415" s="177" t="s">
        <v>193</v>
      </c>
      <c r="AU415" s="177" t="s">
        <v>87</v>
      </c>
      <c r="AV415" s="13" t="s">
        <v>85</v>
      </c>
      <c r="AW415" s="13" t="s">
        <v>38</v>
      </c>
      <c r="AX415" s="13" t="s">
        <v>77</v>
      </c>
      <c r="AY415" s="177" t="s">
        <v>155</v>
      </c>
    </row>
    <row r="416" spans="2:65" s="11" customFormat="1">
      <c r="B416" s="144"/>
      <c r="D416" s="139" t="s">
        <v>193</v>
      </c>
      <c r="E416" s="145" t="s">
        <v>21</v>
      </c>
      <c r="F416" s="146" t="s">
        <v>995</v>
      </c>
      <c r="H416" s="147">
        <v>7.6120000000000001</v>
      </c>
      <c r="I416" s="148"/>
      <c r="L416" s="144"/>
      <c r="M416" s="149"/>
      <c r="T416" s="150"/>
      <c r="AT416" s="145" t="s">
        <v>193</v>
      </c>
      <c r="AU416" s="145" t="s">
        <v>87</v>
      </c>
      <c r="AV416" s="11" t="s">
        <v>87</v>
      </c>
      <c r="AW416" s="11" t="s">
        <v>38</v>
      </c>
      <c r="AX416" s="11" t="s">
        <v>77</v>
      </c>
      <c r="AY416" s="145" t="s">
        <v>155</v>
      </c>
    </row>
    <row r="417" spans="2:51" s="11" customFormat="1">
      <c r="B417" s="144"/>
      <c r="D417" s="139" t="s">
        <v>193</v>
      </c>
      <c r="E417" s="145" t="s">
        <v>21</v>
      </c>
      <c r="F417" s="146" t="s">
        <v>996</v>
      </c>
      <c r="H417" s="147">
        <v>5.4</v>
      </c>
      <c r="I417" s="148"/>
      <c r="L417" s="144"/>
      <c r="M417" s="149"/>
      <c r="T417" s="150"/>
      <c r="AT417" s="145" t="s">
        <v>193</v>
      </c>
      <c r="AU417" s="145" t="s">
        <v>87</v>
      </c>
      <c r="AV417" s="11" t="s">
        <v>87</v>
      </c>
      <c r="AW417" s="11" t="s">
        <v>38</v>
      </c>
      <c r="AX417" s="11" t="s">
        <v>77</v>
      </c>
      <c r="AY417" s="145" t="s">
        <v>155</v>
      </c>
    </row>
    <row r="418" spans="2:51" s="15" customFormat="1">
      <c r="B418" s="189"/>
      <c r="D418" s="139" t="s">
        <v>193</v>
      </c>
      <c r="E418" s="190" t="s">
        <v>21</v>
      </c>
      <c r="F418" s="191" t="s">
        <v>543</v>
      </c>
      <c r="H418" s="192">
        <v>13.012</v>
      </c>
      <c r="I418" s="193"/>
      <c r="L418" s="189"/>
      <c r="M418" s="194"/>
      <c r="T418" s="195"/>
      <c r="AT418" s="190" t="s">
        <v>193</v>
      </c>
      <c r="AU418" s="190" t="s">
        <v>87</v>
      </c>
      <c r="AV418" s="15" t="s">
        <v>168</v>
      </c>
      <c r="AW418" s="15" t="s">
        <v>38</v>
      </c>
      <c r="AX418" s="15" t="s">
        <v>77</v>
      </c>
      <c r="AY418" s="190" t="s">
        <v>155</v>
      </c>
    </row>
    <row r="419" spans="2:51" s="13" customFormat="1">
      <c r="B419" s="176"/>
      <c r="D419" s="139" t="s">
        <v>193</v>
      </c>
      <c r="E419" s="177" t="s">
        <v>21</v>
      </c>
      <c r="F419" s="178" t="s">
        <v>997</v>
      </c>
      <c r="H419" s="177" t="s">
        <v>21</v>
      </c>
      <c r="I419" s="179"/>
      <c r="L419" s="176"/>
      <c r="M419" s="180"/>
      <c r="T419" s="181"/>
      <c r="AT419" s="177" t="s">
        <v>193</v>
      </c>
      <c r="AU419" s="177" t="s">
        <v>87</v>
      </c>
      <c r="AV419" s="13" t="s">
        <v>85</v>
      </c>
      <c r="AW419" s="13" t="s">
        <v>38</v>
      </c>
      <c r="AX419" s="13" t="s">
        <v>77</v>
      </c>
      <c r="AY419" s="177" t="s">
        <v>155</v>
      </c>
    </row>
    <row r="420" spans="2:51" s="11" customFormat="1">
      <c r="B420" s="144"/>
      <c r="D420" s="139" t="s">
        <v>193</v>
      </c>
      <c r="E420" s="145" t="s">
        <v>21</v>
      </c>
      <c r="F420" s="146" t="s">
        <v>998</v>
      </c>
      <c r="H420" s="147">
        <v>8.327</v>
      </c>
      <c r="I420" s="148"/>
      <c r="L420" s="144"/>
      <c r="M420" s="149"/>
      <c r="T420" s="150"/>
      <c r="AT420" s="145" t="s">
        <v>193</v>
      </c>
      <c r="AU420" s="145" t="s">
        <v>87</v>
      </c>
      <c r="AV420" s="11" t="s">
        <v>87</v>
      </c>
      <c r="AW420" s="11" t="s">
        <v>38</v>
      </c>
      <c r="AX420" s="11" t="s">
        <v>77</v>
      </c>
      <c r="AY420" s="145" t="s">
        <v>155</v>
      </c>
    </row>
    <row r="421" spans="2:51" s="15" customFormat="1">
      <c r="B421" s="189"/>
      <c r="D421" s="139" t="s">
        <v>193</v>
      </c>
      <c r="E421" s="190" t="s">
        <v>21</v>
      </c>
      <c r="F421" s="191" t="s">
        <v>543</v>
      </c>
      <c r="H421" s="192">
        <v>8.327</v>
      </c>
      <c r="I421" s="193"/>
      <c r="L421" s="189"/>
      <c r="M421" s="194"/>
      <c r="T421" s="195"/>
      <c r="AT421" s="190" t="s">
        <v>193</v>
      </c>
      <c r="AU421" s="190" t="s">
        <v>87</v>
      </c>
      <c r="AV421" s="15" t="s">
        <v>168</v>
      </c>
      <c r="AW421" s="15" t="s">
        <v>38</v>
      </c>
      <c r="AX421" s="15" t="s">
        <v>77</v>
      </c>
      <c r="AY421" s="190" t="s">
        <v>155</v>
      </c>
    </row>
    <row r="422" spans="2:51" s="13" customFormat="1">
      <c r="B422" s="176"/>
      <c r="D422" s="139" t="s">
        <v>193</v>
      </c>
      <c r="E422" s="177" t="s">
        <v>21</v>
      </c>
      <c r="F422" s="178" t="s">
        <v>999</v>
      </c>
      <c r="H422" s="177" t="s">
        <v>21</v>
      </c>
      <c r="I422" s="179"/>
      <c r="L422" s="176"/>
      <c r="M422" s="180"/>
      <c r="T422" s="181"/>
      <c r="AT422" s="177" t="s">
        <v>193</v>
      </c>
      <c r="AU422" s="177" t="s">
        <v>87</v>
      </c>
      <c r="AV422" s="13" t="s">
        <v>85</v>
      </c>
      <c r="AW422" s="13" t="s">
        <v>38</v>
      </c>
      <c r="AX422" s="13" t="s">
        <v>77</v>
      </c>
      <c r="AY422" s="177" t="s">
        <v>155</v>
      </c>
    </row>
    <row r="423" spans="2:51" s="11" customFormat="1">
      <c r="B423" s="144"/>
      <c r="D423" s="139" t="s">
        <v>193</v>
      </c>
      <c r="E423" s="145" t="s">
        <v>21</v>
      </c>
      <c r="F423" s="146" t="s">
        <v>1000</v>
      </c>
      <c r="H423" s="147">
        <v>31.7</v>
      </c>
      <c r="I423" s="148"/>
      <c r="L423" s="144"/>
      <c r="M423" s="149"/>
      <c r="T423" s="150"/>
      <c r="AT423" s="145" t="s">
        <v>193</v>
      </c>
      <c r="AU423" s="145" t="s">
        <v>87</v>
      </c>
      <c r="AV423" s="11" t="s">
        <v>87</v>
      </c>
      <c r="AW423" s="11" t="s">
        <v>38</v>
      </c>
      <c r="AX423" s="11" t="s">
        <v>77</v>
      </c>
      <c r="AY423" s="145" t="s">
        <v>155</v>
      </c>
    </row>
    <row r="424" spans="2:51" s="11" customFormat="1">
      <c r="B424" s="144"/>
      <c r="D424" s="139" t="s">
        <v>193</v>
      </c>
      <c r="E424" s="145" t="s">
        <v>21</v>
      </c>
      <c r="F424" s="146" t="s">
        <v>1001</v>
      </c>
      <c r="H424" s="147">
        <v>16.38</v>
      </c>
      <c r="I424" s="148"/>
      <c r="L424" s="144"/>
      <c r="M424" s="149"/>
      <c r="T424" s="150"/>
      <c r="AT424" s="145" t="s">
        <v>193</v>
      </c>
      <c r="AU424" s="145" t="s">
        <v>87</v>
      </c>
      <c r="AV424" s="11" t="s">
        <v>87</v>
      </c>
      <c r="AW424" s="11" t="s">
        <v>38</v>
      </c>
      <c r="AX424" s="11" t="s">
        <v>77</v>
      </c>
      <c r="AY424" s="145" t="s">
        <v>155</v>
      </c>
    </row>
    <row r="425" spans="2:51" s="11" customFormat="1">
      <c r="B425" s="144"/>
      <c r="D425" s="139" t="s">
        <v>193</v>
      </c>
      <c r="E425" s="145" t="s">
        <v>21</v>
      </c>
      <c r="F425" s="146" t="s">
        <v>1002</v>
      </c>
      <c r="H425" s="147">
        <v>4.7839999999999998</v>
      </c>
      <c r="I425" s="148"/>
      <c r="L425" s="144"/>
      <c r="M425" s="149"/>
      <c r="T425" s="150"/>
      <c r="AT425" s="145" t="s">
        <v>193</v>
      </c>
      <c r="AU425" s="145" t="s">
        <v>87</v>
      </c>
      <c r="AV425" s="11" t="s">
        <v>87</v>
      </c>
      <c r="AW425" s="11" t="s">
        <v>38</v>
      </c>
      <c r="AX425" s="11" t="s">
        <v>77</v>
      </c>
      <c r="AY425" s="145" t="s">
        <v>155</v>
      </c>
    </row>
    <row r="426" spans="2:51" s="11" customFormat="1">
      <c r="B426" s="144"/>
      <c r="D426" s="139" t="s">
        <v>193</v>
      </c>
      <c r="E426" s="145" t="s">
        <v>21</v>
      </c>
      <c r="F426" s="146" t="s">
        <v>1003</v>
      </c>
      <c r="H426" s="147">
        <v>1.8720000000000001</v>
      </c>
      <c r="I426" s="148"/>
      <c r="L426" s="144"/>
      <c r="M426" s="149"/>
      <c r="T426" s="150"/>
      <c r="AT426" s="145" t="s">
        <v>193</v>
      </c>
      <c r="AU426" s="145" t="s">
        <v>87</v>
      </c>
      <c r="AV426" s="11" t="s">
        <v>87</v>
      </c>
      <c r="AW426" s="11" t="s">
        <v>38</v>
      </c>
      <c r="AX426" s="11" t="s">
        <v>77</v>
      </c>
      <c r="AY426" s="145" t="s">
        <v>155</v>
      </c>
    </row>
    <row r="427" spans="2:51" s="11" customFormat="1">
      <c r="B427" s="144"/>
      <c r="D427" s="139" t="s">
        <v>193</v>
      </c>
      <c r="E427" s="145" t="s">
        <v>21</v>
      </c>
      <c r="F427" s="146" t="s">
        <v>1004</v>
      </c>
      <c r="H427" s="147">
        <v>1.9239999999999999</v>
      </c>
      <c r="I427" s="148"/>
      <c r="L427" s="144"/>
      <c r="M427" s="149"/>
      <c r="T427" s="150"/>
      <c r="AT427" s="145" t="s">
        <v>193</v>
      </c>
      <c r="AU427" s="145" t="s">
        <v>87</v>
      </c>
      <c r="AV427" s="11" t="s">
        <v>87</v>
      </c>
      <c r="AW427" s="11" t="s">
        <v>38</v>
      </c>
      <c r="AX427" s="11" t="s">
        <v>77</v>
      </c>
      <c r="AY427" s="145" t="s">
        <v>155</v>
      </c>
    </row>
    <row r="428" spans="2:51" s="11" customFormat="1">
      <c r="B428" s="144"/>
      <c r="D428" s="139" t="s">
        <v>193</v>
      </c>
      <c r="E428" s="145" t="s">
        <v>21</v>
      </c>
      <c r="F428" s="146" t="s">
        <v>1005</v>
      </c>
      <c r="H428" s="147">
        <v>0.93600000000000005</v>
      </c>
      <c r="I428" s="148"/>
      <c r="L428" s="144"/>
      <c r="M428" s="149"/>
      <c r="T428" s="150"/>
      <c r="AT428" s="145" t="s">
        <v>193</v>
      </c>
      <c r="AU428" s="145" t="s">
        <v>87</v>
      </c>
      <c r="AV428" s="11" t="s">
        <v>87</v>
      </c>
      <c r="AW428" s="11" t="s">
        <v>38</v>
      </c>
      <c r="AX428" s="11" t="s">
        <v>77</v>
      </c>
      <c r="AY428" s="145" t="s">
        <v>155</v>
      </c>
    </row>
    <row r="429" spans="2:51" s="11" customFormat="1">
      <c r="B429" s="144"/>
      <c r="D429" s="139" t="s">
        <v>193</v>
      </c>
      <c r="E429" s="145" t="s">
        <v>21</v>
      </c>
      <c r="F429" s="146" t="s">
        <v>1006</v>
      </c>
      <c r="H429" s="147">
        <v>3.536</v>
      </c>
      <c r="I429" s="148"/>
      <c r="L429" s="144"/>
      <c r="M429" s="149"/>
      <c r="T429" s="150"/>
      <c r="AT429" s="145" t="s">
        <v>193</v>
      </c>
      <c r="AU429" s="145" t="s">
        <v>87</v>
      </c>
      <c r="AV429" s="11" t="s">
        <v>87</v>
      </c>
      <c r="AW429" s="11" t="s">
        <v>38</v>
      </c>
      <c r="AX429" s="11" t="s">
        <v>77</v>
      </c>
      <c r="AY429" s="145" t="s">
        <v>155</v>
      </c>
    </row>
    <row r="430" spans="2:51" s="11" customFormat="1">
      <c r="B430" s="144"/>
      <c r="D430" s="139" t="s">
        <v>193</v>
      </c>
      <c r="E430" s="145" t="s">
        <v>21</v>
      </c>
      <c r="F430" s="146" t="s">
        <v>1007</v>
      </c>
      <c r="H430" s="147">
        <v>34.128</v>
      </c>
      <c r="I430" s="148"/>
      <c r="L430" s="144"/>
      <c r="M430" s="149"/>
      <c r="T430" s="150"/>
      <c r="AT430" s="145" t="s">
        <v>193</v>
      </c>
      <c r="AU430" s="145" t="s">
        <v>87</v>
      </c>
      <c r="AV430" s="11" t="s">
        <v>87</v>
      </c>
      <c r="AW430" s="11" t="s">
        <v>38</v>
      </c>
      <c r="AX430" s="11" t="s">
        <v>77</v>
      </c>
      <c r="AY430" s="145" t="s">
        <v>155</v>
      </c>
    </row>
    <row r="431" spans="2:51" s="15" customFormat="1">
      <c r="B431" s="189"/>
      <c r="D431" s="139" t="s">
        <v>193</v>
      </c>
      <c r="E431" s="190" t="s">
        <v>21</v>
      </c>
      <c r="F431" s="191" t="s">
        <v>543</v>
      </c>
      <c r="H431" s="192">
        <v>95.26</v>
      </c>
      <c r="I431" s="193"/>
      <c r="L431" s="189"/>
      <c r="M431" s="194"/>
      <c r="T431" s="195"/>
      <c r="AT431" s="190" t="s">
        <v>193</v>
      </c>
      <c r="AU431" s="190" t="s">
        <v>87</v>
      </c>
      <c r="AV431" s="15" t="s">
        <v>168</v>
      </c>
      <c r="AW431" s="15" t="s">
        <v>38</v>
      </c>
      <c r="AX431" s="15" t="s">
        <v>77</v>
      </c>
      <c r="AY431" s="190" t="s">
        <v>155</v>
      </c>
    </row>
    <row r="432" spans="2:51" s="13" customFormat="1">
      <c r="B432" s="176"/>
      <c r="D432" s="139" t="s">
        <v>193</v>
      </c>
      <c r="E432" s="177" t="s">
        <v>21</v>
      </c>
      <c r="F432" s="178" t="s">
        <v>1008</v>
      </c>
      <c r="H432" s="177" t="s">
        <v>21</v>
      </c>
      <c r="I432" s="179"/>
      <c r="L432" s="176"/>
      <c r="M432" s="180"/>
      <c r="T432" s="181"/>
      <c r="AT432" s="177" t="s">
        <v>193</v>
      </c>
      <c r="AU432" s="177" t="s">
        <v>87</v>
      </c>
      <c r="AV432" s="13" t="s">
        <v>85</v>
      </c>
      <c r="AW432" s="13" t="s">
        <v>38</v>
      </c>
      <c r="AX432" s="13" t="s">
        <v>77</v>
      </c>
      <c r="AY432" s="177" t="s">
        <v>155</v>
      </c>
    </row>
    <row r="433" spans="2:65" s="11" customFormat="1">
      <c r="B433" s="144"/>
      <c r="D433" s="139" t="s">
        <v>193</v>
      </c>
      <c r="E433" s="145" t="s">
        <v>21</v>
      </c>
      <c r="F433" s="146" t="s">
        <v>1009</v>
      </c>
      <c r="H433" s="147">
        <v>578.70000000000005</v>
      </c>
      <c r="I433" s="148"/>
      <c r="L433" s="144"/>
      <c r="M433" s="149"/>
      <c r="T433" s="150"/>
      <c r="AT433" s="145" t="s">
        <v>193</v>
      </c>
      <c r="AU433" s="145" t="s">
        <v>87</v>
      </c>
      <c r="AV433" s="11" t="s">
        <v>87</v>
      </c>
      <c r="AW433" s="11" t="s">
        <v>38</v>
      </c>
      <c r="AX433" s="11" t="s">
        <v>77</v>
      </c>
      <c r="AY433" s="145" t="s">
        <v>155</v>
      </c>
    </row>
    <row r="434" spans="2:65" s="15" customFormat="1">
      <c r="B434" s="189"/>
      <c r="D434" s="139" t="s">
        <v>193</v>
      </c>
      <c r="E434" s="190" t="s">
        <v>21</v>
      </c>
      <c r="F434" s="191" t="s">
        <v>543</v>
      </c>
      <c r="H434" s="192">
        <v>578.70000000000005</v>
      </c>
      <c r="I434" s="193"/>
      <c r="L434" s="189"/>
      <c r="M434" s="194"/>
      <c r="T434" s="195"/>
      <c r="AT434" s="190" t="s">
        <v>193</v>
      </c>
      <c r="AU434" s="190" t="s">
        <v>87</v>
      </c>
      <c r="AV434" s="15" t="s">
        <v>168</v>
      </c>
      <c r="AW434" s="15" t="s">
        <v>38</v>
      </c>
      <c r="AX434" s="15" t="s">
        <v>77</v>
      </c>
      <c r="AY434" s="190" t="s">
        <v>155</v>
      </c>
    </row>
    <row r="435" spans="2:65" s="13" customFormat="1">
      <c r="B435" s="176"/>
      <c r="D435" s="139" t="s">
        <v>193</v>
      </c>
      <c r="E435" s="177" t="s">
        <v>21</v>
      </c>
      <c r="F435" s="178" t="s">
        <v>1010</v>
      </c>
      <c r="H435" s="177" t="s">
        <v>21</v>
      </c>
      <c r="I435" s="179"/>
      <c r="L435" s="176"/>
      <c r="M435" s="180"/>
      <c r="T435" s="181"/>
      <c r="AT435" s="177" t="s">
        <v>193</v>
      </c>
      <c r="AU435" s="177" t="s">
        <v>87</v>
      </c>
      <c r="AV435" s="13" t="s">
        <v>85</v>
      </c>
      <c r="AW435" s="13" t="s">
        <v>38</v>
      </c>
      <c r="AX435" s="13" t="s">
        <v>77</v>
      </c>
      <c r="AY435" s="177" t="s">
        <v>155</v>
      </c>
    </row>
    <row r="436" spans="2:65" s="11" customFormat="1">
      <c r="B436" s="144"/>
      <c r="D436" s="139" t="s">
        <v>193</v>
      </c>
      <c r="E436" s="145" t="s">
        <v>21</v>
      </c>
      <c r="F436" s="146" t="s">
        <v>1011</v>
      </c>
      <c r="H436" s="147">
        <v>532.62699999999995</v>
      </c>
      <c r="I436" s="148"/>
      <c r="L436" s="144"/>
      <c r="M436" s="149"/>
      <c r="T436" s="150"/>
      <c r="AT436" s="145" t="s">
        <v>193</v>
      </c>
      <c r="AU436" s="145" t="s">
        <v>87</v>
      </c>
      <c r="AV436" s="11" t="s">
        <v>87</v>
      </c>
      <c r="AW436" s="11" t="s">
        <v>38</v>
      </c>
      <c r="AX436" s="11" t="s">
        <v>77</v>
      </c>
      <c r="AY436" s="145" t="s">
        <v>155</v>
      </c>
    </row>
    <row r="437" spans="2:65" s="15" customFormat="1">
      <c r="B437" s="189"/>
      <c r="D437" s="139" t="s">
        <v>193</v>
      </c>
      <c r="E437" s="190" t="s">
        <v>21</v>
      </c>
      <c r="F437" s="191" t="s">
        <v>543</v>
      </c>
      <c r="H437" s="192">
        <v>532.62699999999995</v>
      </c>
      <c r="I437" s="193"/>
      <c r="L437" s="189"/>
      <c r="M437" s="194"/>
      <c r="T437" s="195"/>
      <c r="AT437" s="190" t="s">
        <v>193</v>
      </c>
      <c r="AU437" s="190" t="s">
        <v>87</v>
      </c>
      <c r="AV437" s="15" t="s">
        <v>168</v>
      </c>
      <c r="AW437" s="15" t="s">
        <v>38</v>
      </c>
      <c r="AX437" s="15" t="s">
        <v>77</v>
      </c>
      <c r="AY437" s="190" t="s">
        <v>155</v>
      </c>
    </row>
    <row r="438" spans="2:65" s="13" customFormat="1">
      <c r="B438" s="176"/>
      <c r="D438" s="139" t="s">
        <v>193</v>
      </c>
      <c r="E438" s="177" t="s">
        <v>21</v>
      </c>
      <c r="F438" s="178" t="s">
        <v>1012</v>
      </c>
      <c r="H438" s="177" t="s">
        <v>21</v>
      </c>
      <c r="I438" s="179"/>
      <c r="L438" s="176"/>
      <c r="M438" s="180"/>
      <c r="T438" s="181"/>
      <c r="AT438" s="177" t="s">
        <v>193</v>
      </c>
      <c r="AU438" s="177" t="s">
        <v>87</v>
      </c>
      <c r="AV438" s="13" t="s">
        <v>85</v>
      </c>
      <c r="AW438" s="13" t="s">
        <v>38</v>
      </c>
      <c r="AX438" s="13" t="s">
        <v>77</v>
      </c>
      <c r="AY438" s="177" t="s">
        <v>155</v>
      </c>
    </row>
    <row r="439" spans="2:65" s="11" customFormat="1">
      <c r="B439" s="144"/>
      <c r="D439" s="139" t="s">
        <v>193</v>
      </c>
      <c r="E439" s="145" t="s">
        <v>21</v>
      </c>
      <c r="F439" s="146" t="s">
        <v>1013</v>
      </c>
      <c r="H439" s="147">
        <v>793.19799999999998</v>
      </c>
      <c r="I439" s="148"/>
      <c r="L439" s="144"/>
      <c r="M439" s="149"/>
      <c r="T439" s="150"/>
      <c r="AT439" s="145" t="s">
        <v>193</v>
      </c>
      <c r="AU439" s="145" t="s">
        <v>87</v>
      </c>
      <c r="AV439" s="11" t="s">
        <v>87</v>
      </c>
      <c r="AW439" s="11" t="s">
        <v>38</v>
      </c>
      <c r="AX439" s="11" t="s">
        <v>77</v>
      </c>
      <c r="AY439" s="145" t="s">
        <v>155</v>
      </c>
    </row>
    <row r="440" spans="2:65" s="11" customFormat="1">
      <c r="B440" s="144"/>
      <c r="D440" s="139" t="s">
        <v>193</v>
      </c>
      <c r="E440" s="145" t="s">
        <v>21</v>
      </c>
      <c r="F440" s="146" t="s">
        <v>1014</v>
      </c>
      <c r="H440" s="147">
        <v>159.72</v>
      </c>
      <c r="I440" s="148"/>
      <c r="L440" s="144"/>
      <c r="M440" s="149"/>
      <c r="T440" s="150"/>
      <c r="AT440" s="145" t="s">
        <v>193</v>
      </c>
      <c r="AU440" s="145" t="s">
        <v>87</v>
      </c>
      <c r="AV440" s="11" t="s">
        <v>87</v>
      </c>
      <c r="AW440" s="11" t="s">
        <v>38</v>
      </c>
      <c r="AX440" s="11" t="s">
        <v>77</v>
      </c>
      <c r="AY440" s="145" t="s">
        <v>155</v>
      </c>
    </row>
    <row r="441" spans="2:65" s="15" customFormat="1">
      <c r="B441" s="189"/>
      <c r="D441" s="139" t="s">
        <v>193</v>
      </c>
      <c r="E441" s="190" t="s">
        <v>21</v>
      </c>
      <c r="F441" s="191" t="s">
        <v>543</v>
      </c>
      <c r="H441" s="192">
        <v>952.91800000000001</v>
      </c>
      <c r="I441" s="193"/>
      <c r="L441" s="189"/>
      <c r="M441" s="194"/>
      <c r="T441" s="195"/>
      <c r="AT441" s="190" t="s">
        <v>193</v>
      </c>
      <c r="AU441" s="190" t="s">
        <v>87</v>
      </c>
      <c r="AV441" s="15" t="s">
        <v>168</v>
      </c>
      <c r="AW441" s="15" t="s">
        <v>38</v>
      </c>
      <c r="AX441" s="15" t="s">
        <v>77</v>
      </c>
      <c r="AY441" s="190" t="s">
        <v>155</v>
      </c>
    </row>
    <row r="442" spans="2:65" s="13" customFormat="1">
      <c r="B442" s="176"/>
      <c r="D442" s="139" t="s">
        <v>193</v>
      </c>
      <c r="E442" s="177" t="s">
        <v>21</v>
      </c>
      <c r="F442" s="178" t="s">
        <v>1015</v>
      </c>
      <c r="H442" s="177" t="s">
        <v>21</v>
      </c>
      <c r="I442" s="179"/>
      <c r="L442" s="176"/>
      <c r="M442" s="180"/>
      <c r="T442" s="181"/>
      <c r="AT442" s="177" t="s">
        <v>193</v>
      </c>
      <c r="AU442" s="177" t="s">
        <v>87</v>
      </c>
      <c r="AV442" s="13" t="s">
        <v>85</v>
      </c>
      <c r="AW442" s="13" t="s">
        <v>38</v>
      </c>
      <c r="AX442" s="13" t="s">
        <v>77</v>
      </c>
      <c r="AY442" s="177" t="s">
        <v>155</v>
      </c>
    </row>
    <row r="443" spans="2:65" s="11" customFormat="1">
      <c r="B443" s="144"/>
      <c r="D443" s="139" t="s">
        <v>193</v>
      </c>
      <c r="E443" s="145" t="s">
        <v>21</v>
      </c>
      <c r="F443" s="146" t="s">
        <v>1016</v>
      </c>
      <c r="H443" s="147">
        <v>62.997</v>
      </c>
      <c r="I443" s="148"/>
      <c r="L443" s="144"/>
      <c r="M443" s="149"/>
      <c r="T443" s="150"/>
      <c r="AT443" s="145" t="s">
        <v>193</v>
      </c>
      <c r="AU443" s="145" t="s">
        <v>87</v>
      </c>
      <c r="AV443" s="11" t="s">
        <v>87</v>
      </c>
      <c r="AW443" s="11" t="s">
        <v>38</v>
      </c>
      <c r="AX443" s="11" t="s">
        <v>77</v>
      </c>
      <c r="AY443" s="145" t="s">
        <v>155</v>
      </c>
    </row>
    <row r="444" spans="2:65" s="14" customFormat="1">
      <c r="B444" s="182"/>
      <c r="D444" s="139" t="s">
        <v>193</v>
      </c>
      <c r="E444" s="183" t="s">
        <v>738</v>
      </c>
      <c r="F444" s="184" t="s">
        <v>464</v>
      </c>
      <c r="H444" s="185">
        <v>2243.8409999999999</v>
      </c>
      <c r="I444" s="186"/>
      <c r="L444" s="182"/>
      <c r="M444" s="187"/>
      <c r="T444" s="188"/>
      <c r="AT444" s="183" t="s">
        <v>193</v>
      </c>
      <c r="AU444" s="183" t="s">
        <v>87</v>
      </c>
      <c r="AV444" s="14" t="s">
        <v>154</v>
      </c>
      <c r="AW444" s="14" t="s">
        <v>38</v>
      </c>
      <c r="AX444" s="14" t="s">
        <v>85</v>
      </c>
      <c r="AY444" s="183" t="s">
        <v>155</v>
      </c>
    </row>
    <row r="445" spans="2:65" s="1" customFormat="1" ht="16.5" customHeight="1">
      <c r="B445" s="33"/>
      <c r="C445" s="151" t="s">
        <v>365</v>
      </c>
      <c r="D445" s="151" t="s">
        <v>244</v>
      </c>
      <c r="E445" s="152" t="s">
        <v>1017</v>
      </c>
      <c r="F445" s="153" t="s">
        <v>1018</v>
      </c>
      <c r="G445" s="154" t="s">
        <v>467</v>
      </c>
      <c r="H445" s="155">
        <v>44.877000000000002</v>
      </c>
      <c r="I445" s="156"/>
      <c r="J445" s="157">
        <f>ROUND(I445*H445,2)</f>
        <v>0</v>
      </c>
      <c r="K445" s="153" t="s">
        <v>452</v>
      </c>
      <c r="L445" s="158"/>
      <c r="M445" s="159" t="s">
        <v>21</v>
      </c>
      <c r="N445" s="160" t="s">
        <v>48</v>
      </c>
      <c r="P445" s="135">
        <f>O445*H445</f>
        <v>0</v>
      </c>
      <c r="Q445" s="135">
        <v>1</v>
      </c>
      <c r="R445" s="135">
        <f>Q445*H445</f>
        <v>44.877000000000002</v>
      </c>
      <c r="S445" s="135">
        <v>0</v>
      </c>
      <c r="T445" s="136">
        <f>S445*H445</f>
        <v>0</v>
      </c>
      <c r="AR445" s="137" t="s">
        <v>336</v>
      </c>
      <c r="AT445" s="137" t="s">
        <v>244</v>
      </c>
      <c r="AU445" s="137" t="s">
        <v>87</v>
      </c>
      <c r="AY445" s="18" t="s">
        <v>155</v>
      </c>
      <c r="BE445" s="138">
        <f>IF(N445="základní",J445,0)</f>
        <v>0</v>
      </c>
      <c r="BF445" s="138">
        <f>IF(N445="snížená",J445,0)</f>
        <v>0</v>
      </c>
      <c r="BG445" s="138">
        <f>IF(N445="zákl. přenesená",J445,0)</f>
        <v>0</v>
      </c>
      <c r="BH445" s="138">
        <f>IF(N445="sníž. přenesená",J445,0)</f>
        <v>0</v>
      </c>
      <c r="BI445" s="138">
        <f>IF(N445="nulová",J445,0)</f>
        <v>0</v>
      </c>
      <c r="BJ445" s="18" t="s">
        <v>85</v>
      </c>
      <c r="BK445" s="138">
        <f>ROUND(I445*H445,2)</f>
        <v>0</v>
      </c>
      <c r="BL445" s="18" t="s">
        <v>243</v>
      </c>
      <c r="BM445" s="137" t="s">
        <v>1019</v>
      </c>
    </row>
    <row r="446" spans="2:65" s="1" customFormat="1">
      <c r="B446" s="33"/>
      <c r="D446" s="139" t="s">
        <v>161</v>
      </c>
      <c r="F446" s="140" t="s">
        <v>1018</v>
      </c>
      <c r="I446" s="141"/>
      <c r="L446" s="33"/>
      <c r="M446" s="142"/>
      <c r="T446" s="54"/>
      <c r="AT446" s="18" t="s">
        <v>161</v>
      </c>
      <c r="AU446" s="18" t="s">
        <v>87</v>
      </c>
    </row>
    <row r="447" spans="2:65" s="1" customFormat="1" ht="29.25">
      <c r="B447" s="33"/>
      <c r="D447" s="139" t="s">
        <v>162</v>
      </c>
      <c r="F447" s="143" t="s">
        <v>621</v>
      </c>
      <c r="I447" s="141"/>
      <c r="L447" s="33"/>
      <c r="M447" s="142"/>
      <c r="T447" s="54"/>
      <c r="AT447" s="18" t="s">
        <v>162</v>
      </c>
      <c r="AU447" s="18" t="s">
        <v>87</v>
      </c>
    </row>
    <row r="448" spans="2:65" s="11" customFormat="1">
      <c r="B448" s="144"/>
      <c r="D448" s="139" t="s">
        <v>193</v>
      </c>
      <c r="E448" s="145" t="s">
        <v>21</v>
      </c>
      <c r="F448" s="146" t="s">
        <v>738</v>
      </c>
      <c r="H448" s="147">
        <v>2243.8409999999999</v>
      </c>
      <c r="I448" s="148"/>
      <c r="L448" s="144"/>
      <c r="M448" s="149"/>
      <c r="T448" s="150"/>
      <c r="AT448" s="145" t="s">
        <v>193</v>
      </c>
      <c r="AU448" s="145" t="s">
        <v>87</v>
      </c>
      <c r="AV448" s="11" t="s">
        <v>87</v>
      </c>
      <c r="AW448" s="11" t="s">
        <v>38</v>
      </c>
      <c r="AX448" s="11" t="s">
        <v>85</v>
      </c>
      <c r="AY448" s="145" t="s">
        <v>155</v>
      </c>
    </row>
    <row r="449" spans="2:47" s="1" customFormat="1">
      <c r="B449" s="33"/>
      <c r="D449" s="139" t="s">
        <v>445</v>
      </c>
      <c r="F449" s="171" t="s">
        <v>1020</v>
      </c>
      <c r="L449" s="33"/>
      <c r="M449" s="142"/>
      <c r="T449" s="54"/>
      <c r="AU449" s="18" t="s">
        <v>87</v>
      </c>
    </row>
    <row r="450" spans="2:47" s="1" customFormat="1">
      <c r="B450" s="33"/>
      <c r="D450" s="139" t="s">
        <v>445</v>
      </c>
      <c r="F450" s="172" t="s">
        <v>489</v>
      </c>
      <c r="H450" s="173">
        <v>0</v>
      </c>
      <c r="L450" s="33"/>
      <c r="M450" s="142"/>
      <c r="T450" s="54"/>
      <c r="AU450" s="18" t="s">
        <v>87</v>
      </c>
    </row>
    <row r="451" spans="2:47" s="1" customFormat="1">
      <c r="B451" s="33"/>
      <c r="D451" s="139" t="s">
        <v>445</v>
      </c>
      <c r="F451" s="172" t="s">
        <v>994</v>
      </c>
      <c r="H451" s="173">
        <v>0</v>
      </c>
      <c r="L451" s="33"/>
      <c r="M451" s="142"/>
      <c r="T451" s="54"/>
      <c r="AU451" s="18" t="s">
        <v>87</v>
      </c>
    </row>
    <row r="452" spans="2:47" s="1" customFormat="1">
      <c r="B452" s="33"/>
      <c r="D452" s="139" t="s">
        <v>445</v>
      </c>
      <c r="F452" s="172" t="s">
        <v>995</v>
      </c>
      <c r="H452" s="173">
        <v>7.6120000000000001</v>
      </c>
      <c r="L452" s="33"/>
      <c r="M452" s="142"/>
      <c r="T452" s="54"/>
      <c r="AU452" s="18" t="s">
        <v>87</v>
      </c>
    </row>
    <row r="453" spans="2:47" s="1" customFormat="1">
      <c r="B453" s="33"/>
      <c r="D453" s="139" t="s">
        <v>445</v>
      </c>
      <c r="F453" s="172" t="s">
        <v>996</v>
      </c>
      <c r="H453" s="173">
        <v>5.4</v>
      </c>
      <c r="L453" s="33"/>
      <c r="M453" s="142"/>
      <c r="T453" s="54"/>
      <c r="AU453" s="18" t="s">
        <v>87</v>
      </c>
    </row>
    <row r="454" spans="2:47" s="1" customFormat="1">
      <c r="B454" s="33"/>
      <c r="D454" s="139" t="s">
        <v>445</v>
      </c>
      <c r="F454" s="172" t="s">
        <v>997</v>
      </c>
      <c r="H454" s="173">
        <v>0</v>
      </c>
      <c r="L454" s="33"/>
      <c r="M454" s="142"/>
      <c r="T454" s="54"/>
      <c r="AU454" s="18" t="s">
        <v>87</v>
      </c>
    </row>
    <row r="455" spans="2:47" s="1" customFormat="1">
      <c r="B455" s="33"/>
      <c r="D455" s="139" t="s">
        <v>445</v>
      </c>
      <c r="F455" s="172" t="s">
        <v>998</v>
      </c>
      <c r="H455" s="173">
        <v>8.327</v>
      </c>
      <c r="L455" s="33"/>
      <c r="M455" s="142"/>
      <c r="T455" s="54"/>
      <c r="AU455" s="18" t="s">
        <v>87</v>
      </c>
    </row>
    <row r="456" spans="2:47" s="1" customFormat="1">
      <c r="B456" s="33"/>
      <c r="D456" s="139" t="s">
        <v>445</v>
      </c>
      <c r="F456" s="172" t="s">
        <v>999</v>
      </c>
      <c r="H456" s="173">
        <v>0</v>
      </c>
      <c r="L456" s="33"/>
      <c r="M456" s="142"/>
      <c r="T456" s="54"/>
      <c r="AU456" s="18" t="s">
        <v>87</v>
      </c>
    </row>
    <row r="457" spans="2:47" s="1" customFormat="1">
      <c r="B457" s="33"/>
      <c r="D457" s="139" t="s">
        <v>445</v>
      </c>
      <c r="F457" s="172" t="s">
        <v>1000</v>
      </c>
      <c r="H457" s="173">
        <v>31.7</v>
      </c>
      <c r="L457" s="33"/>
      <c r="M457" s="142"/>
      <c r="T457" s="54"/>
      <c r="AU457" s="18" t="s">
        <v>87</v>
      </c>
    </row>
    <row r="458" spans="2:47" s="1" customFormat="1">
      <c r="B458" s="33"/>
      <c r="D458" s="139" t="s">
        <v>445</v>
      </c>
      <c r="F458" s="172" t="s">
        <v>1001</v>
      </c>
      <c r="H458" s="173">
        <v>16.38</v>
      </c>
      <c r="L458" s="33"/>
      <c r="M458" s="142"/>
      <c r="T458" s="54"/>
      <c r="AU458" s="18" t="s">
        <v>87</v>
      </c>
    </row>
    <row r="459" spans="2:47" s="1" customFormat="1">
      <c r="B459" s="33"/>
      <c r="D459" s="139" t="s">
        <v>445</v>
      </c>
      <c r="F459" s="172" t="s">
        <v>1002</v>
      </c>
      <c r="H459" s="173">
        <v>4.7839999999999998</v>
      </c>
      <c r="L459" s="33"/>
      <c r="M459" s="142"/>
      <c r="T459" s="54"/>
      <c r="AU459" s="18" t="s">
        <v>87</v>
      </c>
    </row>
    <row r="460" spans="2:47" s="1" customFormat="1">
      <c r="B460" s="33"/>
      <c r="D460" s="139" t="s">
        <v>445</v>
      </c>
      <c r="F460" s="172" t="s">
        <v>1003</v>
      </c>
      <c r="H460" s="173">
        <v>1.8720000000000001</v>
      </c>
      <c r="L460" s="33"/>
      <c r="M460" s="142"/>
      <c r="T460" s="54"/>
      <c r="AU460" s="18" t="s">
        <v>87</v>
      </c>
    </row>
    <row r="461" spans="2:47" s="1" customFormat="1">
      <c r="B461" s="33"/>
      <c r="D461" s="139" t="s">
        <v>445</v>
      </c>
      <c r="F461" s="172" t="s">
        <v>1004</v>
      </c>
      <c r="H461" s="173">
        <v>1.9239999999999999</v>
      </c>
      <c r="L461" s="33"/>
      <c r="M461" s="142"/>
      <c r="T461" s="54"/>
      <c r="AU461" s="18" t="s">
        <v>87</v>
      </c>
    </row>
    <row r="462" spans="2:47" s="1" customFormat="1">
      <c r="B462" s="33"/>
      <c r="D462" s="139" t="s">
        <v>445</v>
      </c>
      <c r="F462" s="172" t="s">
        <v>1005</v>
      </c>
      <c r="H462" s="173">
        <v>0.93600000000000005</v>
      </c>
      <c r="L462" s="33"/>
      <c r="M462" s="142"/>
      <c r="T462" s="54"/>
      <c r="AU462" s="18" t="s">
        <v>87</v>
      </c>
    </row>
    <row r="463" spans="2:47" s="1" customFormat="1">
      <c r="B463" s="33"/>
      <c r="D463" s="139" t="s">
        <v>445</v>
      </c>
      <c r="F463" s="172" t="s">
        <v>1006</v>
      </c>
      <c r="H463" s="173">
        <v>3.536</v>
      </c>
      <c r="L463" s="33"/>
      <c r="M463" s="142"/>
      <c r="T463" s="54"/>
      <c r="AU463" s="18" t="s">
        <v>87</v>
      </c>
    </row>
    <row r="464" spans="2:47" s="1" customFormat="1">
      <c r="B464" s="33"/>
      <c r="D464" s="139" t="s">
        <v>445</v>
      </c>
      <c r="F464" s="172" t="s">
        <v>1007</v>
      </c>
      <c r="H464" s="173">
        <v>34.128</v>
      </c>
      <c r="L464" s="33"/>
      <c r="M464" s="142"/>
      <c r="T464" s="54"/>
      <c r="AU464" s="18" t="s">
        <v>87</v>
      </c>
    </row>
    <row r="465" spans="2:65" s="1" customFormat="1">
      <c r="B465" s="33"/>
      <c r="D465" s="139" t="s">
        <v>445</v>
      </c>
      <c r="F465" s="172" t="s">
        <v>1008</v>
      </c>
      <c r="H465" s="173">
        <v>0</v>
      </c>
      <c r="L465" s="33"/>
      <c r="M465" s="142"/>
      <c r="T465" s="54"/>
      <c r="AU465" s="18" t="s">
        <v>87</v>
      </c>
    </row>
    <row r="466" spans="2:65" s="1" customFormat="1">
      <c r="B466" s="33"/>
      <c r="D466" s="139" t="s">
        <v>445</v>
      </c>
      <c r="F466" s="172" t="s">
        <v>1009</v>
      </c>
      <c r="H466" s="173">
        <v>578.70000000000005</v>
      </c>
      <c r="L466" s="33"/>
      <c r="M466" s="142"/>
      <c r="T466" s="54"/>
      <c r="AU466" s="18" t="s">
        <v>87</v>
      </c>
    </row>
    <row r="467" spans="2:65" s="1" customFormat="1">
      <c r="B467" s="33"/>
      <c r="D467" s="139" t="s">
        <v>445</v>
      </c>
      <c r="F467" s="172" t="s">
        <v>1010</v>
      </c>
      <c r="H467" s="173">
        <v>0</v>
      </c>
      <c r="L467" s="33"/>
      <c r="M467" s="142"/>
      <c r="T467" s="54"/>
      <c r="AU467" s="18" t="s">
        <v>87</v>
      </c>
    </row>
    <row r="468" spans="2:65" s="1" customFormat="1">
      <c r="B468" s="33"/>
      <c r="D468" s="139" t="s">
        <v>445</v>
      </c>
      <c r="F468" s="172" t="s">
        <v>1011</v>
      </c>
      <c r="H468" s="173">
        <v>532.62699999999995</v>
      </c>
      <c r="L468" s="33"/>
      <c r="M468" s="142"/>
      <c r="T468" s="54"/>
      <c r="AU468" s="18" t="s">
        <v>87</v>
      </c>
    </row>
    <row r="469" spans="2:65" s="1" customFormat="1">
      <c r="B469" s="33"/>
      <c r="D469" s="139" t="s">
        <v>445</v>
      </c>
      <c r="F469" s="172" t="s">
        <v>1012</v>
      </c>
      <c r="H469" s="173">
        <v>0</v>
      </c>
      <c r="L469" s="33"/>
      <c r="M469" s="142"/>
      <c r="T469" s="54"/>
      <c r="AU469" s="18" t="s">
        <v>87</v>
      </c>
    </row>
    <row r="470" spans="2:65" s="1" customFormat="1">
      <c r="B470" s="33"/>
      <c r="D470" s="139" t="s">
        <v>445</v>
      </c>
      <c r="F470" s="172" t="s">
        <v>1013</v>
      </c>
      <c r="H470" s="173">
        <v>793.19799999999998</v>
      </c>
      <c r="L470" s="33"/>
      <c r="M470" s="142"/>
      <c r="T470" s="54"/>
      <c r="AU470" s="18" t="s">
        <v>87</v>
      </c>
    </row>
    <row r="471" spans="2:65" s="1" customFormat="1">
      <c r="B471" s="33"/>
      <c r="D471" s="139" t="s">
        <v>445</v>
      </c>
      <c r="F471" s="172" t="s">
        <v>1014</v>
      </c>
      <c r="H471" s="173">
        <v>159.72</v>
      </c>
      <c r="L471" s="33"/>
      <c r="M471" s="142"/>
      <c r="T471" s="54"/>
      <c r="AU471" s="18" t="s">
        <v>87</v>
      </c>
    </row>
    <row r="472" spans="2:65" s="1" customFormat="1">
      <c r="B472" s="33"/>
      <c r="D472" s="139" t="s">
        <v>445</v>
      </c>
      <c r="F472" s="172" t="s">
        <v>1015</v>
      </c>
      <c r="H472" s="173">
        <v>0</v>
      </c>
      <c r="L472" s="33"/>
      <c r="M472" s="142"/>
      <c r="T472" s="54"/>
      <c r="AU472" s="18" t="s">
        <v>87</v>
      </c>
    </row>
    <row r="473" spans="2:65" s="1" customFormat="1">
      <c r="B473" s="33"/>
      <c r="D473" s="139" t="s">
        <v>445</v>
      </c>
      <c r="F473" s="172" t="s">
        <v>1016</v>
      </c>
      <c r="H473" s="173">
        <v>62.997</v>
      </c>
      <c r="L473" s="33"/>
      <c r="M473" s="142"/>
      <c r="T473" s="54"/>
      <c r="AU473" s="18" t="s">
        <v>87</v>
      </c>
    </row>
    <row r="474" spans="2:65" s="1" customFormat="1">
      <c r="B474" s="33"/>
      <c r="D474" s="139" t="s">
        <v>445</v>
      </c>
      <c r="F474" s="172" t="s">
        <v>464</v>
      </c>
      <c r="H474" s="173">
        <v>2243.8409999999999</v>
      </c>
      <c r="L474" s="33"/>
      <c r="M474" s="142"/>
      <c r="T474" s="54"/>
      <c r="AU474" s="18" t="s">
        <v>87</v>
      </c>
    </row>
    <row r="475" spans="2:65" s="11" customFormat="1">
      <c r="B475" s="144"/>
      <c r="D475" s="139" t="s">
        <v>193</v>
      </c>
      <c r="F475" s="146" t="s">
        <v>1021</v>
      </c>
      <c r="H475" s="147">
        <v>44.877000000000002</v>
      </c>
      <c r="I475" s="148"/>
      <c r="L475" s="144"/>
      <c r="M475" s="149"/>
      <c r="T475" s="150"/>
      <c r="AT475" s="145" t="s">
        <v>193</v>
      </c>
      <c r="AU475" s="145" t="s">
        <v>87</v>
      </c>
      <c r="AV475" s="11" t="s">
        <v>87</v>
      </c>
      <c r="AW475" s="11" t="s">
        <v>4</v>
      </c>
      <c r="AX475" s="11" t="s">
        <v>85</v>
      </c>
      <c r="AY475" s="145" t="s">
        <v>155</v>
      </c>
    </row>
    <row r="476" spans="2:65" s="1" customFormat="1" ht="16.5" customHeight="1">
      <c r="B476" s="33"/>
      <c r="C476" s="126" t="s">
        <v>371</v>
      </c>
      <c r="D476" s="126" t="s">
        <v>156</v>
      </c>
      <c r="E476" s="127" t="s">
        <v>1022</v>
      </c>
      <c r="F476" s="128" t="s">
        <v>1023</v>
      </c>
      <c r="G476" s="129" t="s">
        <v>415</v>
      </c>
      <c r="H476" s="130">
        <v>2243.8409999999999</v>
      </c>
      <c r="I476" s="131"/>
      <c r="J476" s="132">
        <f>ROUND(I476*H476,2)</f>
        <v>0</v>
      </c>
      <c r="K476" s="128" t="s">
        <v>452</v>
      </c>
      <c r="L476" s="33"/>
      <c r="M476" s="133" t="s">
        <v>21</v>
      </c>
      <c r="N476" s="134" t="s">
        <v>48</v>
      </c>
      <c r="P476" s="135">
        <f>O476*H476</f>
        <v>0</v>
      </c>
      <c r="Q476" s="135">
        <v>0</v>
      </c>
      <c r="R476" s="135">
        <f>Q476*H476</f>
        <v>0</v>
      </c>
      <c r="S476" s="135">
        <v>0</v>
      </c>
      <c r="T476" s="136">
        <f>S476*H476</f>
        <v>0</v>
      </c>
      <c r="AR476" s="137" t="s">
        <v>243</v>
      </c>
      <c r="AT476" s="137" t="s">
        <v>156</v>
      </c>
      <c r="AU476" s="137" t="s">
        <v>87</v>
      </c>
      <c r="AY476" s="18" t="s">
        <v>155</v>
      </c>
      <c r="BE476" s="138">
        <f>IF(N476="základní",J476,0)</f>
        <v>0</v>
      </c>
      <c r="BF476" s="138">
        <f>IF(N476="snížená",J476,0)</f>
        <v>0</v>
      </c>
      <c r="BG476" s="138">
        <f>IF(N476="zákl. přenesená",J476,0)</f>
        <v>0</v>
      </c>
      <c r="BH476" s="138">
        <f>IF(N476="sníž. přenesená",J476,0)</f>
        <v>0</v>
      </c>
      <c r="BI476" s="138">
        <f>IF(N476="nulová",J476,0)</f>
        <v>0</v>
      </c>
      <c r="BJ476" s="18" t="s">
        <v>85</v>
      </c>
      <c r="BK476" s="138">
        <f>ROUND(I476*H476,2)</f>
        <v>0</v>
      </c>
      <c r="BL476" s="18" t="s">
        <v>243</v>
      </c>
      <c r="BM476" s="137" t="s">
        <v>1024</v>
      </c>
    </row>
    <row r="477" spans="2:65" s="1" customFormat="1">
      <c r="B477" s="33"/>
      <c r="D477" s="139" t="s">
        <v>161</v>
      </c>
      <c r="F477" s="140" t="s">
        <v>1025</v>
      </c>
      <c r="I477" s="141"/>
      <c r="L477" s="33"/>
      <c r="M477" s="142"/>
      <c r="T477" s="54"/>
      <c r="AT477" s="18" t="s">
        <v>161</v>
      </c>
      <c r="AU477" s="18" t="s">
        <v>87</v>
      </c>
    </row>
    <row r="478" spans="2:65" s="1" customFormat="1">
      <c r="B478" s="33"/>
      <c r="D478" s="174" t="s">
        <v>455</v>
      </c>
      <c r="F478" s="175" t="s">
        <v>1026</v>
      </c>
      <c r="I478" s="141"/>
      <c r="L478" s="33"/>
      <c r="M478" s="142"/>
      <c r="T478" s="54"/>
      <c r="AT478" s="18" t="s">
        <v>455</v>
      </c>
      <c r="AU478" s="18" t="s">
        <v>87</v>
      </c>
    </row>
    <row r="479" spans="2:65" s="1" customFormat="1" ht="29.25">
      <c r="B479" s="33"/>
      <c r="D479" s="139" t="s">
        <v>162</v>
      </c>
      <c r="F479" s="143" t="s">
        <v>621</v>
      </c>
      <c r="I479" s="141"/>
      <c r="L479" s="33"/>
      <c r="M479" s="142"/>
      <c r="T479" s="54"/>
      <c r="AT479" s="18" t="s">
        <v>162</v>
      </c>
      <c r="AU479" s="18" t="s">
        <v>87</v>
      </c>
    </row>
    <row r="480" spans="2:65" s="11" customFormat="1">
      <c r="B480" s="144"/>
      <c r="D480" s="139" t="s">
        <v>193</v>
      </c>
      <c r="E480" s="145" t="s">
        <v>21</v>
      </c>
      <c r="F480" s="146" t="s">
        <v>738</v>
      </c>
      <c r="H480" s="147">
        <v>2243.8409999999999</v>
      </c>
      <c r="I480" s="148"/>
      <c r="L480" s="144"/>
      <c r="M480" s="149"/>
      <c r="T480" s="150"/>
      <c r="AT480" s="145" t="s">
        <v>193</v>
      </c>
      <c r="AU480" s="145" t="s">
        <v>87</v>
      </c>
      <c r="AV480" s="11" t="s">
        <v>87</v>
      </c>
      <c r="AW480" s="11" t="s">
        <v>38</v>
      </c>
      <c r="AX480" s="11" t="s">
        <v>85</v>
      </c>
      <c r="AY480" s="145" t="s">
        <v>155</v>
      </c>
    </row>
    <row r="481" spans="2:47" s="1" customFormat="1">
      <c r="B481" s="33"/>
      <c r="D481" s="139" t="s">
        <v>445</v>
      </c>
      <c r="F481" s="171" t="s">
        <v>1020</v>
      </c>
      <c r="L481" s="33"/>
      <c r="M481" s="142"/>
      <c r="T481" s="54"/>
      <c r="AU481" s="18" t="s">
        <v>87</v>
      </c>
    </row>
    <row r="482" spans="2:47" s="1" customFormat="1">
      <c r="B482" s="33"/>
      <c r="D482" s="139" t="s">
        <v>445</v>
      </c>
      <c r="F482" s="172" t="s">
        <v>489</v>
      </c>
      <c r="H482" s="173">
        <v>0</v>
      </c>
      <c r="L482" s="33"/>
      <c r="M482" s="142"/>
      <c r="T482" s="54"/>
      <c r="AU482" s="18" t="s">
        <v>87</v>
      </c>
    </row>
    <row r="483" spans="2:47" s="1" customFormat="1">
      <c r="B483" s="33"/>
      <c r="D483" s="139" t="s">
        <v>445</v>
      </c>
      <c r="F483" s="172" t="s">
        <v>994</v>
      </c>
      <c r="H483" s="173">
        <v>0</v>
      </c>
      <c r="L483" s="33"/>
      <c r="M483" s="142"/>
      <c r="T483" s="54"/>
      <c r="AU483" s="18" t="s">
        <v>87</v>
      </c>
    </row>
    <row r="484" spans="2:47" s="1" customFormat="1">
      <c r="B484" s="33"/>
      <c r="D484" s="139" t="s">
        <v>445</v>
      </c>
      <c r="F484" s="172" t="s">
        <v>995</v>
      </c>
      <c r="H484" s="173">
        <v>7.6120000000000001</v>
      </c>
      <c r="L484" s="33"/>
      <c r="M484" s="142"/>
      <c r="T484" s="54"/>
      <c r="AU484" s="18" t="s">
        <v>87</v>
      </c>
    </row>
    <row r="485" spans="2:47" s="1" customFormat="1">
      <c r="B485" s="33"/>
      <c r="D485" s="139" t="s">
        <v>445</v>
      </c>
      <c r="F485" s="172" t="s">
        <v>996</v>
      </c>
      <c r="H485" s="173">
        <v>5.4</v>
      </c>
      <c r="L485" s="33"/>
      <c r="M485" s="142"/>
      <c r="T485" s="54"/>
      <c r="AU485" s="18" t="s">
        <v>87</v>
      </c>
    </row>
    <row r="486" spans="2:47" s="1" customFormat="1">
      <c r="B486" s="33"/>
      <c r="D486" s="139" t="s">
        <v>445</v>
      </c>
      <c r="F486" s="172" t="s">
        <v>997</v>
      </c>
      <c r="H486" s="173">
        <v>0</v>
      </c>
      <c r="L486" s="33"/>
      <c r="M486" s="142"/>
      <c r="T486" s="54"/>
      <c r="AU486" s="18" t="s">
        <v>87</v>
      </c>
    </row>
    <row r="487" spans="2:47" s="1" customFormat="1">
      <c r="B487" s="33"/>
      <c r="D487" s="139" t="s">
        <v>445</v>
      </c>
      <c r="F487" s="172" t="s">
        <v>998</v>
      </c>
      <c r="H487" s="173">
        <v>8.327</v>
      </c>
      <c r="L487" s="33"/>
      <c r="M487" s="142"/>
      <c r="T487" s="54"/>
      <c r="AU487" s="18" t="s">
        <v>87</v>
      </c>
    </row>
    <row r="488" spans="2:47" s="1" customFormat="1">
      <c r="B488" s="33"/>
      <c r="D488" s="139" t="s">
        <v>445</v>
      </c>
      <c r="F488" s="172" t="s">
        <v>999</v>
      </c>
      <c r="H488" s="173">
        <v>0</v>
      </c>
      <c r="L488" s="33"/>
      <c r="M488" s="142"/>
      <c r="T488" s="54"/>
      <c r="AU488" s="18" t="s">
        <v>87</v>
      </c>
    </row>
    <row r="489" spans="2:47" s="1" customFormat="1">
      <c r="B489" s="33"/>
      <c r="D489" s="139" t="s">
        <v>445</v>
      </c>
      <c r="F489" s="172" t="s">
        <v>1000</v>
      </c>
      <c r="H489" s="173">
        <v>31.7</v>
      </c>
      <c r="L489" s="33"/>
      <c r="M489" s="142"/>
      <c r="T489" s="54"/>
      <c r="AU489" s="18" t="s">
        <v>87</v>
      </c>
    </row>
    <row r="490" spans="2:47" s="1" customFormat="1">
      <c r="B490" s="33"/>
      <c r="D490" s="139" t="s">
        <v>445</v>
      </c>
      <c r="F490" s="172" t="s">
        <v>1001</v>
      </c>
      <c r="H490" s="173">
        <v>16.38</v>
      </c>
      <c r="L490" s="33"/>
      <c r="M490" s="142"/>
      <c r="T490" s="54"/>
      <c r="AU490" s="18" t="s">
        <v>87</v>
      </c>
    </row>
    <row r="491" spans="2:47" s="1" customFormat="1">
      <c r="B491" s="33"/>
      <c r="D491" s="139" t="s">
        <v>445</v>
      </c>
      <c r="F491" s="172" t="s">
        <v>1002</v>
      </c>
      <c r="H491" s="173">
        <v>4.7839999999999998</v>
      </c>
      <c r="L491" s="33"/>
      <c r="M491" s="142"/>
      <c r="T491" s="54"/>
      <c r="AU491" s="18" t="s">
        <v>87</v>
      </c>
    </row>
    <row r="492" spans="2:47" s="1" customFormat="1">
      <c r="B492" s="33"/>
      <c r="D492" s="139" t="s">
        <v>445</v>
      </c>
      <c r="F492" s="172" t="s">
        <v>1003</v>
      </c>
      <c r="H492" s="173">
        <v>1.8720000000000001</v>
      </c>
      <c r="L492" s="33"/>
      <c r="M492" s="142"/>
      <c r="T492" s="54"/>
      <c r="AU492" s="18" t="s">
        <v>87</v>
      </c>
    </row>
    <row r="493" spans="2:47" s="1" customFormat="1">
      <c r="B493" s="33"/>
      <c r="D493" s="139" t="s">
        <v>445</v>
      </c>
      <c r="F493" s="172" t="s">
        <v>1004</v>
      </c>
      <c r="H493" s="173">
        <v>1.9239999999999999</v>
      </c>
      <c r="L493" s="33"/>
      <c r="M493" s="142"/>
      <c r="T493" s="54"/>
      <c r="AU493" s="18" t="s">
        <v>87</v>
      </c>
    </row>
    <row r="494" spans="2:47" s="1" customFormat="1">
      <c r="B494" s="33"/>
      <c r="D494" s="139" t="s">
        <v>445</v>
      </c>
      <c r="F494" s="172" t="s">
        <v>1005</v>
      </c>
      <c r="H494" s="173">
        <v>0.93600000000000005</v>
      </c>
      <c r="L494" s="33"/>
      <c r="M494" s="142"/>
      <c r="T494" s="54"/>
      <c r="AU494" s="18" t="s">
        <v>87</v>
      </c>
    </row>
    <row r="495" spans="2:47" s="1" customFormat="1">
      <c r="B495" s="33"/>
      <c r="D495" s="139" t="s">
        <v>445</v>
      </c>
      <c r="F495" s="172" t="s">
        <v>1006</v>
      </c>
      <c r="H495" s="173">
        <v>3.536</v>
      </c>
      <c r="L495" s="33"/>
      <c r="M495" s="142"/>
      <c r="T495" s="54"/>
      <c r="AU495" s="18" t="s">
        <v>87</v>
      </c>
    </row>
    <row r="496" spans="2:47" s="1" customFormat="1">
      <c r="B496" s="33"/>
      <c r="D496" s="139" t="s">
        <v>445</v>
      </c>
      <c r="F496" s="172" t="s">
        <v>1007</v>
      </c>
      <c r="H496" s="173">
        <v>34.128</v>
      </c>
      <c r="L496" s="33"/>
      <c r="M496" s="142"/>
      <c r="T496" s="54"/>
      <c r="AU496" s="18" t="s">
        <v>87</v>
      </c>
    </row>
    <row r="497" spans="2:65" s="1" customFormat="1">
      <c r="B497" s="33"/>
      <c r="D497" s="139" t="s">
        <v>445</v>
      </c>
      <c r="F497" s="172" t="s">
        <v>1008</v>
      </c>
      <c r="H497" s="173">
        <v>0</v>
      </c>
      <c r="L497" s="33"/>
      <c r="M497" s="142"/>
      <c r="T497" s="54"/>
      <c r="AU497" s="18" t="s">
        <v>87</v>
      </c>
    </row>
    <row r="498" spans="2:65" s="1" customFormat="1">
      <c r="B498" s="33"/>
      <c r="D498" s="139" t="s">
        <v>445</v>
      </c>
      <c r="F498" s="172" t="s">
        <v>1009</v>
      </c>
      <c r="H498" s="173">
        <v>578.70000000000005</v>
      </c>
      <c r="L498" s="33"/>
      <c r="M498" s="142"/>
      <c r="T498" s="54"/>
      <c r="AU498" s="18" t="s">
        <v>87</v>
      </c>
    </row>
    <row r="499" spans="2:65" s="1" customFormat="1">
      <c r="B499" s="33"/>
      <c r="D499" s="139" t="s">
        <v>445</v>
      </c>
      <c r="F499" s="172" t="s">
        <v>1010</v>
      </c>
      <c r="H499" s="173">
        <v>0</v>
      </c>
      <c r="L499" s="33"/>
      <c r="M499" s="142"/>
      <c r="T499" s="54"/>
      <c r="AU499" s="18" t="s">
        <v>87</v>
      </c>
    </row>
    <row r="500" spans="2:65" s="1" customFormat="1">
      <c r="B500" s="33"/>
      <c r="D500" s="139" t="s">
        <v>445</v>
      </c>
      <c r="F500" s="172" t="s">
        <v>1011</v>
      </c>
      <c r="H500" s="173">
        <v>532.62699999999995</v>
      </c>
      <c r="L500" s="33"/>
      <c r="M500" s="142"/>
      <c r="T500" s="54"/>
      <c r="AU500" s="18" t="s">
        <v>87</v>
      </c>
    </row>
    <row r="501" spans="2:65" s="1" customFormat="1">
      <c r="B501" s="33"/>
      <c r="D501" s="139" t="s">
        <v>445</v>
      </c>
      <c r="F501" s="172" t="s">
        <v>1012</v>
      </c>
      <c r="H501" s="173">
        <v>0</v>
      </c>
      <c r="L501" s="33"/>
      <c r="M501" s="142"/>
      <c r="T501" s="54"/>
      <c r="AU501" s="18" t="s">
        <v>87</v>
      </c>
    </row>
    <row r="502" spans="2:65" s="1" customFormat="1">
      <c r="B502" s="33"/>
      <c r="D502" s="139" t="s">
        <v>445</v>
      </c>
      <c r="F502" s="172" t="s">
        <v>1013</v>
      </c>
      <c r="H502" s="173">
        <v>793.19799999999998</v>
      </c>
      <c r="L502" s="33"/>
      <c r="M502" s="142"/>
      <c r="T502" s="54"/>
      <c r="AU502" s="18" t="s">
        <v>87</v>
      </c>
    </row>
    <row r="503" spans="2:65" s="1" customFormat="1">
      <c r="B503" s="33"/>
      <c r="D503" s="139" t="s">
        <v>445</v>
      </c>
      <c r="F503" s="172" t="s">
        <v>1014</v>
      </c>
      <c r="H503" s="173">
        <v>159.72</v>
      </c>
      <c r="L503" s="33"/>
      <c r="M503" s="142"/>
      <c r="T503" s="54"/>
      <c r="AU503" s="18" t="s">
        <v>87</v>
      </c>
    </row>
    <row r="504" spans="2:65" s="1" customFormat="1">
      <c r="B504" s="33"/>
      <c r="D504" s="139" t="s">
        <v>445</v>
      </c>
      <c r="F504" s="172" t="s">
        <v>1015</v>
      </c>
      <c r="H504" s="173">
        <v>0</v>
      </c>
      <c r="L504" s="33"/>
      <c r="M504" s="142"/>
      <c r="T504" s="54"/>
      <c r="AU504" s="18" t="s">
        <v>87</v>
      </c>
    </row>
    <row r="505" spans="2:65" s="1" customFormat="1">
      <c r="B505" s="33"/>
      <c r="D505" s="139" t="s">
        <v>445</v>
      </c>
      <c r="F505" s="172" t="s">
        <v>1016</v>
      </c>
      <c r="H505" s="173">
        <v>62.997</v>
      </c>
      <c r="L505" s="33"/>
      <c r="M505" s="142"/>
      <c r="T505" s="54"/>
      <c r="AU505" s="18" t="s">
        <v>87</v>
      </c>
    </row>
    <row r="506" spans="2:65" s="1" customFormat="1">
      <c r="B506" s="33"/>
      <c r="D506" s="139" t="s">
        <v>445</v>
      </c>
      <c r="F506" s="172" t="s">
        <v>464</v>
      </c>
      <c r="H506" s="173">
        <v>2243.8409999999999</v>
      </c>
      <c r="L506" s="33"/>
      <c r="M506" s="142"/>
      <c r="T506" s="54"/>
      <c r="AU506" s="18" t="s">
        <v>87</v>
      </c>
    </row>
    <row r="507" spans="2:65" s="1" customFormat="1" ht="16.5" customHeight="1">
      <c r="B507" s="33"/>
      <c r="C507" s="151" t="s">
        <v>378</v>
      </c>
      <c r="D507" s="151" t="s">
        <v>244</v>
      </c>
      <c r="E507" s="152" t="s">
        <v>1027</v>
      </c>
      <c r="F507" s="153" t="s">
        <v>1028</v>
      </c>
      <c r="G507" s="154" t="s">
        <v>638</v>
      </c>
      <c r="H507" s="155">
        <v>1586.396</v>
      </c>
      <c r="I507" s="156"/>
      <c r="J507" s="157">
        <f>ROUND(I507*H507,2)</f>
        <v>0</v>
      </c>
      <c r="K507" s="153" t="s">
        <v>452</v>
      </c>
      <c r="L507" s="158"/>
      <c r="M507" s="159" t="s">
        <v>21</v>
      </c>
      <c r="N507" s="160" t="s">
        <v>48</v>
      </c>
      <c r="P507" s="135">
        <f>O507*H507</f>
        <v>0</v>
      </c>
      <c r="Q507" s="135">
        <v>1E-3</v>
      </c>
      <c r="R507" s="135">
        <f>Q507*H507</f>
        <v>1.5863959999999999</v>
      </c>
      <c r="S507" s="135">
        <v>0</v>
      </c>
      <c r="T507" s="136">
        <f>S507*H507</f>
        <v>0</v>
      </c>
      <c r="AR507" s="137" t="s">
        <v>336</v>
      </c>
      <c r="AT507" s="137" t="s">
        <v>244</v>
      </c>
      <c r="AU507" s="137" t="s">
        <v>87</v>
      </c>
      <c r="AY507" s="18" t="s">
        <v>155</v>
      </c>
      <c r="BE507" s="138">
        <f>IF(N507="základní",J507,0)</f>
        <v>0</v>
      </c>
      <c r="BF507" s="138">
        <f>IF(N507="snížená",J507,0)</f>
        <v>0</v>
      </c>
      <c r="BG507" s="138">
        <f>IF(N507="zákl. přenesená",J507,0)</f>
        <v>0</v>
      </c>
      <c r="BH507" s="138">
        <f>IF(N507="sníž. přenesená",J507,0)</f>
        <v>0</v>
      </c>
      <c r="BI507" s="138">
        <f>IF(N507="nulová",J507,0)</f>
        <v>0</v>
      </c>
      <c r="BJ507" s="18" t="s">
        <v>85</v>
      </c>
      <c r="BK507" s="138">
        <f>ROUND(I507*H507,2)</f>
        <v>0</v>
      </c>
      <c r="BL507" s="18" t="s">
        <v>243</v>
      </c>
      <c r="BM507" s="137" t="s">
        <v>1029</v>
      </c>
    </row>
    <row r="508" spans="2:65" s="1" customFormat="1">
      <c r="B508" s="33"/>
      <c r="D508" s="139" t="s">
        <v>161</v>
      </c>
      <c r="F508" s="140" t="s">
        <v>1028</v>
      </c>
      <c r="I508" s="141"/>
      <c r="L508" s="33"/>
      <c r="M508" s="142"/>
      <c r="T508" s="54"/>
      <c r="AT508" s="18" t="s">
        <v>161</v>
      </c>
      <c r="AU508" s="18" t="s">
        <v>87</v>
      </c>
    </row>
    <row r="509" spans="2:65" s="1" customFormat="1" ht="29.25">
      <c r="B509" s="33"/>
      <c r="D509" s="139" t="s">
        <v>162</v>
      </c>
      <c r="F509" s="143" t="s">
        <v>621</v>
      </c>
      <c r="I509" s="141"/>
      <c r="L509" s="33"/>
      <c r="M509" s="142"/>
      <c r="T509" s="54"/>
      <c r="AT509" s="18" t="s">
        <v>162</v>
      </c>
      <c r="AU509" s="18" t="s">
        <v>87</v>
      </c>
    </row>
    <row r="510" spans="2:65" s="11" customFormat="1">
      <c r="B510" s="144"/>
      <c r="D510" s="139" t="s">
        <v>193</v>
      </c>
      <c r="E510" s="145" t="s">
        <v>21</v>
      </c>
      <c r="F510" s="146" t="s">
        <v>738</v>
      </c>
      <c r="H510" s="147">
        <v>2243.8409999999999</v>
      </c>
      <c r="I510" s="148"/>
      <c r="L510" s="144"/>
      <c r="M510" s="149"/>
      <c r="T510" s="150"/>
      <c r="AT510" s="145" t="s">
        <v>193</v>
      </c>
      <c r="AU510" s="145" t="s">
        <v>87</v>
      </c>
      <c r="AV510" s="11" t="s">
        <v>87</v>
      </c>
      <c r="AW510" s="11" t="s">
        <v>38</v>
      </c>
      <c r="AX510" s="11" t="s">
        <v>85</v>
      </c>
      <c r="AY510" s="145" t="s">
        <v>155</v>
      </c>
    </row>
    <row r="511" spans="2:65" s="1" customFormat="1">
      <c r="B511" s="33"/>
      <c r="D511" s="139" t="s">
        <v>445</v>
      </c>
      <c r="F511" s="171" t="s">
        <v>1020</v>
      </c>
      <c r="L511" s="33"/>
      <c r="M511" s="142"/>
      <c r="T511" s="54"/>
      <c r="AU511" s="18" t="s">
        <v>87</v>
      </c>
    </row>
    <row r="512" spans="2:65" s="1" customFormat="1">
      <c r="B512" s="33"/>
      <c r="D512" s="139" t="s">
        <v>445</v>
      </c>
      <c r="F512" s="172" t="s">
        <v>489</v>
      </c>
      <c r="H512" s="173">
        <v>0</v>
      </c>
      <c r="L512" s="33"/>
      <c r="M512" s="142"/>
      <c r="T512" s="54"/>
      <c r="AU512" s="18" t="s">
        <v>87</v>
      </c>
    </row>
    <row r="513" spans="2:47" s="1" customFormat="1">
      <c r="B513" s="33"/>
      <c r="D513" s="139" t="s">
        <v>445</v>
      </c>
      <c r="F513" s="172" t="s">
        <v>994</v>
      </c>
      <c r="H513" s="173">
        <v>0</v>
      </c>
      <c r="L513" s="33"/>
      <c r="M513" s="142"/>
      <c r="T513" s="54"/>
      <c r="AU513" s="18" t="s">
        <v>87</v>
      </c>
    </row>
    <row r="514" spans="2:47" s="1" customFormat="1">
      <c r="B514" s="33"/>
      <c r="D514" s="139" t="s">
        <v>445</v>
      </c>
      <c r="F514" s="172" t="s">
        <v>995</v>
      </c>
      <c r="H514" s="173">
        <v>7.6120000000000001</v>
      </c>
      <c r="L514" s="33"/>
      <c r="M514" s="142"/>
      <c r="T514" s="54"/>
      <c r="AU514" s="18" t="s">
        <v>87</v>
      </c>
    </row>
    <row r="515" spans="2:47" s="1" customFormat="1">
      <c r="B515" s="33"/>
      <c r="D515" s="139" t="s">
        <v>445</v>
      </c>
      <c r="F515" s="172" t="s">
        <v>996</v>
      </c>
      <c r="H515" s="173">
        <v>5.4</v>
      </c>
      <c r="L515" s="33"/>
      <c r="M515" s="142"/>
      <c r="T515" s="54"/>
      <c r="AU515" s="18" t="s">
        <v>87</v>
      </c>
    </row>
    <row r="516" spans="2:47" s="1" customFormat="1">
      <c r="B516" s="33"/>
      <c r="D516" s="139" t="s">
        <v>445</v>
      </c>
      <c r="F516" s="172" t="s">
        <v>997</v>
      </c>
      <c r="H516" s="173">
        <v>0</v>
      </c>
      <c r="L516" s="33"/>
      <c r="M516" s="142"/>
      <c r="T516" s="54"/>
      <c r="AU516" s="18" t="s">
        <v>87</v>
      </c>
    </row>
    <row r="517" spans="2:47" s="1" customFormat="1">
      <c r="B517" s="33"/>
      <c r="D517" s="139" t="s">
        <v>445</v>
      </c>
      <c r="F517" s="172" t="s">
        <v>998</v>
      </c>
      <c r="H517" s="173">
        <v>8.327</v>
      </c>
      <c r="L517" s="33"/>
      <c r="M517" s="142"/>
      <c r="T517" s="54"/>
      <c r="AU517" s="18" t="s">
        <v>87</v>
      </c>
    </row>
    <row r="518" spans="2:47" s="1" customFormat="1">
      <c r="B518" s="33"/>
      <c r="D518" s="139" t="s">
        <v>445</v>
      </c>
      <c r="F518" s="172" t="s">
        <v>999</v>
      </c>
      <c r="H518" s="173">
        <v>0</v>
      </c>
      <c r="L518" s="33"/>
      <c r="M518" s="142"/>
      <c r="T518" s="54"/>
      <c r="AU518" s="18" t="s">
        <v>87</v>
      </c>
    </row>
    <row r="519" spans="2:47" s="1" customFormat="1">
      <c r="B519" s="33"/>
      <c r="D519" s="139" t="s">
        <v>445</v>
      </c>
      <c r="F519" s="172" t="s">
        <v>1000</v>
      </c>
      <c r="H519" s="173">
        <v>31.7</v>
      </c>
      <c r="L519" s="33"/>
      <c r="M519" s="142"/>
      <c r="T519" s="54"/>
      <c r="AU519" s="18" t="s">
        <v>87</v>
      </c>
    </row>
    <row r="520" spans="2:47" s="1" customFormat="1">
      <c r="B520" s="33"/>
      <c r="D520" s="139" t="s">
        <v>445</v>
      </c>
      <c r="F520" s="172" t="s">
        <v>1001</v>
      </c>
      <c r="H520" s="173">
        <v>16.38</v>
      </c>
      <c r="L520" s="33"/>
      <c r="M520" s="142"/>
      <c r="T520" s="54"/>
      <c r="AU520" s="18" t="s">
        <v>87</v>
      </c>
    </row>
    <row r="521" spans="2:47" s="1" customFormat="1">
      <c r="B521" s="33"/>
      <c r="D521" s="139" t="s">
        <v>445</v>
      </c>
      <c r="F521" s="172" t="s">
        <v>1002</v>
      </c>
      <c r="H521" s="173">
        <v>4.7839999999999998</v>
      </c>
      <c r="L521" s="33"/>
      <c r="M521" s="142"/>
      <c r="T521" s="54"/>
      <c r="AU521" s="18" t="s">
        <v>87</v>
      </c>
    </row>
    <row r="522" spans="2:47" s="1" customFormat="1">
      <c r="B522" s="33"/>
      <c r="D522" s="139" t="s">
        <v>445</v>
      </c>
      <c r="F522" s="172" t="s">
        <v>1003</v>
      </c>
      <c r="H522" s="173">
        <v>1.8720000000000001</v>
      </c>
      <c r="L522" s="33"/>
      <c r="M522" s="142"/>
      <c r="T522" s="54"/>
      <c r="AU522" s="18" t="s">
        <v>87</v>
      </c>
    </row>
    <row r="523" spans="2:47" s="1" customFormat="1">
      <c r="B523" s="33"/>
      <c r="D523" s="139" t="s">
        <v>445</v>
      </c>
      <c r="F523" s="172" t="s">
        <v>1004</v>
      </c>
      <c r="H523" s="173">
        <v>1.9239999999999999</v>
      </c>
      <c r="L523" s="33"/>
      <c r="M523" s="142"/>
      <c r="T523" s="54"/>
      <c r="AU523" s="18" t="s">
        <v>87</v>
      </c>
    </row>
    <row r="524" spans="2:47" s="1" customFormat="1">
      <c r="B524" s="33"/>
      <c r="D524" s="139" t="s">
        <v>445</v>
      </c>
      <c r="F524" s="172" t="s">
        <v>1005</v>
      </c>
      <c r="H524" s="173">
        <v>0.93600000000000005</v>
      </c>
      <c r="L524" s="33"/>
      <c r="M524" s="142"/>
      <c r="T524" s="54"/>
      <c r="AU524" s="18" t="s">
        <v>87</v>
      </c>
    </row>
    <row r="525" spans="2:47" s="1" customFormat="1">
      <c r="B525" s="33"/>
      <c r="D525" s="139" t="s">
        <v>445</v>
      </c>
      <c r="F525" s="172" t="s">
        <v>1006</v>
      </c>
      <c r="H525" s="173">
        <v>3.536</v>
      </c>
      <c r="L525" s="33"/>
      <c r="M525" s="142"/>
      <c r="T525" s="54"/>
      <c r="AU525" s="18" t="s">
        <v>87</v>
      </c>
    </row>
    <row r="526" spans="2:47" s="1" customFormat="1">
      <c r="B526" s="33"/>
      <c r="D526" s="139" t="s">
        <v>445</v>
      </c>
      <c r="F526" s="172" t="s">
        <v>1007</v>
      </c>
      <c r="H526" s="173">
        <v>34.128</v>
      </c>
      <c r="L526" s="33"/>
      <c r="M526" s="142"/>
      <c r="T526" s="54"/>
      <c r="AU526" s="18" t="s">
        <v>87</v>
      </c>
    </row>
    <row r="527" spans="2:47" s="1" customFormat="1">
      <c r="B527" s="33"/>
      <c r="D527" s="139" t="s">
        <v>445</v>
      </c>
      <c r="F527" s="172" t="s">
        <v>1008</v>
      </c>
      <c r="H527" s="173">
        <v>0</v>
      </c>
      <c r="L527" s="33"/>
      <c r="M527" s="142"/>
      <c r="T527" s="54"/>
      <c r="AU527" s="18" t="s">
        <v>87</v>
      </c>
    </row>
    <row r="528" spans="2:47" s="1" customFormat="1">
      <c r="B528" s="33"/>
      <c r="D528" s="139" t="s">
        <v>445</v>
      </c>
      <c r="F528" s="172" t="s">
        <v>1009</v>
      </c>
      <c r="H528" s="173">
        <v>578.70000000000005</v>
      </c>
      <c r="L528" s="33"/>
      <c r="M528" s="142"/>
      <c r="T528" s="54"/>
      <c r="AU528" s="18" t="s">
        <v>87</v>
      </c>
    </row>
    <row r="529" spans="2:65" s="1" customFormat="1">
      <c r="B529" s="33"/>
      <c r="D529" s="139" t="s">
        <v>445</v>
      </c>
      <c r="F529" s="172" t="s">
        <v>1010</v>
      </c>
      <c r="H529" s="173">
        <v>0</v>
      </c>
      <c r="L529" s="33"/>
      <c r="M529" s="142"/>
      <c r="T529" s="54"/>
      <c r="AU529" s="18" t="s">
        <v>87</v>
      </c>
    </row>
    <row r="530" spans="2:65" s="1" customFormat="1">
      <c r="B530" s="33"/>
      <c r="D530" s="139" t="s">
        <v>445</v>
      </c>
      <c r="F530" s="172" t="s">
        <v>1011</v>
      </c>
      <c r="H530" s="173">
        <v>532.62699999999995</v>
      </c>
      <c r="L530" s="33"/>
      <c r="M530" s="142"/>
      <c r="T530" s="54"/>
      <c r="AU530" s="18" t="s">
        <v>87</v>
      </c>
    </row>
    <row r="531" spans="2:65" s="1" customFormat="1">
      <c r="B531" s="33"/>
      <c r="D531" s="139" t="s">
        <v>445</v>
      </c>
      <c r="F531" s="172" t="s">
        <v>1012</v>
      </c>
      <c r="H531" s="173">
        <v>0</v>
      </c>
      <c r="L531" s="33"/>
      <c r="M531" s="142"/>
      <c r="T531" s="54"/>
      <c r="AU531" s="18" t="s">
        <v>87</v>
      </c>
    </row>
    <row r="532" spans="2:65" s="1" customFormat="1">
      <c r="B532" s="33"/>
      <c r="D532" s="139" t="s">
        <v>445</v>
      </c>
      <c r="F532" s="172" t="s">
        <v>1013</v>
      </c>
      <c r="H532" s="173">
        <v>793.19799999999998</v>
      </c>
      <c r="L532" s="33"/>
      <c r="M532" s="142"/>
      <c r="T532" s="54"/>
      <c r="AU532" s="18" t="s">
        <v>87</v>
      </c>
    </row>
    <row r="533" spans="2:65" s="1" customFormat="1">
      <c r="B533" s="33"/>
      <c r="D533" s="139" t="s">
        <v>445</v>
      </c>
      <c r="F533" s="172" t="s">
        <v>1014</v>
      </c>
      <c r="H533" s="173">
        <v>159.72</v>
      </c>
      <c r="L533" s="33"/>
      <c r="M533" s="142"/>
      <c r="T533" s="54"/>
      <c r="AU533" s="18" t="s">
        <v>87</v>
      </c>
    </row>
    <row r="534" spans="2:65" s="1" customFormat="1">
      <c r="B534" s="33"/>
      <c r="D534" s="139" t="s">
        <v>445</v>
      </c>
      <c r="F534" s="172" t="s">
        <v>1015</v>
      </c>
      <c r="H534" s="173">
        <v>0</v>
      </c>
      <c r="L534" s="33"/>
      <c r="M534" s="142"/>
      <c r="T534" s="54"/>
      <c r="AU534" s="18" t="s">
        <v>87</v>
      </c>
    </row>
    <row r="535" spans="2:65" s="1" customFormat="1">
      <c r="B535" s="33"/>
      <c r="D535" s="139" t="s">
        <v>445</v>
      </c>
      <c r="F535" s="172" t="s">
        <v>1016</v>
      </c>
      <c r="H535" s="173">
        <v>62.997</v>
      </c>
      <c r="L535" s="33"/>
      <c r="M535" s="142"/>
      <c r="T535" s="54"/>
      <c r="AU535" s="18" t="s">
        <v>87</v>
      </c>
    </row>
    <row r="536" spans="2:65" s="1" customFormat="1">
      <c r="B536" s="33"/>
      <c r="D536" s="139" t="s">
        <v>445</v>
      </c>
      <c r="F536" s="172" t="s">
        <v>464</v>
      </c>
      <c r="H536" s="173">
        <v>2243.8409999999999</v>
      </c>
      <c r="L536" s="33"/>
      <c r="M536" s="142"/>
      <c r="T536" s="54"/>
      <c r="AU536" s="18" t="s">
        <v>87</v>
      </c>
    </row>
    <row r="537" spans="2:65" s="11" customFormat="1">
      <c r="B537" s="144"/>
      <c r="D537" s="139" t="s">
        <v>193</v>
      </c>
      <c r="F537" s="146" t="s">
        <v>1030</v>
      </c>
      <c r="H537" s="147">
        <v>1586.396</v>
      </c>
      <c r="I537" s="148"/>
      <c r="L537" s="144"/>
      <c r="M537" s="149"/>
      <c r="T537" s="150"/>
      <c r="AT537" s="145" t="s">
        <v>193</v>
      </c>
      <c r="AU537" s="145" t="s">
        <v>87</v>
      </c>
      <c r="AV537" s="11" t="s">
        <v>87</v>
      </c>
      <c r="AW537" s="11" t="s">
        <v>4</v>
      </c>
      <c r="AX537" s="11" t="s">
        <v>85</v>
      </c>
      <c r="AY537" s="145" t="s">
        <v>155</v>
      </c>
    </row>
    <row r="538" spans="2:65" s="1" customFormat="1" ht="16.5" customHeight="1">
      <c r="B538" s="33"/>
      <c r="C538" s="126" t="s">
        <v>383</v>
      </c>
      <c r="D538" s="126" t="s">
        <v>156</v>
      </c>
      <c r="E538" s="127" t="s">
        <v>1031</v>
      </c>
      <c r="F538" s="128" t="s">
        <v>1032</v>
      </c>
      <c r="G538" s="129" t="s">
        <v>415</v>
      </c>
      <c r="H538" s="130">
        <v>2243.8409999999999</v>
      </c>
      <c r="I538" s="131"/>
      <c r="J538" s="132">
        <f>ROUND(I538*H538,2)</f>
        <v>0</v>
      </c>
      <c r="K538" s="128" t="s">
        <v>21</v>
      </c>
      <c r="L538" s="33"/>
      <c r="M538" s="133" t="s">
        <v>21</v>
      </c>
      <c r="N538" s="134" t="s">
        <v>48</v>
      </c>
      <c r="P538" s="135">
        <f>O538*H538</f>
        <v>0</v>
      </c>
      <c r="Q538" s="135">
        <v>0</v>
      </c>
      <c r="R538" s="135">
        <f>Q538*H538</f>
        <v>0</v>
      </c>
      <c r="S538" s="135">
        <v>0</v>
      </c>
      <c r="T538" s="136">
        <f>S538*H538</f>
        <v>0</v>
      </c>
      <c r="AR538" s="137" t="s">
        <v>243</v>
      </c>
      <c r="AT538" s="137" t="s">
        <v>156</v>
      </c>
      <c r="AU538" s="137" t="s">
        <v>87</v>
      </c>
      <c r="AY538" s="18" t="s">
        <v>155</v>
      </c>
      <c r="BE538" s="138">
        <f>IF(N538="základní",J538,0)</f>
        <v>0</v>
      </c>
      <c r="BF538" s="138">
        <f>IF(N538="snížená",J538,0)</f>
        <v>0</v>
      </c>
      <c r="BG538" s="138">
        <f>IF(N538="zákl. přenesená",J538,0)</f>
        <v>0</v>
      </c>
      <c r="BH538" s="138">
        <f>IF(N538="sníž. přenesená",J538,0)</f>
        <v>0</v>
      </c>
      <c r="BI538" s="138">
        <f>IF(N538="nulová",J538,0)</f>
        <v>0</v>
      </c>
      <c r="BJ538" s="18" t="s">
        <v>85</v>
      </c>
      <c r="BK538" s="138">
        <f>ROUND(I538*H538,2)</f>
        <v>0</v>
      </c>
      <c r="BL538" s="18" t="s">
        <v>243</v>
      </c>
      <c r="BM538" s="137" t="s">
        <v>1033</v>
      </c>
    </row>
    <row r="539" spans="2:65" s="1" customFormat="1">
      <c r="B539" s="33"/>
      <c r="D539" s="139" t="s">
        <v>161</v>
      </c>
      <c r="F539" s="140" t="s">
        <v>1034</v>
      </c>
      <c r="I539" s="141"/>
      <c r="L539" s="33"/>
      <c r="M539" s="142"/>
      <c r="T539" s="54"/>
      <c r="AT539" s="18" t="s">
        <v>161</v>
      </c>
      <c r="AU539" s="18" t="s">
        <v>87</v>
      </c>
    </row>
    <row r="540" spans="2:65" s="1" customFormat="1" ht="29.25">
      <c r="B540" s="33"/>
      <c r="D540" s="139" t="s">
        <v>162</v>
      </c>
      <c r="F540" s="143" t="s">
        <v>621</v>
      </c>
      <c r="I540" s="141"/>
      <c r="L540" s="33"/>
      <c r="M540" s="142"/>
      <c r="T540" s="54"/>
      <c r="AT540" s="18" t="s">
        <v>162</v>
      </c>
      <c r="AU540" s="18" t="s">
        <v>87</v>
      </c>
    </row>
    <row r="541" spans="2:65" s="11" customFormat="1">
      <c r="B541" s="144"/>
      <c r="D541" s="139" t="s">
        <v>193</v>
      </c>
      <c r="E541" s="145" t="s">
        <v>21</v>
      </c>
      <c r="F541" s="146" t="s">
        <v>738</v>
      </c>
      <c r="H541" s="147">
        <v>2243.8409999999999</v>
      </c>
      <c r="I541" s="148"/>
      <c r="L541" s="144"/>
      <c r="M541" s="149"/>
      <c r="T541" s="150"/>
      <c r="AT541" s="145" t="s">
        <v>193</v>
      </c>
      <c r="AU541" s="145" t="s">
        <v>87</v>
      </c>
      <c r="AV541" s="11" t="s">
        <v>87</v>
      </c>
      <c r="AW541" s="11" t="s">
        <v>38</v>
      </c>
      <c r="AX541" s="11" t="s">
        <v>85</v>
      </c>
      <c r="AY541" s="145" t="s">
        <v>155</v>
      </c>
    </row>
    <row r="542" spans="2:65" s="1" customFormat="1">
      <c r="B542" s="33"/>
      <c r="D542" s="139" t="s">
        <v>445</v>
      </c>
      <c r="F542" s="171" t="s">
        <v>1020</v>
      </c>
      <c r="L542" s="33"/>
      <c r="M542" s="142"/>
      <c r="T542" s="54"/>
      <c r="AU542" s="18" t="s">
        <v>87</v>
      </c>
    </row>
    <row r="543" spans="2:65" s="1" customFormat="1">
      <c r="B543" s="33"/>
      <c r="D543" s="139" t="s">
        <v>445</v>
      </c>
      <c r="F543" s="172" t="s">
        <v>489</v>
      </c>
      <c r="H543" s="173">
        <v>0</v>
      </c>
      <c r="L543" s="33"/>
      <c r="M543" s="142"/>
      <c r="T543" s="54"/>
      <c r="AU543" s="18" t="s">
        <v>87</v>
      </c>
    </row>
    <row r="544" spans="2:65" s="1" customFormat="1">
      <c r="B544" s="33"/>
      <c r="D544" s="139" t="s">
        <v>445</v>
      </c>
      <c r="F544" s="172" t="s">
        <v>994</v>
      </c>
      <c r="H544" s="173">
        <v>0</v>
      </c>
      <c r="L544" s="33"/>
      <c r="M544" s="142"/>
      <c r="T544" s="54"/>
      <c r="AU544" s="18" t="s">
        <v>87</v>
      </c>
    </row>
    <row r="545" spans="2:47" s="1" customFormat="1">
      <c r="B545" s="33"/>
      <c r="D545" s="139" t="s">
        <v>445</v>
      </c>
      <c r="F545" s="172" t="s">
        <v>995</v>
      </c>
      <c r="H545" s="173">
        <v>7.6120000000000001</v>
      </c>
      <c r="L545" s="33"/>
      <c r="M545" s="142"/>
      <c r="T545" s="54"/>
      <c r="AU545" s="18" t="s">
        <v>87</v>
      </c>
    </row>
    <row r="546" spans="2:47" s="1" customFormat="1">
      <c r="B546" s="33"/>
      <c r="D546" s="139" t="s">
        <v>445</v>
      </c>
      <c r="F546" s="172" t="s">
        <v>996</v>
      </c>
      <c r="H546" s="173">
        <v>5.4</v>
      </c>
      <c r="L546" s="33"/>
      <c r="M546" s="142"/>
      <c r="T546" s="54"/>
      <c r="AU546" s="18" t="s">
        <v>87</v>
      </c>
    </row>
    <row r="547" spans="2:47" s="1" customFormat="1">
      <c r="B547" s="33"/>
      <c r="D547" s="139" t="s">
        <v>445</v>
      </c>
      <c r="F547" s="172" t="s">
        <v>997</v>
      </c>
      <c r="H547" s="173">
        <v>0</v>
      </c>
      <c r="L547" s="33"/>
      <c r="M547" s="142"/>
      <c r="T547" s="54"/>
      <c r="AU547" s="18" t="s">
        <v>87</v>
      </c>
    </row>
    <row r="548" spans="2:47" s="1" customFormat="1">
      <c r="B548" s="33"/>
      <c r="D548" s="139" t="s">
        <v>445</v>
      </c>
      <c r="F548" s="172" t="s">
        <v>998</v>
      </c>
      <c r="H548" s="173">
        <v>8.327</v>
      </c>
      <c r="L548" s="33"/>
      <c r="M548" s="142"/>
      <c r="T548" s="54"/>
      <c r="AU548" s="18" t="s">
        <v>87</v>
      </c>
    </row>
    <row r="549" spans="2:47" s="1" customFormat="1">
      <c r="B549" s="33"/>
      <c r="D549" s="139" t="s">
        <v>445</v>
      </c>
      <c r="F549" s="172" t="s">
        <v>999</v>
      </c>
      <c r="H549" s="173">
        <v>0</v>
      </c>
      <c r="L549" s="33"/>
      <c r="M549" s="142"/>
      <c r="T549" s="54"/>
      <c r="AU549" s="18" t="s">
        <v>87</v>
      </c>
    </row>
    <row r="550" spans="2:47" s="1" customFormat="1">
      <c r="B550" s="33"/>
      <c r="D550" s="139" t="s">
        <v>445</v>
      </c>
      <c r="F550" s="172" t="s">
        <v>1000</v>
      </c>
      <c r="H550" s="173">
        <v>31.7</v>
      </c>
      <c r="L550" s="33"/>
      <c r="M550" s="142"/>
      <c r="T550" s="54"/>
      <c r="AU550" s="18" t="s">
        <v>87</v>
      </c>
    </row>
    <row r="551" spans="2:47" s="1" customFormat="1">
      <c r="B551" s="33"/>
      <c r="D551" s="139" t="s">
        <v>445</v>
      </c>
      <c r="F551" s="172" t="s">
        <v>1001</v>
      </c>
      <c r="H551" s="173">
        <v>16.38</v>
      </c>
      <c r="L551" s="33"/>
      <c r="M551" s="142"/>
      <c r="T551" s="54"/>
      <c r="AU551" s="18" t="s">
        <v>87</v>
      </c>
    </row>
    <row r="552" spans="2:47" s="1" customFormat="1">
      <c r="B552" s="33"/>
      <c r="D552" s="139" t="s">
        <v>445</v>
      </c>
      <c r="F552" s="172" t="s">
        <v>1002</v>
      </c>
      <c r="H552" s="173">
        <v>4.7839999999999998</v>
      </c>
      <c r="L552" s="33"/>
      <c r="M552" s="142"/>
      <c r="T552" s="54"/>
      <c r="AU552" s="18" t="s">
        <v>87</v>
      </c>
    </row>
    <row r="553" spans="2:47" s="1" customFormat="1">
      <c r="B553" s="33"/>
      <c r="D553" s="139" t="s">
        <v>445</v>
      </c>
      <c r="F553" s="172" t="s">
        <v>1003</v>
      </c>
      <c r="H553" s="173">
        <v>1.8720000000000001</v>
      </c>
      <c r="L553" s="33"/>
      <c r="M553" s="142"/>
      <c r="T553" s="54"/>
      <c r="AU553" s="18" t="s">
        <v>87</v>
      </c>
    </row>
    <row r="554" spans="2:47" s="1" customFormat="1">
      <c r="B554" s="33"/>
      <c r="D554" s="139" t="s">
        <v>445</v>
      </c>
      <c r="F554" s="172" t="s">
        <v>1004</v>
      </c>
      <c r="H554" s="173">
        <v>1.9239999999999999</v>
      </c>
      <c r="L554" s="33"/>
      <c r="M554" s="142"/>
      <c r="T554" s="54"/>
      <c r="AU554" s="18" t="s">
        <v>87</v>
      </c>
    </row>
    <row r="555" spans="2:47" s="1" customFormat="1">
      <c r="B555" s="33"/>
      <c r="D555" s="139" t="s">
        <v>445</v>
      </c>
      <c r="F555" s="172" t="s">
        <v>1005</v>
      </c>
      <c r="H555" s="173">
        <v>0.93600000000000005</v>
      </c>
      <c r="L555" s="33"/>
      <c r="M555" s="142"/>
      <c r="T555" s="54"/>
      <c r="AU555" s="18" t="s">
        <v>87</v>
      </c>
    </row>
    <row r="556" spans="2:47" s="1" customFormat="1">
      <c r="B556" s="33"/>
      <c r="D556" s="139" t="s">
        <v>445</v>
      </c>
      <c r="F556" s="172" t="s">
        <v>1006</v>
      </c>
      <c r="H556" s="173">
        <v>3.536</v>
      </c>
      <c r="L556" s="33"/>
      <c r="M556" s="142"/>
      <c r="T556" s="54"/>
      <c r="AU556" s="18" t="s">
        <v>87</v>
      </c>
    </row>
    <row r="557" spans="2:47" s="1" customFormat="1">
      <c r="B557" s="33"/>
      <c r="D557" s="139" t="s">
        <v>445</v>
      </c>
      <c r="F557" s="172" t="s">
        <v>1007</v>
      </c>
      <c r="H557" s="173">
        <v>34.128</v>
      </c>
      <c r="L557" s="33"/>
      <c r="M557" s="142"/>
      <c r="T557" s="54"/>
      <c r="AU557" s="18" t="s">
        <v>87</v>
      </c>
    </row>
    <row r="558" spans="2:47" s="1" customFormat="1">
      <c r="B558" s="33"/>
      <c r="D558" s="139" t="s">
        <v>445</v>
      </c>
      <c r="F558" s="172" t="s">
        <v>1008</v>
      </c>
      <c r="H558" s="173">
        <v>0</v>
      </c>
      <c r="L558" s="33"/>
      <c r="M558" s="142"/>
      <c r="T558" s="54"/>
      <c r="AU558" s="18" t="s">
        <v>87</v>
      </c>
    </row>
    <row r="559" spans="2:47" s="1" customFormat="1">
      <c r="B559" s="33"/>
      <c r="D559" s="139" t="s">
        <v>445</v>
      </c>
      <c r="F559" s="172" t="s">
        <v>1009</v>
      </c>
      <c r="H559" s="173">
        <v>578.70000000000005</v>
      </c>
      <c r="L559" s="33"/>
      <c r="M559" s="142"/>
      <c r="T559" s="54"/>
      <c r="AU559" s="18" t="s">
        <v>87</v>
      </c>
    </row>
    <row r="560" spans="2:47" s="1" customFormat="1">
      <c r="B560" s="33"/>
      <c r="D560" s="139" t="s">
        <v>445</v>
      </c>
      <c r="F560" s="172" t="s">
        <v>1010</v>
      </c>
      <c r="H560" s="173">
        <v>0</v>
      </c>
      <c r="L560" s="33"/>
      <c r="M560" s="142"/>
      <c r="T560" s="54"/>
      <c r="AU560" s="18" t="s">
        <v>87</v>
      </c>
    </row>
    <row r="561" spans="2:65" s="1" customFormat="1">
      <c r="B561" s="33"/>
      <c r="D561" s="139" t="s">
        <v>445</v>
      </c>
      <c r="F561" s="172" t="s">
        <v>1011</v>
      </c>
      <c r="H561" s="173">
        <v>532.62699999999995</v>
      </c>
      <c r="L561" s="33"/>
      <c r="M561" s="142"/>
      <c r="T561" s="54"/>
      <c r="AU561" s="18" t="s">
        <v>87</v>
      </c>
    </row>
    <row r="562" spans="2:65" s="1" customFormat="1">
      <c r="B562" s="33"/>
      <c r="D562" s="139" t="s">
        <v>445</v>
      </c>
      <c r="F562" s="172" t="s">
        <v>1012</v>
      </c>
      <c r="H562" s="173">
        <v>0</v>
      </c>
      <c r="L562" s="33"/>
      <c r="M562" s="142"/>
      <c r="T562" s="54"/>
      <c r="AU562" s="18" t="s">
        <v>87</v>
      </c>
    </row>
    <row r="563" spans="2:65" s="1" customFormat="1">
      <c r="B563" s="33"/>
      <c r="D563" s="139" t="s">
        <v>445</v>
      </c>
      <c r="F563" s="172" t="s">
        <v>1013</v>
      </c>
      <c r="H563" s="173">
        <v>793.19799999999998</v>
      </c>
      <c r="L563" s="33"/>
      <c r="M563" s="142"/>
      <c r="T563" s="54"/>
      <c r="AU563" s="18" t="s">
        <v>87</v>
      </c>
    </row>
    <row r="564" spans="2:65" s="1" customFormat="1">
      <c r="B564" s="33"/>
      <c r="D564" s="139" t="s">
        <v>445</v>
      </c>
      <c r="F564" s="172" t="s">
        <v>1014</v>
      </c>
      <c r="H564" s="173">
        <v>159.72</v>
      </c>
      <c r="L564" s="33"/>
      <c r="M564" s="142"/>
      <c r="T564" s="54"/>
      <c r="AU564" s="18" t="s">
        <v>87</v>
      </c>
    </row>
    <row r="565" spans="2:65" s="1" customFormat="1">
      <c r="B565" s="33"/>
      <c r="D565" s="139" t="s">
        <v>445</v>
      </c>
      <c r="F565" s="172" t="s">
        <v>1015</v>
      </c>
      <c r="H565" s="173">
        <v>0</v>
      </c>
      <c r="L565" s="33"/>
      <c r="M565" s="142"/>
      <c r="T565" s="54"/>
      <c r="AU565" s="18" t="s">
        <v>87</v>
      </c>
    </row>
    <row r="566" spans="2:65" s="1" customFormat="1">
      <c r="B566" s="33"/>
      <c r="D566" s="139" t="s">
        <v>445</v>
      </c>
      <c r="F566" s="172" t="s">
        <v>1016</v>
      </c>
      <c r="H566" s="173">
        <v>62.997</v>
      </c>
      <c r="L566" s="33"/>
      <c r="M566" s="142"/>
      <c r="T566" s="54"/>
      <c r="AU566" s="18" t="s">
        <v>87</v>
      </c>
    </row>
    <row r="567" spans="2:65" s="1" customFormat="1">
      <c r="B567" s="33"/>
      <c r="D567" s="139" t="s">
        <v>445</v>
      </c>
      <c r="F567" s="172" t="s">
        <v>464</v>
      </c>
      <c r="H567" s="173">
        <v>2243.8409999999999</v>
      </c>
      <c r="L567" s="33"/>
      <c r="M567" s="142"/>
      <c r="T567" s="54"/>
      <c r="AU567" s="18" t="s">
        <v>87</v>
      </c>
    </row>
    <row r="568" spans="2:65" s="1" customFormat="1" ht="16.5" customHeight="1">
      <c r="B568" s="33"/>
      <c r="C568" s="151" t="s">
        <v>389</v>
      </c>
      <c r="D568" s="151" t="s">
        <v>244</v>
      </c>
      <c r="E568" s="152" t="s">
        <v>1035</v>
      </c>
      <c r="F568" s="153" t="s">
        <v>1036</v>
      </c>
      <c r="G568" s="154" t="s">
        <v>638</v>
      </c>
      <c r="H568" s="155">
        <v>1144.3589999999999</v>
      </c>
      <c r="I568" s="156"/>
      <c r="J568" s="157">
        <f>ROUND(I568*H568,2)</f>
        <v>0</v>
      </c>
      <c r="K568" s="153" t="s">
        <v>452</v>
      </c>
      <c r="L568" s="158"/>
      <c r="M568" s="159" t="s">
        <v>21</v>
      </c>
      <c r="N568" s="160" t="s">
        <v>48</v>
      </c>
      <c r="P568" s="135">
        <f>O568*H568</f>
        <v>0</v>
      </c>
      <c r="Q568" s="135">
        <v>1E-3</v>
      </c>
      <c r="R568" s="135">
        <f>Q568*H568</f>
        <v>1.1443589999999999</v>
      </c>
      <c r="S568" s="135">
        <v>0</v>
      </c>
      <c r="T568" s="136">
        <f>S568*H568</f>
        <v>0</v>
      </c>
      <c r="AR568" s="137" t="s">
        <v>336</v>
      </c>
      <c r="AT568" s="137" t="s">
        <v>244</v>
      </c>
      <c r="AU568" s="137" t="s">
        <v>87</v>
      </c>
      <c r="AY568" s="18" t="s">
        <v>155</v>
      </c>
      <c r="BE568" s="138">
        <f>IF(N568="základní",J568,0)</f>
        <v>0</v>
      </c>
      <c r="BF568" s="138">
        <f>IF(N568="snížená",J568,0)</f>
        <v>0</v>
      </c>
      <c r="BG568" s="138">
        <f>IF(N568="zákl. přenesená",J568,0)</f>
        <v>0</v>
      </c>
      <c r="BH568" s="138">
        <f>IF(N568="sníž. přenesená",J568,0)</f>
        <v>0</v>
      </c>
      <c r="BI568" s="138">
        <f>IF(N568="nulová",J568,0)</f>
        <v>0</v>
      </c>
      <c r="BJ568" s="18" t="s">
        <v>85</v>
      </c>
      <c r="BK568" s="138">
        <f>ROUND(I568*H568,2)</f>
        <v>0</v>
      </c>
      <c r="BL568" s="18" t="s">
        <v>243</v>
      </c>
      <c r="BM568" s="137" t="s">
        <v>1037</v>
      </c>
    </row>
    <row r="569" spans="2:65" s="1" customFormat="1">
      <c r="B569" s="33"/>
      <c r="D569" s="139" t="s">
        <v>161</v>
      </c>
      <c r="F569" s="140" t="s">
        <v>1036</v>
      </c>
      <c r="I569" s="141"/>
      <c r="L569" s="33"/>
      <c r="M569" s="142"/>
      <c r="T569" s="54"/>
      <c r="AT569" s="18" t="s">
        <v>161</v>
      </c>
      <c r="AU569" s="18" t="s">
        <v>87</v>
      </c>
    </row>
    <row r="570" spans="2:65" s="1" customFormat="1" ht="29.25">
      <c r="B570" s="33"/>
      <c r="D570" s="139" t="s">
        <v>162</v>
      </c>
      <c r="F570" s="143" t="s">
        <v>621</v>
      </c>
      <c r="I570" s="141"/>
      <c r="L570" s="33"/>
      <c r="M570" s="142"/>
      <c r="T570" s="54"/>
      <c r="AT570" s="18" t="s">
        <v>162</v>
      </c>
      <c r="AU570" s="18" t="s">
        <v>87</v>
      </c>
    </row>
    <row r="571" spans="2:65" s="11" customFormat="1">
      <c r="B571" s="144"/>
      <c r="D571" s="139" t="s">
        <v>193</v>
      </c>
      <c r="E571" s="145" t="s">
        <v>21</v>
      </c>
      <c r="F571" s="146" t="s">
        <v>738</v>
      </c>
      <c r="H571" s="147">
        <v>2243.8409999999999</v>
      </c>
      <c r="I571" s="148"/>
      <c r="L571" s="144"/>
      <c r="M571" s="149"/>
      <c r="T571" s="150"/>
      <c r="AT571" s="145" t="s">
        <v>193</v>
      </c>
      <c r="AU571" s="145" t="s">
        <v>87</v>
      </c>
      <c r="AV571" s="11" t="s">
        <v>87</v>
      </c>
      <c r="AW571" s="11" t="s">
        <v>38</v>
      </c>
      <c r="AX571" s="11" t="s">
        <v>85</v>
      </c>
      <c r="AY571" s="145" t="s">
        <v>155</v>
      </c>
    </row>
    <row r="572" spans="2:65" s="1" customFormat="1">
      <c r="B572" s="33"/>
      <c r="D572" s="139" t="s">
        <v>445</v>
      </c>
      <c r="F572" s="171" t="s">
        <v>1020</v>
      </c>
      <c r="L572" s="33"/>
      <c r="M572" s="142"/>
      <c r="T572" s="54"/>
      <c r="AU572" s="18" t="s">
        <v>87</v>
      </c>
    </row>
    <row r="573" spans="2:65" s="1" customFormat="1">
      <c r="B573" s="33"/>
      <c r="D573" s="139" t="s">
        <v>445</v>
      </c>
      <c r="F573" s="172" t="s">
        <v>489</v>
      </c>
      <c r="H573" s="173">
        <v>0</v>
      </c>
      <c r="L573" s="33"/>
      <c r="M573" s="142"/>
      <c r="T573" s="54"/>
      <c r="AU573" s="18" t="s">
        <v>87</v>
      </c>
    </row>
    <row r="574" spans="2:65" s="1" customFormat="1">
      <c r="B574" s="33"/>
      <c r="D574" s="139" t="s">
        <v>445</v>
      </c>
      <c r="F574" s="172" t="s">
        <v>994</v>
      </c>
      <c r="H574" s="173">
        <v>0</v>
      </c>
      <c r="L574" s="33"/>
      <c r="M574" s="142"/>
      <c r="T574" s="54"/>
      <c r="AU574" s="18" t="s">
        <v>87</v>
      </c>
    </row>
    <row r="575" spans="2:65" s="1" customFormat="1">
      <c r="B575" s="33"/>
      <c r="D575" s="139" t="s">
        <v>445</v>
      </c>
      <c r="F575" s="172" t="s">
        <v>995</v>
      </c>
      <c r="H575" s="173">
        <v>7.6120000000000001</v>
      </c>
      <c r="L575" s="33"/>
      <c r="M575" s="142"/>
      <c r="T575" s="54"/>
      <c r="AU575" s="18" t="s">
        <v>87</v>
      </c>
    </row>
    <row r="576" spans="2:65" s="1" customFormat="1">
      <c r="B576" s="33"/>
      <c r="D576" s="139" t="s">
        <v>445</v>
      </c>
      <c r="F576" s="172" t="s">
        <v>996</v>
      </c>
      <c r="H576" s="173">
        <v>5.4</v>
      </c>
      <c r="L576" s="33"/>
      <c r="M576" s="142"/>
      <c r="T576" s="54"/>
      <c r="AU576" s="18" t="s">
        <v>87</v>
      </c>
    </row>
    <row r="577" spans="2:47" s="1" customFormat="1">
      <c r="B577" s="33"/>
      <c r="D577" s="139" t="s">
        <v>445</v>
      </c>
      <c r="F577" s="172" t="s">
        <v>997</v>
      </c>
      <c r="H577" s="173">
        <v>0</v>
      </c>
      <c r="L577" s="33"/>
      <c r="M577" s="142"/>
      <c r="T577" s="54"/>
      <c r="AU577" s="18" t="s">
        <v>87</v>
      </c>
    </row>
    <row r="578" spans="2:47" s="1" customFormat="1">
      <c r="B578" s="33"/>
      <c r="D578" s="139" t="s">
        <v>445</v>
      </c>
      <c r="F578" s="172" t="s">
        <v>998</v>
      </c>
      <c r="H578" s="173">
        <v>8.327</v>
      </c>
      <c r="L578" s="33"/>
      <c r="M578" s="142"/>
      <c r="T578" s="54"/>
      <c r="AU578" s="18" t="s">
        <v>87</v>
      </c>
    </row>
    <row r="579" spans="2:47" s="1" customFormat="1">
      <c r="B579" s="33"/>
      <c r="D579" s="139" t="s">
        <v>445</v>
      </c>
      <c r="F579" s="172" t="s">
        <v>999</v>
      </c>
      <c r="H579" s="173">
        <v>0</v>
      </c>
      <c r="L579" s="33"/>
      <c r="M579" s="142"/>
      <c r="T579" s="54"/>
      <c r="AU579" s="18" t="s">
        <v>87</v>
      </c>
    </row>
    <row r="580" spans="2:47" s="1" customFormat="1">
      <c r="B580" s="33"/>
      <c r="D580" s="139" t="s">
        <v>445</v>
      </c>
      <c r="F580" s="172" t="s">
        <v>1000</v>
      </c>
      <c r="H580" s="173">
        <v>31.7</v>
      </c>
      <c r="L580" s="33"/>
      <c r="M580" s="142"/>
      <c r="T580" s="54"/>
      <c r="AU580" s="18" t="s">
        <v>87</v>
      </c>
    </row>
    <row r="581" spans="2:47" s="1" customFormat="1">
      <c r="B581" s="33"/>
      <c r="D581" s="139" t="s">
        <v>445</v>
      </c>
      <c r="F581" s="172" t="s">
        <v>1001</v>
      </c>
      <c r="H581" s="173">
        <v>16.38</v>
      </c>
      <c r="L581" s="33"/>
      <c r="M581" s="142"/>
      <c r="T581" s="54"/>
      <c r="AU581" s="18" t="s">
        <v>87</v>
      </c>
    </row>
    <row r="582" spans="2:47" s="1" customFormat="1">
      <c r="B582" s="33"/>
      <c r="D582" s="139" t="s">
        <v>445</v>
      </c>
      <c r="F582" s="172" t="s">
        <v>1002</v>
      </c>
      <c r="H582" s="173">
        <v>4.7839999999999998</v>
      </c>
      <c r="L582" s="33"/>
      <c r="M582" s="142"/>
      <c r="T582" s="54"/>
      <c r="AU582" s="18" t="s">
        <v>87</v>
      </c>
    </row>
    <row r="583" spans="2:47" s="1" customFormat="1">
      <c r="B583" s="33"/>
      <c r="D583" s="139" t="s">
        <v>445</v>
      </c>
      <c r="F583" s="172" t="s">
        <v>1003</v>
      </c>
      <c r="H583" s="173">
        <v>1.8720000000000001</v>
      </c>
      <c r="L583" s="33"/>
      <c r="M583" s="142"/>
      <c r="T583" s="54"/>
      <c r="AU583" s="18" t="s">
        <v>87</v>
      </c>
    </row>
    <row r="584" spans="2:47" s="1" customFormat="1">
      <c r="B584" s="33"/>
      <c r="D584" s="139" t="s">
        <v>445</v>
      </c>
      <c r="F584" s="172" t="s">
        <v>1004</v>
      </c>
      <c r="H584" s="173">
        <v>1.9239999999999999</v>
      </c>
      <c r="L584" s="33"/>
      <c r="M584" s="142"/>
      <c r="T584" s="54"/>
      <c r="AU584" s="18" t="s">
        <v>87</v>
      </c>
    </row>
    <row r="585" spans="2:47" s="1" customFormat="1">
      <c r="B585" s="33"/>
      <c r="D585" s="139" t="s">
        <v>445</v>
      </c>
      <c r="F585" s="172" t="s">
        <v>1005</v>
      </c>
      <c r="H585" s="173">
        <v>0.93600000000000005</v>
      </c>
      <c r="L585" s="33"/>
      <c r="M585" s="142"/>
      <c r="T585" s="54"/>
      <c r="AU585" s="18" t="s">
        <v>87</v>
      </c>
    </row>
    <row r="586" spans="2:47" s="1" customFormat="1">
      <c r="B586" s="33"/>
      <c r="D586" s="139" t="s">
        <v>445</v>
      </c>
      <c r="F586" s="172" t="s">
        <v>1006</v>
      </c>
      <c r="H586" s="173">
        <v>3.536</v>
      </c>
      <c r="L586" s="33"/>
      <c r="M586" s="142"/>
      <c r="T586" s="54"/>
      <c r="AU586" s="18" t="s">
        <v>87</v>
      </c>
    </row>
    <row r="587" spans="2:47" s="1" customFormat="1">
      <c r="B587" s="33"/>
      <c r="D587" s="139" t="s">
        <v>445</v>
      </c>
      <c r="F587" s="172" t="s">
        <v>1007</v>
      </c>
      <c r="H587" s="173">
        <v>34.128</v>
      </c>
      <c r="L587" s="33"/>
      <c r="M587" s="142"/>
      <c r="T587" s="54"/>
      <c r="AU587" s="18" t="s">
        <v>87</v>
      </c>
    </row>
    <row r="588" spans="2:47" s="1" customFormat="1">
      <c r="B588" s="33"/>
      <c r="D588" s="139" t="s">
        <v>445</v>
      </c>
      <c r="F588" s="172" t="s">
        <v>1008</v>
      </c>
      <c r="H588" s="173">
        <v>0</v>
      </c>
      <c r="L588" s="33"/>
      <c r="M588" s="142"/>
      <c r="T588" s="54"/>
      <c r="AU588" s="18" t="s">
        <v>87</v>
      </c>
    </row>
    <row r="589" spans="2:47" s="1" customFormat="1">
      <c r="B589" s="33"/>
      <c r="D589" s="139" t="s">
        <v>445</v>
      </c>
      <c r="F589" s="172" t="s">
        <v>1009</v>
      </c>
      <c r="H589" s="173">
        <v>578.70000000000005</v>
      </c>
      <c r="L589" s="33"/>
      <c r="M589" s="142"/>
      <c r="T589" s="54"/>
      <c r="AU589" s="18" t="s">
        <v>87</v>
      </c>
    </row>
    <row r="590" spans="2:47" s="1" customFormat="1">
      <c r="B590" s="33"/>
      <c r="D590" s="139" t="s">
        <v>445</v>
      </c>
      <c r="F590" s="172" t="s">
        <v>1010</v>
      </c>
      <c r="H590" s="173">
        <v>0</v>
      </c>
      <c r="L590" s="33"/>
      <c r="M590" s="142"/>
      <c r="T590" s="54"/>
      <c r="AU590" s="18" t="s">
        <v>87</v>
      </c>
    </row>
    <row r="591" spans="2:47" s="1" customFormat="1">
      <c r="B591" s="33"/>
      <c r="D591" s="139" t="s">
        <v>445</v>
      </c>
      <c r="F591" s="172" t="s">
        <v>1011</v>
      </c>
      <c r="H591" s="173">
        <v>532.62699999999995</v>
      </c>
      <c r="L591" s="33"/>
      <c r="M591" s="142"/>
      <c r="T591" s="54"/>
      <c r="AU591" s="18" t="s">
        <v>87</v>
      </c>
    </row>
    <row r="592" spans="2:47" s="1" customFormat="1">
      <c r="B592" s="33"/>
      <c r="D592" s="139" t="s">
        <v>445</v>
      </c>
      <c r="F592" s="172" t="s">
        <v>1012</v>
      </c>
      <c r="H592" s="173">
        <v>0</v>
      </c>
      <c r="L592" s="33"/>
      <c r="M592" s="142"/>
      <c r="T592" s="54"/>
      <c r="AU592" s="18" t="s">
        <v>87</v>
      </c>
    </row>
    <row r="593" spans="2:65" s="1" customFormat="1">
      <c r="B593" s="33"/>
      <c r="D593" s="139" t="s">
        <v>445</v>
      </c>
      <c r="F593" s="172" t="s">
        <v>1013</v>
      </c>
      <c r="H593" s="173">
        <v>793.19799999999998</v>
      </c>
      <c r="L593" s="33"/>
      <c r="M593" s="142"/>
      <c r="T593" s="54"/>
      <c r="AU593" s="18" t="s">
        <v>87</v>
      </c>
    </row>
    <row r="594" spans="2:65" s="1" customFormat="1">
      <c r="B594" s="33"/>
      <c r="D594" s="139" t="s">
        <v>445</v>
      </c>
      <c r="F594" s="172" t="s">
        <v>1014</v>
      </c>
      <c r="H594" s="173">
        <v>159.72</v>
      </c>
      <c r="L594" s="33"/>
      <c r="M594" s="142"/>
      <c r="T594" s="54"/>
      <c r="AU594" s="18" t="s">
        <v>87</v>
      </c>
    </row>
    <row r="595" spans="2:65" s="1" customFormat="1">
      <c r="B595" s="33"/>
      <c r="D595" s="139" t="s">
        <v>445</v>
      </c>
      <c r="F595" s="172" t="s">
        <v>1015</v>
      </c>
      <c r="H595" s="173">
        <v>0</v>
      </c>
      <c r="L595" s="33"/>
      <c r="M595" s="142"/>
      <c r="T595" s="54"/>
      <c r="AU595" s="18" t="s">
        <v>87</v>
      </c>
    </row>
    <row r="596" spans="2:65" s="1" customFormat="1">
      <c r="B596" s="33"/>
      <c r="D596" s="139" t="s">
        <v>445</v>
      </c>
      <c r="F596" s="172" t="s">
        <v>1016</v>
      </c>
      <c r="H596" s="173">
        <v>62.997</v>
      </c>
      <c r="L596" s="33"/>
      <c r="M596" s="142"/>
      <c r="T596" s="54"/>
      <c r="AU596" s="18" t="s">
        <v>87</v>
      </c>
    </row>
    <row r="597" spans="2:65" s="1" customFormat="1">
      <c r="B597" s="33"/>
      <c r="D597" s="139" t="s">
        <v>445</v>
      </c>
      <c r="F597" s="172" t="s">
        <v>464</v>
      </c>
      <c r="H597" s="173">
        <v>2243.8409999999999</v>
      </c>
      <c r="L597" s="33"/>
      <c r="M597" s="142"/>
      <c r="T597" s="54"/>
      <c r="AU597" s="18" t="s">
        <v>87</v>
      </c>
    </row>
    <row r="598" spans="2:65" s="11" customFormat="1">
      <c r="B598" s="144"/>
      <c r="D598" s="139" t="s">
        <v>193</v>
      </c>
      <c r="F598" s="146" t="s">
        <v>1038</v>
      </c>
      <c r="H598" s="147">
        <v>1144.3589999999999</v>
      </c>
      <c r="I598" s="148"/>
      <c r="L598" s="144"/>
      <c r="M598" s="149"/>
      <c r="T598" s="150"/>
      <c r="AT598" s="145" t="s">
        <v>193</v>
      </c>
      <c r="AU598" s="145" t="s">
        <v>87</v>
      </c>
      <c r="AV598" s="11" t="s">
        <v>87</v>
      </c>
      <c r="AW598" s="11" t="s">
        <v>4</v>
      </c>
      <c r="AX598" s="11" t="s">
        <v>85</v>
      </c>
      <c r="AY598" s="145" t="s">
        <v>155</v>
      </c>
    </row>
    <row r="599" spans="2:65" s="1" customFormat="1" ht="16.5" customHeight="1">
      <c r="B599" s="33"/>
      <c r="C599" s="126" t="s">
        <v>394</v>
      </c>
      <c r="D599" s="126" t="s">
        <v>156</v>
      </c>
      <c r="E599" s="127" t="s">
        <v>1039</v>
      </c>
      <c r="F599" s="128" t="s">
        <v>1040</v>
      </c>
      <c r="G599" s="129" t="s">
        <v>415</v>
      </c>
      <c r="H599" s="130">
        <v>4487.6819999999998</v>
      </c>
      <c r="I599" s="131"/>
      <c r="J599" s="132">
        <f>ROUND(I599*H599,2)</f>
        <v>0</v>
      </c>
      <c r="K599" s="128" t="s">
        <v>21</v>
      </c>
      <c r="L599" s="33"/>
      <c r="M599" s="133" t="s">
        <v>21</v>
      </c>
      <c r="N599" s="134" t="s">
        <v>48</v>
      </c>
      <c r="P599" s="135">
        <f>O599*H599</f>
        <v>0</v>
      </c>
      <c r="Q599" s="135">
        <v>0</v>
      </c>
      <c r="R599" s="135">
        <f>Q599*H599</f>
        <v>0</v>
      </c>
      <c r="S599" s="135">
        <v>0</v>
      </c>
      <c r="T599" s="136">
        <f>S599*H599</f>
        <v>0</v>
      </c>
      <c r="AR599" s="137" t="s">
        <v>243</v>
      </c>
      <c r="AT599" s="137" t="s">
        <v>156</v>
      </c>
      <c r="AU599" s="137" t="s">
        <v>87</v>
      </c>
      <c r="AY599" s="18" t="s">
        <v>155</v>
      </c>
      <c r="BE599" s="138">
        <f>IF(N599="základní",J599,0)</f>
        <v>0</v>
      </c>
      <c r="BF599" s="138">
        <f>IF(N599="snížená",J599,0)</f>
        <v>0</v>
      </c>
      <c r="BG599" s="138">
        <f>IF(N599="zákl. přenesená",J599,0)</f>
        <v>0</v>
      </c>
      <c r="BH599" s="138">
        <f>IF(N599="sníž. přenesená",J599,0)</f>
        <v>0</v>
      </c>
      <c r="BI599" s="138">
        <f>IF(N599="nulová",J599,0)</f>
        <v>0</v>
      </c>
      <c r="BJ599" s="18" t="s">
        <v>85</v>
      </c>
      <c r="BK599" s="138">
        <f>ROUND(I599*H599,2)</f>
        <v>0</v>
      </c>
      <c r="BL599" s="18" t="s">
        <v>243</v>
      </c>
      <c r="BM599" s="137" t="s">
        <v>1041</v>
      </c>
    </row>
    <row r="600" spans="2:65" s="1" customFormat="1">
      <c r="B600" s="33"/>
      <c r="D600" s="139" t="s">
        <v>161</v>
      </c>
      <c r="F600" s="140" t="s">
        <v>1042</v>
      </c>
      <c r="I600" s="141"/>
      <c r="L600" s="33"/>
      <c r="M600" s="142"/>
      <c r="T600" s="54"/>
      <c r="AT600" s="18" t="s">
        <v>161</v>
      </c>
      <c r="AU600" s="18" t="s">
        <v>87</v>
      </c>
    </row>
    <row r="601" spans="2:65" s="1" customFormat="1" ht="29.25">
      <c r="B601" s="33"/>
      <c r="D601" s="139" t="s">
        <v>162</v>
      </c>
      <c r="F601" s="143" t="s">
        <v>621</v>
      </c>
      <c r="I601" s="141"/>
      <c r="L601" s="33"/>
      <c r="M601" s="142"/>
      <c r="T601" s="54"/>
      <c r="AT601" s="18" t="s">
        <v>162</v>
      </c>
      <c r="AU601" s="18" t="s">
        <v>87</v>
      </c>
    </row>
    <row r="602" spans="2:65" s="11" customFormat="1">
      <c r="B602" s="144"/>
      <c r="D602" s="139" t="s">
        <v>193</v>
      </c>
      <c r="E602" s="145" t="s">
        <v>21</v>
      </c>
      <c r="F602" s="146" t="s">
        <v>1043</v>
      </c>
      <c r="H602" s="147">
        <v>4487.6819999999998</v>
      </c>
      <c r="I602" s="148"/>
      <c r="L602" s="144"/>
      <c r="M602" s="149"/>
      <c r="T602" s="150"/>
      <c r="AT602" s="145" t="s">
        <v>193</v>
      </c>
      <c r="AU602" s="145" t="s">
        <v>87</v>
      </c>
      <c r="AV602" s="11" t="s">
        <v>87</v>
      </c>
      <c r="AW602" s="11" t="s">
        <v>38</v>
      </c>
      <c r="AX602" s="11" t="s">
        <v>85</v>
      </c>
      <c r="AY602" s="145" t="s">
        <v>155</v>
      </c>
    </row>
    <row r="603" spans="2:65" s="1" customFormat="1">
      <c r="B603" s="33"/>
      <c r="D603" s="139" t="s">
        <v>445</v>
      </c>
      <c r="F603" s="171" t="s">
        <v>1020</v>
      </c>
      <c r="L603" s="33"/>
      <c r="M603" s="142"/>
      <c r="T603" s="54"/>
      <c r="AU603" s="18" t="s">
        <v>87</v>
      </c>
    </row>
    <row r="604" spans="2:65" s="1" customFormat="1">
      <c r="B604" s="33"/>
      <c r="D604" s="139" t="s">
        <v>445</v>
      </c>
      <c r="F604" s="172" t="s">
        <v>489</v>
      </c>
      <c r="H604" s="173">
        <v>0</v>
      </c>
      <c r="L604" s="33"/>
      <c r="M604" s="142"/>
      <c r="T604" s="54"/>
      <c r="AU604" s="18" t="s">
        <v>87</v>
      </c>
    </row>
    <row r="605" spans="2:65" s="1" customFormat="1">
      <c r="B605" s="33"/>
      <c r="D605" s="139" t="s">
        <v>445</v>
      </c>
      <c r="F605" s="172" t="s">
        <v>994</v>
      </c>
      <c r="H605" s="173">
        <v>0</v>
      </c>
      <c r="L605" s="33"/>
      <c r="M605" s="142"/>
      <c r="T605" s="54"/>
      <c r="AU605" s="18" t="s">
        <v>87</v>
      </c>
    </row>
    <row r="606" spans="2:65" s="1" customFormat="1">
      <c r="B606" s="33"/>
      <c r="D606" s="139" t="s">
        <v>445</v>
      </c>
      <c r="F606" s="172" t="s">
        <v>995</v>
      </c>
      <c r="H606" s="173">
        <v>7.6120000000000001</v>
      </c>
      <c r="L606" s="33"/>
      <c r="M606" s="142"/>
      <c r="T606" s="54"/>
      <c r="AU606" s="18" t="s">
        <v>87</v>
      </c>
    </row>
    <row r="607" spans="2:65" s="1" customFormat="1">
      <c r="B607" s="33"/>
      <c r="D607" s="139" t="s">
        <v>445</v>
      </c>
      <c r="F607" s="172" t="s">
        <v>996</v>
      </c>
      <c r="H607" s="173">
        <v>5.4</v>
      </c>
      <c r="L607" s="33"/>
      <c r="M607" s="142"/>
      <c r="T607" s="54"/>
      <c r="AU607" s="18" t="s">
        <v>87</v>
      </c>
    </row>
    <row r="608" spans="2:65" s="1" customFormat="1">
      <c r="B608" s="33"/>
      <c r="D608" s="139" t="s">
        <v>445</v>
      </c>
      <c r="F608" s="172" t="s">
        <v>997</v>
      </c>
      <c r="H608" s="173">
        <v>0</v>
      </c>
      <c r="L608" s="33"/>
      <c r="M608" s="142"/>
      <c r="T608" s="54"/>
      <c r="AU608" s="18" t="s">
        <v>87</v>
      </c>
    </row>
    <row r="609" spans="2:47" s="1" customFormat="1">
      <c r="B609" s="33"/>
      <c r="D609" s="139" t="s">
        <v>445</v>
      </c>
      <c r="F609" s="172" t="s">
        <v>998</v>
      </c>
      <c r="H609" s="173">
        <v>8.327</v>
      </c>
      <c r="L609" s="33"/>
      <c r="M609" s="142"/>
      <c r="T609" s="54"/>
      <c r="AU609" s="18" t="s">
        <v>87</v>
      </c>
    </row>
    <row r="610" spans="2:47" s="1" customFormat="1">
      <c r="B610" s="33"/>
      <c r="D610" s="139" t="s">
        <v>445</v>
      </c>
      <c r="F610" s="172" t="s">
        <v>999</v>
      </c>
      <c r="H610" s="173">
        <v>0</v>
      </c>
      <c r="L610" s="33"/>
      <c r="M610" s="142"/>
      <c r="T610" s="54"/>
      <c r="AU610" s="18" t="s">
        <v>87</v>
      </c>
    </row>
    <row r="611" spans="2:47" s="1" customFormat="1">
      <c r="B611" s="33"/>
      <c r="D611" s="139" t="s">
        <v>445</v>
      </c>
      <c r="F611" s="172" t="s">
        <v>1000</v>
      </c>
      <c r="H611" s="173">
        <v>31.7</v>
      </c>
      <c r="L611" s="33"/>
      <c r="M611" s="142"/>
      <c r="T611" s="54"/>
      <c r="AU611" s="18" t="s">
        <v>87</v>
      </c>
    </row>
    <row r="612" spans="2:47" s="1" customFormat="1">
      <c r="B612" s="33"/>
      <c r="D612" s="139" t="s">
        <v>445</v>
      </c>
      <c r="F612" s="172" t="s">
        <v>1001</v>
      </c>
      <c r="H612" s="173">
        <v>16.38</v>
      </c>
      <c r="L612" s="33"/>
      <c r="M612" s="142"/>
      <c r="T612" s="54"/>
      <c r="AU612" s="18" t="s">
        <v>87</v>
      </c>
    </row>
    <row r="613" spans="2:47" s="1" customFormat="1">
      <c r="B613" s="33"/>
      <c r="D613" s="139" t="s">
        <v>445</v>
      </c>
      <c r="F613" s="172" t="s">
        <v>1002</v>
      </c>
      <c r="H613" s="173">
        <v>4.7839999999999998</v>
      </c>
      <c r="L613" s="33"/>
      <c r="M613" s="142"/>
      <c r="T613" s="54"/>
      <c r="AU613" s="18" t="s">
        <v>87</v>
      </c>
    </row>
    <row r="614" spans="2:47" s="1" customFormat="1">
      <c r="B614" s="33"/>
      <c r="D614" s="139" t="s">
        <v>445</v>
      </c>
      <c r="F614" s="172" t="s">
        <v>1003</v>
      </c>
      <c r="H614" s="173">
        <v>1.8720000000000001</v>
      </c>
      <c r="L614" s="33"/>
      <c r="M614" s="142"/>
      <c r="T614" s="54"/>
      <c r="AU614" s="18" t="s">
        <v>87</v>
      </c>
    </row>
    <row r="615" spans="2:47" s="1" customFormat="1">
      <c r="B615" s="33"/>
      <c r="D615" s="139" t="s">
        <v>445</v>
      </c>
      <c r="F615" s="172" t="s">
        <v>1004</v>
      </c>
      <c r="H615" s="173">
        <v>1.9239999999999999</v>
      </c>
      <c r="L615" s="33"/>
      <c r="M615" s="142"/>
      <c r="T615" s="54"/>
      <c r="AU615" s="18" t="s">
        <v>87</v>
      </c>
    </row>
    <row r="616" spans="2:47" s="1" customFormat="1">
      <c r="B616" s="33"/>
      <c r="D616" s="139" t="s">
        <v>445</v>
      </c>
      <c r="F616" s="172" t="s">
        <v>1005</v>
      </c>
      <c r="H616" s="173">
        <v>0.93600000000000005</v>
      </c>
      <c r="L616" s="33"/>
      <c r="M616" s="142"/>
      <c r="T616" s="54"/>
      <c r="AU616" s="18" t="s">
        <v>87</v>
      </c>
    </row>
    <row r="617" spans="2:47" s="1" customFormat="1">
      <c r="B617" s="33"/>
      <c r="D617" s="139" t="s">
        <v>445</v>
      </c>
      <c r="F617" s="172" t="s">
        <v>1006</v>
      </c>
      <c r="H617" s="173">
        <v>3.536</v>
      </c>
      <c r="L617" s="33"/>
      <c r="M617" s="142"/>
      <c r="T617" s="54"/>
      <c r="AU617" s="18" t="s">
        <v>87</v>
      </c>
    </row>
    <row r="618" spans="2:47" s="1" customFormat="1">
      <c r="B618" s="33"/>
      <c r="D618" s="139" t="s">
        <v>445</v>
      </c>
      <c r="F618" s="172" t="s">
        <v>1007</v>
      </c>
      <c r="H618" s="173">
        <v>34.128</v>
      </c>
      <c r="L618" s="33"/>
      <c r="M618" s="142"/>
      <c r="T618" s="54"/>
      <c r="AU618" s="18" t="s">
        <v>87</v>
      </c>
    </row>
    <row r="619" spans="2:47" s="1" customFormat="1">
      <c r="B619" s="33"/>
      <c r="D619" s="139" t="s">
        <v>445</v>
      </c>
      <c r="F619" s="172" t="s">
        <v>1008</v>
      </c>
      <c r="H619" s="173">
        <v>0</v>
      </c>
      <c r="L619" s="33"/>
      <c r="M619" s="142"/>
      <c r="T619" s="54"/>
      <c r="AU619" s="18" t="s">
        <v>87</v>
      </c>
    </row>
    <row r="620" spans="2:47" s="1" customFormat="1">
      <c r="B620" s="33"/>
      <c r="D620" s="139" t="s">
        <v>445</v>
      </c>
      <c r="F620" s="172" t="s">
        <v>1009</v>
      </c>
      <c r="H620" s="173">
        <v>578.70000000000005</v>
      </c>
      <c r="L620" s="33"/>
      <c r="M620" s="142"/>
      <c r="T620" s="54"/>
      <c r="AU620" s="18" t="s">
        <v>87</v>
      </c>
    </row>
    <row r="621" spans="2:47" s="1" customFormat="1">
      <c r="B621" s="33"/>
      <c r="D621" s="139" t="s">
        <v>445</v>
      </c>
      <c r="F621" s="172" t="s">
        <v>1010</v>
      </c>
      <c r="H621" s="173">
        <v>0</v>
      </c>
      <c r="L621" s="33"/>
      <c r="M621" s="142"/>
      <c r="T621" s="54"/>
      <c r="AU621" s="18" t="s">
        <v>87</v>
      </c>
    </row>
    <row r="622" spans="2:47" s="1" customFormat="1">
      <c r="B622" s="33"/>
      <c r="D622" s="139" t="s">
        <v>445</v>
      </c>
      <c r="F622" s="172" t="s">
        <v>1011</v>
      </c>
      <c r="H622" s="173">
        <v>532.62699999999995</v>
      </c>
      <c r="L622" s="33"/>
      <c r="M622" s="142"/>
      <c r="T622" s="54"/>
      <c r="AU622" s="18" t="s">
        <v>87</v>
      </c>
    </row>
    <row r="623" spans="2:47" s="1" customFormat="1">
      <c r="B623" s="33"/>
      <c r="D623" s="139" t="s">
        <v>445</v>
      </c>
      <c r="F623" s="172" t="s">
        <v>1012</v>
      </c>
      <c r="H623" s="173">
        <v>0</v>
      </c>
      <c r="L623" s="33"/>
      <c r="M623" s="142"/>
      <c r="T623" s="54"/>
      <c r="AU623" s="18" t="s">
        <v>87</v>
      </c>
    </row>
    <row r="624" spans="2:47" s="1" customFormat="1">
      <c r="B624" s="33"/>
      <c r="D624" s="139" t="s">
        <v>445</v>
      </c>
      <c r="F624" s="172" t="s">
        <v>1013</v>
      </c>
      <c r="H624" s="173">
        <v>793.19799999999998</v>
      </c>
      <c r="L624" s="33"/>
      <c r="M624" s="142"/>
      <c r="T624" s="54"/>
      <c r="AU624" s="18" t="s">
        <v>87</v>
      </c>
    </row>
    <row r="625" spans="2:65" s="1" customFormat="1">
      <c r="B625" s="33"/>
      <c r="D625" s="139" t="s">
        <v>445</v>
      </c>
      <c r="F625" s="172" t="s">
        <v>1014</v>
      </c>
      <c r="H625" s="173">
        <v>159.72</v>
      </c>
      <c r="L625" s="33"/>
      <c r="M625" s="142"/>
      <c r="T625" s="54"/>
      <c r="AU625" s="18" t="s">
        <v>87</v>
      </c>
    </row>
    <row r="626" spans="2:65" s="1" customFormat="1">
      <c r="B626" s="33"/>
      <c r="D626" s="139" t="s">
        <v>445</v>
      </c>
      <c r="F626" s="172" t="s">
        <v>1015</v>
      </c>
      <c r="H626" s="173">
        <v>0</v>
      </c>
      <c r="L626" s="33"/>
      <c r="M626" s="142"/>
      <c r="T626" s="54"/>
      <c r="AU626" s="18" t="s">
        <v>87</v>
      </c>
    </row>
    <row r="627" spans="2:65" s="1" customFormat="1">
      <c r="B627" s="33"/>
      <c r="D627" s="139" t="s">
        <v>445</v>
      </c>
      <c r="F627" s="172" t="s">
        <v>1016</v>
      </c>
      <c r="H627" s="173">
        <v>62.997</v>
      </c>
      <c r="L627" s="33"/>
      <c r="M627" s="142"/>
      <c r="T627" s="54"/>
      <c r="AU627" s="18" t="s">
        <v>87</v>
      </c>
    </row>
    <row r="628" spans="2:65" s="1" customFormat="1">
      <c r="B628" s="33"/>
      <c r="D628" s="139" t="s">
        <v>445</v>
      </c>
      <c r="F628" s="172" t="s">
        <v>464</v>
      </c>
      <c r="H628" s="173">
        <v>2243.8409999999999</v>
      </c>
      <c r="L628" s="33"/>
      <c r="M628" s="142"/>
      <c r="T628" s="54"/>
      <c r="AU628" s="18" t="s">
        <v>87</v>
      </c>
    </row>
    <row r="629" spans="2:65" s="1" customFormat="1" ht="16.5" customHeight="1">
      <c r="B629" s="33"/>
      <c r="C629" s="151" t="s">
        <v>399</v>
      </c>
      <c r="D629" s="151" t="s">
        <v>244</v>
      </c>
      <c r="E629" s="152" t="s">
        <v>1044</v>
      </c>
      <c r="F629" s="153" t="s">
        <v>1045</v>
      </c>
      <c r="G629" s="154" t="s">
        <v>638</v>
      </c>
      <c r="H629" s="155">
        <v>1750.1959999999999</v>
      </c>
      <c r="I629" s="156"/>
      <c r="J629" s="157">
        <f>ROUND(I629*H629,2)</f>
        <v>0</v>
      </c>
      <c r="K629" s="153" t="s">
        <v>452</v>
      </c>
      <c r="L629" s="158"/>
      <c r="M629" s="159" t="s">
        <v>21</v>
      </c>
      <c r="N629" s="160" t="s">
        <v>48</v>
      </c>
      <c r="P629" s="135">
        <f>O629*H629</f>
        <v>0</v>
      </c>
      <c r="Q629" s="135">
        <v>1E-3</v>
      </c>
      <c r="R629" s="135">
        <f>Q629*H629</f>
        <v>1.7501959999999999</v>
      </c>
      <c r="S629" s="135">
        <v>0</v>
      </c>
      <c r="T629" s="136">
        <f>S629*H629</f>
        <v>0</v>
      </c>
      <c r="AR629" s="137" t="s">
        <v>336</v>
      </c>
      <c r="AT629" s="137" t="s">
        <v>244</v>
      </c>
      <c r="AU629" s="137" t="s">
        <v>87</v>
      </c>
      <c r="AY629" s="18" t="s">
        <v>155</v>
      </c>
      <c r="BE629" s="138">
        <f>IF(N629="základní",J629,0)</f>
        <v>0</v>
      </c>
      <c r="BF629" s="138">
        <f>IF(N629="snížená",J629,0)</f>
        <v>0</v>
      </c>
      <c r="BG629" s="138">
        <f>IF(N629="zákl. přenesená",J629,0)</f>
        <v>0</v>
      </c>
      <c r="BH629" s="138">
        <f>IF(N629="sníž. přenesená",J629,0)</f>
        <v>0</v>
      </c>
      <c r="BI629" s="138">
        <f>IF(N629="nulová",J629,0)</f>
        <v>0</v>
      </c>
      <c r="BJ629" s="18" t="s">
        <v>85</v>
      </c>
      <c r="BK629" s="138">
        <f>ROUND(I629*H629,2)</f>
        <v>0</v>
      </c>
      <c r="BL629" s="18" t="s">
        <v>243</v>
      </c>
      <c r="BM629" s="137" t="s">
        <v>1046</v>
      </c>
    </row>
    <row r="630" spans="2:65" s="1" customFormat="1">
      <c r="B630" s="33"/>
      <c r="D630" s="139" t="s">
        <v>161</v>
      </c>
      <c r="F630" s="140" t="s">
        <v>1045</v>
      </c>
      <c r="I630" s="141"/>
      <c r="L630" s="33"/>
      <c r="M630" s="142"/>
      <c r="T630" s="54"/>
      <c r="AT630" s="18" t="s">
        <v>161</v>
      </c>
      <c r="AU630" s="18" t="s">
        <v>87</v>
      </c>
    </row>
    <row r="631" spans="2:65" s="1" customFormat="1" ht="29.25">
      <c r="B631" s="33"/>
      <c r="D631" s="139" t="s">
        <v>162</v>
      </c>
      <c r="F631" s="143" t="s">
        <v>621</v>
      </c>
      <c r="I631" s="141"/>
      <c r="L631" s="33"/>
      <c r="M631" s="142"/>
      <c r="T631" s="54"/>
      <c r="AT631" s="18" t="s">
        <v>162</v>
      </c>
      <c r="AU631" s="18" t="s">
        <v>87</v>
      </c>
    </row>
    <row r="632" spans="2:65" s="11" customFormat="1">
      <c r="B632" s="144"/>
      <c r="D632" s="139" t="s">
        <v>193</v>
      </c>
      <c r="E632" s="145" t="s">
        <v>21</v>
      </c>
      <c r="F632" s="146" t="s">
        <v>1047</v>
      </c>
      <c r="H632" s="147">
        <v>4487.6819999999998</v>
      </c>
      <c r="I632" s="148"/>
      <c r="L632" s="144"/>
      <c r="M632" s="149"/>
      <c r="T632" s="150"/>
      <c r="AT632" s="145" t="s">
        <v>193</v>
      </c>
      <c r="AU632" s="145" t="s">
        <v>87</v>
      </c>
      <c r="AV632" s="11" t="s">
        <v>87</v>
      </c>
      <c r="AW632" s="11" t="s">
        <v>38</v>
      </c>
      <c r="AX632" s="11" t="s">
        <v>85</v>
      </c>
      <c r="AY632" s="145" t="s">
        <v>155</v>
      </c>
    </row>
    <row r="633" spans="2:65" s="1" customFormat="1">
      <c r="B633" s="33"/>
      <c r="D633" s="139" t="s">
        <v>445</v>
      </c>
      <c r="F633" s="171" t="s">
        <v>1020</v>
      </c>
      <c r="L633" s="33"/>
      <c r="M633" s="142"/>
      <c r="T633" s="54"/>
      <c r="AU633" s="18" t="s">
        <v>87</v>
      </c>
    </row>
    <row r="634" spans="2:65" s="1" customFormat="1">
      <c r="B634" s="33"/>
      <c r="D634" s="139" t="s">
        <v>445</v>
      </c>
      <c r="F634" s="172" t="s">
        <v>489</v>
      </c>
      <c r="H634" s="173">
        <v>0</v>
      </c>
      <c r="L634" s="33"/>
      <c r="M634" s="142"/>
      <c r="T634" s="54"/>
      <c r="AU634" s="18" t="s">
        <v>87</v>
      </c>
    </row>
    <row r="635" spans="2:65" s="1" customFormat="1">
      <c r="B635" s="33"/>
      <c r="D635" s="139" t="s">
        <v>445</v>
      </c>
      <c r="F635" s="172" t="s">
        <v>994</v>
      </c>
      <c r="H635" s="173">
        <v>0</v>
      </c>
      <c r="L635" s="33"/>
      <c r="M635" s="142"/>
      <c r="T635" s="54"/>
      <c r="AU635" s="18" t="s">
        <v>87</v>
      </c>
    </row>
    <row r="636" spans="2:65" s="1" customFormat="1">
      <c r="B636" s="33"/>
      <c r="D636" s="139" t="s">
        <v>445</v>
      </c>
      <c r="F636" s="172" t="s">
        <v>995</v>
      </c>
      <c r="H636" s="173">
        <v>7.6120000000000001</v>
      </c>
      <c r="L636" s="33"/>
      <c r="M636" s="142"/>
      <c r="T636" s="54"/>
      <c r="AU636" s="18" t="s">
        <v>87</v>
      </c>
    </row>
    <row r="637" spans="2:65" s="1" customFormat="1">
      <c r="B637" s="33"/>
      <c r="D637" s="139" t="s">
        <v>445</v>
      </c>
      <c r="F637" s="172" t="s">
        <v>996</v>
      </c>
      <c r="H637" s="173">
        <v>5.4</v>
      </c>
      <c r="L637" s="33"/>
      <c r="M637" s="142"/>
      <c r="T637" s="54"/>
      <c r="AU637" s="18" t="s">
        <v>87</v>
      </c>
    </row>
    <row r="638" spans="2:65" s="1" customFormat="1">
      <c r="B638" s="33"/>
      <c r="D638" s="139" t="s">
        <v>445</v>
      </c>
      <c r="F638" s="172" t="s">
        <v>997</v>
      </c>
      <c r="H638" s="173">
        <v>0</v>
      </c>
      <c r="L638" s="33"/>
      <c r="M638" s="142"/>
      <c r="T638" s="54"/>
      <c r="AU638" s="18" t="s">
        <v>87</v>
      </c>
    </row>
    <row r="639" spans="2:65" s="1" customFormat="1">
      <c r="B639" s="33"/>
      <c r="D639" s="139" t="s">
        <v>445</v>
      </c>
      <c r="F639" s="172" t="s">
        <v>998</v>
      </c>
      <c r="H639" s="173">
        <v>8.327</v>
      </c>
      <c r="L639" s="33"/>
      <c r="M639" s="142"/>
      <c r="T639" s="54"/>
      <c r="AU639" s="18" t="s">
        <v>87</v>
      </c>
    </row>
    <row r="640" spans="2:65" s="1" customFormat="1">
      <c r="B640" s="33"/>
      <c r="D640" s="139" t="s">
        <v>445</v>
      </c>
      <c r="F640" s="172" t="s">
        <v>999</v>
      </c>
      <c r="H640" s="173">
        <v>0</v>
      </c>
      <c r="L640" s="33"/>
      <c r="M640" s="142"/>
      <c r="T640" s="54"/>
      <c r="AU640" s="18" t="s">
        <v>87</v>
      </c>
    </row>
    <row r="641" spans="2:47" s="1" customFormat="1">
      <c r="B641" s="33"/>
      <c r="D641" s="139" t="s">
        <v>445</v>
      </c>
      <c r="F641" s="172" t="s">
        <v>1000</v>
      </c>
      <c r="H641" s="173">
        <v>31.7</v>
      </c>
      <c r="L641" s="33"/>
      <c r="M641" s="142"/>
      <c r="T641" s="54"/>
      <c r="AU641" s="18" t="s">
        <v>87</v>
      </c>
    </row>
    <row r="642" spans="2:47" s="1" customFormat="1">
      <c r="B642" s="33"/>
      <c r="D642" s="139" t="s">
        <v>445</v>
      </c>
      <c r="F642" s="172" t="s">
        <v>1001</v>
      </c>
      <c r="H642" s="173">
        <v>16.38</v>
      </c>
      <c r="L642" s="33"/>
      <c r="M642" s="142"/>
      <c r="T642" s="54"/>
      <c r="AU642" s="18" t="s">
        <v>87</v>
      </c>
    </row>
    <row r="643" spans="2:47" s="1" customFormat="1">
      <c r="B643" s="33"/>
      <c r="D643" s="139" t="s">
        <v>445</v>
      </c>
      <c r="F643" s="172" t="s">
        <v>1002</v>
      </c>
      <c r="H643" s="173">
        <v>4.7839999999999998</v>
      </c>
      <c r="L643" s="33"/>
      <c r="M643" s="142"/>
      <c r="T643" s="54"/>
      <c r="AU643" s="18" t="s">
        <v>87</v>
      </c>
    </row>
    <row r="644" spans="2:47" s="1" customFormat="1">
      <c r="B644" s="33"/>
      <c r="D644" s="139" t="s">
        <v>445</v>
      </c>
      <c r="F644" s="172" t="s">
        <v>1003</v>
      </c>
      <c r="H644" s="173">
        <v>1.8720000000000001</v>
      </c>
      <c r="L644" s="33"/>
      <c r="M644" s="142"/>
      <c r="T644" s="54"/>
      <c r="AU644" s="18" t="s">
        <v>87</v>
      </c>
    </row>
    <row r="645" spans="2:47" s="1" customFormat="1">
      <c r="B645" s="33"/>
      <c r="D645" s="139" t="s">
        <v>445</v>
      </c>
      <c r="F645" s="172" t="s">
        <v>1004</v>
      </c>
      <c r="H645" s="173">
        <v>1.9239999999999999</v>
      </c>
      <c r="L645" s="33"/>
      <c r="M645" s="142"/>
      <c r="T645" s="54"/>
      <c r="AU645" s="18" t="s">
        <v>87</v>
      </c>
    </row>
    <row r="646" spans="2:47" s="1" customFormat="1">
      <c r="B646" s="33"/>
      <c r="D646" s="139" t="s">
        <v>445</v>
      </c>
      <c r="F646" s="172" t="s">
        <v>1005</v>
      </c>
      <c r="H646" s="173">
        <v>0.93600000000000005</v>
      </c>
      <c r="L646" s="33"/>
      <c r="M646" s="142"/>
      <c r="T646" s="54"/>
      <c r="AU646" s="18" t="s">
        <v>87</v>
      </c>
    </row>
    <row r="647" spans="2:47" s="1" customFormat="1">
      <c r="B647" s="33"/>
      <c r="D647" s="139" t="s">
        <v>445</v>
      </c>
      <c r="F647" s="172" t="s">
        <v>1006</v>
      </c>
      <c r="H647" s="173">
        <v>3.536</v>
      </c>
      <c r="L647" s="33"/>
      <c r="M647" s="142"/>
      <c r="T647" s="54"/>
      <c r="AU647" s="18" t="s">
        <v>87</v>
      </c>
    </row>
    <row r="648" spans="2:47" s="1" customFormat="1">
      <c r="B648" s="33"/>
      <c r="D648" s="139" t="s">
        <v>445</v>
      </c>
      <c r="F648" s="172" t="s">
        <v>1007</v>
      </c>
      <c r="H648" s="173">
        <v>34.128</v>
      </c>
      <c r="L648" s="33"/>
      <c r="M648" s="142"/>
      <c r="T648" s="54"/>
      <c r="AU648" s="18" t="s">
        <v>87</v>
      </c>
    </row>
    <row r="649" spans="2:47" s="1" customFormat="1">
      <c r="B649" s="33"/>
      <c r="D649" s="139" t="s">
        <v>445</v>
      </c>
      <c r="F649" s="172" t="s">
        <v>1008</v>
      </c>
      <c r="H649" s="173">
        <v>0</v>
      </c>
      <c r="L649" s="33"/>
      <c r="M649" s="142"/>
      <c r="T649" s="54"/>
      <c r="AU649" s="18" t="s">
        <v>87</v>
      </c>
    </row>
    <row r="650" spans="2:47" s="1" customFormat="1">
      <c r="B650" s="33"/>
      <c r="D650" s="139" t="s">
        <v>445</v>
      </c>
      <c r="F650" s="172" t="s">
        <v>1009</v>
      </c>
      <c r="H650" s="173">
        <v>578.70000000000005</v>
      </c>
      <c r="L650" s="33"/>
      <c r="M650" s="142"/>
      <c r="T650" s="54"/>
      <c r="AU650" s="18" t="s">
        <v>87</v>
      </c>
    </row>
    <row r="651" spans="2:47" s="1" customFormat="1">
      <c r="B651" s="33"/>
      <c r="D651" s="139" t="s">
        <v>445</v>
      </c>
      <c r="F651" s="172" t="s">
        <v>1010</v>
      </c>
      <c r="H651" s="173">
        <v>0</v>
      </c>
      <c r="L651" s="33"/>
      <c r="M651" s="142"/>
      <c r="T651" s="54"/>
      <c r="AU651" s="18" t="s">
        <v>87</v>
      </c>
    </row>
    <row r="652" spans="2:47" s="1" customFormat="1">
      <c r="B652" s="33"/>
      <c r="D652" s="139" t="s">
        <v>445</v>
      </c>
      <c r="F652" s="172" t="s">
        <v>1011</v>
      </c>
      <c r="H652" s="173">
        <v>532.62699999999995</v>
      </c>
      <c r="L652" s="33"/>
      <c r="M652" s="142"/>
      <c r="T652" s="54"/>
      <c r="AU652" s="18" t="s">
        <v>87</v>
      </c>
    </row>
    <row r="653" spans="2:47" s="1" customFormat="1">
      <c r="B653" s="33"/>
      <c r="D653" s="139" t="s">
        <v>445</v>
      </c>
      <c r="F653" s="172" t="s">
        <v>1012</v>
      </c>
      <c r="H653" s="173">
        <v>0</v>
      </c>
      <c r="L653" s="33"/>
      <c r="M653" s="142"/>
      <c r="T653" s="54"/>
      <c r="AU653" s="18" t="s">
        <v>87</v>
      </c>
    </row>
    <row r="654" spans="2:47" s="1" customFormat="1">
      <c r="B654" s="33"/>
      <c r="D654" s="139" t="s">
        <v>445</v>
      </c>
      <c r="F654" s="172" t="s">
        <v>1013</v>
      </c>
      <c r="H654" s="173">
        <v>793.19799999999998</v>
      </c>
      <c r="L654" s="33"/>
      <c r="M654" s="142"/>
      <c r="T654" s="54"/>
      <c r="AU654" s="18" t="s">
        <v>87</v>
      </c>
    </row>
    <row r="655" spans="2:47" s="1" customFormat="1">
      <c r="B655" s="33"/>
      <c r="D655" s="139" t="s">
        <v>445</v>
      </c>
      <c r="F655" s="172" t="s">
        <v>1014</v>
      </c>
      <c r="H655" s="173">
        <v>159.72</v>
      </c>
      <c r="L655" s="33"/>
      <c r="M655" s="142"/>
      <c r="T655" s="54"/>
      <c r="AU655" s="18" t="s">
        <v>87</v>
      </c>
    </row>
    <row r="656" spans="2:47" s="1" customFormat="1">
      <c r="B656" s="33"/>
      <c r="D656" s="139" t="s">
        <v>445</v>
      </c>
      <c r="F656" s="172" t="s">
        <v>1015</v>
      </c>
      <c r="H656" s="173">
        <v>0</v>
      </c>
      <c r="L656" s="33"/>
      <c r="M656" s="142"/>
      <c r="T656" s="54"/>
      <c r="AU656" s="18" t="s">
        <v>87</v>
      </c>
    </row>
    <row r="657" spans="2:65" s="1" customFormat="1">
      <c r="B657" s="33"/>
      <c r="D657" s="139" t="s">
        <v>445</v>
      </c>
      <c r="F657" s="172" t="s">
        <v>1016</v>
      </c>
      <c r="H657" s="173">
        <v>62.997</v>
      </c>
      <c r="L657" s="33"/>
      <c r="M657" s="142"/>
      <c r="T657" s="54"/>
      <c r="AU657" s="18" t="s">
        <v>87</v>
      </c>
    </row>
    <row r="658" spans="2:65" s="1" customFormat="1">
      <c r="B658" s="33"/>
      <c r="D658" s="139" t="s">
        <v>445</v>
      </c>
      <c r="F658" s="172" t="s">
        <v>464</v>
      </c>
      <c r="H658" s="173">
        <v>2243.8409999999999</v>
      </c>
      <c r="L658" s="33"/>
      <c r="M658" s="142"/>
      <c r="T658" s="54"/>
      <c r="AU658" s="18" t="s">
        <v>87</v>
      </c>
    </row>
    <row r="659" spans="2:65" s="11" customFormat="1">
      <c r="B659" s="144"/>
      <c r="D659" s="139" t="s">
        <v>193</v>
      </c>
      <c r="F659" s="146" t="s">
        <v>1048</v>
      </c>
      <c r="H659" s="147">
        <v>1750.1959999999999</v>
      </c>
      <c r="I659" s="148"/>
      <c r="L659" s="144"/>
      <c r="M659" s="149"/>
      <c r="T659" s="150"/>
      <c r="AT659" s="145" t="s">
        <v>193</v>
      </c>
      <c r="AU659" s="145" t="s">
        <v>87</v>
      </c>
      <c r="AV659" s="11" t="s">
        <v>87</v>
      </c>
      <c r="AW659" s="11" t="s">
        <v>4</v>
      </c>
      <c r="AX659" s="11" t="s">
        <v>85</v>
      </c>
      <c r="AY659" s="145" t="s">
        <v>155</v>
      </c>
    </row>
    <row r="660" spans="2:65" s="1" customFormat="1" ht="21.75" customHeight="1">
      <c r="B660" s="33"/>
      <c r="C660" s="126" t="s">
        <v>403</v>
      </c>
      <c r="D660" s="126" t="s">
        <v>156</v>
      </c>
      <c r="E660" s="127" t="s">
        <v>1049</v>
      </c>
      <c r="F660" s="128" t="s">
        <v>1050</v>
      </c>
      <c r="G660" s="129" t="s">
        <v>719</v>
      </c>
      <c r="H660" s="130">
        <v>4</v>
      </c>
      <c r="I660" s="131"/>
      <c r="J660" s="132">
        <f>ROUND(I660*H660,2)</f>
        <v>0</v>
      </c>
      <c r="K660" s="128" t="s">
        <v>21</v>
      </c>
      <c r="L660" s="33"/>
      <c r="M660" s="133" t="s">
        <v>21</v>
      </c>
      <c r="N660" s="134" t="s">
        <v>48</v>
      </c>
      <c r="P660" s="135">
        <f>O660*H660</f>
        <v>0</v>
      </c>
      <c r="Q660" s="135">
        <v>0</v>
      </c>
      <c r="R660" s="135">
        <f>Q660*H660</f>
        <v>0</v>
      </c>
      <c r="S660" s="135">
        <v>0</v>
      </c>
      <c r="T660" s="136">
        <f>S660*H660</f>
        <v>0</v>
      </c>
      <c r="AR660" s="137" t="s">
        <v>243</v>
      </c>
      <c r="AT660" s="137" t="s">
        <v>156</v>
      </c>
      <c r="AU660" s="137" t="s">
        <v>87</v>
      </c>
      <c r="AY660" s="18" t="s">
        <v>155</v>
      </c>
      <c r="BE660" s="138">
        <f>IF(N660="základní",J660,0)</f>
        <v>0</v>
      </c>
      <c r="BF660" s="138">
        <f>IF(N660="snížená",J660,0)</f>
        <v>0</v>
      </c>
      <c r="BG660" s="138">
        <f>IF(N660="zákl. přenesená",J660,0)</f>
        <v>0</v>
      </c>
      <c r="BH660" s="138">
        <f>IF(N660="sníž. přenesená",J660,0)</f>
        <v>0</v>
      </c>
      <c r="BI660" s="138">
        <f>IF(N660="nulová",J660,0)</f>
        <v>0</v>
      </c>
      <c r="BJ660" s="18" t="s">
        <v>85</v>
      </c>
      <c r="BK660" s="138">
        <f>ROUND(I660*H660,2)</f>
        <v>0</v>
      </c>
      <c r="BL660" s="18" t="s">
        <v>243</v>
      </c>
      <c r="BM660" s="137" t="s">
        <v>1051</v>
      </c>
    </row>
    <row r="661" spans="2:65" s="1" customFormat="1">
      <c r="B661" s="33"/>
      <c r="D661" s="139" t="s">
        <v>161</v>
      </c>
      <c r="F661" s="140" t="s">
        <v>1052</v>
      </c>
      <c r="I661" s="141"/>
      <c r="L661" s="33"/>
      <c r="M661" s="142"/>
      <c r="T661" s="54"/>
      <c r="AT661" s="18" t="s">
        <v>161</v>
      </c>
      <c r="AU661" s="18" t="s">
        <v>87</v>
      </c>
    </row>
    <row r="662" spans="2:65" s="1" customFormat="1" ht="19.5">
      <c r="B662" s="33"/>
      <c r="D662" s="139" t="s">
        <v>162</v>
      </c>
      <c r="F662" s="143" t="s">
        <v>1053</v>
      </c>
      <c r="I662" s="141"/>
      <c r="L662" s="33"/>
      <c r="M662" s="142"/>
      <c r="T662" s="54"/>
      <c r="AT662" s="18" t="s">
        <v>162</v>
      </c>
      <c r="AU662" s="18" t="s">
        <v>87</v>
      </c>
    </row>
    <row r="663" spans="2:65" s="13" customFormat="1">
      <c r="B663" s="176"/>
      <c r="D663" s="139" t="s">
        <v>193</v>
      </c>
      <c r="E663" s="177" t="s">
        <v>21</v>
      </c>
      <c r="F663" s="178" t="s">
        <v>1054</v>
      </c>
      <c r="H663" s="177" t="s">
        <v>21</v>
      </c>
      <c r="I663" s="179"/>
      <c r="L663" s="176"/>
      <c r="M663" s="180"/>
      <c r="T663" s="181"/>
      <c r="AT663" s="177" t="s">
        <v>193</v>
      </c>
      <c r="AU663" s="177" t="s">
        <v>87</v>
      </c>
      <c r="AV663" s="13" t="s">
        <v>85</v>
      </c>
      <c r="AW663" s="13" t="s">
        <v>38</v>
      </c>
      <c r="AX663" s="13" t="s">
        <v>77</v>
      </c>
      <c r="AY663" s="177" t="s">
        <v>155</v>
      </c>
    </row>
    <row r="664" spans="2:65" s="13" customFormat="1">
      <c r="B664" s="176"/>
      <c r="D664" s="139" t="s">
        <v>193</v>
      </c>
      <c r="E664" s="177" t="s">
        <v>21</v>
      </c>
      <c r="F664" s="178" t="s">
        <v>1055</v>
      </c>
      <c r="H664" s="177" t="s">
        <v>21</v>
      </c>
      <c r="I664" s="179"/>
      <c r="L664" s="176"/>
      <c r="M664" s="180"/>
      <c r="T664" s="181"/>
      <c r="AT664" s="177" t="s">
        <v>193</v>
      </c>
      <c r="AU664" s="177" t="s">
        <v>87</v>
      </c>
      <c r="AV664" s="13" t="s">
        <v>85</v>
      </c>
      <c r="AW664" s="13" t="s">
        <v>38</v>
      </c>
      <c r="AX664" s="13" t="s">
        <v>77</v>
      </c>
      <c r="AY664" s="177" t="s">
        <v>155</v>
      </c>
    </row>
    <row r="665" spans="2:65" s="11" customFormat="1">
      <c r="B665" s="144"/>
      <c r="D665" s="139" t="s">
        <v>193</v>
      </c>
      <c r="E665" s="145" t="s">
        <v>21</v>
      </c>
      <c r="F665" s="146" t="s">
        <v>1056</v>
      </c>
      <c r="H665" s="147">
        <v>4</v>
      </c>
      <c r="I665" s="148"/>
      <c r="L665" s="144"/>
      <c r="M665" s="149"/>
      <c r="T665" s="150"/>
      <c r="AT665" s="145" t="s">
        <v>193</v>
      </c>
      <c r="AU665" s="145" t="s">
        <v>87</v>
      </c>
      <c r="AV665" s="11" t="s">
        <v>87</v>
      </c>
      <c r="AW665" s="11" t="s">
        <v>38</v>
      </c>
      <c r="AX665" s="11" t="s">
        <v>77</v>
      </c>
      <c r="AY665" s="145" t="s">
        <v>155</v>
      </c>
    </row>
    <row r="666" spans="2:65" s="14" customFormat="1">
      <c r="B666" s="182"/>
      <c r="D666" s="139" t="s">
        <v>193</v>
      </c>
      <c r="E666" s="183" t="s">
        <v>732</v>
      </c>
      <c r="F666" s="184" t="s">
        <v>464</v>
      </c>
      <c r="H666" s="185">
        <v>4</v>
      </c>
      <c r="I666" s="186"/>
      <c r="L666" s="182"/>
      <c r="M666" s="187"/>
      <c r="T666" s="188"/>
      <c r="AT666" s="183" t="s">
        <v>193</v>
      </c>
      <c r="AU666" s="183" t="s">
        <v>87</v>
      </c>
      <c r="AV666" s="14" t="s">
        <v>154</v>
      </c>
      <c r="AW666" s="14" t="s">
        <v>38</v>
      </c>
      <c r="AX666" s="14" t="s">
        <v>85</v>
      </c>
      <c r="AY666" s="183" t="s">
        <v>155</v>
      </c>
    </row>
    <row r="667" spans="2:65" s="1" customFormat="1" ht="16.5" customHeight="1">
      <c r="B667" s="33"/>
      <c r="C667" s="126" t="s">
        <v>409</v>
      </c>
      <c r="D667" s="126" t="s">
        <v>156</v>
      </c>
      <c r="E667" s="127" t="s">
        <v>1057</v>
      </c>
      <c r="F667" s="128" t="s">
        <v>1058</v>
      </c>
      <c r="G667" s="129" t="s">
        <v>719</v>
      </c>
      <c r="H667" s="130">
        <v>4</v>
      </c>
      <c r="I667" s="131"/>
      <c r="J667" s="132">
        <f>ROUND(I667*H667,2)</f>
        <v>0</v>
      </c>
      <c r="K667" s="128" t="s">
        <v>21</v>
      </c>
      <c r="L667" s="33"/>
      <c r="M667" s="133" t="s">
        <v>21</v>
      </c>
      <c r="N667" s="134" t="s">
        <v>48</v>
      </c>
      <c r="P667" s="135">
        <f>O667*H667</f>
        <v>0</v>
      </c>
      <c r="Q667" s="135">
        <v>0</v>
      </c>
      <c r="R667" s="135">
        <f>Q667*H667</f>
        <v>0</v>
      </c>
      <c r="S667" s="135">
        <v>0</v>
      </c>
      <c r="T667" s="136">
        <f>S667*H667</f>
        <v>0</v>
      </c>
      <c r="AR667" s="137" t="s">
        <v>243</v>
      </c>
      <c r="AT667" s="137" t="s">
        <v>156</v>
      </c>
      <c r="AU667" s="137" t="s">
        <v>87</v>
      </c>
      <c r="AY667" s="18" t="s">
        <v>155</v>
      </c>
      <c r="BE667" s="138">
        <f>IF(N667="základní",J667,0)</f>
        <v>0</v>
      </c>
      <c r="BF667" s="138">
        <f>IF(N667="snížená",J667,0)</f>
        <v>0</v>
      </c>
      <c r="BG667" s="138">
        <f>IF(N667="zákl. přenesená",J667,0)</f>
        <v>0</v>
      </c>
      <c r="BH667" s="138">
        <f>IF(N667="sníž. přenesená",J667,0)</f>
        <v>0</v>
      </c>
      <c r="BI667" s="138">
        <f>IF(N667="nulová",J667,0)</f>
        <v>0</v>
      </c>
      <c r="BJ667" s="18" t="s">
        <v>85</v>
      </c>
      <c r="BK667" s="138">
        <f>ROUND(I667*H667,2)</f>
        <v>0</v>
      </c>
      <c r="BL667" s="18" t="s">
        <v>243</v>
      </c>
      <c r="BM667" s="137" t="s">
        <v>1059</v>
      </c>
    </row>
    <row r="668" spans="2:65" s="1" customFormat="1" ht="39">
      <c r="B668" s="33"/>
      <c r="D668" s="139" t="s">
        <v>161</v>
      </c>
      <c r="F668" s="140" t="s">
        <v>1060</v>
      </c>
      <c r="I668" s="141"/>
      <c r="L668" s="33"/>
      <c r="M668" s="142"/>
      <c r="T668" s="54"/>
      <c r="AT668" s="18" t="s">
        <v>161</v>
      </c>
      <c r="AU668" s="18" t="s">
        <v>87</v>
      </c>
    </row>
    <row r="669" spans="2:65" s="11" customFormat="1">
      <c r="B669" s="144"/>
      <c r="D669" s="139" t="s">
        <v>193</v>
      </c>
      <c r="E669" s="145" t="s">
        <v>21</v>
      </c>
      <c r="F669" s="146" t="s">
        <v>732</v>
      </c>
      <c r="H669" s="147">
        <v>4</v>
      </c>
      <c r="I669" s="148"/>
      <c r="L669" s="144"/>
      <c r="M669" s="149"/>
      <c r="T669" s="150"/>
      <c r="AT669" s="145" t="s">
        <v>193</v>
      </c>
      <c r="AU669" s="145" t="s">
        <v>87</v>
      </c>
      <c r="AV669" s="11" t="s">
        <v>87</v>
      </c>
      <c r="AW669" s="11" t="s">
        <v>38</v>
      </c>
      <c r="AX669" s="11" t="s">
        <v>85</v>
      </c>
      <c r="AY669" s="145" t="s">
        <v>155</v>
      </c>
    </row>
    <row r="670" spans="2:65" s="1" customFormat="1">
      <c r="B670" s="33"/>
      <c r="D670" s="139" t="s">
        <v>445</v>
      </c>
      <c r="F670" s="171" t="s">
        <v>1061</v>
      </c>
      <c r="L670" s="33"/>
      <c r="M670" s="142"/>
      <c r="T670" s="54"/>
      <c r="AU670" s="18" t="s">
        <v>87</v>
      </c>
    </row>
    <row r="671" spans="2:65" s="1" customFormat="1">
      <c r="B671" s="33"/>
      <c r="D671" s="139" t="s">
        <v>445</v>
      </c>
      <c r="F671" s="172" t="s">
        <v>1054</v>
      </c>
      <c r="H671" s="173">
        <v>0</v>
      </c>
      <c r="L671" s="33"/>
      <c r="M671" s="142"/>
      <c r="T671" s="54"/>
      <c r="AU671" s="18" t="s">
        <v>87</v>
      </c>
    </row>
    <row r="672" spans="2:65" s="1" customFormat="1">
      <c r="B672" s="33"/>
      <c r="D672" s="139" t="s">
        <v>445</v>
      </c>
      <c r="F672" s="172" t="s">
        <v>1055</v>
      </c>
      <c r="H672" s="173">
        <v>0</v>
      </c>
      <c r="L672" s="33"/>
      <c r="M672" s="142"/>
      <c r="T672" s="54"/>
      <c r="AU672" s="18" t="s">
        <v>87</v>
      </c>
    </row>
    <row r="673" spans="2:65" s="1" customFormat="1">
      <c r="B673" s="33"/>
      <c r="D673" s="139" t="s">
        <v>445</v>
      </c>
      <c r="F673" s="172" t="s">
        <v>1056</v>
      </c>
      <c r="H673" s="173">
        <v>4</v>
      </c>
      <c r="L673" s="33"/>
      <c r="M673" s="142"/>
      <c r="T673" s="54"/>
      <c r="AU673" s="18" t="s">
        <v>87</v>
      </c>
    </row>
    <row r="674" spans="2:65" s="1" customFormat="1">
      <c r="B674" s="33"/>
      <c r="D674" s="139" t="s">
        <v>445</v>
      </c>
      <c r="F674" s="172" t="s">
        <v>464</v>
      </c>
      <c r="H674" s="173">
        <v>4</v>
      </c>
      <c r="L674" s="33"/>
      <c r="M674" s="142"/>
      <c r="T674" s="54"/>
      <c r="AU674" s="18" t="s">
        <v>87</v>
      </c>
    </row>
    <row r="675" spans="2:65" s="1" customFormat="1" ht="21.75" customHeight="1">
      <c r="B675" s="33"/>
      <c r="C675" s="126" t="s">
        <v>1062</v>
      </c>
      <c r="D675" s="126" t="s">
        <v>156</v>
      </c>
      <c r="E675" s="127" t="s">
        <v>1063</v>
      </c>
      <c r="F675" s="128" t="s">
        <v>1064</v>
      </c>
      <c r="G675" s="129" t="s">
        <v>719</v>
      </c>
      <c r="H675" s="130">
        <v>12</v>
      </c>
      <c r="I675" s="131"/>
      <c r="J675" s="132">
        <f>ROUND(I675*H675,2)</f>
        <v>0</v>
      </c>
      <c r="K675" s="128" t="s">
        <v>21</v>
      </c>
      <c r="L675" s="33"/>
      <c r="M675" s="133" t="s">
        <v>21</v>
      </c>
      <c r="N675" s="134" t="s">
        <v>48</v>
      </c>
      <c r="P675" s="135">
        <f>O675*H675</f>
        <v>0</v>
      </c>
      <c r="Q675" s="135">
        <v>0</v>
      </c>
      <c r="R675" s="135">
        <f>Q675*H675</f>
        <v>0</v>
      </c>
      <c r="S675" s="135">
        <v>0</v>
      </c>
      <c r="T675" s="136">
        <f>S675*H675</f>
        <v>0</v>
      </c>
      <c r="AR675" s="137" t="s">
        <v>243</v>
      </c>
      <c r="AT675" s="137" t="s">
        <v>156</v>
      </c>
      <c r="AU675" s="137" t="s">
        <v>87</v>
      </c>
      <c r="AY675" s="18" t="s">
        <v>155</v>
      </c>
      <c r="BE675" s="138">
        <f>IF(N675="základní",J675,0)</f>
        <v>0</v>
      </c>
      <c r="BF675" s="138">
        <f>IF(N675="snížená",J675,0)</f>
        <v>0</v>
      </c>
      <c r="BG675" s="138">
        <f>IF(N675="zákl. přenesená",J675,0)</f>
        <v>0</v>
      </c>
      <c r="BH675" s="138">
        <f>IF(N675="sníž. přenesená",J675,0)</f>
        <v>0</v>
      </c>
      <c r="BI675" s="138">
        <f>IF(N675="nulová",J675,0)</f>
        <v>0</v>
      </c>
      <c r="BJ675" s="18" t="s">
        <v>85</v>
      </c>
      <c r="BK675" s="138">
        <f>ROUND(I675*H675,2)</f>
        <v>0</v>
      </c>
      <c r="BL675" s="18" t="s">
        <v>243</v>
      </c>
      <c r="BM675" s="137" t="s">
        <v>1065</v>
      </c>
    </row>
    <row r="676" spans="2:65" s="1" customFormat="1">
      <c r="B676" s="33"/>
      <c r="D676" s="139" t="s">
        <v>161</v>
      </c>
      <c r="F676" s="140" t="s">
        <v>1066</v>
      </c>
      <c r="I676" s="141"/>
      <c r="L676" s="33"/>
      <c r="M676" s="142"/>
      <c r="T676" s="54"/>
      <c r="AT676" s="18" t="s">
        <v>161</v>
      </c>
      <c r="AU676" s="18" t="s">
        <v>87</v>
      </c>
    </row>
    <row r="677" spans="2:65" s="1" customFormat="1" ht="19.5">
      <c r="B677" s="33"/>
      <c r="D677" s="139" t="s">
        <v>162</v>
      </c>
      <c r="F677" s="143" t="s">
        <v>1067</v>
      </c>
      <c r="I677" s="141"/>
      <c r="L677" s="33"/>
      <c r="M677" s="142"/>
      <c r="T677" s="54"/>
      <c r="AT677" s="18" t="s">
        <v>162</v>
      </c>
      <c r="AU677" s="18" t="s">
        <v>87</v>
      </c>
    </row>
    <row r="678" spans="2:65" s="13" customFormat="1">
      <c r="B678" s="176"/>
      <c r="D678" s="139" t="s">
        <v>193</v>
      </c>
      <c r="E678" s="177" t="s">
        <v>21</v>
      </c>
      <c r="F678" s="178" t="s">
        <v>1054</v>
      </c>
      <c r="H678" s="177" t="s">
        <v>21</v>
      </c>
      <c r="I678" s="179"/>
      <c r="L678" s="176"/>
      <c r="M678" s="180"/>
      <c r="T678" s="181"/>
      <c r="AT678" s="177" t="s">
        <v>193</v>
      </c>
      <c r="AU678" s="177" t="s">
        <v>87</v>
      </c>
      <c r="AV678" s="13" t="s">
        <v>85</v>
      </c>
      <c r="AW678" s="13" t="s">
        <v>38</v>
      </c>
      <c r="AX678" s="13" t="s">
        <v>77</v>
      </c>
      <c r="AY678" s="177" t="s">
        <v>155</v>
      </c>
    </row>
    <row r="679" spans="2:65" s="13" customFormat="1">
      <c r="B679" s="176"/>
      <c r="D679" s="139" t="s">
        <v>193</v>
      </c>
      <c r="E679" s="177" t="s">
        <v>21</v>
      </c>
      <c r="F679" s="178" t="s">
        <v>1068</v>
      </c>
      <c r="H679" s="177" t="s">
        <v>21</v>
      </c>
      <c r="I679" s="179"/>
      <c r="L679" s="176"/>
      <c r="M679" s="180"/>
      <c r="T679" s="181"/>
      <c r="AT679" s="177" t="s">
        <v>193</v>
      </c>
      <c r="AU679" s="177" t="s">
        <v>87</v>
      </c>
      <c r="AV679" s="13" t="s">
        <v>85</v>
      </c>
      <c r="AW679" s="13" t="s">
        <v>38</v>
      </c>
      <c r="AX679" s="13" t="s">
        <v>77</v>
      </c>
      <c r="AY679" s="177" t="s">
        <v>155</v>
      </c>
    </row>
    <row r="680" spans="2:65" s="11" customFormat="1">
      <c r="B680" s="144"/>
      <c r="D680" s="139" t="s">
        <v>193</v>
      </c>
      <c r="E680" s="145" t="s">
        <v>21</v>
      </c>
      <c r="F680" s="146" t="s">
        <v>1069</v>
      </c>
      <c r="H680" s="147">
        <v>12</v>
      </c>
      <c r="I680" s="148"/>
      <c r="L680" s="144"/>
      <c r="M680" s="149"/>
      <c r="T680" s="150"/>
      <c r="AT680" s="145" t="s">
        <v>193</v>
      </c>
      <c r="AU680" s="145" t="s">
        <v>87</v>
      </c>
      <c r="AV680" s="11" t="s">
        <v>87</v>
      </c>
      <c r="AW680" s="11" t="s">
        <v>38</v>
      </c>
      <c r="AX680" s="11" t="s">
        <v>77</v>
      </c>
      <c r="AY680" s="145" t="s">
        <v>155</v>
      </c>
    </row>
    <row r="681" spans="2:65" s="14" customFormat="1">
      <c r="B681" s="182"/>
      <c r="D681" s="139" t="s">
        <v>193</v>
      </c>
      <c r="E681" s="183" t="s">
        <v>734</v>
      </c>
      <c r="F681" s="184" t="s">
        <v>464</v>
      </c>
      <c r="H681" s="185">
        <v>12</v>
      </c>
      <c r="I681" s="186"/>
      <c r="L681" s="182"/>
      <c r="M681" s="187"/>
      <c r="T681" s="188"/>
      <c r="AT681" s="183" t="s">
        <v>193</v>
      </c>
      <c r="AU681" s="183" t="s">
        <v>87</v>
      </c>
      <c r="AV681" s="14" t="s">
        <v>154</v>
      </c>
      <c r="AW681" s="14" t="s">
        <v>38</v>
      </c>
      <c r="AX681" s="14" t="s">
        <v>85</v>
      </c>
      <c r="AY681" s="183" t="s">
        <v>155</v>
      </c>
    </row>
    <row r="682" spans="2:65" s="1" customFormat="1" ht="16.5" customHeight="1">
      <c r="B682" s="33"/>
      <c r="C682" s="126" t="s">
        <v>1070</v>
      </c>
      <c r="D682" s="126" t="s">
        <v>156</v>
      </c>
      <c r="E682" s="127" t="s">
        <v>1071</v>
      </c>
      <c r="F682" s="128" t="s">
        <v>1072</v>
      </c>
      <c r="G682" s="129" t="s">
        <v>719</v>
      </c>
      <c r="H682" s="130">
        <v>12</v>
      </c>
      <c r="I682" s="131"/>
      <c r="J682" s="132">
        <f>ROUND(I682*H682,2)</f>
        <v>0</v>
      </c>
      <c r="K682" s="128" t="s">
        <v>21</v>
      </c>
      <c r="L682" s="33"/>
      <c r="M682" s="133" t="s">
        <v>21</v>
      </c>
      <c r="N682" s="134" t="s">
        <v>48</v>
      </c>
      <c r="P682" s="135">
        <f>O682*H682</f>
        <v>0</v>
      </c>
      <c r="Q682" s="135">
        <v>0</v>
      </c>
      <c r="R682" s="135">
        <f>Q682*H682</f>
        <v>0</v>
      </c>
      <c r="S682" s="135">
        <v>0</v>
      </c>
      <c r="T682" s="136">
        <f>S682*H682</f>
        <v>0</v>
      </c>
      <c r="AR682" s="137" t="s">
        <v>243</v>
      </c>
      <c r="AT682" s="137" t="s">
        <v>156</v>
      </c>
      <c r="AU682" s="137" t="s">
        <v>87</v>
      </c>
      <c r="AY682" s="18" t="s">
        <v>155</v>
      </c>
      <c r="BE682" s="138">
        <f>IF(N682="základní",J682,0)</f>
        <v>0</v>
      </c>
      <c r="BF682" s="138">
        <f>IF(N682="snížená",J682,0)</f>
        <v>0</v>
      </c>
      <c r="BG682" s="138">
        <f>IF(N682="zákl. přenesená",J682,0)</f>
        <v>0</v>
      </c>
      <c r="BH682" s="138">
        <f>IF(N682="sníž. přenesená",J682,0)</f>
        <v>0</v>
      </c>
      <c r="BI682" s="138">
        <f>IF(N682="nulová",J682,0)</f>
        <v>0</v>
      </c>
      <c r="BJ682" s="18" t="s">
        <v>85</v>
      </c>
      <c r="BK682" s="138">
        <f>ROUND(I682*H682,2)</f>
        <v>0</v>
      </c>
      <c r="BL682" s="18" t="s">
        <v>243</v>
      </c>
      <c r="BM682" s="137" t="s">
        <v>1073</v>
      </c>
    </row>
    <row r="683" spans="2:65" s="1" customFormat="1" ht="39">
      <c r="B683" s="33"/>
      <c r="D683" s="139" t="s">
        <v>161</v>
      </c>
      <c r="F683" s="140" t="s">
        <v>1074</v>
      </c>
      <c r="I683" s="141"/>
      <c r="L683" s="33"/>
      <c r="M683" s="142"/>
      <c r="T683" s="54"/>
      <c r="AT683" s="18" t="s">
        <v>161</v>
      </c>
      <c r="AU683" s="18" t="s">
        <v>87</v>
      </c>
    </row>
    <row r="684" spans="2:65" s="11" customFormat="1">
      <c r="B684" s="144"/>
      <c r="D684" s="139" t="s">
        <v>193</v>
      </c>
      <c r="E684" s="145" t="s">
        <v>21</v>
      </c>
      <c r="F684" s="146" t="s">
        <v>734</v>
      </c>
      <c r="H684" s="147">
        <v>12</v>
      </c>
      <c r="I684" s="148"/>
      <c r="L684" s="144"/>
      <c r="M684" s="149"/>
      <c r="T684" s="150"/>
      <c r="AT684" s="145" t="s">
        <v>193</v>
      </c>
      <c r="AU684" s="145" t="s">
        <v>87</v>
      </c>
      <c r="AV684" s="11" t="s">
        <v>87</v>
      </c>
      <c r="AW684" s="11" t="s">
        <v>38</v>
      </c>
      <c r="AX684" s="11" t="s">
        <v>85</v>
      </c>
      <c r="AY684" s="145" t="s">
        <v>155</v>
      </c>
    </row>
    <row r="685" spans="2:65" s="1" customFormat="1">
      <c r="B685" s="33"/>
      <c r="D685" s="139" t="s">
        <v>445</v>
      </c>
      <c r="F685" s="171" t="s">
        <v>1075</v>
      </c>
      <c r="L685" s="33"/>
      <c r="M685" s="142"/>
      <c r="T685" s="54"/>
      <c r="AU685" s="18" t="s">
        <v>87</v>
      </c>
    </row>
    <row r="686" spans="2:65" s="1" customFormat="1">
      <c r="B686" s="33"/>
      <c r="D686" s="139" t="s">
        <v>445</v>
      </c>
      <c r="F686" s="172" t="s">
        <v>1054</v>
      </c>
      <c r="H686" s="173">
        <v>0</v>
      </c>
      <c r="L686" s="33"/>
      <c r="M686" s="142"/>
      <c r="T686" s="54"/>
      <c r="AU686" s="18" t="s">
        <v>87</v>
      </c>
    </row>
    <row r="687" spans="2:65" s="1" customFormat="1">
      <c r="B687" s="33"/>
      <c r="D687" s="139" t="s">
        <v>445</v>
      </c>
      <c r="F687" s="172" t="s">
        <v>1068</v>
      </c>
      <c r="H687" s="173">
        <v>0</v>
      </c>
      <c r="L687" s="33"/>
      <c r="M687" s="142"/>
      <c r="T687" s="54"/>
      <c r="AU687" s="18" t="s">
        <v>87</v>
      </c>
    </row>
    <row r="688" spans="2:65" s="1" customFormat="1">
      <c r="B688" s="33"/>
      <c r="D688" s="139" t="s">
        <v>445</v>
      </c>
      <c r="F688" s="172" t="s">
        <v>1069</v>
      </c>
      <c r="H688" s="173">
        <v>12</v>
      </c>
      <c r="L688" s="33"/>
      <c r="M688" s="142"/>
      <c r="T688" s="54"/>
      <c r="AU688" s="18" t="s">
        <v>87</v>
      </c>
    </row>
    <row r="689" spans="2:65" s="1" customFormat="1">
      <c r="B689" s="33"/>
      <c r="D689" s="139" t="s">
        <v>445</v>
      </c>
      <c r="F689" s="172" t="s">
        <v>464</v>
      </c>
      <c r="H689" s="173">
        <v>12</v>
      </c>
      <c r="L689" s="33"/>
      <c r="M689" s="142"/>
      <c r="T689" s="54"/>
      <c r="AU689" s="18" t="s">
        <v>87</v>
      </c>
    </row>
    <row r="690" spans="2:65" s="1" customFormat="1" ht="21.75" customHeight="1">
      <c r="B690" s="33"/>
      <c r="C690" s="126" t="s">
        <v>1076</v>
      </c>
      <c r="D690" s="126" t="s">
        <v>156</v>
      </c>
      <c r="E690" s="127" t="s">
        <v>1077</v>
      </c>
      <c r="F690" s="128" t="s">
        <v>1078</v>
      </c>
      <c r="G690" s="129" t="s">
        <v>719</v>
      </c>
      <c r="H690" s="130">
        <v>16</v>
      </c>
      <c r="I690" s="131"/>
      <c r="J690" s="132">
        <f>ROUND(I690*H690,2)</f>
        <v>0</v>
      </c>
      <c r="K690" s="128" t="s">
        <v>21</v>
      </c>
      <c r="L690" s="33"/>
      <c r="M690" s="133" t="s">
        <v>21</v>
      </c>
      <c r="N690" s="134" t="s">
        <v>48</v>
      </c>
      <c r="P690" s="135">
        <f>O690*H690</f>
        <v>0</v>
      </c>
      <c r="Q690" s="135">
        <v>0</v>
      </c>
      <c r="R690" s="135">
        <f>Q690*H690</f>
        <v>0</v>
      </c>
      <c r="S690" s="135">
        <v>0</v>
      </c>
      <c r="T690" s="136">
        <f>S690*H690</f>
        <v>0</v>
      </c>
      <c r="AR690" s="137" t="s">
        <v>243</v>
      </c>
      <c r="AT690" s="137" t="s">
        <v>156</v>
      </c>
      <c r="AU690" s="137" t="s">
        <v>87</v>
      </c>
      <c r="AY690" s="18" t="s">
        <v>155</v>
      </c>
      <c r="BE690" s="138">
        <f>IF(N690="základní",J690,0)</f>
        <v>0</v>
      </c>
      <c r="BF690" s="138">
        <f>IF(N690="snížená",J690,0)</f>
        <v>0</v>
      </c>
      <c r="BG690" s="138">
        <f>IF(N690="zákl. přenesená",J690,0)</f>
        <v>0</v>
      </c>
      <c r="BH690" s="138">
        <f>IF(N690="sníž. přenesená",J690,0)</f>
        <v>0</v>
      </c>
      <c r="BI690" s="138">
        <f>IF(N690="nulová",J690,0)</f>
        <v>0</v>
      </c>
      <c r="BJ690" s="18" t="s">
        <v>85</v>
      </c>
      <c r="BK690" s="138">
        <f>ROUND(I690*H690,2)</f>
        <v>0</v>
      </c>
      <c r="BL690" s="18" t="s">
        <v>243</v>
      </c>
      <c r="BM690" s="137" t="s">
        <v>1079</v>
      </c>
    </row>
    <row r="691" spans="2:65" s="1" customFormat="1">
      <c r="B691" s="33"/>
      <c r="D691" s="139" t="s">
        <v>161</v>
      </c>
      <c r="F691" s="140" t="s">
        <v>1080</v>
      </c>
      <c r="I691" s="141"/>
      <c r="L691" s="33"/>
      <c r="M691" s="142"/>
      <c r="T691" s="54"/>
      <c r="AT691" s="18" t="s">
        <v>161</v>
      </c>
      <c r="AU691" s="18" t="s">
        <v>87</v>
      </c>
    </row>
    <row r="692" spans="2:65" s="1" customFormat="1" ht="19.5">
      <c r="B692" s="33"/>
      <c r="D692" s="139" t="s">
        <v>162</v>
      </c>
      <c r="F692" s="143" t="s">
        <v>1081</v>
      </c>
      <c r="I692" s="141"/>
      <c r="L692" s="33"/>
      <c r="M692" s="142"/>
      <c r="T692" s="54"/>
      <c r="AT692" s="18" t="s">
        <v>162</v>
      </c>
      <c r="AU692" s="18" t="s">
        <v>87</v>
      </c>
    </row>
    <row r="693" spans="2:65" s="13" customFormat="1">
      <c r="B693" s="176"/>
      <c r="D693" s="139" t="s">
        <v>193</v>
      </c>
      <c r="E693" s="177" t="s">
        <v>21</v>
      </c>
      <c r="F693" s="178" t="s">
        <v>1054</v>
      </c>
      <c r="H693" s="177" t="s">
        <v>21</v>
      </c>
      <c r="I693" s="179"/>
      <c r="L693" s="176"/>
      <c r="M693" s="180"/>
      <c r="T693" s="181"/>
      <c r="AT693" s="177" t="s">
        <v>193</v>
      </c>
      <c r="AU693" s="177" t="s">
        <v>87</v>
      </c>
      <c r="AV693" s="13" t="s">
        <v>85</v>
      </c>
      <c r="AW693" s="13" t="s">
        <v>38</v>
      </c>
      <c r="AX693" s="13" t="s">
        <v>77</v>
      </c>
      <c r="AY693" s="177" t="s">
        <v>155</v>
      </c>
    </row>
    <row r="694" spans="2:65" s="13" customFormat="1">
      <c r="B694" s="176"/>
      <c r="D694" s="139" t="s">
        <v>193</v>
      </c>
      <c r="E694" s="177" t="s">
        <v>21</v>
      </c>
      <c r="F694" s="178" t="s">
        <v>1082</v>
      </c>
      <c r="H694" s="177" t="s">
        <v>21</v>
      </c>
      <c r="I694" s="179"/>
      <c r="L694" s="176"/>
      <c r="M694" s="180"/>
      <c r="T694" s="181"/>
      <c r="AT694" s="177" t="s">
        <v>193</v>
      </c>
      <c r="AU694" s="177" t="s">
        <v>87</v>
      </c>
      <c r="AV694" s="13" t="s">
        <v>85</v>
      </c>
      <c r="AW694" s="13" t="s">
        <v>38</v>
      </c>
      <c r="AX694" s="13" t="s">
        <v>77</v>
      </c>
      <c r="AY694" s="177" t="s">
        <v>155</v>
      </c>
    </row>
    <row r="695" spans="2:65" s="11" customFormat="1">
      <c r="B695" s="144"/>
      <c r="D695" s="139" t="s">
        <v>193</v>
      </c>
      <c r="E695" s="145" t="s">
        <v>21</v>
      </c>
      <c r="F695" s="146" t="s">
        <v>1083</v>
      </c>
      <c r="H695" s="147">
        <v>16</v>
      </c>
      <c r="I695" s="148"/>
      <c r="L695" s="144"/>
      <c r="M695" s="149"/>
      <c r="T695" s="150"/>
      <c r="AT695" s="145" t="s">
        <v>193</v>
      </c>
      <c r="AU695" s="145" t="s">
        <v>87</v>
      </c>
      <c r="AV695" s="11" t="s">
        <v>87</v>
      </c>
      <c r="AW695" s="11" t="s">
        <v>38</v>
      </c>
      <c r="AX695" s="11" t="s">
        <v>77</v>
      </c>
      <c r="AY695" s="145" t="s">
        <v>155</v>
      </c>
    </row>
    <row r="696" spans="2:65" s="14" customFormat="1">
      <c r="B696" s="182"/>
      <c r="D696" s="139" t="s">
        <v>193</v>
      </c>
      <c r="E696" s="183" t="s">
        <v>736</v>
      </c>
      <c r="F696" s="184" t="s">
        <v>464</v>
      </c>
      <c r="H696" s="185">
        <v>16</v>
      </c>
      <c r="I696" s="186"/>
      <c r="L696" s="182"/>
      <c r="M696" s="187"/>
      <c r="T696" s="188"/>
      <c r="AT696" s="183" t="s">
        <v>193</v>
      </c>
      <c r="AU696" s="183" t="s">
        <v>87</v>
      </c>
      <c r="AV696" s="14" t="s">
        <v>154</v>
      </c>
      <c r="AW696" s="14" t="s">
        <v>38</v>
      </c>
      <c r="AX696" s="14" t="s">
        <v>85</v>
      </c>
      <c r="AY696" s="183" t="s">
        <v>155</v>
      </c>
    </row>
    <row r="697" spans="2:65" s="1" customFormat="1" ht="16.5" customHeight="1">
      <c r="B697" s="33"/>
      <c r="C697" s="126" t="s">
        <v>1084</v>
      </c>
      <c r="D697" s="126" t="s">
        <v>156</v>
      </c>
      <c r="E697" s="127" t="s">
        <v>1085</v>
      </c>
      <c r="F697" s="128" t="s">
        <v>1086</v>
      </c>
      <c r="G697" s="129" t="s">
        <v>719</v>
      </c>
      <c r="H697" s="130">
        <v>16</v>
      </c>
      <c r="I697" s="131"/>
      <c r="J697" s="132">
        <f>ROUND(I697*H697,2)</f>
        <v>0</v>
      </c>
      <c r="K697" s="128" t="s">
        <v>21</v>
      </c>
      <c r="L697" s="33"/>
      <c r="M697" s="133" t="s">
        <v>21</v>
      </c>
      <c r="N697" s="134" t="s">
        <v>48</v>
      </c>
      <c r="P697" s="135">
        <f>O697*H697</f>
        <v>0</v>
      </c>
      <c r="Q697" s="135">
        <v>0</v>
      </c>
      <c r="R697" s="135">
        <f>Q697*H697</f>
        <v>0</v>
      </c>
      <c r="S697" s="135">
        <v>0</v>
      </c>
      <c r="T697" s="136">
        <f>S697*H697</f>
        <v>0</v>
      </c>
      <c r="AR697" s="137" t="s">
        <v>243</v>
      </c>
      <c r="AT697" s="137" t="s">
        <v>156</v>
      </c>
      <c r="AU697" s="137" t="s">
        <v>87</v>
      </c>
      <c r="AY697" s="18" t="s">
        <v>155</v>
      </c>
      <c r="BE697" s="138">
        <f>IF(N697="základní",J697,0)</f>
        <v>0</v>
      </c>
      <c r="BF697" s="138">
        <f>IF(N697="snížená",J697,0)</f>
        <v>0</v>
      </c>
      <c r="BG697" s="138">
        <f>IF(N697="zákl. přenesená",J697,0)</f>
        <v>0</v>
      </c>
      <c r="BH697" s="138">
        <f>IF(N697="sníž. přenesená",J697,0)</f>
        <v>0</v>
      </c>
      <c r="BI697" s="138">
        <f>IF(N697="nulová",J697,0)</f>
        <v>0</v>
      </c>
      <c r="BJ697" s="18" t="s">
        <v>85</v>
      </c>
      <c r="BK697" s="138">
        <f>ROUND(I697*H697,2)</f>
        <v>0</v>
      </c>
      <c r="BL697" s="18" t="s">
        <v>243</v>
      </c>
      <c r="BM697" s="137" t="s">
        <v>1087</v>
      </c>
    </row>
    <row r="698" spans="2:65" s="1" customFormat="1" ht="39">
      <c r="B698" s="33"/>
      <c r="D698" s="139" t="s">
        <v>161</v>
      </c>
      <c r="F698" s="140" t="s">
        <v>1088</v>
      </c>
      <c r="I698" s="141"/>
      <c r="L698" s="33"/>
      <c r="M698" s="142"/>
      <c r="T698" s="54"/>
      <c r="AT698" s="18" t="s">
        <v>161</v>
      </c>
      <c r="AU698" s="18" t="s">
        <v>87</v>
      </c>
    </row>
    <row r="699" spans="2:65" s="11" customFormat="1">
      <c r="B699" s="144"/>
      <c r="D699" s="139" t="s">
        <v>193</v>
      </c>
      <c r="E699" s="145" t="s">
        <v>21</v>
      </c>
      <c r="F699" s="146" t="s">
        <v>736</v>
      </c>
      <c r="H699" s="147">
        <v>16</v>
      </c>
      <c r="I699" s="148"/>
      <c r="L699" s="144"/>
      <c r="M699" s="149"/>
      <c r="T699" s="150"/>
      <c r="AT699" s="145" t="s">
        <v>193</v>
      </c>
      <c r="AU699" s="145" t="s">
        <v>87</v>
      </c>
      <c r="AV699" s="11" t="s">
        <v>87</v>
      </c>
      <c r="AW699" s="11" t="s">
        <v>38</v>
      </c>
      <c r="AX699" s="11" t="s">
        <v>85</v>
      </c>
      <c r="AY699" s="145" t="s">
        <v>155</v>
      </c>
    </row>
    <row r="700" spans="2:65" s="1" customFormat="1">
      <c r="B700" s="33"/>
      <c r="D700" s="139" t="s">
        <v>445</v>
      </c>
      <c r="F700" s="171" t="s">
        <v>1089</v>
      </c>
      <c r="L700" s="33"/>
      <c r="M700" s="142"/>
      <c r="T700" s="54"/>
      <c r="AU700" s="18" t="s">
        <v>87</v>
      </c>
    </row>
    <row r="701" spans="2:65" s="1" customFormat="1">
      <c r="B701" s="33"/>
      <c r="D701" s="139" t="s">
        <v>445</v>
      </c>
      <c r="F701" s="172" t="s">
        <v>1054</v>
      </c>
      <c r="H701" s="173">
        <v>0</v>
      </c>
      <c r="L701" s="33"/>
      <c r="M701" s="142"/>
      <c r="T701" s="54"/>
      <c r="AU701" s="18" t="s">
        <v>87</v>
      </c>
    </row>
    <row r="702" spans="2:65" s="1" customFormat="1">
      <c r="B702" s="33"/>
      <c r="D702" s="139" t="s">
        <v>445</v>
      </c>
      <c r="F702" s="172" t="s">
        <v>1082</v>
      </c>
      <c r="H702" s="173">
        <v>0</v>
      </c>
      <c r="L702" s="33"/>
      <c r="M702" s="142"/>
      <c r="T702" s="54"/>
      <c r="AU702" s="18" t="s">
        <v>87</v>
      </c>
    </row>
    <row r="703" spans="2:65" s="1" customFormat="1">
      <c r="B703" s="33"/>
      <c r="D703" s="139" t="s">
        <v>445</v>
      </c>
      <c r="F703" s="172" t="s">
        <v>1083</v>
      </c>
      <c r="H703" s="173">
        <v>16</v>
      </c>
      <c r="L703" s="33"/>
      <c r="M703" s="142"/>
      <c r="T703" s="54"/>
      <c r="AU703" s="18" t="s">
        <v>87</v>
      </c>
    </row>
    <row r="704" spans="2:65" s="1" customFormat="1">
      <c r="B704" s="33"/>
      <c r="D704" s="139" t="s">
        <v>445</v>
      </c>
      <c r="F704" s="172" t="s">
        <v>464</v>
      </c>
      <c r="H704" s="173">
        <v>16</v>
      </c>
      <c r="L704" s="33"/>
      <c r="M704" s="161"/>
      <c r="N704" s="162"/>
      <c r="O704" s="162"/>
      <c r="P704" s="162"/>
      <c r="Q704" s="162"/>
      <c r="R704" s="162"/>
      <c r="S704" s="162"/>
      <c r="T704" s="163"/>
      <c r="AU704" s="18" t="s">
        <v>87</v>
      </c>
    </row>
    <row r="705" spans="2:12" s="1" customFormat="1" ht="6.95" customHeight="1">
      <c r="B705" s="42"/>
      <c r="C705" s="43"/>
      <c r="D705" s="43"/>
      <c r="E705" s="43"/>
      <c r="F705" s="43"/>
      <c r="G705" s="43"/>
      <c r="H705" s="43"/>
      <c r="I705" s="43"/>
      <c r="J705" s="43"/>
      <c r="K705" s="43"/>
      <c r="L705" s="33"/>
    </row>
  </sheetData>
  <sheetProtection algorithmName="SHA-512" hashValue="pQIEZVNh+F5k/rfpneq8XFD2FYuVhnRC7L0eA6k59eddmNY7RC4EH58Yma1zQPonDZulhxLqhi3HyFz3BQx8/w==" saltValue="p2Qqa6d4km5uJbgSxfsYrCmBlLvgtlQ4OBKtt4HSWIFjnKWdQPGmVBzLTxxXpYgh+qbeJ59uOSjQN6kPMs0C5Q==" spinCount="100000" sheet="1" objects="1" scenarios="1" formatColumns="0" formatRows="0" autoFilter="0"/>
  <autoFilter ref="C92:K704" xr:uid="{00000000-0009-0000-0000-000005000000}"/>
  <mergeCells count="12">
    <mergeCell ref="E85:H85"/>
    <mergeCell ref="L2:V2"/>
    <mergeCell ref="E50:H50"/>
    <mergeCell ref="E52:H52"/>
    <mergeCell ref="E54:H54"/>
    <mergeCell ref="E81:H81"/>
    <mergeCell ref="E83:H83"/>
    <mergeCell ref="E7:H7"/>
    <mergeCell ref="E9:H9"/>
    <mergeCell ref="E11:H11"/>
    <mergeCell ref="E20:H20"/>
    <mergeCell ref="E29:H29"/>
  </mergeCells>
  <hyperlinks>
    <hyperlink ref="F121" r:id="rId1" xr:uid="{00000000-0004-0000-0500-000000000000}"/>
    <hyperlink ref="F155" r:id="rId2" xr:uid="{00000000-0004-0000-0500-000001000000}"/>
    <hyperlink ref="F183" r:id="rId3" xr:uid="{00000000-0004-0000-0500-000002000000}"/>
    <hyperlink ref="F191" r:id="rId4" xr:uid="{00000000-0004-0000-0500-000003000000}"/>
    <hyperlink ref="F210" r:id="rId5" xr:uid="{00000000-0004-0000-0500-000004000000}"/>
    <hyperlink ref="F337" r:id="rId6" xr:uid="{00000000-0004-0000-0500-000005000000}"/>
    <hyperlink ref="F355" r:id="rId7" xr:uid="{00000000-0004-0000-0500-000006000000}"/>
    <hyperlink ref="F408" r:id="rId8" xr:uid="{00000000-0004-0000-0500-000007000000}"/>
    <hyperlink ref="F412" r:id="rId9" xr:uid="{00000000-0004-0000-0500-000008000000}"/>
    <hyperlink ref="F478" r:id="rId10" xr:uid="{00000000-0004-0000-0500-000009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1"/>
  <headerFooter>
    <oddFooter>&amp;CStrana &amp;P z &amp;N</oddFooter>
  </headerFooter>
  <drawing r:id="rId1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B2:BM524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110</v>
      </c>
      <c r="AZ2" s="164" t="s">
        <v>705</v>
      </c>
      <c r="BA2" s="164" t="s">
        <v>706</v>
      </c>
      <c r="BB2" s="164" t="s">
        <v>638</v>
      </c>
      <c r="BC2" s="164" t="s">
        <v>1090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  <c r="AZ3" s="164" t="s">
        <v>717</v>
      </c>
      <c r="BA3" s="164" t="s">
        <v>718</v>
      </c>
      <c r="BB3" s="164" t="s">
        <v>719</v>
      </c>
      <c r="BC3" s="164" t="s">
        <v>1091</v>
      </c>
      <c r="BD3" s="164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  <c r="AZ4" s="164" t="s">
        <v>721</v>
      </c>
      <c r="BA4" s="164" t="s">
        <v>721</v>
      </c>
      <c r="BB4" s="164" t="s">
        <v>719</v>
      </c>
      <c r="BC4" s="164" t="s">
        <v>1092</v>
      </c>
      <c r="BD4" s="164" t="s">
        <v>87</v>
      </c>
    </row>
    <row r="5" spans="2:56" ht="6.95" customHeight="1">
      <c r="B5" s="21"/>
      <c r="L5" s="21"/>
      <c r="AZ5" s="164" t="s">
        <v>732</v>
      </c>
      <c r="BA5" s="164" t="s">
        <v>733</v>
      </c>
      <c r="BB5" s="164" t="s">
        <v>719</v>
      </c>
      <c r="BC5" s="164" t="s">
        <v>85</v>
      </c>
      <c r="BD5" s="164" t="s">
        <v>87</v>
      </c>
    </row>
    <row r="6" spans="2:56" ht="12" customHeight="1">
      <c r="B6" s="21"/>
      <c r="D6" s="28" t="s">
        <v>16</v>
      </c>
      <c r="L6" s="21"/>
      <c r="AZ6" s="164" t="s">
        <v>734</v>
      </c>
      <c r="BA6" s="164" t="s">
        <v>735</v>
      </c>
      <c r="BB6" s="164" t="s">
        <v>719</v>
      </c>
      <c r="BC6" s="164" t="s">
        <v>7</v>
      </c>
      <c r="BD6" s="164" t="s">
        <v>87</v>
      </c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  <c r="AZ7" s="164" t="s">
        <v>736</v>
      </c>
      <c r="BA7" s="164" t="s">
        <v>737</v>
      </c>
      <c r="BB7" s="164" t="s">
        <v>719</v>
      </c>
      <c r="BC7" s="164" t="s">
        <v>195</v>
      </c>
      <c r="BD7" s="164" t="s">
        <v>87</v>
      </c>
    </row>
    <row r="8" spans="2:56" ht="12" customHeight="1">
      <c r="B8" s="21"/>
      <c r="D8" s="28" t="s">
        <v>127</v>
      </c>
      <c r="L8" s="21"/>
      <c r="AZ8" s="164" t="s">
        <v>738</v>
      </c>
      <c r="BA8" s="164" t="s">
        <v>738</v>
      </c>
      <c r="BB8" s="164" t="s">
        <v>415</v>
      </c>
      <c r="BC8" s="164" t="s">
        <v>1093</v>
      </c>
      <c r="BD8" s="164" t="s">
        <v>87</v>
      </c>
    </row>
    <row r="9" spans="2:56" s="1" customFormat="1" ht="16.5" customHeight="1">
      <c r="B9" s="33"/>
      <c r="E9" s="360" t="s">
        <v>723</v>
      </c>
      <c r="F9" s="359"/>
      <c r="G9" s="359"/>
      <c r="H9" s="359"/>
      <c r="L9" s="33"/>
      <c r="AZ9" s="164" t="s">
        <v>740</v>
      </c>
      <c r="BA9" s="164" t="s">
        <v>741</v>
      </c>
      <c r="BB9" s="164" t="s">
        <v>638</v>
      </c>
      <c r="BC9" s="164" t="s">
        <v>1094</v>
      </c>
      <c r="BD9" s="164" t="s">
        <v>87</v>
      </c>
    </row>
    <row r="10" spans="2:56" s="1" customFormat="1" ht="12" customHeight="1">
      <c r="B10" s="33"/>
      <c r="D10" s="28" t="s">
        <v>614</v>
      </c>
      <c r="L10" s="33"/>
      <c r="AZ10" s="164" t="s">
        <v>743</v>
      </c>
      <c r="BA10" s="164" t="s">
        <v>744</v>
      </c>
      <c r="BB10" s="164" t="s">
        <v>638</v>
      </c>
      <c r="BC10" s="164" t="s">
        <v>1095</v>
      </c>
      <c r="BD10" s="164" t="s">
        <v>87</v>
      </c>
    </row>
    <row r="11" spans="2:56" s="1" customFormat="1" ht="16.5" customHeight="1">
      <c r="B11" s="33"/>
      <c r="E11" s="323" t="s">
        <v>1096</v>
      </c>
      <c r="F11" s="359"/>
      <c r="G11" s="359"/>
      <c r="H11" s="359"/>
      <c r="L11" s="33"/>
      <c r="AZ11" s="164" t="s">
        <v>1097</v>
      </c>
      <c r="BA11" s="164" t="s">
        <v>1098</v>
      </c>
      <c r="BB11" s="164" t="s">
        <v>638</v>
      </c>
      <c r="BC11" s="164" t="s">
        <v>1099</v>
      </c>
      <c r="BD11" s="164" t="s">
        <v>87</v>
      </c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</row>
    <row r="17" spans="2:12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</row>
    <row r="23" spans="2:12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12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41</v>
      </c>
      <c r="L28" s="33"/>
    </row>
    <row r="29" spans="2:12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43</v>
      </c>
      <c r="J32" s="64">
        <f>ROUND(J92,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ROUND((SUM(BE92:BE523)),  2)</f>
        <v>0</v>
      </c>
      <c r="I35" s="94">
        <v>0.21</v>
      </c>
      <c r="J35" s="84">
        <f>ROUND(((SUM(BE92:BE523))*I35),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ROUND((SUM(BF92:BF523)),  2)</f>
        <v>0</v>
      </c>
      <c r="I36" s="94">
        <v>0.12</v>
      </c>
      <c r="J36" s="84">
        <f>ROUND(((SUM(BF92:BF523))*I36),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ROUND((SUM(BG92:BG523)),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ROUND((SUM(BH92:BH523)),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ROUND((SUM(BI92:BI523)),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723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>04.2. - Obnova PKO ocelových prvků MPK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J92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J93</f>
        <v>0</v>
      </c>
      <c r="L64" s="104"/>
    </row>
    <row r="65" spans="2:12" s="12" customFormat="1" ht="19.899999999999999" customHeight="1">
      <c r="B65" s="165"/>
      <c r="D65" s="166" t="s">
        <v>1100</v>
      </c>
      <c r="E65" s="167"/>
      <c r="F65" s="167"/>
      <c r="G65" s="167"/>
      <c r="H65" s="167"/>
      <c r="I65" s="167"/>
      <c r="J65" s="168">
        <f>J94</f>
        <v>0</v>
      </c>
      <c r="L65" s="165"/>
    </row>
    <row r="66" spans="2:12" s="12" customFormat="1" ht="19.899999999999999" customHeight="1">
      <c r="B66" s="165"/>
      <c r="D66" s="166" t="s">
        <v>435</v>
      </c>
      <c r="E66" s="167"/>
      <c r="F66" s="167"/>
      <c r="G66" s="167"/>
      <c r="H66" s="167"/>
      <c r="I66" s="167"/>
      <c r="J66" s="168">
        <f>J135</f>
        <v>0</v>
      </c>
      <c r="L66" s="165"/>
    </row>
    <row r="67" spans="2:12" s="12" customFormat="1" ht="19.899999999999999" customHeight="1">
      <c r="B67" s="165"/>
      <c r="D67" s="166" t="s">
        <v>436</v>
      </c>
      <c r="E67" s="167"/>
      <c r="F67" s="167"/>
      <c r="G67" s="167"/>
      <c r="H67" s="167"/>
      <c r="I67" s="167"/>
      <c r="J67" s="168">
        <f>J147</f>
        <v>0</v>
      </c>
      <c r="L67" s="165"/>
    </row>
    <row r="68" spans="2:12" s="8" customFormat="1" ht="24.95" customHeight="1">
      <c r="B68" s="104"/>
      <c r="D68" s="105" t="s">
        <v>766</v>
      </c>
      <c r="E68" s="106"/>
      <c r="F68" s="106"/>
      <c r="G68" s="106"/>
      <c r="H68" s="106"/>
      <c r="I68" s="106"/>
      <c r="J68" s="107">
        <f>J152</f>
        <v>0</v>
      </c>
      <c r="L68" s="104"/>
    </row>
    <row r="69" spans="2:12" s="12" customFormat="1" ht="19.899999999999999" customHeight="1">
      <c r="B69" s="165"/>
      <c r="D69" s="166" t="s">
        <v>767</v>
      </c>
      <c r="E69" s="167"/>
      <c r="F69" s="167"/>
      <c r="G69" s="167"/>
      <c r="H69" s="167"/>
      <c r="I69" s="167"/>
      <c r="J69" s="168">
        <f>J153</f>
        <v>0</v>
      </c>
      <c r="L69" s="165"/>
    </row>
    <row r="70" spans="2:12" s="12" customFormat="1" ht="19.899999999999999" customHeight="1">
      <c r="B70" s="165"/>
      <c r="D70" s="166" t="s">
        <v>768</v>
      </c>
      <c r="E70" s="167"/>
      <c r="F70" s="167"/>
      <c r="G70" s="167"/>
      <c r="H70" s="167"/>
      <c r="I70" s="167"/>
      <c r="J70" s="168">
        <f>J193</f>
        <v>0</v>
      </c>
      <c r="L70" s="165"/>
    </row>
    <row r="71" spans="2:12" s="1" customFormat="1" ht="21.75" customHeight="1">
      <c r="B71" s="33"/>
      <c r="L71" s="33"/>
    </row>
    <row r="72" spans="2:12" s="1" customFormat="1" ht="6.95" customHeight="1">
      <c r="B72" s="42"/>
      <c r="C72" s="43"/>
      <c r="D72" s="43"/>
      <c r="E72" s="43"/>
      <c r="F72" s="43"/>
      <c r="G72" s="43"/>
      <c r="H72" s="43"/>
      <c r="I72" s="43"/>
      <c r="J72" s="43"/>
      <c r="K72" s="43"/>
      <c r="L72" s="33"/>
    </row>
    <row r="76" spans="2:12" s="1" customFormat="1" ht="6.95" customHeight="1">
      <c r="B76" s="44"/>
      <c r="C76" s="45"/>
      <c r="D76" s="45"/>
      <c r="E76" s="45"/>
      <c r="F76" s="45"/>
      <c r="G76" s="45"/>
      <c r="H76" s="45"/>
      <c r="I76" s="45"/>
      <c r="J76" s="45"/>
      <c r="K76" s="45"/>
      <c r="L76" s="33"/>
    </row>
    <row r="77" spans="2:12" s="1" customFormat="1" ht="24.95" customHeight="1">
      <c r="B77" s="33"/>
      <c r="C77" s="22" t="s">
        <v>139</v>
      </c>
      <c r="L77" s="33"/>
    </row>
    <row r="78" spans="2:12" s="1" customFormat="1" ht="6.95" customHeight="1">
      <c r="B78" s="33"/>
      <c r="L78" s="33"/>
    </row>
    <row r="79" spans="2:12" s="1" customFormat="1" ht="12" customHeight="1">
      <c r="B79" s="33"/>
      <c r="C79" s="28" t="s">
        <v>16</v>
      </c>
      <c r="L79" s="33"/>
    </row>
    <row r="80" spans="2:12" s="1" customFormat="1" ht="16.5" customHeight="1">
      <c r="B80" s="33"/>
      <c r="E80" s="360" t="str">
        <f>E7</f>
        <v>VD Štvanice – oprava plavebních komor</v>
      </c>
      <c r="F80" s="361"/>
      <c r="G80" s="361"/>
      <c r="H80" s="361"/>
      <c r="L80" s="33"/>
    </row>
    <row r="81" spans="2:65" ht="12" customHeight="1">
      <c r="B81" s="21"/>
      <c r="C81" s="28" t="s">
        <v>127</v>
      </c>
      <c r="L81" s="21"/>
    </row>
    <row r="82" spans="2:65" s="1" customFormat="1" ht="16.5" customHeight="1">
      <c r="B82" s="33"/>
      <c r="E82" s="360" t="s">
        <v>723</v>
      </c>
      <c r="F82" s="359"/>
      <c r="G82" s="359"/>
      <c r="H82" s="359"/>
      <c r="L82" s="33"/>
    </row>
    <row r="83" spans="2:65" s="1" customFormat="1" ht="12" customHeight="1">
      <c r="B83" s="33"/>
      <c r="C83" s="28" t="s">
        <v>614</v>
      </c>
      <c r="L83" s="33"/>
    </row>
    <row r="84" spans="2:65" s="1" customFormat="1" ht="16.5" customHeight="1">
      <c r="B84" s="33"/>
      <c r="E84" s="323" t="str">
        <f>E11</f>
        <v>04.2. - Obnova PKO ocelových prvků MPK</v>
      </c>
      <c r="F84" s="359"/>
      <c r="G84" s="359"/>
      <c r="H84" s="359"/>
      <c r="L84" s="33"/>
    </row>
    <row r="85" spans="2:65" s="1" customFormat="1" ht="6.95" customHeight="1">
      <c r="B85" s="33"/>
      <c r="L85" s="33"/>
    </row>
    <row r="86" spans="2:65" s="1" customFormat="1" ht="12" customHeight="1">
      <c r="B86" s="33"/>
      <c r="C86" s="28" t="s">
        <v>22</v>
      </c>
      <c r="F86" s="26" t="str">
        <f>F14</f>
        <v>Hlavní město Praha</v>
      </c>
      <c r="I86" s="28" t="s">
        <v>24</v>
      </c>
      <c r="J86" s="50" t="str">
        <f>IF(J14="","",J14)</f>
        <v>19. 3. 2024</v>
      </c>
      <c r="L86" s="33"/>
    </row>
    <row r="87" spans="2:65" s="1" customFormat="1" ht="6.95" customHeight="1">
      <c r="B87" s="33"/>
      <c r="L87" s="33"/>
    </row>
    <row r="88" spans="2:65" s="1" customFormat="1" ht="15.2" customHeight="1">
      <c r="B88" s="33"/>
      <c r="C88" s="28" t="s">
        <v>26</v>
      </c>
      <c r="F88" s="26" t="str">
        <f>E17</f>
        <v>Povodí Vltavy, státní podnik</v>
      </c>
      <c r="I88" s="28" t="s">
        <v>34</v>
      </c>
      <c r="J88" s="31" t="str">
        <f>E23</f>
        <v>AQUATIS a.s</v>
      </c>
      <c r="L88" s="33"/>
    </row>
    <row r="89" spans="2:65" s="1" customFormat="1" ht="15.2" customHeight="1">
      <c r="B89" s="33"/>
      <c r="C89" s="28" t="s">
        <v>32</v>
      </c>
      <c r="F89" s="26" t="str">
        <f>IF(E20="","",E20)</f>
        <v>Vyplň údaj</v>
      </c>
      <c r="I89" s="28" t="s">
        <v>39</v>
      </c>
      <c r="J89" s="31" t="str">
        <f>E26</f>
        <v>Bc. Aneta Patková</v>
      </c>
      <c r="L89" s="33"/>
    </row>
    <row r="90" spans="2:65" s="1" customFormat="1" ht="10.35" customHeight="1">
      <c r="B90" s="33"/>
      <c r="L90" s="33"/>
    </row>
    <row r="91" spans="2:65" s="9" customFormat="1" ht="29.25" customHeight="1">
      <c r="B91" s="108"/>
      <c r="C91" s="109" t="s">
        <v>140</v>
      </c>
      <c r="D91" s="110" t="s">
        <v>62</v>
      </c>
      <c r="E91" s="110" t="s">
        <v>58</v>
      </c>
      <c r="F91" s="110" t="s">
        <v>59</v>
      </c>
      <c r="G91" s="110" t="s">
        <v>141</v>
      </c>
      <c r="H91" s="110" t="s">
        <v>142</v>
      </c>
      <c r="I91" s="110" t="s">
        <v>143</v>
      </c>
      <c r="J91" s="110" t="s">
        <v>131</v>
      </c>
      <c r="K91" s="111" t="s">
        <v>144</v>
      </c>
      <c r="L91" s="108"/>
      <c r="M91" s="57" t="s">
        <v>21</v>
      </c>
      <c r="N91" s="58" t="s">
        <v>47</v>
      </c>
      <c r="O91" s="58" t="s">
        <v>145</v>
      </c>
      <c r="P91" s="58" t="s">
        <v>146</v>
      </c>
      <c r="Q91" s="58" t="s">
        <v>147</v>
      </c>
      <c r="R91" s="58" t="s">
        <v>148</v>
      </c>
      <c r="S91" s="58" t="s">
        <v>149</v>
      </c>
      <c r="T91" s="59" t="s">
        <v>150</v>
      </c>
    </row>
    <row r="92" spans="2:65" s="1" customFormat="1" ht="22.9" customHeight="1">
      <c r="B92" s="33"/>
      <c r="C92" s="62" t="s">
        <v>151</v>
      </c>
      <c r="J92" s="112">
        <f>BK92</f>
        <v>0</v>
      </c>
      <c r="L92" s="33"/>
      <c r="M92" s="60"/>
      <c r="N92" s="51"/>
      <c r="O92" s="51"/>
      <c r="P92" s="113">
        <f>P93+P152</f>
        <v>0</v>
      </c>
      <c r="Q92" s="51"/>
      <c r="R92" s="113">
        <f>R93+R152</f>
        <v>21.5775465</v>
      </c>
      <c r="S92" s="51"/>
      <c r="T92" s="114">
        <f>T93+T152</f>
        <v>1.86</v>
      </c>
      <c r="AT92" s="18" t="s">
        <v>76</v>
      </c>
      <c r="AU92" s="18" t="s">
        <v>132</v>
      </c>
      <c r="BK92" s="115">
        <f>BK93+BK152</f>
        <v>0</v>
      </c>
    </row>
    <row r="93" spans="2:65" s="10" customFormat="1" ht="25.9" customHeight="1">
      <c r="B93" s="116"/>
      <c r="D93" s="117" t="s">
        <v>76</v>
      </c>
      <c r="E93" s="118" t="s">
        <v>437</v>
      </c>
      <c r="F93" s="118" t="s">
        <v>438</v>
      </c>
      <c r="I93" s="119"/>
      <c r="J93" s="120">
        <f>BK93</f>
        <v>0</v>
      </c>
      <c r="L93" s="116"/>
      <c r="M93" s="121"/>
      <c r="P93" s="122">
        <f>P94+P135+P147</f>
        <v>0</v>
      </c>
      <c r="R93" s="122">
        <f>R94+R135+R147</f>
        <v>5.6919999999999998E-2</v>
      </c>
      <c r="T93" s="123">
        <f>T94+T135+T147</f>
        <v>0</v>
      </c>
      <c r="AR93" s="117" t="s">
        <v>85</v>
      </c>
      <c r="AT93" s="124" t="s">
        <v>76</v>
      </c>
      <c r="AU93" s="124" t="s">
        <v>77</v>
      </c>
      <c r="AY93" s="117" t="s">
        <v>155</v>
      </c>
      <c r="BK93" s="125">
        <f>BK94+BK135+BK147</f>
        <v>0</v>
      </c>
    </row>
    <row r="94" spans="2:65" s="10" customFormat="1" ht="22.9" customHeight="1">
      <c r="B94" s="116"/>
      <c r="D94" s="117" t="s">
        <v>76</v>
      </c>
      <c r="E94" s="169" t="s">
        <v>201</v>
      </c>
      <c r="F94" s="169" t="s">
        <v>1101</v>
      </c>
      <c r="I94" s="119"/>
      <c r="J94" s="170">
        <f>BK94</f>
        <v>0</v>
      </c>
      <c r="L94" s="116"/>
      <c r="M94" s="121"/>
      <c r="P94" s="122">
        <f>SUM(P95:P134)</f>
        <v>0</v>
      </c>
      <c r="R94" s="122">
        <f>SUM(R95:R134)</f>
        <v>5.6919999999999998E-2</v>
      </c>
      <c r="T94" s="123">
        <f>SUM(T95:T134)</f>
        <v>0</v>
      </c>
      <c r="AR94" s="117" t="s">
        <v>85</v>
      </c>
      <c r="AT94" s="124" t="s">
        <v>76</v>
      </c>
      <c r="AU94" s="124" t="s">
        <v>85</v>
      </c>
      <c r="AY94" s="117" t="s">
        <v>155</v>
      </c>
      <c r="BK94" s="125">
        <f>SUM(BK95:BK134)</f>
        <v>0</v>
      </c>
    </row>
    <row r="95" spans="2:65" s="1" customFormat="1" ht="16.5" customHeight="1">
      <c r="B95" s="33"/>
      <c r="C95" s="126" t="s">
        <v>85</v>
      </c>
      <c r="D95" s="126" t="s">
        <v>156</v>
      </c>
      <c r="E95" s="127" t="s">
        <v>784</v>
      </c>
      <c r="F95" s="128" t="s">
        <v>785</v>
      </c>
      <c r="G95" s="129" t="s">
        <v>719</v>
      </c>
      <c r="H95" s="130">
        <v>104</v>
      </c>
      <c r="I95" s="131"/>
      <c r="J95" s="132">
        <f>ROUND(I95*H95,2)</f>
        <v>0</v>
      </c>
      <c r="K95" s="128" t="s">
        <v>452</v>
      </c>
      <c r="L95" s="33"/>
      <c r="M95" s="133" t="s">
        <v>21</v>
      </c>
      <c r="N95" s="134" t="s">
        <v>48</v>
      </c>
      <c r="P95" s="135">
        <f>O95*H95</f>
        <v>0</v>
      </c>
      <c r="Q95" s="135">
        <v>1.0000000000000001E-5</v>
      </c>
      <c r="R95" s="135">
        <f>Q95*H95</f>
        <v>1.0400000000000001E-3</v>
      </c>
      <c r="S95" s="135">
        <v>0</v>
      </c>
      <c r="T95" s="136">
        <f>S95*H95</f>
        <v>0</v>
      </c>
      <c r="AR95" s="137" t="s">
        <v>154</v>
      </c>
      <c r="AT95" s="137" t="s">
        <v>156</v>
      </c>
      <c r="AU95" s="137" t="s">
        <v>87</v>
      </c>
      <c r="AY95" s="18" t="s">
        <v>155</v>
      </c>
      <c r="BE95" s="138">
        <f>IF(N95="základní",J95,0)</f>
        <v>0</v>
      </c>
      <c r="BF95" s="138">
        <f>IF(N95="snížená",J95,0)</f>
        <v>0</v>
      </c>
      <c r="BG95" s="138">
        <f>IF(N95="zákl. přenesená",J95,0)</f>
        <v>0</v>
      </c>
      <c r="BH95" s="138">
        <f>IF(N95="sníž. přenesená",J95,0)</f>
        <v>0</v>
      </c>
      <c r="BI95" s="138">
        <f>IF(N95="nulová",J95,0)</f>
        <v>0</v>
      </c>
      <c r="BJ95" s="18" t="s">
        <v>85</v>
      </c>
      <c r="BK95" s="138">
        <f>ROUND(I95*H95,2)</f>
        <v>0</v>
      </c>
      <c r="BL95" s="18" t="s">
        <v>154</v>
      </c>
      <c r="BM95" s="137" t="s">
        <v>1102</v>
      </c>
    </row>
    <row r="96" spans="2:65" s="1" customFormat="1">
      <c r="B96" s="33"/>
      <c r="D96" s="139" t="s">
        <v>161</v>
      </c>
      <c r="F96" s="140" t="s">
        <v>787</v>
      </c>
      <c r="I96" s="141"/>
      <c r="L96" s="33"/>
      <c r="M96" s="142"/>
      <c r="T96" s="54"/>
      <c r="AT96" s="18" t="s">
        <v>161</v>
      </c>
      <c r="AU96" s="18" t="s">
        <v>87</v>
      </c>
    </row>
    <row r="97" spans="2:65" s="1" customFormat="1">
      <c r="B97" s="33"/>
      <c r="D97" s="174" t="s">
        <v>455</v>
      </c>
      <c r="F97" s="175" t="s">
        <v>788</v>
      </c>
      <c r="I97" s="141"/>
      <c r="L97" s="33"/>
      <c r="M97" s="142"/>
      <c r="T97" s="54"/>
      <c r="AT97" s="18" t="s">
        <v>455</v>
      </c>
      <c r="AU97" s="18" t="s">
        <v>87</v>
      </c>
    </row>
    <row r="98" spans="2:65" s="11" customFormat="1">
      <c r="B98" s="144"/>
      <c r="D98" s="139" t="s">
        <v>193</v>
      </c>
      <c r="E98" s="145" t="s">
        <v>21</v>
      </c>
      <c r="F98" s="146" t="s">
        <v>717</v>
      </c>
      <c r="H98" s="147">
        <v>104</v>
      </c>
      <c r="I98" s="148"/>
      <c r="L98" s="144"/>
      <c r="M98" s="149"/>
      <c r="T98" s="150"/>
      <c r="AT98" s="145" t="s">
        <v>193</v>
      </c>
      <c r="AU98" s="145" t="s">
        <v>87</v>
      </c>
      <c r="AV98" s="11" t="s">
        <v>87</v>
      </c>
      <c r="AW98" s="11" t="s">
        <v>38</v>
      </c>
      <c r="AX98" s="11" t="s">
        <v>85</v>
      </c>
      <c r="AY98" s="145" t="s">
        <v>155</v>
      </c>
    </row>
    <row r="99" spans="2:65" s="1" customFormat="1">
      <c r="B99" s="33"/>
      <c r="D99" s="139" t="s">
        <v>445</v>
      </c>
      <c r="F99" s="171" t="s">
        <v>789</v>
      </c>
      <c r="L99" s="33"/>
      <c r="M99" s="142"/>
      <c r="T99" s="54"/>
      <c r="AU99" s="18" t="s">
        <v>87</v>
      </c>
    </row>
    <row r="100" spans="2:65" s="1" customFormat="1">
      <c r="B100" s="33"/>
      <c r="D100" s="139" t="s">
        <v>445</v>
      </c>
      <c r="F100" s="172" t="s">
        <v>1103</v>
      </c>
      <c r="H100" s="173">
        <v>0</v>
      </c>
      <c r="L100" s="33"/>
      <c r="M100" s="142"/>
      <c r="T100" s="54"/>
      <c r="AU100" s="18" t="s">
        <v>87</v>
      </c>
    </row>
    <row r="101" spans="2:65" s="1" customFormat="1">
      <c r="B101" s="33"/>
      <c r="D101" s="139" t="s">
        <v>445</v>
      </c>
      <c r="F101" s="172" t="s">
        <v>791</v>
      </c>
      <c r="H101" s="173">
        <v>0</v>
      </c>
      <c r="L101" s="33"/>
      <c r="M101" s="142"/>
      <c r="T101" s="54"/>
      <c r="AU101" s="18" t="s">
        <v>87</v>
      </c>
    </row>
    <row r="102" spans="2:65" s="1" customFormat="1">
      <c r="B102" s="33"/>
      <c r="D102" s="139" t="s">
        <v>445</v>
      </c>
      <c r="F102" s="172" t="s">
        <v>1104</v>
      </c>
      <c r="H102" s="173">
        <v>64</v>
      </c>
      <c r="L102" s="33"/>
      <c r="M102" s="142"/>
      <c r="T102" s="54"/>
      <c r="AU102" s="18" t="s">
        <v>87</v>
      </c>
    </row>
    <row r="103" spans="2:65" s="1" customFormat="1">
      <c r="B103" s="33"/>
      <c r="D103" s="139" t="s">
        <v>445</v>
      </c>
      <c r="F103" s="172" t="s">
        <v>1105</v>
      </c>
      <c r="H103" s="173">
        <v>24</v>
      </c>
      <c r="L103" s="33"/>
      <c r="M103" s="142"/>
      <c r="T103" s="54"/>
      <c r="AU103" s="18" t="s">
        <v>87</v>
      </c>
    </row>
    <row r="104" spans="2:65" s="1" customFormat="1">
      <c r="B104" s="33"/>
      <c r="D104" s="139" t="s">
        <v>445</v>
      </c>
      <c r="F104" s="172" t="s">
        <v>1106</v>
      </c>
      <c r="H104" s="173">
        <v>16</v>
      </c>
      <c r="L104" s="33"/>
      <c r="M104" s="142"/>
      <c r="T104" s="54"/>
      <c r="AU104" s="18" t="s">
        <v>87</v>
      </c>
    </row>
    <row r="105" spans="2:65" s="1" customFormat="1">
      <c r="B105" s="33"/>
      <c r="D105" s="139" t="s">
        <v>445</v>
      </c>
      <c r="F105" s="172" t="s">
        <v>464</v>
      </c>
      <c r="H105" s="173">
        <v>104</v>
      </c>
      <c r="L105" s="33"/>
      <c r="M105" s="142"/>
      <c r="T105" s="54"/>
      <c r="AU105" s="18" t="s">
        <v>87</v>
      </c>
    </row>
    <row r="106" spans="2:65" s="1" customFormat="1" ht="16.5" customHeight="1">
      <c r="B106" s="33"/>
      <c r="C106" s="126" t="s">
        <v>87</v>
      </c>
      <c r="D106" s="126" t="s">
        <v>156</v>
      </c>
      <c r="E106" s="127" t="s">
        <v>798</v>
      </c>
      <c r="F106" s="128" t="s">
        <v>799</v>
      </c>
      <c r="G106" s="129" t="s">
        <v>719</v>
      </c>
      <c r="H106" s="130">
        <v>324</v>
      </c>
      <c r="I106" s="131"/>
      <c r="J106" s="132">
        <f>ROUND(I106*H106,2)</f>
        <v>0</v>
      </c>
      <c r="K106" s="128" t="s">
        <v>21</v>
      </c>
      <c r="L106" s="33"/>
      <c r="M106" s="133" t="s">
        <v>21</v>
      </c>
      <c r="N106" s="134" t="s">
        <v>48</v>
      </c>
      <c r="P106" s="135">
        <f>O106*H106</f>
        <v>0</v>
      </c>
      <c r="Q106" s="135">
        <v>1.0000000000000001E-5</v>
      </c>
      <c r="R106" s="135">
        <f>Q106*H106</f>
        <v>3.2400000000000003E-3</v>
      </c>
      <c r="S106" s="135">
        <v>0</v>
      </c>
      <c r="T106" s="136">
        <f>S106*H106</f>
        <v>0</v>
      </c>
      <c r="AR106" s="137" t="s">
        <v>154</v>
      </c>
      <c r="AT106" s="137" t="s">
        <v>156</v>
      </c>
      <c r="AU106" s="137" t="s">
        <v>87</v>
      </c>
      <c r="AY106" s="18" t="s">
        <v>155</v>
      </c>
      <c r="BE106" s="138">
        <f>IF(N106="základní",J106,0)</f>
        <v>0</v>
      </c>
      <c r="BF106" s="138">
        <f>IF(N106="snížená",J106,0)</f>
        <v>0</v>
      </c>
      <c r="BG106" s="138">
        <f>IF(N106="zákl. přenesená",J106,0)</f>
        <v>0</v>
      </c>
      <c r="BH106" s="138">
        <f>IF(N106="sníž. přenesená",J106,0)</f>
        <v>0</v>
      </c>
      <c r="BI106" s="138">
        <f>IF(N106="nulová",J106,0)</f>
        <v>0</v>
      </c>
      <c r="BJ106" s="18" t="s">
        <v>85</v>
      </c>
      <c r="BK106" s="138">
        <f>ROUND(I106*H106,2)</f>
        <v>0</v>
      </c>
      <c r="BL106" s="18" t="s">
        <v>154</v>
      </c>
      <c r="BM106" s="137" t="s">
        <v>1107</v>
      </c>
    </row>
    <row r="107" spans="2:65" s="1" customFormat="1">
      <c r="B107" s="33"/>
      <c r="D107" s="139" t="s">
        <v>161</v>
      </c>
      <c r="F107" s="140" t="s">
        <v>801</v>
      </c>
      <c r="I107" s="141"/>
      <c r="L107" s="33"/>
      <c r="M107" s="142"/>
      <c r="T107" s="54"/>
      <c r="AT107" s="18" t="s">
        <v>161</v>
      </c>
      <c r="AU107" s="18" t="s">
        <v>87</v>
      </c>
    </row>
    <row r="108" spans="2:65" s="11" customFormat="1">
      <c r="B108" s="144"/>
      <c r="D108" s="139" t="s">
        <v>193</v>
      </c>
      <c r="E108" s="145" t="s">
        <v>21</v>
      </c>
      <c r="F108" s="146" t="s">
        <v>721</v>
      </c>
      <c r="H108" s="147">
        <v>324</v>
      </c>
      <c r="I108" s="148"/>
      <c r="L108" s="144"/>
      <c r="M108" s="149"/>
      <c r="T108" s="150"/>
      <c r="AT108" s="145" t="s">
        <v>193</v>
      </c>
      <c r="AU108" s="145" t="s">
        <v>87</v>
      </c>
      <c r="AV108" s="11" t="s">
        <v>87</v>
      </c>
      <c r="AW108" s="11" t="s">
        <v>38</v>
      </c>
      <c r="AX108" s="11" t="s">
        <v>85</v>
      </c>
      <c r="AY108" s="145" t="s">
        <v>155</v>
      </c>
    </row>
    <row r="109" spans="2:65" s="1" customFormat="1">
      <c r="B109" s="33"/>
      <c r="D109" s="139" t="s">
        <v>445</v>
      </c>
      <c r="F109" s="171" t="s">
        <v>802</v>
      </c>
      <c r="L109" s="33"/>
      <c r="M109" s="142"/>
      <c r="T109" s="54"/>
      <c r="AU109" s="18" t="s">
        <v>87</v>
      </c>
    </row>
    <row r="110" spans="2:65" s="1" customFormat="1">
      <c r="B110" s="33"/>
      <c r="D110" s="139" t="s">
        <v>445</v>
      </c>
      <c r="F110" s="172" t="s">
        <v>803</v>
      </c>
      <c r="H110" s="173">
        <v>0</v>
      </c>
      <c r="L110" s="33"/>
      <c r="M110" s="142"/>
      <c r="T110" s="54"/>
      <c r="AU110" s="18" t="s">
        <v>87</v>
      </c>
    </row>
    <row r="111" spans="2:65" s="1" customFormat="1">
      <c r="B111" s="33"/>
      <c r="D111" s="139" t="s">
        <v>445</v>
      </c>
      <c r="F111" s="172" t="s">
        <v>336</v>
      </c>
      <c r="H111" s="173">
        <v>32</v>
      </c>
      <c r="L111" s="33"/>
      <c r="M111" s="142"/>
      <c r="T111" s="54"/>
      <c r="AU111" s="18" t="s">
        <v>87</v>
      </c>
    </row>
    <row r="112" spans="2:65" s="1" customFormat="1">
      <c r="B112" s="33"/>
      <c r="D112" s="139" t="s">
        <v>445</v>
      </c>
      <c r="F112" s="172" t="s">
        <v>1103</v>
      </c>
      <c r="H112" s="173">
        <v>0</v>
      </c>
      <c r="L112" s="33"/>
      <c r="M112" s="142"/>
      <c r="T112" s="54"/>
      <c r="AU112" s="18" t="s">
        <v>87</v>
      </c>
    </row>
    <row r="113" spans="2:65" s="1" customFormat="1">
      <c r="B113" s="33"/>
      <c r="D113" s="139" t="s">
        <v>445</v>
      </c>
      <c r="F113" s="172" t="s">
        <v>1108</v>
      </c>
      <c r="H113" s="173">
        <v>160</v>
      </c>
      <c r="L113" s="33"/>
      <c r="M113" s="142"/>
      <c r="T113" s="54"/>
      <c r="AU113" s="18" t="s">
        <v>87</v>
      </c>
    </row>
    <row r="114" spans="2:65" s="1" customFormat="1">
      <c r="B114" s="33"/>
      <c r="D114" s="139" t="s">
        <v>445</v>
      </c>
      <c r="F114" s="172" t="s">
        <v>1109</v>
      </c>
      <c r="H114" s="173">
        <v>84</v>
      </c>
      <c r="L114" s="33"/>
      <c r="M114" s="142"/>
      <c r="T114" s="54"/>
      <c r="AU114" s="18" t="s">
        <v>87</v>
      </c>
    </row>
    <row r="115" spans="2:65" s="1" customFormat="1">
      <c r="B115" s="33"/>
      <c r="D115" s="139" t="s">
        <v>445</v>
      </c>
      <c r="F115" s="172" t="s">
        <v>1110</v>
      </c>
      <c r="H115" s="173">
        <v>48</v>
      </c>
      <c r="L115" s="33"/>
      <c r="M115" s="142"/>
      <c r="T115" s="54"/>
      <c r="AU115" s="18" t="s">
        <v>87</v>
      </c>
    </row>
    <row r="116" spans="2:65" s="1" customFormat="1">
      <c r="B116" s="33"/>
      <c r="D116" s="139" t="s">
        <v>445</v>
      </c>
      <c r="F116" s="172" t="s">
        <v>464</v>
      </c>
      <c r="H116" s="173">
        <v>324</v>
      </c>
      <c r="L116" s="33"/>
      <c r="M116" s="142"/>
      <c r="T116" s="54"/>
      <c r="AU116" s="18" t="s">
        <v>87</v>
      </c>
    </row>
    <row r="117" spans="2:65" s="1" customFormat="1" ht="16.5" customHeight="1">
      <c r="B117" s="33"/>
      <c r="C117" s="126" t="s">
        <v>168</v>
      </c>
      <c r="D117" s="126" t="s">
        <v>156</v>
      </c>
      <c r="E117" s="127" t="s">
        <v>817</v>
      </c>
      <c r="F117" s="128" t="s">
        <v>818</v>
      </c>
      <c r="G117" s="129" t="s">
        <v>719</v>
      </c>
      <c r="H117" s="130">
        <v>104</v>
      </c>
      <c r="I117" s="131"/>
      <c r="J117" s="132">
        <f>ROUND(I117*H117,2)</f>
        <v>0</v>
      </c>
      <c r="K117" s="128" t="s">
        <v>452</v>
      </c>
      <c r="L117" s="33"/>
      <c r="M117" s="133" t="s">
        <v>21</v>
      </c>
      <c r="N117" s="134" t="s">
        <v>48</v>
      </c>
      <c r="P117" s="135">
        <f>O117*H117</f>
        <v>0</v>
      </c>
      <c r="Q117" s="135">
        <v>6.9999999999999994E-5</v>
      </c>
      <c r="R117" s="135">
        <f>Q117*H117</f>
        <v>7.2799999999999991E-3</v>
      </c>
      <c r="S117" s="135">
        <v>0</v>
      </c>
      <c r="T117" s="136">
        <f>S117*H117</f>
        <v>0</v>
      </c>
      <c r="AR117" s="137" t="s">
        <v>154</v>
      </c>
      <c r="AT117" s="137" t="s">
        <v>156</v>
      </c>
      <c r="AU117" s="137" t="s">
        <v>87</v>
      </c>
      <c r="AY117" s="18" t="s">
        <v>155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8" t="s">
        <v>85</v>
      </c>
      <c r="BK117" s="138">
        <f>ROUND(I117*H117,2)</f>
        <v>0</v>
      </c>
      <c r="BL117" s="18" t="s">
        <v>154</v>
      </c>
      <c r="BM117" s="137" t="s">
        <v>1111</v>
      </c>
    </row>
    <row r="118" spans="2:65" s="1" customFormat="1">
      <c r="B118" s="33"/>
      <c r="D118" s="139" t="s">
        <v>161</v>
      </c>
      <c r="F118" s="140" t="s">
        <v>820</v>
      </c>
      <c r="I118" s="141"/>
      <c r="L118" s="33"/>
      <c r="M118" s="142"/>
      <c r="T118" s="54"/>
      <c r="AT118" s="18" t="s">
        <v>161</v>
      </c>
      <c r="AU118" s="18" t="s">
        <v>87</v>
      </c>
    </row>
    <row r="119" spans="2:65" s="1" customFormat="1">
      <c r="B119" s="33"/>
      <c r="D119" s="174" t="s">
        <v>455</v>
      </c>
      <c r="F119" s="175" t="s">
        <v>821</v>
      </c>
      <c r="I119" s="141"/>
      <c r="L119" s="33"/>
      <c r="M119" s="142"/>
      <c r="T119" s="54"/>
      <c r="AT119" s="18" t="s">
        <v>455</v>
      </c>
      <c r="AU119" s="18" t="s">
        <v>87</v>
      </c>
    </row>
    <row r="120" spans="2:65" s="13" customFormat="1">
      <c r="B120" s="176"/>
      <c r="D120" s="139" t="s">
        <v>193</v>
      </c>
      <c r="E120" s="177" t="s">
        <v>21</v>
      </c>
      <c r="F120" s="178" t="s">
        <v>1103</v>
      </c>
      <c r="H120" s="177" t="s">
        <v>21</v>
      </c>
      <c r="I120" s="179"/>
      <c r="L120" s="176"/>
      <c r="M120" s="180"/>
      <c r="T120" s="181"/>
      <c r="AT120" s="177" t="s">
        <v>193</v>
      </c>
      <c r="AU120" s="177" t="s">
        <v>87</v>
      </c>
      <c r="AV120" s="13" t="s">
        <v>85</v>
      </c>
      <c r="AW120" s="13" t="s">
        <v>38</v>
      </c>
      <c r="AX120" s="13" t="s">
        <v>77</v>
      </c>
      <c r="AY120" s="177" t="s">
        <v>155</v>
      </c>
    </row>
    <row r="121" spans="2:65" s="13" customFormat="1">
      <c r="B121" s="176"/>
      <c r="D121" s="139" t="s">
        <v>193</v>
      </c>
      <c r="E121" s="177" t="s">
        <v>21</v>
      </c>
      <c r="F121" s="178" t="s">
        <v>791</v>
      </c>
      <c r="H121" s="177" t="s">
        <v>21</v>
      </c>
      <c r="I121" s="179"/>
      <c r="L121" s="176"/>
      <c r="M121" s="180"/>
      <c r="T121" s="181"/>
      <c r="AT121" s="177" t="s">
        <v>193</v>
      </c>
      <c r="AU121" s="177" t="s">
        <v>87</v>
      </c>
      <c r="AV121" s="13" t="s">
        <v>85</v>
      </c>
      <c r="AW121" s="13" t="s">
        <v>38</v>
      </c>
      <c r="AX121" s="13" t="s">
        <v>77</v>
      </c>
      <c r="AY121" s="177" t="s">
        <v>155</v>
      </c>
    </row>
    <row r="122" spans="2:65" s="11" customFormat="1">
      <c r="B122" s="144"/>
      <c r="D122" s="139" t="s">
        <v>193</v>
      </c>
      <c r="E122" s="145" t="s">
        <v>21</v>
      </c>
      <c r="F122" s="146" t="s">
        <v>1104</v>
      </c>
      <c r="H122" s="147">
        <v>64</v>
      </c>
      <c r="I122" s="148"/>
      <c r="L122" s="144"/>
      <c r="M122" s="149"/>
      <c r="T122" s="150"/>
      <c r="AT122" s="145" t="s">
        <v>193</v>
      </c>
      <c r="AU122" s="145" t="s">
        <v>87</v>
      </c>
      <c r="AV122" s="11" t="s">
        <v>87</v>
      </c>
      <c r="AW122" s="11" t="s">
        <v>38</v>
      </c>
      <c r="AX122" s="11" t="s">
        <v>77</v>
      </c>
      <c r="AY122" s="145" t="s">
        <v>155</v>
      </c>
    </row>
    <row r="123" spans="2:65" s="11" customFormat="1">
      <c r="B123" s="144"/>
      <c r="D123" s="139" t="s">
        <v>193</v>
      </c>
      <c r="E123" s="145" t="s">
        <v>21</v>
      </c>
      <c r="F123" s="146" t="s">
        <v>1105</v>
      </c>
      <c r="H123" s="147">
        <v>24</v>
      </c>
      <c r="I123" s="148"/>
      <c r="L123" s="144"/>
      <c r="M123" s="149"/>
      <c r="T123" s="150"/>
      <c r="AT123" s="145" t="s">
        <v>193</v>
      </c>
      <c r="AU123" s="145" t="s">
        <v>87</v>
      </c>
      <c r="AV123" s="11" t="s">
        <v>87</v>
      </c>
      <c r="AW123" s="11" t="s">
        <v>38</v>
      </c>
      <c r="AX123" s="11" t="s">
        <v>77</v>
      </c>
      <c r="AY123" s="145" t="s">
        <v>155</v>
      </c>
    </row>
    <row r="124" spans="2:65" s="11" customFormat="1">
      <c r="B124" s="144"/>
      <c r="D124" s="139" t="s">
        <v>193</v>
      </c>
      <c r="E124" s="145" t="s">
        <v>21</v>
      </c>
      <c r="F124" s="146" t="s">
        <v>1106</v>
      </c>
      <c r="H124" s="147">
        <v>16</v>
      </c>
      <c r="I124" s="148"/>
      <c r="L124" s="144"/>
      <c r="M124" s="149"/>
      <c r="T124" s="150"/>
      <c r="AT124" s="145" t="s">
        <v>193</v>
      </c>
      <c r="AU124" s="145" t="s">
        <v>87</v>
      </c>
      <c r="AV124" s="11" t="s">
        <v>87</v>
      </c>
      <c r="AW124" s="11" t="s">
        <v>38</v>
      </c>
      <c r="AX124" s="11" t="s">
        <v>77</v>
      </c>
      <c r="AY124" s="145" t="s">
        <v>155</v>
      </c>
    </row>
    <row r="125" spans="2:65" s="14" customFormat="1">
      <c r="B125" s="182"/>
      <c r="D125" s="139" t="s">
        <v>193</v>
      </c>
      <c r="E125" s="183" t="s">
        <v>717</v>
      </c>
      <c r="F125" s="184" t="s">
        <v>464</v>
      </c>
      <c r="H125" s="185">
        <v>104</v>
      </c>
      <c r="I125" s="186"/>
      <c r="L125" s="182"/>
      <c r="M125" s="187"/>
      <c r="T125" s="188"/>
      <c r="AT125" s="183" t="s">
        <v>193</v>
      </c>
      <c r="AU125" s="183" t="s">
        <v>87</v>
      </c>
      <c r="AV125" s="14" t="s">
        <v>154</v>
      </c>
      <c r="AW125" s="14" t="s">
        <v>38</v>
      </c>
      <c r="AX125" s="14" t="s">
        <v>85</v>
      </c>
      <c r="AY125" s="183" t="s">
        <v>155</v>
      </c>
    </row>
    <row r="126" spans="2:65" s="1" customFormat="1" ht="16.5" customHeight="1">
      <c r="B126" s="33"/>
      <c r="C126" s="126" t="s">
        <v>154</v>
      </c>
      <c r="D126" s="126" t="s">
        <v>156</v>
      </c>
      <c r="E126" s="127" t="s">
        <v>822</v>
      </c>
      <c r="F126" s="128" t="s">
        <v>823</v>
      </c>
      <c r="G126" s="129" t="s">
        <v>719</v>
      </c>
      <c r="H126" s="130">
        <v>324</v>
      </c>
      <c r="I126" s="131"/>
      <c r="J126" s="132">
        <f>ROUND(I126*H126,2)</f>
        <v>0</v>
      </c>
      <c r="K126" s="128" t="s">
        <v>21</v>
      </c>
      <c r="L126" s="33"/>
      <c r="M126" s="133" t="s">
        <v>21</v>
      </c>
      <c r="N126" s="134" t="s">
        <v>48</v>
      </c>
      <c r="P126" s="135">
        <f>O126*H126</f>
        <v>0</v>
      </c>
      <c r="Q126" s="135">
        <v>1.3999999999999999E-4</v>
      </c>
      <c r="R126" s="135">
        <f>Q126*H126</f>
        <v>4.5359999999999998E-2</v>
      </c>
      <c r="S126" s="135">
        <v>0</v>
      </c>
      <c r="T126" s="136">
        <f>S126*H126</f>
        <v>0</v>
      </c>
      <c r="AR126" s="137" t="s">
        <v>154</v>
      </c>
      <c r="AT126" s="137" t="s">
        <v>156</v>
      </c>
      <c r="AU126" s="137" t="s">
        <v>87</v>
      </c>
      <c r="AY126" s="18" t="s">
        <v>155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8" t="s">
        <v>85</v>
      </c>
      <c r="BK126" s="138">
        <f>ROUND(I126*H126,2)</f>
        <v>0</v>
      </c>
      <c r="BL126" s="18" t="s">
        <v>154</v>
      </c>
      <c r="BM126" s="137" t="s">
        <v>1112</v>
      </c>
    </row>
    <row r="127" spans="2:65" s="1" customFormat="1">
      <c r="B127" s="33"/>
      <c r="D127" s="139" t="s">
        <v>161</v>
      </c>
      <c r="F127" s="140" t="s">
        <v>825</v>
      </c>
      <c r="I127" s="141"/>
      <c r="L127" s="33"/>
      <c r="M127" s="142"/>
      <c r="T127" s="54"/>
      <c r="AT127" s="18" t="s">
        <v>161</v>
      </c>
      <c r="AU127" s="18" t="s">
        <v>87</v>
      </c>
    </row>
    <row r="128" spans="2:65" s="13" customFormat="1">
      <c r="B128" s="176"/>
      <c r="D128" s="139" t="s">
        <v>193</v>
      </c>
      <c r="E128" s="177" t="s">
        <v>21</v>
      </c>
      <c r="F128" s="178" t="s">
        <v>803</v>
      </c>
      <c r="H128" s="177" t="s">
        <v>21</v>
      </c>
      <c r="I128" s="179"/>
      <c r="L128" s="176"/>
      <c r="M128" s="180"/>
      <c r="T128" s="181"/>
      <c r="AT128" s="177" t="s">
        <v>193</v>
      </c>
      <c r="AU128" s="177" t="s">
        <v>87</v>
      </c>
      <c r="AV128" s="13" t="s">
        <v>85</v>
      </c>
      <c r="AW128" s="13" t="s">
        <v>38</v>
      </c>
      <c r="AX128" s="13" t="s">
        <v>77</v>
      </c>
      <c r="AY128" s="177" t="s">
        <v>155</v>
      </c>
    </row>
    <row r="129" spans="2:65" s="11" customFormat="1">
      <c r="B129" s="144"/>
      <c r="D129" s="139" t="s">
        <v>193</v>
      </c>
      <c r="E129" s="145" t="s">
        <v>21</v>
      </c>
      <c r="F129" s="146" t="s">
        <v>336</v>
      </c>
      <c r="H129" s="147">
        <v>32</v>
      </c>
      <c r="I129" s="148"/>
      <c r="L129" s="144"/>
      <c r="M129" s="149"/>
      <c r="T129" s="150"/>
      <c r="AT129" s="145" t="s">
        <v>193</v>
      </c>
      <c r="AU129" s="145" t="s">
        <v>87</v>
      </c>
      <c r="AV129" s="11" t="s">
        <v>87</v>
      </c>
      <c r="AW129" s="11" t="s">
        <v>38</v>
      </c>
      <c r="AX129" s="11" t="s">
        <v>77</v>
      </c>
      <c r="AY129" s="145" t="s">
        <v>155</v>
      </c>
    </row>
    <row r="130" spans="2:65" s="13" customFormat="1">
      <c r="B130" s="176"/>
      <c r="D130" s="139" t="s">
        <v>193</v>
      </c>
      <c r="E130" s="177" t="s">
        <v>21</v>
      </c>
      <c r="F130" s="178" t="s">
        <v>1103</v>
      </c>
      <c r="H130" s="177" t="s">
        <v>21</v>
      </c>
      <c r="I130" s="179"/>
      <c r="L130" s="176"/>
      <c r="M130" s="180"/>
      <c r="T130" s="181"/>
      <c r="AT130" s="177" t="s">
        <v>193</v>
      </c>
      <c r="AU130" s="177" t="s">
        <v>87</v>
      </c>
      <c r="AV130" s="13" t="s">
        <v>85</v>
      </c>
      <c r="AW130" s="13" t="s">
        <v>38</v>
      </c>
      <c r="AX130" s="13" t="s">
        <v>77</v>
      </c>
      <c r="AY130" s="177" t="s">
        <v>155</v>
      </c>
    </row>
    <row r="131" spans="2:65" s="11" customFormat="1">
      <c r="B131" s="144"/>
      <c r="D131" s="139" t="s">
        <v>193</v>
      </c>
      <c r="E131" s="145" t="s">
        <v>21</v>
      </c>
      <c r="F131" s="146" t="s">
        <v>1108</v>
      </c>
      <c r="H131" s="147">
        <v>160</v>
      </c>
      <c r="I131" s="148"/>
      <c r="L131" s="144"/>
      <c r="M131" s="149"/>
      <c r="T131" s="150"/>
      <c r="AT131" s="145" t="s">
        <v>193</v>
      </c>
      <c r="AU131" s="145" t="s">
        <v>87</v>
      </c>
      <c r="AV131" s="11" t="s">
        <v>87</v>
      </c>
      <c r="AW131" s="11" t="s">
        <v>38</v>
      </c>
      <c r="AX131" s="11" t="s">
        <v>77</v>
      </c>
      <c r="AY131" s="145" t="s">
        <v>155</v>
      </c>
    </row>
    <row r="132" spans="2:65" s="11" customFormat="1">
      <c r="B132" s="144"/>
      <c r="D132" s="139" t="s">
        <v>193</v>
      </c>
      <c r="E132" s="145" t="s">
        <v>21</v>
      </c>
      <c r="F132" s="146" t="s">
        <v>1109</v>
      </c>
      <c r="H132" s="147">
        <v>84</v>
      </c>
      <c r="I132" s="148"/>
      <c r="L132" s="144"/>
      <c r="M132" s="149"/>
      <c r="T132" s="150"/>
      <c r="AT132" s="145" t="s">
        <v>193</v>
      </c>
      <c r="AU132" s="145" t="s">
        <v>87</v>
      </c>
      <c r="AV132" s="11" t="s">
        <v>87</v>
      </c>
      <c r="AW132" s="11" t="s">
        <v>38</v>
      </c>
      <c r="AX132" s="11" t="s">
        <v>77</v>
      </c>
      <c r="AY132" s="145" t="s">
        <v>155</v>
      </c>
    </row>
    <row r="133" spans="2:65" s="11" customFormat="1">
      <c r="B133" s="144"/>
      <c r="D133" s="139" t="s">
        <v>193</v>
      </c>
      <c r="E133" s="145" t="s">
        <v>21</v>
      </c>
      <c r="F133" s="146" t="s">
        <v>1110</v>
      </c>
      <c r="H133" s="147">
        <v>48</v>
      </c>
      <c r="I133" s="148"/>
      <c r="L133" s="144"/>
      <c r="M133" s="149"/>
      <c r="T133" s="150"/>
      <c r="AT133" s="145" t="s">
        <v>193</v>
      </c>
      <c r="AU133" s="145" t="s">
        <v>87</v>
      </c>
      <c r="AV133" s="11" t="s">
        <v>87</v>
      </c>
      <c r="AW133" s="11" t="s">
        <v>38</v>
      </c>
      <c r="AX133" s="11" t="s">
        <v>77</v>
      </c>
      <c r="AY133" s="145" t="s">
        <v>155</v>
      </c>
    </row>
    <row r="134" spans="2:65" s="14" customFormat="1">
      <c r="B134" s="182"/>
      <c r="D134" s="139" t="s">
        <v>193</v>
      </c>
      <c r="E134" s="183" t="s">
        <v>721</v>
      </c>
      <c r="F134" s="184" t="s">
        <v>464</v>
      </c>
      <c r="H134" s="185">
        <v>324</v>
      </c>
      <c r="I134" s="186"/>
      <c r="L134" s="182"/>
      <c r="M134" s="187"/>
      <c r="T134" s="188"/>
      <c r="AT134" s="183" t="s">
        <v>193</v>
      </c>
      <c r="AU134" s="183" t="s">
        <v>87</v>
      </c>
      <c r="AV134" s="14" t="s">
        <v>154</v>
      </c>
      <c r="AW134" s="14" t="s">
        <v>38</v>
      </c>
      <c r="AX134" s="14" t="s">
        <v>85</v>
      </c>
      <c r="AY134" s="183" t="s">
        <v>155</v>
      </c>
    </row>
    <row r="135" spans="2:65" s="10" customFormat="1" ht="22.9" customHeight="1">
      <c r="B135" s="116"/>
      <c r="D135" s="117" t="s">
        <v>76</v>
      </c>
      <c r="E135" s="169" t="s">
        <v>584</v>
      </c>
      <c r="F135" s="169" t="s">
        <v>585</v>
      </c>
      <c r="I135" s="119"/>
      <c r="J135" s="170">
        <f>BK135</f>
        <v>0</v>
      </c>
      <c r="L135" s="116"/>
      <c r="M135" s="121"/>
      <c r="P135" s="122">
        <f>SUM(P136:P146)</f>
        <v>0</v>
      </c>
      <c r="R135" s="122">
        <f>SUM(R136:R146)</f>
        <v>0</v>
      </c>
      <c r="T135" s="123">
        <f>SUM(T136:T146)</f>
        <v>0</v>
      </c>
      <c r="AR135" s="117" t="s">
        <v>85</v>
      </c>
      <c r="AT135" s="124" t="s">
        <v>76</v>
      </c>
      <c r="AU135" s="124" t="s">
        <v>85</v>
      </c>
      <c r="AY135" s="117" t="s">
        <v>155</v>
      </c>
      <c r="BK135" s="125">
        <f>SUM(BK136:BK146)</f>
        <v>0</v>
      </c>
    </row>
    <row r="136" spans="2:65" s="1" customFormat="1" ht="16.5" customHeight="1">
      <c r="B136" s="33"/>
      <c r="C136" s="126" t="s">
        <v>175</v>
      </c>
      <c r="D136" s="126" t="s">
        <v>156</v>
      </c>
      <c r="E136" s="127" t="s">
        <v>846</v>
      </c>
      <c r="F136" s="128" t="s">
        <v>847</v>
      </c>
      <c r="G136" s="129" t="s">
        <v>467</v>
      </c>
      <c r="H136" s="130">
        <v>1.86</v>
      </c>
      <c r="I136" s="131"/>
      <c r="J136" s="132">
        <f>ROUND(I136*H136,2)</f>
        <v>0</v>
      </c>
      <c r="K136" s="128" t="s">
        <v>21</v>
      </c>
      <c r="L136" s="33"/>
      <c r="M136" s="133" t="s">
        <v>21</v>
      </c>
      <c r="N136" s="134" t="s">
        <v>48</v>
      </c>
      <c r="P136" s="135">
        <f>O136*H136</f>
        <v>0</v>
      </c>
      <c r="Q136" s="135">
        <v>0</v>
      </c>
      <c r="R136" s="135">
        <f>Q136*H136</f>
        <v>0</v>
      </c>
      <c r="S136" s="135">
        <v>0</v>
      </c>
      <c r="T136" s="136">
        <f>S136*H136</f>
        <v>0</v>
      </c>
      <c r="AR136" s="137" t="s">
        <v>154</v>
      </c>
      <c r="AT136" s="137" t="s">
        <v>156</v>
      </c>
      <c r="AU136" s="137" t="s">
        <v>87</v>
      </c>
      <c r="AY136" s="18" t="s">
        <v>155</v>
      </c>
      <c r="BE136" s="138">
        <f>IF(N136="základní",J136,0)</f>
        <v>0</v>
      </c>
      <c r="BF136" s="138">
        <f>IF(N136="snížená",J136,0)</f>
        <v>0</v>
      </c>
      <c r="BG136" s="138">
        <f>IF(N136="zákl. přenesená",J136,0)</f>
        <v>0</v>
      </c>
      <c r="BH136" s="138">
        <f>IF(N136="sníž. přenesená",J136,0)</f>
        <v>0</v>
      </c>
      <c r="BI136" s="138">
        <f>IF(N136="nulová",J136,0)</f>
        <v>0</v>
      </c>
      <c r="BJ136" s="18" t="s">
        <v>85</v>
      </c>
      <c r="BK136" s="138">
        <f>ROUND(I136*H136,2)</f>
        <v>0</v>
      </c>
      <c r="BL136" s="18" t="s">
        <v>154</v>
      </c>
      <c r="BM136" s="137" t="s">
        <v>1113</v>
      </c>
    </row>
    <row r="137" spans="2:65" s="1" customFormat="1">
      <c r="B137" s="33"/>
      <c r="D137" s="139" t="s">
        <v>161</v>
      </c>
      <c r="F137" s="140" t="s">
        <v>849</v>
      </c>
      <c r="I137" s="141"/>
      <c r="L137" s="33"/>
      <c r="M137" s="142"/>
      <c r="T137" s="54"/>
      <c r="AT137" s="18" t="s">
        <v>161</v>
      </c>
      <c r="AU137" s="18" t="s">
        <v>87</v>
      </c>
    </row>
    <row r="138" spans="2:65" s="1" customFormat="1" ht="29.25">
      <c r="B138" s="33"/>
      <c r="D138" s="139" t="s">
        <v>162</v>
      </c>
      <c r="F138" s="143" t="s">
        <v>621</v>
      </c>
      <c r="I138" s="141"/>
      <c r="L138" s="33"/>
      <c r="M138" s="142"/>
      <c r="T138" s="54"/>
      <c r="AT138" s="18" t="s">
        <v>162</v>
      </c>
      <c r="AU138" s="18" t="s">
        <v>87</v>
      </c>
    </row>
    <row r="139" spans="2:65" s="11" customFormat="1">
      <c r="B139" s="144"/>
      <c r="D139" s="139" t="s">
        <v>193</v>
      </c>
      <c r="E139" s="145" t="s">
        <v>21</v>
      </c>
      <c r="F139" s="146" t="s">
        <v>850</v>
      </c>
      <c r="H139" s="147">
        <v>1.86</v>
      </c>
      <c r="I139" s="148"/>
      <c r="L139" s="144"/>
      <c r="M139" s="149"/>
      <c r="T139" s="150"/>
      <c r="AT139" s="145" t="s">
        <v>193</v>
      </c>
      <c r="AU139" s="145" t="s">
        <v>87</v>
      </c>
      <c r="AV139" s="11" t="s">
        <v>87</v>
      </c>
      <c r="AW139" s="11" t="s">
        <v>38</v>
      </c>
      <c r="AX139" s="11" t="s">
        <v>77</v>
      </c>
      <c r="AY139" s="145" t="s">
        <v>155</v>
      </c>
    </row>
    <row r="140" spans="2:65" s="14" customFormat="1">
      <c r="B140" s="182"/>
      <c r="D140" s="139" t="s">
        <v>193</v>
      </c>
      <c r="E140" s="183" t="s">
        <v>21</v>
      </c>
      <c r="F140" s="184" t="s">
        <v>464</v>
      </c>
      <c r="H140" s="185">
        <v>1.86</v>
      </c>
      <c r="I140" s="186"/>
      <c r="L140" s="182"/>
      <c r="M140" s="187"/>
      <c r="T140" s="188"/>
      <c r="AT140" s="183" t="s">
        <v>193</v>
      </c>
      <c r="AU140" s="183" t="s">
        <v>87</v>
      </c>
      <c r="AV140" s="14" t="s">
        <v>154</v>
      </c>
      <c r="AW140" s="14" t="s">
        <v>38</v>
      </c>
      <c r="AX140" s="14" t="s">
        <v>85</v>
      </c>
      <c r="AY140" s="183" t="s">
        <v>155</v>
      </c>
    </row>
    <row r="141" spans="2:65" s="1" customFormat="1">
      <c r="B141" s="33"/>
      <c r="D141" s="139" t="s">
        <v>445</v>
      </c>
      <c r="F141" s="171" t="s">
        <v>851</v>
      </c>
      <c r="L141" s="33"/>
      <c r="M141" s="142"/>
      <c r="T141" s="54"/>
      <c r="AU141" s="18" t="s">
        <v>87</v>
      </c>
    </row>
    <row r="142" spans="2:65" s="1" customFormat="1">
      <c r="B142" s="33"/>
      <c r="D142" s="139" t="s">
        <v>445</v>
      </c>
      <c r="F142" s="172" t="s">
        <v>854</v>
      </c>
      <c r="H142" s="173">
        <v>0</v>
      </c>
      <c r="L142" s="33"/>
      <c r="M142" s="142"/>
      <c r="T142" s="54"/>
      <c r="AU142" s="18" t="s">
        <v>87</v>
      </c>
    </row>
    <row r="143" spans="2:65" s="1" customFormat="1">
      <c r="B143" s="33"/>
      <c r="D143" s="139" t="s">
        <v>445</v>
      </c>
      <c r="F143" s="172" t="s">
        <v>1114</v>
      </c>
      <c r="H143" s="173">
        <v>1008</v>
      </c>
      <c r="L143" s="33"/>
      <c r="M143" s="142"/>
      <c r="T143" s="54"/>
      <c r="AU143" s="18" t="s">
        <v>87</v>
      </c>
    </row>
    <row r="144" spans="2:65" s="1" customFormat="1">
      <c r="B144" s="33"/>
      <c r="D144" s="139" t="s">
        <v>445</v>
      </c>
      <c r="F144" s="172" t="s">
        <v>1115</v>
      </c>
      <c r="H144" s="173">
        <v>552</v>
      </c>
      <c r="L144" s="33"/>
      <c r="M144" s="142"/>
      <c r="T144" s="54"/>
      <c r="AU144" s="18" t="s">
        <v>87</v>
      </c>
    </row>
    <row r="145" spans="2:65" s="1" customFormat="1">
      <c r="B145" s="33"/>
      <c r="D145" s="139" t="s">
        <v>445</v>
      </c>
      <c r="F145" s="172" t="s">
        <v>1116</v>
      </c>
      <c r="H145" s="173">
        <v>300</v>
      </c>
      <c r="L145" s="33"/>
      <c r="M145" s="142"/>
      <c r="T145" s="54"/>
      <c r="AU145" s="18" t="s">
        <v>87</v>
      </c>
    </row>
    <row r="146" spans="2:65" s="1" customFormat="1">
      <c r="B146" s="33"/>
      <c r="D146" s="139" t="s">
        <v>445</v>
      </c>
      <c r="F146" s="172" t="s">
        <v>464</v>
      </c>
      <c r="H146" s="173">
        <v>1860</v>
      </c>
      <c r="L146" s="33"/>
      <c r="M146" s="142"/>
      <c r="T146" s="54"/>
      <c r="AU146" s="18" t="s">
        <v>87</v>
      </c>
    </row>
    <row r="147" spans="2:65" s="10" customFormat="1" ht="22.9" customHeight="1">
      <c r="B147" s="116"/>
      <c r="D147" s="117" t="s">
        <v>76</v>
      </c>
      <c r="E147" s="169" t="s">
        <v>597</v>
      </c>
      <c r="F147" s="169" t="s">
        <v>598</v>
      </c>
      <c r="I147" s="119"/>
      <c r="J147" s="170">
        <f>BK147</f>
        <v>0</v>
      </c>
      <c r="L147" s="116"/>
      <c r="M147" s="121"/>
      <c r="P147" s="122">
        <f>SUM(P148:P151)</f>
        <v>0</v>
      </c>
      <c r="R147" s="122">
        <f>SUM(R148:R151)</f>
        <v>0</v>
      </c>
      <c r="T147" s="123">
        <f>SUM(T148:T151)</f>
        <v>0</v>
      </c>
      <c r="AR147" s="117" t="s">
        <v>85</v>
      </c>
      <c r="AT147" s="124" t="s">
        <v>76</v>
      </c>
      <c r="AU147" s="124" t="s">
        <v>85</v>
      </c>
      <c r="AY147" s="117" t="s">
        <v>155</v>
      </c>
      <c r="BK147" s="125">
        <f>SUM(BK148:BK151)</f>
        <v>0</v>
      </c>
    </row>
    <row r="148" spans="2:65" s="1" customFormat="1" ht="16.5" customHeight="1">
      <c r="B148" s="33"/>
      <c r="C148" s="126" t="s">
        <v>179</v>
      </c>
      <c r="D148" s="126" t="s">
        <v>156</v>
      </c>
      <c r="E148" s="127" t="s">
        <v>599</v>
      </c>
      <c r="F148" s="128" t="s">
        <v>600</v>
      </c>
      <c r="G148" s="129" t="s">
        <v>467</v>
      </c>
      <c r="H148" s="130">
        <v>5.7000000000000002E-2</v>
      </c>
      <c r="I148" s="131"/>
      <c r="J148" s="132">
        <f>ROUND(I148*H148,2)</f>
        <v>0</v>
      </c>
      <c r="K148" s="128" t="s">
        <v>452</v>
      </c>
      <c r="L148" s="33"/>
      <c r="M148" s="133" t="s">
        <v>21</v>
      </c>
      <c r="N148" s="134" t="s">
        <v>48</v>
      </c>
      <c r="P148" s="135">
        <f>O148*H148</f>
        <v>0</v>
      </c>
      <c r="Q148" s="135">
        <v>0</v>
      </c>
      <c r="R148" s="135">
        <f>Q148*H148</f>
        <v>0</v>
      </c>
      <c r="S148" s="135">
        <v>0</v>
      </c>
      <c r="T148" s="136">
        <f>S148*H148</f>
        <v>0</v>
      </c>
      <c r="AR148" s="137" t="s">
        <v>154</v>
      </c>
      <c r="AT148" s="137" t="s">
        <v>156</v>
      </c>
      <c r="AU148" s="137" t="s">
        <v>87</v>
      </c>
      <c r="AY148" s="18" t="s">
        <v>155</v>
      </c>
      <c r="BE148" s="138">
        <f>IF(N148="základní",J148,0)</f>
        <v>0</v>
      </c>
      <c r="BF148" s="138">
        <f>IF(N148="snížená",J148,0)</f>
        <v>0</v>
      </c>
      <c r="BG148" s="138">
        <f>IF(N148="zákl. přenesená",J148,0)</f>
        <v>0</v>
      </c>
      <c r="BH148" s="138">
        <f>IF(N148="sníž. přenesená",J148,0)</f>
        <v>0</v>
      </c>
      <c r="BI148" s="138">
        <f>IF(N148="nulová",J148,0)</f>
        <v>0</v>
      </c>
      <c r="BJ148" s="18" t="s">
        <v>85</v>
      </c>
      <c r="BK148" s="138">
        <f>ROUND(I148*H148,2)</f>
        <v>0</v>
      </c>
      <c r="BL148" s="18" t="s">
        <v>154</v>
      </c>
      <c r="BM148" s="137" t="s">
        <v>1117</v>
      </c>
    </row>
    <row r="149" spans="2:65" s="1" customFormat="1">
      <c r="B149" s="33"/>
      <c r="D149" s="139" t="s">
        <v>161</v>
      </c>
      <c r="F149" s="140" t="s">
        <v>602</v>
      </c>
      <c r="I149" s="141"/>
      <c r="L149" s="33"/>
      <c r="M149" s="142"/>
      <c r="T149" s="54"/>
      <c r="AT149" s="18" t="s">
        <v>161</v>
      </c>
      <c r="AU149" s="18" t="s">
        <v>87</v>
      </c>
    </row>
    <row r="150" spans="2:65" s="1" customFormat="1">
      <c r="B150" s="33"/>
      <c r="D150" s="174" t="s">
        <v>455</v>
      </c>
      <c r="F150" s="175" t="s">
        <v>603</v>
      </c>
      <c r="I150" s="141"/>
      <c r="L150" s="33"/>
      <c r="M150" s="142"/>
      <c r="T150" s="54"/>
      <c r="AT150" s="18" t="s">
        <v>455</v>
      </c>
      <c r="AU150" s="18" t="s">
        <v>87</v>
      </c>
    </row>
    <row r="151" spans="2:65" s="1" customFormat="1" ht="39">
      <c r="B151" s="33"/>
      <c r="D151" s="139" t="s">
        <v>162</v>
      </c>
      <c r="F151" s="143" t="s">
        <v>604</v>
      </c>
      <c r="I151" s="141"/>
      <c r="L151" s="33"/>
      <c r="M151" s="142"/>
      <c r="T151" s="54"/>
      <c r="AT151" s="18" t="s">
        <v>162</v>
      </c>
      <c r="AU151" s="18" t="s">
        <v>87</v>
      </c>
    </row>
    <row r="152" spans="2:65" s="10" customFormat="1" ht="25.9" customHeight="1">
      <c r="B152" s="116"/>
      <c r="D152" s="117" t="s">
        <v>76</v>
      </c>
      <c r="E152" s="118" t="s">
        <v>869</v>
      </c>
      <c r="F152" s="118" t="s">
        <v>870</v>
      </c>
      <c r="I152" s="119"/>
      <c r="J152" s="120">
        <f>BK152</f>
        <v>0</v>
      </c>
      <c r="L152" s="116"/>
      <c r="M152" s="121"/>
      <c r="P152" s="122">
        <f>P153+P193</f>
        <v>0</v>
      </c>
      <c r="R152" s="122">
        <f>R153+R193</f>
        <v>21.520626499999999</v>
      </c>
      <c r="T152" s="123">
        <f>T153+T193</f>
        <v>1.86</v>
      </c>
      <c r="AR152" s="117" t="s">
        <v>87</v>
      </c>
      <c r="AT152" s="124" t="s">
        <v>76</v>
      </c>
      <c r="AU152" s="124" t="s">
        <v>77</v>
      </c>
      <c r="AY152" s="117" t="s">
        <v>155</v>
      </c>
      <c r="BK152" s="125">
        <f>BK153+BK193</f>
        <v>0</v>
      </c>
    </row>
    <row r="153" spans="2:65" s="10" customFormat="1" ht="22.9" customHeight="1">
      <c r="B153" s="116"/>
      <c r="D153" s="117" t="s">
        <v>76</v>
      </c>
      <c r="E153" s="169" t="s">
        <v>871</v>
      </c>
      <c r="F153" s="169" t="s">
        <v>872</v>
      </c>
      <c r="I153" s="119"/>
      <c r="J153" s="170">
        <f>BK153</f>
        <v>0</v>
      </c>
      <c r="L153" s="116"/>
      <c r="M153" s="121"/>
      <c r="P153" s="122">
        <f>SUM(P154:P192)</f>
        <v>0</v>
      </c>
      <c r="R153" s="122">
        <f>SUM(R154:R192)</f>
        <v>1.3185585</v>
      </c>
      <c r="T153" s="123">
        <f>SUM(T154:T192)</f>
        <v>1.86</v>
      </c>
      <c r="AR153" s="117" t="s">
        <v>87</v>
      </c>
      <c r="AT153" s="124" t="s">
        <v>76</v>
      </c>
      <c r="AU153" s="124" t="s">
        <v>85</v>
      </c>
      <c r="AY153" s="117" t="s">
        <v>155</v>
      </c>
      <c r="BK153" s="125">
        <f>SUM(BK154:BK192)</f>
        <v>0</v>
      </c>
    </row>
    <row r="154" spans="2:65" s="1" customFormat="1" ht="16.5" customHeight="1">
      <c r="B154" s="33"/>
      <c r="C154" s="126" t="s">
        <v>187</v>
      </c>
      <c r="D154" s="126" t="s">
        <v>156</v>
      </c>
      <c r="E154" s="127" t="s">
        <v>938</v>
      </c>
      <c r="F154" s="128" t="s">
        <v>939</v>
      </c>
      <c r="G154" s="129" t="s">
        <v>638</v>
      </c>
      <c r="H154" s="130">
        <v>1255.77</v>
      </c>
      <c r="I154" s="131"/>
      <c r="J154" s="132">
        <f>ROUND(I154*H154,2)</f>
        <v>0</v>
      </c>
      <c r="K154" s="128" t="s">
        <v>452</v>
      </c>
      <c r="L154" s="33"/>
      <c r="M154" s="133" t="s">
        <v>21</v>
      </c>
      <c r="N154" s="134" t="s">
        <v>48</v>
      </c>
      <c r="P154" s="135">
        <f>O154*H154</f>
        <v>0</v>
      </c>
      <c r="Q154" s="135">
        <v>5.0000000000000002E-5</v>
      </c>
      <c r="R154" s="135">
        <f>Q154*H154</f>
        <v>6.2788499999999997E-2</v>
      </c>
      <c r="S154" s="135">
        <v>0</v>
      </c>
      <c r="T154" s="136">
        <f>S154*H154</f>
        <v>0</v>
      </c>
      <c r="AR154" s="137" t="s">
        <v>243</v>
      </c>
      <c r="AT154" s="137" t="s">
        <v>156</v>
      </c>
      <c r="AU154" s="137" t="s">
        <v>87</v>
      </c>
      <c r="AY154" s="18" t="s">
        <v>155</v>
      </c>
      <c r="BE154" s="138">
        <f>IF(N154="základní",J154,0)</f>
        <v>0</v>
      </c>
      <c r="BF154" s="138">
        <f>IF(N154="snížená",J154,0)</f>
        <v>0</v>
      </c>
      <c r="BG154" s="138">
        <f>IF(N154="zákl. přenesená",J154,0)</f>
        <v>0</v>
      </c>
      <c r="BH154" s="138">
        <f>IF(N154="sníž. přenesená",J154,0)</f>
        <v>0</v>
      </c>
      <c r="BI154" s="138">
        <f>IF(N154="nulová",J154,0)</f>
        <v>0</v>
      </c>
      <c r="BJ154" s="18" t="s">
        <v>85</v>
      </c>
      <c r="BK154" s="138">
        <f>ROUND(I154*H154,2)</f>
        <v>0</v>
      </c>
      <c r="BL154" s="18" t="s">
        <v>243</v>
      </c>
      <c r="BM154" s="137" t="s">
        <v>1118</v>
      </c>
    </row>
    <row r="155" spans="2:65" s="1" customFormat="1">
      <c r="B155" s="33"/>
      <c r="D155" s="139" t="s">
        <v>161</v>
      </c>
      <c r="F155" s="140" t="s">
        <v>941</v>
      </c>
      <c r="I155" s="141"/>
      <c r="L155" s="33"/>
      <c r="M155" s="142"/>
      <c r="T155" s="54"/>
      <c r="AT155" s="18" t="s">
        <v>161</v>
      </c>
      <c r="AU155" s="18" t="s">
        <v>87</v>
      </c>
    </row>
    <row r="156" spans="2:65" s="1" customFormat="1">
      <c r="B156" s="33"/>
      <c r="D156" s="174" t="s">
        <v>455</v>
      </c>
      <c r="F156" s="175" t="s">
        <v>942</v>
      </c>
      <c r="I156" s="141"/>
      <c r="L156" s="33"/>
      <c r="M156" s="142"/>
      <c r="T156" s="54"/>
      <c r="AT156" s="18" t="s">
        <v>455</v>
      </c>
      <c r="AU156" s="18" t="s">
        <v>87</v>
      </c>
    </row>
    <row r="157" spans="2:65" s="11" customFormat="1">
      <c r="B157" s="144"/>
      <c r="D157" s="139" t="s">
        <v>193</v>
      </c>
      <c r="E157" s="145" t="s">
        <v>21</v>
      </c>
      <c r="F157" s="146" t="s">
        <v>740</v>
      </c>
      <c r="H157" s="147">
        <v>665.52</v>
      </c>
      <c r="I157" s="148"/>
      <c r="L157" s="144"/>
      <c r="M157" s="149"/>
      <c r="T157" s="150"/>
      <c r="AT157" s="145" t="s">
        <v>193</v>
      </c>
      <c r="AU157" s="145" t="s">
        <v>87</v>
      </c>
      <c r="AV157" s="11" t="s">
        <v>87</v>
      </c>
      <c r="AW157" s="11" t="s">
        <v>38</v>
      </c>
      <c r="AX157" s="11" t="s">
        <v>77</v>
      </c>
      <c r="AY157" s="145" t="s">
        <v>155</v>
      </c>
    </row>
    <row r="158" spans="2:65" s="11" customFormat="1">
      <c r="B158" s="144"/>
      <c r="D158" s="139" t="s">
        <v>193</v>
      </c>
      <c r="E158" s="145" t="s">
        <v>21</v>
      </c>
      <c r="F158" s="146" t="s">
        <v>743</v>
      </c>
      <c r="H158" s="147">
        <v>379.65</v>
      </c>
      <c r="I158" s="148"/>
      <c r="L158" s="144"/>
      <c r="M158" s="149"/>
      <c r="T158" s="150"/>
      <c r="AT158" s="145" t="s">
        <v>193</v>
      </c>
      <c r="AU158" s="145" t="s">
        <v>87</v>
      </c>
      <c r="AV158" s="11" t="s">
        <v>87</v>
      </c>
      <c r="AW158" s="11" t="s">
        <v>38</v>
      </c>
      <c r="AX158" s="11" t="s">
        <v>77</v>
      </c>
      <c r="AY158" s="145" t="s">
        <v>155</v>
      </c>
    </row>
    <row r="159" spans="2:65" s="11" customFormat="1">
      <c r="B159" s="144"/>
      <c r="D159" s="139" t="s">
        <v>193</v>
      </c>
      <c r="E159" s="145" t="s">
        <v>21</v>
      </c>
      <c r="F159" s="146" t="s">
        <v>1097</v>
      </c>
      <c r="H159" s="147">
        <v>210.6</v>
      </c>
      <c r="I159" s="148"/>
      <c r="L159" s="144"/>
      <c r="M159" s="149"/>
      <c r="T159" s="150"/>
      <c r="AT159" s="145" t="s">
        <v>193</v>
      </c>
      <c r="AU159" s="145" t="s">
        <v>87</v>
      </c>
      <c r="AV159" s="11" t="s">
        <v>87</v>
      </c>
      <c r="AW159" s="11" t="s">
        <v>38</v>
      </c>
      <c r="AX159" s="11" t="s">
        <v>77</v>
      </c>
      <c r="AY159" s="145" t="s">
        <v>155</v>
      </c>
    </row>
    <row r="160" spans="2:65" s="14" customFormat="1">
      <c r="B160" s="182"/>
      <c r="D160" s="139" t="s">
        <v>193</v>
      </c>
      <c r="E160" s="183" t="s">
        <v>21</v>
      </c>
      <c r="F160" s="184" t="s">
        <v>464</v>
      </c>
      <c r="H160" s="185">
        <v>1255.77</v>
      </c>
      <c r="I160" s="186"/>
      <c r="L160" s="182"/>
      <c r="M160" s="187"/>
      <c r="T160" s="188"/>
      <c r="AT160" s="183" t="s">
        <v>193</v>
      </c>
      <c r="AU160" s="183" t="s">
        <v>87</v>
      </c>
      <c r="AV160" s="14" t="s">
        <v>154</v>
      </c>
      <c r="AW160" s="14" t="s">
        <v>38</v>
      </c>
      <c r="AX160" s="14" t="s">
        <v>85</v>
      </c>
      <c r="AY160" s="183" t="s">
        <v>155</v>
      </c>
    </row>
    <row r="161" spans="2:65" s="1" customFormat="1">
      <c r="B161" s="33"/>
      <c r="D161" s="139" t="s">
        <v>445</v>
      </c>
      <c r="F161" s="171" t="s">
        <v>897</v>
      </c>
      <c r="L161" s="33"/>
      <c r="M161" s="142"/>
      <c r="T161" s="54"/>
      <c r="AU161" s="18" t="s">
        <v>87</v>
      </c>
    </row>
    <row r="162" spans="2:65" s="1" customFormat="1">
      <c r="B162" s="33"/>
      <c r="D162" s="139" t="s">
        <v>445</v>
      </c>
      <c r="F162" s="172" t="s">
        <v>790</v>
      </c>
      <c r="H162" s="173">
        <v>0</v>
      </c>
      <c r="L162" s="33"/>
      <c r="M162" s="142"/>
      <c r="T162" s="54"/>
      <c r="AU162" s="18" t="s">
        <v>87</v>
      </c>
    </row>
    <row r="163" spans="2:65" s="1" customFormat="1">
      <c r="B163" s="33"/>
      <c r="D163" s="139" t="s">
        <v>445</v>
      </c>
      <c r="F163" s="172" t="s">
        <v>1119</v>
      </c>
      <c r="H163" s="173">
        <v>665.52</v>
      </c>
      <c r="L163" s="33"/>
      <c r="M163" s="142"/>
      <c r="T163" s="54"/>
      <c r="AU163" s="18" t="s">
        <v>87</v>
      </c>
    </row>
    <row r="164" spans="2:65" s="1" customFormat="1">
      <c r="B164" s="33"/>
      <c r="D164" s="139" t="s">
        <v>445</v>
      </c>
      <c r="F164" s="171" t="s">
        <v>899</v>
      </c>
      <c r="L164" s="33"/>
      <c r="M164" s="142"/>
      <c r="T164" s="54"/>
      <c r="AU164" s="18" t="s">
        <v>87</v>
      </c>
    </row>
    <row r="165" spans="2:65" s="1" customFormat="1">
      <c r="B165" s="33"/>
      <c r="D165" s="139" t="s">
        <v>445</v>
      </c>
      <c r="F165" s="172" t="s">
        <v>900</v>
      </c>
      <c r="H165" s="173">
        <v>0</v>
      </c>
      <c r="L165" s="33"/>
      <c r="M165" s="142"/>
      <c r="T165" s="54"/>
      <c r="AU165" s="18" t="s">
        <v>87</v>
      </c>
    </row>
    <row r="166" spans="2:65" s="1" customFormat="1">
      <c r="B166" s="33"/>
      <c r="D166" s="139" t="s">
        <v>445</v>
      </c>
      <c r="F166" s="172" t="s">
        <v>1120</v>
      </c>
      <c r="H166" s="173">
        <v>379.65</v>
      </c>
      <c r="L166" s="33"/>
      <c r="M166" s="142"/>
      <c r="T166" s="54"/>
      <c r="AU166" s="18" t="s">
        <v>87</v>
      </c>
    </row>
    <row r="167" spans="2:65" s="1" customFormat="1">
      <c r="B167" s="33"/>
      <c r="D167" s="139" t="s">
        <v>445</v>
      </c>
      <c r="F167" s="171" t="s">
        <v>1121</v>
      </c>
      <c r="L167" s="33"/>
      <c r="M167" s="142"/>
      <c r="T167" s="54"/>
      <c r="AU167" s="18" t="s">
        <v>87</v>
      </c>
    </row>
    <row r="168" spans="2:65" s="1" customFormat="1">
      <c r="B168" s="33"/>
      <c r="D168" s="139" t="s">
        <v>445</v>
      </c>
      <c r="F168" s="172" t="s">
        <v>1122</v>
      </c>
      <c r="H168" s="173">
        <v>0</v>
      </c>
      <c r="L168" s="33"/>
      <c r="M168" s="142"/>
      <c r="T168" s="54"/>
      <c r="AU168" s="18" t="s">
        <v>87</v>
      </c>
    </row>
    <row r="169" spans="2:65" s="1" customFormat="1">
      <c r="B169" s="33"/>
      <c r="D169" s="139" t="s">
        <v>445</v>
      </c>
      <c r="F169" s="172" t="s">
        <v>1123</v>
      </c>
      <c r="H169" s="173">
        <v>210.6</v>
      </c>
      <c r="L169" s="33"/>
      <c r="M169" s="142"/>
      <c r="T169" s="54"/>
      <c r="AU169" s="18" t="s">
        <v>87</v>
      </c>
    </row>
    <row r="170" spans="2:65" s="1" customFormat="1" ht="16.5" customHeight="1">
      <c r="B170" s="33"/>
      <c r="C170" s="151" t="s">
        <v>195</v>
      </c>
      <c r="D170" s="151" t="s">
        <v>244</v>
      </c>
      <c r="E170" s="152" t="s">
        <v>914</v>
      </c>
      <c r="F170" s="153" t="s">
        <v>915</v>
      </c>
      <c r="G170" s="154" t="s">
        <v>638</v>
      </c>
      <c r="H170" s="155">
        <v>665.52</v>
      </c>
      <c r="I170" s="156"/>
      <c r="J170" s="157">
        <f>ROUND(I170*H170,2)</f>
        <v>0</v>
      </c>
      <c r="K170" s="153" t="s">
        <v>21</v>
      </c>
      <c r="L170" s="158"/>
      <c r="M170" s="159" t="s">
        <v>21</v>
      </c>
      <c r="N170" s="160" t="s">
        <v>48</v>
      </c>
      <c r="P170" s="135">
        <f>O170*H170</f>
        <v>0</v>
      </c>
      <c r="Q170" s="135">
        <v>1E-3</v>
      </c>
      <c r="R170" s="135">
        <f>Q170*H170</f>
        <v>0.66552</v>
      </c>
      <c r="S170" s="135">
        <v>0</v>
      </c>
      <c r="T170" s="136">
        <f>S170*H170</f>
        <v>0</v>
      </c>
      <c r="AR170" s="137" t="s">
        <v>336</v>
      </c>
      <c r="AT170" s="137" t="s">
        <v>244</v>
      </c>
      <c r="AU170" s="137" t="s">
        <v>87</v>
      </c>
      <c r="AY170" s="18" t="s">
        <v>155</v>
      </c>
      <c r="BE170" s="138">
        <f>IF(N170="základní",J170,0)</f>
        <v>0</v>
      </c>
      <c r="BF170" s="138">
        <f>IF(N170="snížená",J170,0)</f>
        <v>0</v>
      </c>
      <c r="BG170" s="138">
        <f>IF(N170="zákl. přenesená",J170,0)</f>
        <v>0</v>
      </c>
      <c r="BH170" s="138">
        <f>IF(N170="sníž. přenesená",J170,0)</f>
        <v>0</v>
      </c>
      <c r="BI170" s="138">
        <f>IF(N170="nulová",J170,0)</f>
        <v>0</v>
      </c>
      <c r="BJ170" s="18" t="s">
        <v>85</v>
      </c>
      <c r="BK170" s="138">
        <f>ROUND(I170*H170,2)</f>
        <v>0</v>
      </c>
      <c r="BL170" s="18" t="s">
        <v>243</v>
      </c>
      <c r="BM170" s="137" t="s">
        <v>1124</v>
      </c>
    </row>
    <row r="171" spans="2:65" s="1" customFormat="1" ht="19.5">
      <c r="B171" s="33"/>
      <c r="D171" s="139" t="s">
        <v>161</v>
      </c>
      <c r="F171" s="140" t="s">
        <v>1125</v>
      </c>
      <c r="I171" s="141"/>
      <c r="L171" s="33"/>
      <c r="M171" s="142"/>
      <c r="T171" s="54"/>
      <c r="AT171" s="18" t="s">
        <v>161</v>
      </c>
      <c r="AU171" s="18" t="s">
        <v>87</v>
      </c>
    </row>
    <row r="172" spans="2:65" s="13" customFormat="1">
      <c r="B172" s="176"/>
      <c r="D172" s="139" t="s">
        <v>193</v>
      </c>
      <c r="E172" s="177" t="s">
        <v>21</v>
      </c>
      <c r="F172" s="178" t="s">
        <v>790</v>
      </c>
      <c r="H172" s="177" t="s">
        <v>21</v>
      </c>
      <c r="I172" s="179"/>
      <c r="L172" s="176"/>
      <c r="M172" s="180"/>
      <c r="T172" s="181"/>
      <c r="AT172" s="177" t="s">
        <v>193</v>
      </c>
      <c r="AU172" s="177" t="s">
        <v>87</v>
      </c>
      <c r="AV172" s="13" t="s">
        <v>85</v>
      </c>
      <c r="AW172" s="13" t="s">
        <v>38</v>
      </c>
      <c r="AX172" s="13" t="s">
        <v>77</v>
      </c>
      <c r="AY172" s="177" t="s">
        <v>155</v>
      </c>
    </row>
    <row r="173" spans="2:65" s="11" customFormat="1">
      <c r="B173" s="144"/>
      <c r="D173" s="139" t="s">
        <v>193</v>
      </c>
      <c r="E173" s="145" t="s">
        <v>740</v>
      </c>
      <c r="F173" s="146" t="s">
        <v>1119</v>
      </c>
      <c r="H173" s="147">
        <v>665.52</v>
      </c>
      <c r="I173" s="148"/>
      <c r="L173" s="144"/>
      <c r="M173" s="149"/>
      <c r="T173" s="150"/>
      <c r="AT173" s="145" t="s">
        <v>193</v>
      </c>
      <c r="AU173" s="145" t="s">
        <v>87</v>
      </c>
      <c r="AV173" s="11" t="s">
        <v>87</v>
      </c>
      <c r="AW173" s="11" t="s">
        <v>38</v>
      </c>
      <c r="AX173" s="11" t="s">
        <v>85</v>
      </c>
      <c r="AY173" s="145" t="s">
        <v>155</v>
      </c>
    </row>
    <row r="174" spans="2:65" s="1" customFormat="1" ht="16.5" customHeight="1">
      <c r="B174" s="33"/>
      <c r="C174" s="151" t="s">
        <v>201</v>
      </c>
      <c r="D174" s="151" t="s">
        <v>244</v>
      </c>
      <c r="E174" s="152" t="s">
        <v>918</v>
      </c>
      <c r="F174" s="153" t="s">
        <v>919</v>
      </c>
      <c r="G174" s="154" t="s">
        <v>638</v>
      </c>
      <c r="H174" s="155">
        <v>379.65</v>
      </c>
      <c r="I174" s="156"/>
      <c r="J174" s="157">
        <f>ROUND(I174*H174,2)</f>
        <v>0</v>
      </c>
      <c r="K174" s="153" t="s">
        <v>21</v>
      </c>
      <c r="L174" s="158"/>
      <c r="M174" s="159" t="s">
        <v>21</v>
      </c>
      <c r="N174" s="160" t="s">
        <v>48</v>
      </c>
      <c r="P174" s="135">
        <f>O174*H174</f>
        <v>0</v>
      </c>
      <c r="Q174" s="135">
        <v>1E-3</v>
      </c>
      <c r="R174" s="135">
        <f>Q174*H174</f>
        <v>0.37964999999999999</v>
      </c>
      <c r="S174" s="135">
        <v>0</v>
      </c>
      <c r="T174" s="136">
        <f>S174*H174</f>
        <v>0</v>
      </c>
      <c r="AR174" s="137" t="s">
        <v>336</v>
      </c>
      <c r="AT174" s="137" t="s">
        <v>244</v>
      </c>
      <c r="AU174" s="137" t="s">
        <v>87</v>
      </c>
      <c r="AY174" s="18" t="s">
        <v>155</v>
      </c>
      <c r="BE174" s="138">
        <f>IF(N174="základní",J174,0)</f>
        <v>0</v>
      </c>
      <c r="BF174" s="138">
        <f>IF(N174="snížená",J174,0)</f>
        <v>0</v>
      </c>
      <c r="BG174" s="138">
        <f>IF(N174="zákl. přenesená",J174,0)</f>
        <v>0</v>
      </c>
      <c r="BH174" s="138">
        <f>IF(N174="sníž. přenesená",J174,0)</f>
        <v>0</v>
      </c>
      <c r="BI174" s="138">
        <f>IF(N174="nulová",J174,0)</f>
        <v>0</v>
      </c>
      <c r="BJ174" s="18" t="s">
        <v>85</v>
      </c>
      <c r="BK174" s="138">
        <f>ROUND(I174*H174,2)</f>
        <v>0</v>
      </c>
      <c r="BL174" s="18" t="s">
        <v>243</v>
      </c>
      <c r="BM174" s="137" t="s">
        <v>1126</v>
      </c>
    </row>
    <row r="175" spans="2:65" s="1" customFormat="1" ht="19.5">
      <c r="B175" s="33"/>
      <c r="D175" s="139" t="s">
        <v>161</v>
      </c>
      <c r="F175" s="140" t="s">
        <v>1127</v>
      </c>
      <c r="I175" s="141"/>
      <c r="L175" s="33"/>
      <c r="M175" s="142"/>
      <c r="T175" s="54"/>
      <c r="AT175" s="18" t="s">
        <v>161</v>
      </c>
      <c r="AU175" s="18" t="s">
        <v>87</v>
      </c>
    </row>
    <row r="176" spans="2:65" s="13" customFormat="1">
      <c r="B176" s="176"/>
      <c r="D176" s="139" t="s">
        <v>193</v>
      </c>
      <c r="E176" s="177" t="s">
        <v>21</v>
      </c>
      <c r="F176" s="178" t="s">
        <v>900</v>
      </c>
      <c r="H176" s="177" t="s">
        <v>21</v>
      </c>
      <c r="I176" s="179"/>
      <c r="L176" s="176"/>
      <c r="M176" s="180"/>
      <c r="T176" s="181"/>
      <c r="AT176" s="177" t="s">
        <v>193</v>
      </c>
      <c r="AU176" s="177" t="s">
        <v>87</v>
      </c>
      <c r="AV176" s="13" t="s">
        <v>85</v>
      </c>
      <c r="AW176" s="13" t="s">
        <v>38</v>
      </c>
      <c r="AX176" s="13" t="s">
        <v>77</v>
      </c>
      <c r="AY176" s="177" t="s">
        <v>155</v>
      </c>
    </row>
    <row r="177" spans="2:65" s="11" customFormat="1">
      <c r="B177" s="144"/>
      <c r="D177" s="139" t="s">
        <v>193</v>
      </c>
      <c r="E177" s="145" t="s">
        <v>743</v>
      </c>
      <c r="F177" s="146" t="s">
        <v>1120</v>
      </c>
      <c r="H177" s="147">
        <v>379.65</v>
      </c>
      <c r="I177" s="148"/>
      <c r="L177" s="144"/>
      <c r="M177" s="149"/>
      <c r="T177" s="150"/>
      <c r="AT177" s="145" t="s">
        <v>193</v>
      </c>
      <c r="AU177" s="145" t="s">
        <v>87</v>
      </c>
      <c r="AV177" s="11" t="s">
        <v>87</v>
      </c>
      <c r="AW177" s="11" t="s">
        <v>38</v>
      </c>
      <c r="AX177" s="11" t="s">
        <v>85</v>
      </c>
      <c r="AY177" s="145" t="s">
        <v>155</v>
      </c>
    </row>
    <row r="178" spans="2:65" s="1" customFormat="1" ht="16.5" customHeight="1">
      <c r="B178" s="33"/>
      <c r="C178" s="151" t="s">
        <v>207</v>
      </c>
      <c r="D178" s="151" t="s">
        <v>244</v>
      </c>
      <c r="E178" s="152" t="s">
        <v>1128</v>
      </c>
      <c r="F178" s="153" t="s">
        <v>1129</v>
      </c>
      <c r="G178" s="154" t="s">
        <v>638</v>
      </c>
      <c r="H178" s="155">
        <v>210.6</v>
      </c>
      <c r="I178" s="156"/>
      <c r="J178" s="157">
        <f>ROUND(I178*H178,2)</f>
        <v>0</v>
      </c>
      <c r="K178" s="153" t="s">
        <v>21</v>
      </c>
      <c r="L178" s="158"/>
      <c r="M178" s="159" t="s">
        <v>21</v>
      </c>
      <c r="N178" s="160" t="s">
        <v>48</v>
      </c>
      <c r="P178" s="135">
        <f>O178*H178</f>
        <v>0</v>
      </c>
      <c r="Q178" s="135">
        <v>1E-3</v>
      </c>
      <c r="R178" s="135">
        <f>Q178*H178</f>
        <v>0.21060000000000001</v>
      </c>
      <c r="S178" s="135">
        <v>0</v>
      </c>
      <c r="T178" s="136">
        <f>S178*H178</f>
        <v>0</v>
      </c>
      <c r="AR178" s="137" t="s">
        <v>336</v>
      </c>
      <c r="AT178" s="137" t="s">
        <v>244</v>
      </c>
      <c r="AU178" s="137" t="s">
        <v>87</v>
      </c>
      <c r="AY178" s="18" t="s">
        <v>155</v>
      </c>
      <c r="BE178" s="138">
        <f>IF(N178="základní",J178,0)</f>
        <v>0</v>
      </c>
      <c r="BF178" s="138">
        <f>IF(N178="snížená",J178,0)</f>
        <v>0</v>
      </c>
      <c r="BG178" s="138">
        <f>IF(N178="zákl. přenesená",J178,0)</f>
        <v>0</v>
      </c>
      <c r="BH178" s="138">
        <f>IF(N178="sníž. přenesená",J178,0)</f>
        <v>0</v>
      </c>
      <c r="BI178" s="138">
        <f>IF(N178="nulová",J178,0)</f>
        <v>0</v>
      </c>
      <c r="BJ178" s="18" t="s">
        <v>85</v>
      </c>
      <c r="BK178" s="138">
        <f>ROUND(I178*H178,2)</f>
        <v>0</v>
      </c>
      <c r="BL178" s="18" t="s">
        <v>243</v>
      </c>
      <c r="BM178" s="137" t="s">
        <v>1130</v>
      </c>
    </row>
    <row r="179" spans="2:65" s="1" customFormat="1" ht="19.5">
      <c r="B179" s="33"/>
      <c r="D179" s="139" t="s">
        <v>161</v>
      </c>
      <c r="F179" s="140" t="s">
        <v>1131</v>
      </c>
      <c r="I179" s="141"/>
      <c r="L179" s="33"/>
      <c r="M179" s="142"/>
      <c r="T179" s="54"/>
      <c r="AT179" s="18" t="s">
        <v>161</v>
      </c>
      <c r="AU179" s="18" t="s">
        <v>87</v>
      </c>
    </row>
    <row r="180" spans="2:65" s="13" customFormat="1">
      <c r="B180" s="176"/>
      <c r="D180" s="139" t="s">
        <v>193</v>
      </c>
      <c r="E180" s="177" t="s">
        <v>21</v>
      </c>
      <c r="F180" s="178" t="s">
        <v>1122</v>
      </c>
      <c r="H180" s="177" t="s">
        <v>21</v>
      </c>
      <c r="I180" s="179"/>
      <c r="L180" s="176"/>
      <c r="M180" s="180"/>
      <c r="T180" s="181"/>
      <c r="AT180" s="177" t="s">
        <v>193</v>
      </c>
      <c r="AU180" s="177" t="s">
        <v>87</v>
      </c>
      <c r="AV180" s="13" t="s">
        <v>85</v>
      </c>
      <c r="AW180" s="13" t="s">
        <v>38</v>
      </c>
      <c r="AX180" s="13" t="s">
        <v>77</v>
      </c>
      <c r="AY180" s="177" t="s">
        <v>155</v>
      </c>
    </row>
    <row r="181" spans="2:65" s="11" customFormat="1">
      <c r="B181" s="144"/>
      <c r="D181" s="139" t="s">
        <v>193</v>
      </c>
      <c r="E181" s="145" t="s">
        <v>1097</v>
      </c>
      <c r="F181" s="146" t="s">
        <v>1123</v>
      </c>
      <c r="H181" s="147">
        <v>210.6</v>
      </c>
      <c r="I181" s="148"/>
      <c r="L181" s="144"/>
      <c r="M181" s="149"/>
      <c r="T181" s="150"/>
      <c r="AT181" s="145" t="s">
        <v>193</v>
      </c>
      <c r="AU181" s="145" t="s">
        <v>87</v>
      </c>
      <c r="AV181" s="11" t="s">
        <v>87</v>
      </c>
      <c r="AW181" s="11" t="s">
        <v>38</v>
      </c>
      <c r="AX181" s="11" t="s">
        <v>85</v>
      </c>
      <c r="AY181" s="145" t="s">
        <v>155</v>
      </c>
    </row>
    <row r="182" spans="2:65" s="1" customFormat="1" ht="16.5" customHeight="1">
      <c r="B182" s="33"/>
      <c r="C182" s="126" t="s">
        <v>213</v>
      </c>
      <c r="D182" s="126" t="s">
        <v>156</v>
      </c>
      <c r="E182" s="127" t="s">
        <v>978</v>
      </c>
      <c r="F182" s="128" t="s">
        <v>979</v>
      </c>
      <c r="G182" s="129" t="s">
        <v>638</v>
      </c>
      <c r="H182" s="130">
        <v>1860</v>
      </c>
      <c r="I182" s="131"/>
      <c r="J182" s="132">
        <f>ROUND(I182*H182,2)</f>
        <v>0</v>
      </c>
      <c r="K182" s="128" t="s">
        <v>21</v>
      </c>
      <c r="L182" s="33"/>
      <c r="M182" s="133" t="s">
        <v>21</v>
      </c>
      <c r="N182" s="134" t="s">
        <v>48</v>
      </c>
      <c r="P182" s="135">
        <f>O182*H182</f>
        <v>0</v>
      </c>
      <c r="Q182" s="135">
        <v>0</v>
      </c>
      <c r="R182" s="135">
        <f>Q182*H182</f>
        <v>0</v>
      </c>
      <c r="S182" s="135">
        <v>1E-3</v>
      </c>
      <c r="T182" s="136">
        <f>S182*H182</f>
        <v>1.86</v>
      </c>
      <c r="AR182" s="137" t="s">
        <v>243</v>
      </c>
      <c r="AT182" s="137" t="s">
        <v>156</v>
      </c>
      <c r="AU182" s="137" t="s">
        <v>87</v>
      </c>
      <c r="AY182" s="18" t="s">
        <v>155</v>
      </c>
      <c r="BE182" s="138">
        <f>IF(N182="základní",J182,0)</f>
        <v>0</v>
      </c>
      <c r="BF182" s="138">
        <f>IF(N182="snížená",J182,0)</f>
        <v>0</v>
      </c>
      <c r="BG182" s="138">
        <f>IF(N182="zákl. přenesená",J182,0)</f>
        <v>0</v>
      </c>
      <c r="BH182" s="138">
        <f>IF(N182="sníž. přenesená",J182,0)</f>
        <v>0</v>
      </c>
      <c r="BI182" s="138">
        <f>IF(N182="nulová",J182,0)</f>
        <v>0</v>
      </c>
      <c r="BJ182" s="18" t="s">
        <v>85</v>
      </c>
      <c r="BK182" s="138">
        <f>ROUND(I182*H182,2)</f>
        <v>0</v>
      </c>
      <c r="BL182" s="18" t="s">
        <v>243</v>
      </c>
      <c r="BM182" s="137" t="s">
        <v>1132</v>
      </c>
    </row>
    <row r="183" spans="2:65" s="1" customFormat="1">
      <c r="B183" s="33"/>
      <c r="D183" s="139" t="s">
        <v>161</v>
      </c>
      <c r="F183" s="140" t="s">
        <v>981</v>
      </c>
      <c r="I183" s="141"/>
      <c r="L183" s="33"/>
      <c r="M183" s="142"/>
      <c r="T183" s="54"/>
      <c r="AT183" s="18" t="s">
        <v>161</v>
      </c>
      <c r="AU183" s="18" t="s">
        <v>87</v>
      </c>
    </row>
    <row r="184" spans="2:65" s="1" customFormat="1" ht="29.25">
      <c r="B184" s="33"/>
      <c r="D184" s="139" t="s">
        <v>162</v>
      </c>
      <c r="F184" s="143" t="s">
        <v>621</v>
      </c>
      <c r="I184" s="141"/>
      <c r="L184" s="33"/>
      <c r="M184" s="142"/>
      <c r="T184" s="54"/>
      <c r="AT184" s="18" t="s">
        <v>162</v>
      </c>
      <c r="AU184" s="18" t="s">
        <v>87</v>
      </c>
    </row>
    <row r="185" spans="2:65" s="13" customFormat="1">
      <c r="B185" s="176"/>
      <c r="D185" s="139" t="s">
        <v>193</v>
      </c>
      <c r="E185" s="177" t="s">
        <v>21</v>
      </c>
      <c r="F185" s="178" t="s">
        <v>854</v>
      </c>
      <c r="H185" s="177" t="s">
        <v>21</v>
      </c>
      <c r="I185" s="179"/>
      <c r="L185" s="176"/>
      <c r="M185" s="180"/>
      <c r="T185" s="181"/>
      <c r="AT185" s="177" t="s">
        <v>193</v>
      </c>
      <c r="AU185" s="177" t="s">
        <v>87</v>
      </c>
      <c r="AV185" s="13" t="s">
        <v>85</v>
      </c>
      <c r="AW185" s="13" t="s">
        <v>38</v>
      </c>
      <c r="AX185" s="13" t="s">
        <v>77</v>
      </c>
      <c r="AY185" s="177" t="s">
        <v>155</v>
      </c>
    </row>
    <row r="186" spans="2:65" s="11" customFormat="1">
      <c r="B186" s="144"/>
      <c r="D186" s="139" t="s">
        <v>193</v>
      </c>
      <c r="E186" s="145" t="s">
        <v>21</v>
      </c>
      <c r="F186" s="146" t="s">
        <v>1114</v>
      </c>
      <c r="H186" s="147">
        <v>1008</v>
      </c>
      <c r="I186" s="148"/>
      <c r="L186" s="144"/>
      <c r="M186" s="149"/>
      <c r="T186" s="150"/>
      <c r="AT186" s="145" t="s">
        <v>193</v>
      </c>
      <c r="AU186" s="145" t="s">
        <v>87</v>
      </c>
      <c r="AV186" s="11" t="s">
        <v>87</v>
      </c>
      <c r="AW186" s="11" t="s">
        <v>38</v>
      </c>
      <c r="AX186" s="11" t="s">
        <v>77</v>
      </c>
      <c r="AY186" s="145" t="s">
        <v>155</v>
      </c>
    </row>
    <row r="187" spans="2:65" s="11" customFormat="1">
      <c r="B187" s="144"/>
      <c r="D187" s="139" t="s">
        <v>193</v>
      </c>
      <c r="E187" s="145" t="s">
        <v>21</v>
      </c>
      <c r="F187" s="146" t="s">
        <v>1115</v>
      </c>
      <c r="H187" s="147">
        <v>552</v>
      </c>
      <c r="I187" s="148"/>
      <c r="L187" s="144"/>
      <c r="M187" s="149"/>
      <c r="T187" s="150"/>
      <c r="AT187" s="145" t="s">
        <v>193</v>
      </c>
      <c r="AU187" s="145" t="s">
        <v>87</v>
      </c>
      <c r="AV187" s="11" t="s">
        <v>87</v>
      </c>
      <c r="AW187" s="11" t="s">
        <v>38</v>
      </c>
      <c r="AX187" s="11" t="s">
        <v>77</v>
      </c>
      <c r="AY187" s="145" t="s">
        <v>155</v>
      </c>
    </row>
    <row r="188" spans="2:65" s="11" customFormat="1">
      <c r="B188" s="144"/>
      <c r="D188" s="139" t="s">
        <v>193</v>
      </c>
      <c r="E188" s="145" t="s">
        <v>21</v>
      </c>
      <c r="F188" s="146" t="s">
        <v>1116</v>
      </c>
      <c r="H188" s="147">
        <v>300</v>
      </c>
      <c r="I188" s="148"/>
      <c r="L188" s="144"/>
      <c r="M188" s="149"/>
      <c r="T188" s="150"/>
      <c r="AT188" s="145" t="s">
        <v>193</v>
      </c>
      <c r="AU188" s="145" t="s">
        <v>87</v>
      </c>
      <c r="AV188" s="11" t="s">
        <v>87</v>
      </c>
      <c r="AW188" s="11" t="s">
        <v>38</v>
      </c>
      <c r="AX188" s="11" t="s">
        <v>77</v>
      </c>
      <c r="AY188" s="145" t="s">
        <v>155</v>
      </c>
    </row>
    <row r="189" spans="2:65" s="14" customFormat="1">
      <c r="B189" s="182"/>
      <c r="D189" s="139" t="s">
        <v>193</v>
      </c>
      <c r="E189" s="183" t="s">
        <v>705</v>
      </c>
      <c r="F189" s="184" t="s">
        <v>464</v>
      </c>
      <c r="H189" s="185">
        <v>1860</v>
      </c>
      <c r="I189" s="186"/>
      <c r="L189" s="182"/>
      <c r="M189" s="187"/>
      <c r="T189" s="188"/>
      <c r="AT189" s="183" t="s">
        <v>193</v>
      </c>
      <c r="AU189" s="183" t="s">
        <v>87</v>
      </c>
      <c r="AV189" s="14" t="s">
        <v>154</v>
      </c>
      <c r="AW189" s="14" t="s">
        <v>38</v>
      </c>
      <c r="AX189" s="14" t="s">
        <v>85</v>
      </c>
      <c r="AY189" s="183" t="s">
        <v>155</v>
      </c>
    </row>
    <row r="190" spans="2:65" s="1" customFormat="1" ht="16.5" customHeight="1">
      <c r="B190" s="33"/>
      <c r="C190" s="126" t="s">
        <v>8</v>
      </c>
      <c r="D190" s="126" t="s">
        <v>156</v>
      </c>
      <c r="E190" s="127" t="s">
        <v>982</v>
      </c>
      <c r="F190" s="128" t="s">
        <v>983</v>
      </c>
      <c r="G190" s="129" t="s">
        <v>467</v>
      </c>
      <c r="H190" s="130">
        <v>1.319</v>
      </c>
      <c r="I190" s="131"/>
      <c r="J190" s="132">
        <f>ROUND(I190*H190,2)</f>
        <v>0</v>
      </c>
      <c r="K190" s="128" t="s">
        <v>452</v>
      </c>
      <c r="L190" s="33"/>
      <c r="M190" s="133" t="s">
        <v>21</v>
      </c>
      <c r="N190" s="134" t="s">
        <v>48</v>
      </c>
      <c r="P190" s="135">
        <f>O190*H190</f>
        <v>0</v>
      </c>
      <c r="Q190" s="135">
        <v>0</v>
      </c>
      <c r="R190" s="135">
        <f>Q190*H190</f>
        <v>0</v>
      </c>
      <c r="S190" s="135">
        <v>0</v>
      </c>
      <c r="T190" s="136">
        <f>S190*H190</f>
        <v>0</v>
      </c>
      <c r="AR190" s="137" t="s">
        <v>243</v>
      </c>
      <c r="AT190" s="137" t="s">
        <v>156</v>
      </c>
      <c r="AU190" s="137" t="s">
        <v>87</v>
      </c>
      <c r="AY190" s="18" t="s">
        <v>155</v>
      </c>
      <c r="BE190" s="138">
        <f>IF(N190="základní",J190,0)</f>
        <v>0</v>
      </c>
      <c r="BF190" s="138">
        <f>IF(N190="snížená",J190,0)</f>
        <v>0</v>
      </c>
      <c r="BG190" s="138">
        <f>IF(N190="zákl. přenesená",J190,0)</f>
        <v>0</v>
      </c>
      <c r="BH190" s="138">
        <f>IF(N190="sníž. přenesená",J190,0)</f>
        <v>0</v>
      </c>
      <c r="BI190" s="138">
        <f>IF(N190="nulová",J190,0)</f>
        <v>0</v>
      </c>
      <c r="BJ190" s="18" t="s">
        <v>85</v>
      </c>
      <c r="BK190" s="138">
        <f>ROUND(I190*H190,2)</f>
        <v>0</v>
      </c>
      <c r="BL190" s="18" t="s">
        <v>243</v>
      </c>
      <c r="BM190" s="137" t="s">
        <v>1133</v>
      </c>
    </row>
    <row r="191" spans="2:65" s="1" customFormat="1" ht="19.5">
      <c r="B191" s="33"/>
      <c r="D191" s="139" t="s">
        <v>161</v>
      </c>
      <c r="F191" s="140" t="s">
        <v>985</v>
      </c>
      <c r="I191" s="141"/>
      <c r="L191" s="33"/>
      <c r="M191" s="142"/>
      <c r="T191" s="54"/>
      <c r="AT191" s="18" t="s">
        <v>161</v>
      </c>
      <c r="AU191" s="18" t="s">
        <v>87</v>
      </c>
    </row>
    <row r="192" spans="2:65" s="1" customFormat="1">
      <c r="B192" s="33"/>
      <c r="D192" s="174" t="s">
        <v>455</v>
      </c>
      <c r="F192" s="175" t="s">
        <v>986</v>
      </c>
      <c r="I192" s="141"/>
      <c r="L192" s="33"/>
      <c r="M192" s="142"/>
      <c r="T192" s="54"/>
      <c r="AT192" s="18" t="s">
        <v>455</v>
      </c>
      <c r="AU192" s="18" t="s">
        <v>87</v>
      </c>
    </row>
    <row r="193" spans="2:65" s="10" customFormat="1" ht="22.9" customHeight="1">
      <c r="B193" s="116"/>
      <c r="D193" s="117" t="s">
        <v>76</v>
      </c>
      <c r="E193" s="169" t="s">
        <v>987</v>
      </c>
      <c r="F193" s="169" t="s">
        <v>988</v>
      </c>
      <c r="I193" s="119"/>
      <c r="J193" s="170">
        <f>BK193</f>
        <v>0</v>
      </c>
      <c r="L193" s="116"/>
      <c r="M193" s="121"/>
      <c r="P193" s="122">
        <f>SUM(P194:P523)</f>
        <v>0</v>
      </c>
      <c r="R193" s="122">
        <f>SUM(R194:R523)</f>
        <v>20.202067999999997</v>
      </c>
      <c r="T193" s="123">
        <f>SUM(T194:T523)</f>
        <v>0</v>
      </c>
      <c r="AR193" s="117" t="s">
        <v>87</v>
      </c>
      <c r="AT193" s="124" t="s">
        <v>76</v>
      </c>
      <c r="AU193" s="124" t="s">
        <v>85</v>
      </c>
      <c r="AY193" s="117" t="s">
        <v>155</v>
      </c>
      <c r="BK193" s="125">
        <f>SUM(BK194:BK523)</f>
        <v>0</v>
      </c>
    </row>
    <row r="194" spans="2:65" s="1" customFormat="1" ht="16.5" customHeight="1">
      <c r="B194" s="33"/>
      <c r="C194" s="126" t="s">
        <v>224</v>
      </c>
      <c r="D194" s="126" t="s">
        <v>156</v>
      </c>
      <c r="E194" s="127" t="s">
        <v>989</v>
      </c>
      <c r="F194" s="128" t="s">
        <v>990</v>
      </c>
      <c r="G194" s="129" t="s">
        <v>415</v>
      </c>
      <c r="H194" s="130">
        <v>918.41099999999994</v>
      </c>
      <c r="I194" s="131"/>
      <c r="J194" s="132">
        <f>ROUND(I194*H194,2)</f>
        <v>0</v>
      </c>
      <c r="K194" s="128" t="s">
        <v>452</v>
      </c>
      <c r="L194" s="33"/>
      <c r="M194" s="133" t="s">
        <v>21</v>
      </c>
      <c r="N194" s="134" t="s">
        <v>48</v>
      </c>
      <c r="P194" s="135">
        <f>O194*H194</f>
        <v>0</v>
      </c>
      <c r="Q194" s="135">
        <v>0</v>
      </c>
      <c r="R194" s="135">
        <f>Q194*H194</f>
        <v>0</v>
      </c>
      <c r="S194" s="135">
        <v>0</v>
      </c>
      <c r="T194" s="136">
        <f>S194*H194</f>
        <v>0</v>
      </c>
      <c r="AR194" s="137" t="s">
        <v>243</v>
      </c>
      <c r="AT194" s="137" t="s">
        <v>156</v>
      </c>
      <c r="AU194" s="137" t="s">
        <v>87</v>
      </c>
      <c r="AY194" s="18" t="s">
        <v>155</v>
      </c>
      <c r="BE194" s="138">
        <f>IF(N194="základní",J194,0)</f>
        <v>0</v>
      </c>
      <c r="BF194" s="138">
        <f>IF(N194="snížená",J194,0)</f>
        <v>0</v>
      </c>
      <c r="BG194" s="138">
        <f>IF(N194="zákl. přenesená",J194,0)</f>
        <v>0</v>
      </c>
      <c r="BH194" s="138">
        <f>IF(N194="sníž. přenesená",J194,0)</f>
        <v>0</v>
      </c>
      <c r="BI194" s="138">
        <f>IF(N194="nulová",J194,0)</f>
        <v>0</v>
      </c>
      <c r="BJ194" s="18" t="s">
        <v>85</v>
      </c>
      <c r="BK194" s="138">
        <f>ROUND(I194*H194,2)</f>
        <v>0</v>
      </c>
      <c r="BL194" s="18" t="s">
        <v>243</v>
      </c>
      <c r="BM194" s="137" t="s">
        <v>1134</v>
      </c>
    </row>
    <row r="195" spans="2:65" s="1" customFormat="1">
      <c r="B195" s="33"/>
      <c r="D195" s="139" t="s">
        <v>161</v>
      </c>
      <c r="F195" s="140" t="s">
        <v>992</v>
      </c>
      <c r="I195" s="141"/>
      <c r="L195" s="33"/>
      <c r="M195" s="142"/>
      <c r="T195" s="54"/>
      <c r="AT195" s="18" t="s">
        <v>161</v>
      </c>
      <c r="AU195" s="18" t="s">
        <v>87</v>
      </c>
    </row>
    <row r="196" spans="2:65" s="1" customFormat="1">
      <c r="B196" s="33"/>
      <c r="D196" s="174" t="s">
        <v>455</v>
      </c>
      <c r="F196" s="175" t="s">
        <v>993</v>
      </c>
      <c r="I196" s="141"/>
      <c r="L196" s="33"/>
      <c r="M196" s="142"/>
      <c r="T196" s="54"/>
      <c r="AT196" s="18" t="s">
        <v>455</v>
      </c>
      <c r="AU196" s="18" t="s">
        <v>87</v>
      </c>
    </row>
    <row r="197" spans="2:65" s="1" customFormat="1" ht="29.25">
      <c r="B197" s="33"/>
      <c r="D197" s="139" t="s">
        <v>162</v>
      </c>
      <c r="F197" s="143" t="s">
        <v>621</v>
      </c>
      <c r="I197" s="141"/>
      <c r="L197" s="33"/>
      <c r="M197" s="142"/>
      <c r="T197" s="54"/>
      <c r="AT197" s="18" t="s">
        <v>162</v>
      </c>
      <c r="AU197" s="18" t="s">
        <v>87</v>
      </c>
    </row>
    <row r="198" spans="2:65" s="13" customFormat="1">
      <c r="B198" s="176"/>
      <c r="D198" s="139" t="s">
        <v>193</v>
      </c>
      <c r="E198" s="177" t="s">
        <v>21</v>
      </c>
      <c r="F198" s="178" t="s">
        <v>489</v>
      </c>
      <c r="H198" s="177" t="s">
        <v>21</v>
      </c>
      <c r="I198" s="179"/>
      <c r="L198" s="176"/>
      <c r="M198" s="180"/>
      <c r="T198" s="181"/>
      <c r="AT198" s="177" t="s">
        <v>193</v>
      </c>
      <c r="AU198" s="177" t="s">
        <v>87</v>
      </c>
      <c r="AV198" s="13" t="s">
        <v>85</v>
      </c>
      <c r="AW198" s="13" t="s">
        <v>38</v>
      </c>
      <c r="AX198" s="13" t="s">
        <v>77</v>
      </c>
      <c r="AY198" s="177" t="s">
        <v>155</v>
      </c>
    </row>
    <row r="199" spans="2:65" s="13" customFormat="1">
      <c r="B199" s="176"/>
      <c r="D199" s="139" t="s">
        <v>193</v>
      </c>
      <c r="E199" s="177" t="s">
        <v>21</v>
      </c>
      <c r="F199" s="178" t="s">
        <v>994</v>
      </c>
      <c r="H199" s="177" t="s">
        <v>21</v>
      </c>
      <c r="I199" s="179"/>
      <c r="L199" s="176"/>
      <c r="M199" s="180"/>
      <c r="T199" s="181"/>
      <c r="AT199" s="177" t="s">
        <v>193</v>
      </c>
      <c r="AU199" s="177" t="s">
        <v>87</v>
      </c>
      <c r="AV199" s="13" t="s">
        <v>85</v>
      </c>
      <c r="AW199" s="13" t="s">
        <v>38</v>
      </c>
      <c r="AX199" s="13" t="s">
        <v>77</v>
      </c>
      <c r="AY199" s="177" t="s">
        <v>155</v>
      </c>
    </row>
    <row r="200" spans="2:65" s="11" customFormat="1">
      <c r="B200" s="144"/>
      <c r="D200" s="139" t="s">
        <v>193</v>
      </c>
      <c r="E200" s="145" t="s">
        <v>21</v>
      </c>
      <c r="F200" s="146" t="s">
        <v>1135</v>
      </c>
      <c r="H200" s="147">
        <v>8.4580000000000002</v>
      </c>
      <c r="I200" s="148"/>
      <c r="L200" s="144"/>
      <c r="M200" s="149"/>
      <c r="T200" s="150"/>
      <c r="AT200" s="145" t="s">
        <v>193</v>
      </c>
      <c r="AU200" s="145" t="s">
        <v>87</v>
      </c>
      <c r="AV200" s="11" t="s">
        <v>87</v>
      </c>
      <c r="AW200" s="11" t="s">
        <v>38</v>
      </c>
      <c r="AX200" s="11" t="s">
        <v>77</v>
      </c>
      <c r="AY200" s="145" t="s">
        <v>155</v>
      </c>
    </row>
    <row r="201" spans="2:65" s="11" customFormat="1">
      <c r="B201" s="144"/>
      <c r="D201" s="139" t="s">
        <v>193</v>
      </c>
      <c r="E201" s="145" t="s">
        <v>21</v>
      </c>
      <c r="F201" s="146" t="s">
        <v>1136</v>
      </c>
      <c r="H201" s="147">
        <v>6</v>
      </c>
      <c r="I201" s="148"/>
      <c r="L201" s="144"/>
      <c r="M201" s="149"/>
      <c r="T201" s="150"/>
      <c r="AT201" s="145" t="s">
        <v>193</v>
      </c>
      <c r="AU201" s="145" t="s">
        <v>87</v>
      </c>
      <c r="AV201" s="11" t="s">
        <v>87</v>
      </c>
      <c r="AW201" s="11" t="s">
        <v>38</v>
      </c>
      <c r="AX201" s="11" t="s">
        <v>77</v>
      </c>
      <c r="AY201" s="145" t="s">
        <v>155</v>
      </c>
    </row>
    <row r="202" spans="2:65" s="15" customFormat="1">
      <c r="B202" s="189"/>
      <c r="D202" s="139" t="s">
        <v>193</v>
      </c>
      <c r="E202" s="190" t="s">
        <v>21</v>
      </c>
      <c r="F202" s="191" t="s">
        <v>543</v>
      </c>
      <c r="H202" s="192">
        <v>14.458</v>
      </c>
      <c r="I202" s="193"/>
      <c r="L202" s="189"/>
      <c r="M202" s="194"/>
      <c r="T202" s="195"/>
      <c r="AT202" s="190" t="s">
        <v>193</v>
      </c>
      <c r="AU202" s="190" t="s">
        <v>87</v>
      </c>
      <c r="AV202" s="15" t="s">
        <v>168</v>
      </c>
      <c r="AW202" s="15" t="s">
        <v>38</v>
      </c>
      <c r="AX202" s="15" t="s">
        <v>77</v>
      </c>
      <c r="AY202" s="190" t="s">
        <v>155</v>
      </c>
    </row>
    <row r="203" spans="2:65" s="13" customFormat="1">
      <c r="B203" s="176"/>
      <c r="D203" s="139" t="s">
        <v>193</v>
      </c>
      <c r="E203" s="177" t="s">
        <v>21</v>
      </c>
      <c r="F203" s="178" t="s">
        <v>997</v>
      </c>
      <c r="H203" s="177" t="s">
        <v>21</v>
      </c>
      <c r="I203" s="179"/>
      <c r="L203" s="176"/>
      <c r="M203" s="180"/>
      <c r="T203" s="181"/>
      <c r="AT203" s="177" t="s">
        <v>193</v>
      </c>
      <c r="AU203" s="177" t="s">
        <v>87</v>
      </c>
      <c r="AV203" s="13" t="s">
        <v>85</v>
      </c>
      <c r="AW203" s="13" t="s">
        <v>38</v>
      </c>
      <c r="AX203" s="13" t="s">
        <v>77</v>
      </c>
      <c r="AY203" s="177" t="s">
        <v>155</v>
      </c>
    </row>
    <row r="204" spans="2:65" s="11" customFormat="1">
      <c r="B204" s="144"/>
      <c r="D204" s="139" t="s">
        <v>193</v>
      </c>
      <c r="E204" s="145" t="s">
        <v>21</v>
      </c>
      <c r="F204" s="146" t="s">
        <v>1137</v>
      </c>
      <c r="H204" s="147">
        <v>76.540000000000006</v>
      </c>
      <c r="I204" s="148"/>
      <c r="L204" s="144"/>
      <c r="M204" s="149"/>
      <c r="T204" s="150"/>
      <c r="AT204" s="145" t="s">
        <v>193</v>
      </c>
      <c r="AU204" s="145" t="s">
        <v>87</v>
      </c>
      <c r="AV204" s="11" t="s">
        <v>87</v>
      </c>
      <c r="AW204" s="11" t="s">
        <v>38</v>
      </c>
      <c r="AX204" s="11" t="s">
        <v>77</v>
      </c>
      <c r="AY204" s="145" t="s">
        <v>155</v>
      </c>
    </row>
    <row r="205" spans="2:65" s="15" customFormat="1">
      <c r="B205" s="189"/>
      <c r="D205" s="139" t="s">
        <v>193</v>
      </c>
      <c r="E205" s="190" t="s">
        <v>21</v>
      </c>
      <c r="F205" s="191" t="s">
        <v>543</v>
      </c>
      <c r="H205" s="192">
        <v>76.540000000000006</v>
      </c>
      <c r="I205" s="193"/>
      <c r="L205" s="189"/>
      <c r="M205" s="194"/>
      <c r="T205" s="195"/>
      <c r="AT205" s="190" t="s">
        <v>193</v>
      </c>
      <c r="AU205" s="190" t="s">
        <v>87</v>
      </c>
      <c r="AV205" s="15" t="s">
        <v>168</v>
      </c>
      <c r="AW205" s="15" t="s">
        <v>38</v>
      </c>
      <c r="AX205" s="15" t="s">
        <v>77</v>
      </c>
      <c r="AY205" s="190" t="s">
        <v>155</v>
      </c>
    </row>
    <row r="206" spans="2:65" s="13" customFormat="1">
      <c r="B206" s="176"/>
      <c r="D206" s="139" t="s">
        <v>193</v>
      </c>
      <c r="E206" s="177" t="s">
        <v>21</v>
      </c>
      <c r="F206" s="178" t="s">
        <v>999</v>
      </c>
      <c r="H206" s="177" t="s">
        <v>21</v>
      </c>
      <c r="I206" s="179"/>
      <c r="L206" s="176"/>
      <c r="M206" s="180"/>
      <c r="T206" s="181"/>
      <c r="AT206" s="177" t="s">
        <v>193</v>
      </c>
      <c r="AU206" s="177" t="s">
        <v>87</v>
      </c>
      <c r="AV206" s="13" t="s">
        <v>85</v>
      </c>
      <c r="AW206" s="13" t="s">
        <v>38</v>
      </c>
      <c r="AX206" s="13" t="s">
        <v>77</v>
      </c>
      <c r="AY206" s="177" t="s">
        <v>155</v>
      </c>
    </row>
    <row r="207" spans="2:65" s="11" customFormat="1">
      <c r="B207" s="144"/>
      <c r="D207" s="139" t="s">
        <v>193</v>
      </c>
      <c r="E207" s="145" t="s">
        <v>21</v>
      </c>
      <c r="F207" s="146" t="s">
        <v>1138</v>
      </c>
      <c r="H207" s="147">
        <v>26.207999999999998</v>
      </c>
      <c r="I207" s="148"/>
      <c r="L207" s="144"/>
      <c r="M207" s="149"/>
      <c r="T207" s="150"/>
      <c r="AT207" s="145" t="s">
        <v>193</v>
      </c>
      <c r="AU207" s="145" t="s">
        <v>87</v>
      </c>
      <c r="AV207" s="11" t="s">
        <v>87</v>
      </c>
      <c r="AW207" s="11" t="s">
        <v>38</v>
      </c>
      <c r="AX207" s="11" t="s">
        <v>77</v>
      </c>
      <c r="AY207" s="145" t="s">
        <v>155</v>
      </c>
    </row>
    <row r="208" spans="2:65" s="11" customFormat="1">
      <c r="B208" s="144"/>
      <c r="D208" s="139" t="s">
        <v>193</v>
      </c>
      <c r="E208" s="145" t="s">
        <v>21</v>
      </c>
      <c r="F208" s="146" t="s">
        <v>1139</v>
      </c>
      <c r="H208" s="147">
        <v>14.352</v>
      </c>
      <c r="I208" s="148"/>
      <c r="L208" s="144"/>
      <c r="M208" s="149"/>
      <c r="T208" s="150"/>
      <c r="AT208" s="145" t="s">
        <v>193</v>
      </c>
      <c r="AU208" s="145" t="s">
        <v>87</v>
      </c>
      <c r="AV208" s="11" t="s">
        <v>87</v>
      </c>
      <c r="AW208" s="11" t="s">
        <v>38</v>
      </c>
      <c r="AX208" s="11" t="s">
        <v>77</v>
      </c>
      <c r="AY208" s="145" t="s">
        <v>155</v>
      </c>
    </row>
    <row r="209" spans="2:51" s="11" customFormat="1">
      <c r="B209" s="144"/>
      <c r="D209" s="139" t="s">
        <v>193</v>
      </c>
      <c r="E209" s="145" t="s">
        <v>21</v>
      </c>
      <c r="F209" s="146" t="s">
        <v>1140</v>
      </c>
      <c r="H209" s="147">
        <v>3.7440000000000002</v>
      </c>
      <c r="I209" s="148"/>
      <c r="L209" s="144"/>
      <c r="M209" s="149"/>
      <c r="T209" s="150"/>
      <c r="AT209" s="145" t="s">
        <v>193</v>
      </c>
      <c r="AU209" s="145" t="s">
        <v>87</v>
      </c>
      <c r="AV209" s="11" t="s">
        <v>87</v>
      </c>
      <c r="AW209" s="11" t="s">
        <v>38</v>
      </c>
      <c r="AX209" s="11" t="s">
        <v>77</v>
      </c>
      <c r="AY209" s="145" t="s">
        <v>155</v>
      </c>
    </row>
    <row r="210" spans="2:51" s="15" customFormat="1">
      <c r="B210" s="189"/>
      <c r="D210" s="139" t="s">
        <v>193</v>
      </c>
      <c r="E210" s="190" t="s">
        <v>21</v>
      </c>
      <c r="F210" s="191" t="s">
        <v>543</v>
      </c>
      <c r="H210" s="192">
        <v>44.304000000000002</v>
      </c>
      <c r="I210" s="193"/>
      <c r="L210" s="189"/>
      <c r="M210" s="194"/>
      <c r="T210" s="195"/>
      <c r="AT210" s="190" t="s">
        <v>193</v>
      </c>
      <c r="AU210" s="190" t="s">
        <v>87</v>
      </c>
      <c r="AV210" s="15" t="s">
        <v>168</v>
      </c>
      <c r="AW210" s="15" t="s">
        <v>38</v>
      </c>
      <c r="AX210" s="15" t="s">
        <v>77</v>
      </c>
      <c r="AY210" s="190" t="s">
        <v>155</v>
      </c>
    </row>
    <row r="211" spans="2:51" s="13" customFormat="1">
      <c r="B211" s="176"/>
      <c r="D211" s="139" t="s">
        <v>193</v>
      </c>
      <c r="E211" s="177" t="s">
        <v>21</v>
      </c>
      <c r="F211" s="178" t="s">
        <v>1008</v>
      </c>
      <c r="H211" s="177" t="s">
        <v>21</v>
      </c>
      <c r="I211" s="179"/>
      <c r="L211" s="176"/>
      <c r="M211" s="180"/>
      <c r="T211" s="181"/>
      <c r="AT211" s="177" t="s">
        <v>193</v>
      </c>
      <c r="AU211" s="177" t="s">
        <v>87</v>
      </c>
      <c r="AV211" s="13" t="s">
        <v>85</v>
      </c>
      <c r="AW211" s="13" t="s">
        <v>38</v>
      </c>
      <c r="AX211" s="13" t="s">
        <v>77</v>
      </c>
      <c r="AY211" s="177" t="s">
        <v>155</v>
      </c>
    </row>
    <row r="212" spans="2:51" s="11" customFormat="1">
      <c r="B212" s="144"/>
      <c r="D212" s="139" t="s">
        <v>193</v>
      </c>
      <c r="E212" s="145" t="s">
        <v>21</v>
      </c>
      <c r="F212" s="146" t="s">
        <v>1141</v>
      </c>
      <c r="H212" s="147">
        <v>227.65</v>
      </c>
      <c r="I212" s="148"/>
      <c r="L212" s="144"/>
      <c r="M212" s="149"/>
      <c r="T212" s="150"/>
      <c r="AT212" s="145" t="s">
        <v>193</v>
      </c>
      <c r="AU212" s="145" t="s">
        <v>87</v>
      </c>
      <c r="AV212" s="11" t="s">
        <v>87</v>
      </c>
      <c r="AW212" s="11" t="s">
        <v>38</v>
      </c>
      <c r="AX212" s="11" t="s">
        <v>77</v>
      </c>
      <c r="AY212" s="145" t="s">
        <v>155</v>
      </c>
    </row>
    <row r="213" spans="2:51" s="15" customFormat="1">
      <c r="B213" s="189"/>
      <c r="D213" s="139" t="s">
        <v>193</v>
      </c>
      <c r="E213" s="190" t="s">
        <v>21</v>
      </c>
      <c r="F213" s="191" t="s">
        <v>543</v>
      </c>
      <c r="H213" s="192">
        <v>227.65</v>
      </c>
      <c r="I213" s="193"/>
      <c r="L213" s="189"/>
      <c r="M213" s="194"/>
      <c r="T213" s="195"/>
      <c r="AT213" s="190" t="s">
        <v>193</v>
      </c>
      <c r="AU213" s="190" t="s">
        <v>87</v>
      </c>
      <c r="AV213" s="15" t="s">
        <v>168</v>
      </c>
      <c r="AW213" s="15" t="s">
        <v>38</v>
      </c>
      <c r="AX213" s="15" t="s">
        <v>77</v>
      </c>
      <c r="AY213" s="190" t="s">
        <v>155</v>
      </c>
    </row>
    <row r="214" spans="2:51" s="13" customFormat="1">
      <c r="B214" s="176"/>
      <c r="D214" s="139" t="s">
        <v>193</v>
      </c>
      <c r="E214" s="177" t="s">
        <v>21</v>
      </c>
      <c r="F214" s="178" t="s">
        <v>1142</v>
      </c>
      <c r="H214" s="177" t="s">
        <v>21</v>
      </c>
      <c r="I214" s="179"/>
      <c r="L214" s="176"/>
      <c r="M214" s="180"/>
      <c r="T214" s="181"/>
      <c r="AT214" s="177" t="s">
        <v>193</v>
      </c>
      <c r="AU214" s="177" t="s">
        <v>87</v>
      </c>
      <c r="AV214" s="13" t="s">
        <v>85</v>
      </c>
      <c r="AW214" s="13" t="s">
        <v>38</v>
      </c>
      <c r="AX214" s="13" t="s">
        <v>77</v>
      </c>
      <c r="AY214" s="177" t="s">
        <v>155</v>
      </c>
    </row>
    <row r="215" spans="2:51" s="11" customFormat="1">
      <c r="B215" s="144"/>
      <c r="D215" s="139" t="s">
        <v>193</v>
      </c>
      <c r="E215" s="145" t="s">
        <v>21</v>
      </c>
      <c r="F215" s="146" t="s">
        <v>1143</v>
      </c>
      <c r="H215" s="147">
        <v>29.44</v>
      </c>
      <c r="I215" s="148"/>
      <c r="L215" s="144"/>
      <c r="M215" s="149"/>
      <c r="T215" s="150"/>
      <c r="AT215" s="145" t="s">
        <v>193</v>
      </c>
      <c r="AU215" s="145" t="s">
        <v>87</v>
      </c>
      <c r="AV215" s="11" t="s">
        <v>87</v>
      </c>
      <c r="AW215" s="11" t="s">
        <v>38</v>
      </c>
      <c r="AX215" s="11" t="s">
        <v>77</v>
      </c>
      <c r="AY215" s="145" t="s">
        <v>155</v>
      </c>
    </row>
    <row r="216" spans="2:51" s="11" customFormat="1">
      <c r="B216" s="144"/>
      <c r="D216" s="139" t="s">
        <v>193</v>
      </c>
      <c r="E216" s="145" t="s">
        <v>21</v>
      </c>
      <c r="F216" s="146" t="s">
        <v>1144</v>
      </c>
      <c r="H216" s="147">
        <v>14.4</v>
      </c>
      <c r="I216" s="148"/>
      <c r="L216" s="144"/>
      <c r="M216" s="149"/>
      <c r="T216" s="150"/>
      <c r="AT216" s="145" t="s">
        <v>193</v>
      </c>
      <c r="AU216" s="145" t="s">
        <v>87</v>
      </c>
      <c r="AV216" s="11" t="s">
        <v>87</v>
      </c>
      <c r="AW216" s="11" t="s">
        <v>38</v>
      </c>
      <c r="AX216" s="11" t="s">
        <v>77</v>
      </c>
      <c r="AY216" s="145" t="s">
        <v>155</v>
      </c>
    </row>
    <row r="217" spans="2:51" s="15" customFormat="1">
      <c r="B217" s="189"/>
      <c r="D217" s="139" t="s">
        <v>193</v>
      </c>
      <c r="E217" s="190" t="s">
        <v>21</v>
      </c>
      <c r="F217" s="191" t="s">
        <v>543</v>
      </c>
      <c r="H217" s="192">
        <v>43.84</v>
      </c>
      <c r="I217" s="193"/>
      <c r="L217" s="189"/>
      <c r="M217" s="194"/>
      <c r="T217" s="195"/>
      <c r="AT217" s="190" t="s">
        <v>193</v>
      </c>
      <c r="AU217" s="190" t="s">
        <v>87</v>
      </c>
      <c r="AV217" s="15" t="s">
        <v>168</v>
      </c>
      <c r="AW217" s="15" t="s">
        <v>38</v>
      </c>
      <c r="AX217" s="15" t="s">
        <v>77</v>
      </c>
      <c r="AY217" s="190" t="s">
        <v>155</v>
      </c>
    </row>
    <row r="218" spans="2:51" s="13" customFormat="1">
      <c r="B218" s="176"/>
      <c r="D218" s="139" t="s">
        <v>193</v>
      </c>
      <c r="E218" s="177" t="s">
        <v>21</v>
      </c>
      <c r="F218" s="178" t="s">
        <v>1145</v>
      </c>
      <c r="H218" s="177" t="s">
        <v>21</v>
      </c>
      <c r="I218" s="179"/>
      <c r="L218" s="176"/>
      <c r="M218" s="180"/>
      <c r="T218" s="181"/>
      <c r="AT218" s="177" t="s">
        <v>193</v>
      </c>
      <c r="AU218" s="177" t="s">
        <v>87</v>
      </c>
      <c r="AV218" s="13" t="s">
        <v>85</v>
      </c>
      <c r="AW218" s="13" t="s">
        <v>38</v>
      </c>
      <c r="AX218" s="13" t="s">
        <v>77</v>
      </c>
      <c r="AY218" s="177" t="s">
        <v>155</v>
      </c>
    </row>
    <row r="219" spans="2:51" s="11" customFormat="1">
      <c r="B219" s="144"/>
      <c r="D219" s="139" t="s">
        <v>193</v>
      </c>
      <c r="E219" s="145" t="s">
        <v>21</v>
      </c>
      <c r="F219" s="146" t="s">
        <v>1146</v>
      </c>
      <c r="H219" s="147">
        <v>2.5920000000000001</v>
      </c>
      <c r="I219" s="148"/>
      <c r="L219" s="144"/>
      <c r="M219" s="149"/>
      <c r="T219" s="150"/>
      <c r="AT219" s="145" t="s">
        <v>193</v>
      </c>
      <c r="AU219" s="145" t="s">
        <v>87</v>
      </c>
      <c r="AV219" s="11" t="s">
        <v>87</v>
      </c>
      <c r="AW219" s="11" t="s">
        <v>38</v>
      </c>
      <c r="AX219" s="11" t="s">
        <v>77</v>
      </c>
      <c r="AY219" s="145" t="s">
        <v>155</v>
      </c>
    </row>
    <row r="220" spans="2:51" s="11" customFormat="1">
      <c r="B220" s="144"/>
      <c r="D220" s="139" t="s">
        <v>193</v>
      </c>
      <c r="E220" s="145" t="s">
        <v>21</v>
      </c>
      <c r="F220" s="146" t="s">
        <v>1147</v>
      </c>
      <c r="H220" s="147">
        <v>0.16</v>
      </c>
      <c r="I220" s="148"/>
      <c r="L220" s="144"/>
      <c r="M220" s="149"/>
      <c r="T220" s="150"/>
      <c r="AT220" s="145" t="s">
        <v>193</v>
      </c>
      <c r="AU220" s="145" t="s">
        <v>87</v>
      </c>
      <c r="AV220" s="11" t="s">
        <v>87</v>
      </c>
      <c r="AW220" s="11" t="s">
        <v>38</v>
      </c>
      <c r="AX220" s="11" t="s">
        <v>77</v>
      </c>
      <c r="AY220" s="145" t="s">
        <v>155</v>
      </c>
    </row>
    <row r="221" spans="2:51" s="11" customFormat="1">
      <c r="B221" s="144"/>
      <c r="D221" s="139" t="s">
        <v>193</v>
      </c>
      <c r="E221" s="145" t="s">
        <v>21</v>
      </c>
      <c r="F221" s="146" t="s">
        <v>1148</v>
      </c>
      <c r="H221" s="147">
        <v>6.08</v>
      </c>
      <c r="I221" s="148"/>
      <c r="L221" s="144"/>
      <c r="M221" s="149"/>
      <c r="T221" s="150"/>
      <c r="AT221" s="145" t="s">
        <v>193</v>
      </c>
      <c r="AU221" s="145" t="s">
        <v>87</v>
      </c>
      <c r="AV221" s="11" t="s">
        <v>87</v>
      </c>
      <c r="AW221" s="11" t="s">
        <v>38</v>
      </c>
      <c r="AX221" s="11" t="s">
        <v>77</v>
      </c>
      <c r="AY221" s="145" t="s">
        <v>155</v>
      </c>
    </row>
    <row r="222" spans="2:51" s="15" customFormat="1">
      <c r="B222" s="189"/>
      <c r="D222" s="139" t="s">
        <v>193</v>
      </c>
      <c r="E222" s="190" t="s">
        <v>21</v>
      </c>
      <c r="F222" s="191" t="s">
        <v>543</v>
      </c>
      <c r="H222" s="192">
        <v>8.8320000000000007</v>
      </c>
      <c r="I222" s="193"/>
      <c r="L222" s="189"/>
      <c r="M222" s="194"/>
      <c r="T222" s="195"/>
      <c r="AT222" s="190" t="s">
        <v>193</v>
      </c>
      <c r="AU222" s="190" t="s">
        <v>87</v>
      </c>
      <c r="AV222" s="15" t="s">
        <v>168</v>
      </c>
      <c r="AW222" s="15" t="s">
        <v>38</v>
      </c>
      <c r="AX222" s="15" t="s">
        <v>77</v>
      </c>
      <c r="AY222" s="190" t="s">
        <v>155</v>
      </c>
    </row>
    <row r="223" spans="2:51" s="13" customFormat="1">
      <c r="B223" s="176"/>
      <c r="D223" s="139" t="s">
        <v>193</v>
      </c>
      <c r="E223" s="177" t="s">
        <v>21</v>
      </c>
      <c r="F223" s="178" t="s">
        <v>1149</v>
      </c>
      <c r="H223" s="177" t="s">
        <v>21</v>
      </c>
      <c r="I223" s="179"/>
      <c r="L223" s="176"/>
      <c r="M223" s="180"/>
      <c r="T223" s="181"/>
      <c r="AT223" s="177" t="s">
        <v>193</v>
      </c>
      <c r="AU223" s="177" t="s">
        <v>87</v>
      </c>
      <c r="AV223" s="13" t="s">
        <v>85</v>
      </c>
      <c r="AW223" s="13" t="s">
        <v>38</v>
      </c>
      <c r="AX223" s="13" t="s">
        <v>77</v>
      </c>
      <c r="AY223" s="177" t="s">
        <v>155</v>
      </c>
    </row>
    <row r="224" spans="2:51" s="11" customFormat="1">
      <c r="B224" s="144"/>
      <c r="D224" s="139" t="s">
        <v>193</v>
      </c>
      <c r="E224" s="145" t="s">
        <v>21</v>
      </c>
      <c r="F224" s="146" t="s">
        <v>1150</v>
      </c>
      <c r="H224" s="147">
        <v>133.48400000000001</v>
      </c>
      <c r="I224" s="148"/>
      <c r="L224" s="144"/>
      <c r="M224" s="149"/>
      <c r="T224" s="150"/>
      <c r="AT224" s="145" t="s">
        <v>193</v>
      </c>
      <c r="AU224" s="145" t="s">
        <v>87</v>
      </c>
      <c r="AV224" s="11" t="s">
        <v>87</v>
      </c>
      <c r="AW224" s="11" t="s">
        <v>38</v>
      </c>
      <c r="AX224" s="11" t="s">
        <v>77</v>
      </c>
      <c r="AY224" s="145" t="s">
        <v>155</v>
      </c>
    </row>
    <row r="225" spans="2:65" s="11" customFormat="1">
      <c r="B225" s="144"/>
      <c r="D225" s="139" t="s">
        <v>193</v>
      </c>
      <c r="E225" s="145" t="s">
        <v>21</v>
      </c>
      <c r="F225" s="146" t="s">
        <v>1151</v>
      </c>
      <c r="H225" s="147">
        <v>96.24</v>
      </c>
      <c r="I225" s="148"/>
      <c r="L225" s="144"/>
      <c r="M225" s="149"/>
      <c r="T225" s="150"/>
      <c r="AT225" s="145" t="s">
        <v>193</v>
      </c>
      <c r="AU225" s="145" t="s">
        <v>87</v>
      </c>
      <c r="AV225" s="11" t="s">
        <v>87</v>
      </c>
      <c r="AW225" s="11" t="s">
        <v>38</v>
      </c>
      <c r="AX225" s="11" t="s">
        <v>77</v>
      </c>
      <c r="AY225" s="145" t="s">
        <v>155</v>
      </c>
    </row>
    <row r="226" spans="2:65" s="15" customFormat="1">
      <c r="B226" s="189"/>
      <c r="D226" s="139" t="s">
        <v>193</v>
      </c>
      <c r="E226" s="190" t="s">
        <v>21</v>
      </c>
      <c r="F226" s="191" t="s">
        <v>543</v>
      </c>
      <c r="H226" s="192">
        <v>229.72399999999999</v>
      </c>
      <c r="I226" s="193"/>
      <c r="L226" s="189"/>
      <c r="M226" s="194"/>
      <c r="T226" s="195"/>
      <c r="AT226" s="190" t="s">
        <v>193</v>
      </c>
      <c r="AU226" s="190" t="s">
        <v>87</v>
      </c>
      <c r="AV226" s="15" t="s">
        <v>168</v>
      </c>
      <c r="AW226" s="15" t="s">
        <v>38</v>
      </c>
      <c r="AX226" s="15" t="s">
        <v>77</v>
      </c>
      <c r="AY226" s="190" t="s">
        <v>155</v>
      </c>
    </row>
    <row r="227" spans="2:65" s="13" customFormat="1">
      <c r="B227" s="176"/>
      <c r="D227" s="139" t="s">
        <v>193</v>
      </c>
      <c r="E227" s="177" t="s">
        <v>21</v>
      </c>
      <c r="F227" s="178" t="s">
        <v>1152</v>
      </c>
      <c r="H227" s="177" t="s">
        <v>21</v>
      </c>
      <c r="I227" s="179"/>
      <c r="L227" s="176"/>
      <c r="M227" s="180"/>
      <c r="T227" s="181"/>
      <c r="AT227" s="177" t="s">
        <v>193</v>
      </c>
      <c r="AU227" s="177" t="s">
        <v>87</v>
      </c>
      <c r="AV227" s="13" t="s">
        <v>85</v>
      </c>
      <c r="AW227" s="13" t="s">
        <v>38</v>
      </c>
      <c r="AX227" s="13" t="s">
        <v>77</v>
      </c>
      <c r="AY227" s="177" t="s">
        <v>155</v>
      </c>
    </row>
    <row r="228" spans="2:65" s="11" customFormat="1">
      <c r="B228" s="144"/>
      <c r="D228" s="139" t="s">
        <v>193</v>
      </c>
      <c r="E228" s="145" t="s">
        <v>21</v>
      </c>
      <c r="F228" s="146" t="s">
        <v>1153</v>
      </c>
      <c r="H228" s="147">
        <v>37.44</v>
      </c>
      <c r="I228" s="148"/>
      <c r="L228" s="144"/>
      <c r="M228" s="149"/>
      <c r="T228" s="150"/>
      <c r="AT228" s="145" t="s">
        <v>193</v>
      </c>
      <c r="AU228" s="145" t="s">
        <v>87</v>
      </c>
      <c r="AV228" s="11" t="s">
        <v>87</v>
      </c>
      <c r="AW228" s="11" t="s">
        <v>38</v>
      </c>
      <c r="AX228" s="11" t="s">
        <v>77</v>
      </c>
      <c r="AY228" s="145" t="s">
        <v>155</v>
      </c>
    </row>
    <row r="229" spans="2:65" s="11" customFormat="1">
      <c r="B229" s="144"/>
      <c r="D229" s="139" t="s">
        <v>193</v>
      </c>
      <c r="E229" s="145" t="s">
        <v>21</v>
      </c>
      <c r="F229" s="146" t="s">
        <v>1154</v>
      </c>
      <c r="H229" s="147">
        <v>170.52</v>
      </c>
      <c r="I229" s="148"/>
      <c r="L229" s="144"/>
      <c r="M229" s="149"/>
      <c r="T229" s="150"/>
      <c r="AT229" s="145" t="s">
        <v>193</v>
      </c>
      <c r="AU229" s="145" t="s">
        <v>87</v>
      </c>
      <c r="AV229" s="11" t="s">
        <v>87</v>
      </c>
      <c r="AW229" s="11" t="s">
        <v>38</v>
      </c>
      <c r="AX229" s="11" t="s">
        <v>77</v>
      </c>
      <c r="AY229" s="145" t="s">
        <v>155</v>
      </c>
    </row>
    <row r="230" spans="2:65" s="15" customFormat="1">
      <c r="B230" s="189"/>
      <c r="D230" s="139" t="s">
        <v>193</v>
      </c>
      <c r="E230" s="190" t="s">
        <v>21</v>
      </c>
      <c r="F230" s="191" t="s">
        <v>543</v>
      </c>
      <c r="H230" s="192">
        <v>207.96</v>
      </c>
      <c r="I230" s="193"/>
      <c r="L230" s="189"/>
      <c r="M230" s="194"/>
      <c r="T230" s="195"/>
      <c r="AT230" s="190" t="s">
        <v>193</v>
      </c>
      <c r="AU230" s="190" t="s">
        <v>87</v>
      </c>
      <c r="AV230" s="15" t="s">
        <v>168</v>
      </c>
      <c r="AW230" s="15" t="s">
        <v>38</v>
      </c>
      <c r="AX230" s="15" t="s">
        <v>77</v>
      </c>
      <c r="AY230" s="190" t="s">
        <v>155</v>
      </c>
    </row>
    <row r="231" spans="2:65" s="13" customFormat="1">
      <c r="B231" s="176"/>
      <c r="D231" s="139" t="s">
        <v>193</v>
      </c>
      <c r="E231" s="177" t="s">
        <v>21</v>
      </c>
      <c r="F231" s="178" t="s">
        <v>1155</v>
      </c>
      <c r="H231" s="177" t="s">
        <v>21</v>
      </c>
      <c r="I231" s="179"/>
      <c r="L231" s="176"/>
      <c r="M231" s="180"/>
      <c r="T231" s="181"/>
      <c r="AT231" s="177" t="s">
        <v>193</v>
      </c>
      <c r="AU231" s="177" t="s">
        <v>87</v>
      </c>
      <c r="AV231" s="13" t="s">
        <v>85</v>
      </c>
      <c r="AW231" s="13" t="s">
        <v>38</v>
      </c>
      <c r="AX231" s="13" t="s">
        <v>77</v>
      </c>
      <c r="AY231" s="177" t="s">
        <v>155</v>
      </c>
    </row>
    <row r="232" spans="2:65" s="11" customFormat="1">
      <c r="B232" s="144"/>
      <c r="D232" s="139" t="s">
        <v>193</v>
      </c>
      <c r="E232" s="145" t="s">
        <v>21</v>
      </c>
      <c r="F232" s="146" t="s">
        <v>1156</v>
      </c>
      <c r="H232" s="147">
        <v>7.1829999999999998</v>
      </c>
      <c r="I232" s="148"/>
      <c r="L232" s="144"/>
      <c r="M232" s="149"/>
      <c r="T232" s="150"/>
      <c r="AT232" s="145" t="s">
        <v>193</v>
      </c>
      <c r="AU232" s="145" t="s">
        <v>87</v>
      </c>
      <c r="AV232" s="11" t="s">
        <v>87</v>
      </c>
      <c r="AW232" s="11" t="s">
        <v>38</v>
      </c>
      <c r="AX232" s="11" t="s">
        <v>77</v>
      </c>
      <c r="AY232" s="145" t="s">
        <v>155</v>
      </c>
    </row>
    <row r="233" spans="2:65" s="11" customFormat="1">
      <c r="B233" s="144"/>
      <c r="D233" s="139" t="s">
        <v>193</v>
      </c>
      <c r="E233" s="145" t="s">
        <v>21</v>
      </c>
      <c r="F233" s="146" t="s">
        <v>1157</v>
      </c>
      <c r="H233" s="147">
        <v>57.92</v>
      </c>
      <c r="I233" s="148"/>
      <c r="L233" s="144"/>
      <c r="M233" s="149"/>
      <c r="T233" s="150"/>
      <c r="AT233" s="145" t="s">
        <v>193</v>
      </c>
      <c r="AU233" s="145" t="s">
        <v>87</v>
      </c>
      <c r="AV233" s="11" t="s">
        <v>87</v>
      </c>
      <c r="AW233" s="11" t="s">
        <v>38</v>
      </c>
      <c r="AX233" s="11" t="s">
        <v>77</v>
      </c>
      <c r="AY233" s="145" t="s">
        <v>155</v>
      </c>
    </row>
    <row r="234" spans="2:65" s="15" customFormat="1">
      <c r="B234" s="189"/>
      <c r="D234" s="139" t="s">
        <v>193</v>
      </c>
      <c r="E234" s="190" t="s">
        <v>21</v>
      </c>
      <c r="F234" s="191" t="s">
        <v>543</v>
      </c>
      <c r="H234" s="192">
        <v>65.102999999999994</v>
      </c>
      <c r="I234" s="193"/>
      <c r="L234" s="189"/>
      <c r="M234" s="194"/>
      <c r="T234" s="195"/>
      <c r="AT234" s="190" t="s">
        <v>193</v>
      </c>
      <c r="AU234" s="190" t="s">
        <v>87</v>
      </c>
      <c r="AV234" s="15" t="s">
        <v>168</v>
      </c>
      <c r="AW234" s="15" t="s">
        <v>38</v>
      </c>
      <c r="AX234" s="15" t="s">
        <v>77</v>
      </c>
      <c r="AY234" s="190" t="s">
        <v>155</v>
      </c>
    </row>
    <row r="235" spans="2:65" s="14" customFormat="1">
      <c r="B235" s="182"/>
      <c r="D235" s="139" t="s">
        <v>193</v>
      </c>
      <c r="E235" s="183" t="s">
        <v>738</v>
      </c>
      <c r="F235" s="184" t="s">
        <v>464</v>
      </c>
      <c r="H235" s="185">
        <v>918.41099999999994</v>
      </c>
      <c r="I235" s="186"/>
      <c r="L235" s="182"/>
      <c r="M235" s="187"/>
      <c r="T235" s="188"/>
      <c r="AT235" s="183" t="s">
        <v>193</v>
      </c>
      <c r="AU235" s="183" t="s">
        <v>87</v>
      </c>
      <c r="AV235" s="14" t="s">
        <v>154</v>
      </c>
      <c r="AW235" s="14" t="s">
        <v>38</v>
      </c>
      <c r="AX235" s="14" t="s">
        <v>85</v>
      </c>
      <c r="AY235" s="183" t="s">
        <v>155</v>
      </c>
    </row>
    <row r="236" spans="2:65" s="1" customFormat="1" ht="16.5" customHeight="1">
      <c r="B236" s="33"/>
      <c r="C236" s="151" t="s">
        <v>230</v>
      </c>
      <c r="D236" s="151" t="s">
        <v>244</v>
      </c>
      <c r="E236" s="152" t="s">
        <v>1017</v>
      </c>
      <c r="F236" s="153" t="s">
        <v>1018</v>
      </c>
      <c r="G236" s="154" t="s">
        <v>467</v>
      </c>
      <c r="H236" s="155">
        <v>18.367999999999999</v>
      </c>
      <c r="I236" s="156"/>
      <c r="J236" s="157">
        <f>ROUND(I236*H236,2)</f>
        <v>0</v>
      </c>
      <c r="K236" s="153" t="s">
        <v>452</v>
      </c>
      <c r="L236" s="158"/>
      <c r="M236" s="159" t="s">
        <v>21</v>
      </c>
      <c r="N236" s="160" t="s">
        <v>48</v>
      </c>
      <c r="P236" s="135">
        <f>O236*H236</f>
        <v>0</v>
      </c>
      <c r="Q236" s="135">
        <v>1</v>
      </c>
      <c r="R236" s="135">
        <f>Q236*H236</f>
        <v>18.367999999999999</v>
      </c>
      <c r="S236" s="135">
        <v>0</v>
      </c>
      <c r="T236" s="136">
        <f>S236*H236</f>
        <v>0</v>
      </c>
      <c r="AR236" s="137" t="s">
        <v>336</v>
      </c>
      <c r="AT236" s="137" t="s">
        <v>244</v>
      </c>
      <c r="AU236" s="137" t="s">
        <v>87</v>
      </c>
      <c r="AY236" s="18" t="s">
        <v>155</v>
      </c>
      <c r="BE236" s="138">
        <f>IF(N236="základní",J236,0)</f>
        <v>0</v>
      </c>
      <c r="BF236" s="138">
        <f>IF(N236="snížená",J236,0)</f>
        <v>0</v>
      </c>
      <c r="BG236" s="138">
        <f>IF(N236="zákl. přenesená",J236,0)</f>
        <v>0</v>
      </c>
      <c r="BH236" s="138">
        <f>IF(N236="sníž. přenesená",J236,0)</f>
        <v>0</v>
      </c>
      <c r="BI236" s="138">
        <f>IF(N236="nulová",J236,0)</f>
        <v>0</v>
      </c>
      <c r="BJ236" s="18" t="s">
        <v>85</v>
      </c>
      <c r="BK236" s="138">
        <f>ROUND(I236*H236,2)</f>
        <v>0</v>
      </c>
      <c r="BL236" s="18" t="s">
        <v>243</v>
      </c>
      <c r="BM236" s="137" t="s">
        <v>1158</v>
      </c>
    </row>
    <row r="237" spans="2:65" s="1" customFormat="1">
      <c r="B237" s="33"/>
      <c r="D237" s="139" t="s">
        <v>161</v>
      </c>
      <c r="F237" s="140" t="s">
        <v>1018</v>
      </c>
      <c r="I237" s="141"/>
      <c r="L237" s="33"/>
      <c r="M237" s="142"/>
      <c r="T237" s="54"/>
      <c r="AT237" s="18" t="s">
        <v>161</v>
      </c>
      <c r="AU237" s="18" t="s">
        <v>87</v>
      </c>
    </row>
    <row r="238" spans="2:65" s="1" customFormat="1" ht="29.25">
      <c r="B238" s="33"/>
      <c r="D238" s="139" t="s">
        <v>162</v>
      </c>
      <c r="F238" s="143" t="s">
        <v>621</v>
      </c>
      <c r="I238" s="141"/>
      <c r="L238" s="33"/>
      <c r="M238" s="142"/>
      <c r="T238" s="54"/>
      <c r="AT238" s="18" t="s">
        <v>162</v>
      </c>
      <c r="AU238" s="18" t="s">
        <v>87</v>
      </c>
    </row>
    <row r="239" spans="2:65" s="11" customFormat="1">
      <c r="B239" s="144"/>
      <c r="D239" s="139" t="s">
        <v>193</v>
      </c>
      <c r="E239" s="145" t="s">
        <v>21</v>
      </c>
      <c r="F239" s="146" t="s">
        <v>738</v>
      </c>
      <c r="H239" s="147">
        <v>918.41099999999994</v>
      </c>
      <c r="I239" s="148"/>
      <c r="L239" s="144"/>
      <c r="M239" s="149"/>
      <c r="T239" s="150"/>
      <c r="AT239" s="145" t="s">
        <v>193</v>
      </c>
      <c r="AU239" s="145" t="s">
        <v>87</v>
      </c>
      <c r="AV239" s="11" t="s">
        <v>87</v>
      </c>
      <c r="AW239" s="11" t="s">
        <v>38</v>
      </c>
      <c r="AX239" s="11" t="s">
        <v>85</v>
      </c>
      <c r="AY239" s="145" t="s">
        <v>155</v>
      </c>
    </row>
    <row r="240" spans="2:65" s="1" customFormat="1">
      <c r="B240" s="33"/>
      <c r="D240" s="139" t="s">
        <v>445</v>
      </c>
      <c r="F240" s="171" t="s">
        <v>1020</v>
      </c>
      <c r="L240" s="33"/>
      <c r="M240" s="142"/>
      <c r="T240" s="54"/>
      <c r="AU240" s="18" t="s">
        <v>87</v>
      </c>
    </row>
    <row r="241" spans="2:47" s="1" customFormat="1">
      <c r="B241" s="33"/>
      <c r="D241" s="139" t="s">
        <v>445</v>
      </c>
      <c r="F241" s="172" t="s">
        <v>489</v>
      </c>
      <c r="H241" s="173">
        <v>0</v>
      </c>
      <c r="L241" s="33"/>
      <c r="M241" s="142"/>
      <c r="T241" s="54"/>
      <c r="AU241" s="18" t="s">
        <v>87</v>
      </c>
    </row>
    <row r="242" spans="2:47" s="1" customFormat="1">
      <c r="B242" s="33"/>
      <c r="D242" s="139" t="s">
        <v>445</v>
      </c>
      <c r="F242" s="172" t="s">
        <v>994</v>
      </c>
      <c r="H242" s="173">
        <v>0</v>
      </c>
      <c r="L242" s="33"/>
      <c r="M242" s="142"/>
      <c r="T242" s="54"/>
      <c r="AU242" s="18" t="s">
        <v>87</v>
      </c>
    </row>
    <row r="243" spans="2:47" s="1" customFormat="1">
      <c r="B243" s="33"/>
      <c r="D243" s="139" t="s">
        <v>445</v>
      </c>
      <c r="F243" s="172" t="s">
        <v>1135</v>
      </c>
      <c r="H243" s="173">
        <v>8.4580000000000002</v>
      </c>
      <c r="L243" s="33"/>
      <c r="M243" s="142"/>
      <c r="T243" s="54"/>
      <c r="AU243" s="18" t="s">
        <v>87</v>
      </c>
    </row>
    <row r="244" spans="2:47" s="1" customFormat="1">
      <c r="B244" s="33"/>
      <c r="D244" s="139" t="s">
        <v>445</v>
      </c>
      <c r="F244" s="172" t="s">
        <v>1136</v>
      </c>
      <c r="H244" s="173">
        <v>6</v>
      </c>
      <c r="L244" s="33"/>
      <c r="M244" s="142"/>
      <c r="T244" s="54"/>
      <c r="AU244" s="18" t="s">
        <v>87</v>
      </c>
    </row>
    <row r="245" spans="2:47" s="1" customFormat="1">
      <c r="B245" s="33"/>
      <c r="D245" s="139" t="s">
        <v>445</v>
      </c>
      <c r="F245" s="172" t="s">
        <v>997</v>
      </c>
      <c r="H245" s="173">
        <v>0</v>
      </c>
      <c r="L245" s="33"/>
      <c r="M245" s="142"/>
      <c r="T245" s="54"/>
      <c r="AU245" s="18" t="s">
        <v>87</v>
      </c>
    </row>
    <row r="246" spans="2:47" s="1" customFormat="1">
      <c r="B246" s="33"/>
      <c r="D246" s="139" t="s">
        <v>445</v>
      </c>
      <c r="F246" s="172" t="s">
        <v>1137</v>
      </c>
      <c r="H246" s="173">
        <v>76.540000000000006</v>
      </c>
      <c r="L246" s="33"/>
      <c r="M246" s="142"/>
      <c r="T246" s="54"/>
      <c r="AU246" s="18" t="s">
        <v>87</v>
      </c>
    </row>
    <row r="247" spans="2:47" s="1" customFormat="1">
      <c r="B247" s="33"/>
      <c r="D247" s="139" t="s">
        <v>445</v>
      </c>
      <c r="F247" s="172" t="s">
        <v>999</v>
      </c>
      <c r="H247" s="173">
        <v>0</v>
      </c>
      <c r="L247" s="33"/>
      <c r="M247" s="142"/>
      <c r="T247" s="54"/>
      <c r="AU247" s="18" t="s">
        <v>87</v>
      </c>
    </row>
    <row r="248" spans="2:47" s="1" customFormat="1">
      <c r="B248" s="33"/>
      <c r="D248" s="139" t="s">
        <v>445</v>
      </c>
      <c r="F248" s="172" t="s">
        <v>1138</v>
      </c>
      <c r="H248" s="173">
        <v>26.207999999999998</v>
      </c>
      <c r="L248" s="33"/>
      <c r="M248" s="142"/>
      <c r="T248" s="54"/>
      <c r="AU248" s="18" t="s">
        <v>87</v>
      </c>
    </row>
    <row r="249" spans="2:47" s="1" customFormat="1">
      <c r="B249" s="33"/>
      <c r="D249" s="139" t="s">
        <v>445</v>
      </c>
      <c r="F249" s="172" t="s">
        <v>1139</v>
      </c>
      <c r="H249" s="173">
        <v>14.352</v>
      </c>
      <c r="L249" s="33"/>
      <c r="M249" s="142"/>
      <c r="T249" s="54"/>
      <c r="AU249" s="18" t="s">
        <v>87</v>
      </c>
    </row>
    <row r="250" spans="2:47" s="1" customFormat="1">
      <c r="B250" s="33"/>
      <c r="D250" s="139" t="s">
        <v>445</v>
      </c>
      <c r="F250" s="172" t="s">
        <v>1140</v>
      </c>
      <c r="H250" s="173">
        <v>3.7440000000000002</v>
      </c>
      <c r="L250" s="33"/>
      <c r="M250" s="142"/>
      <c r="T250" s="54"/>
      <c r="AU250" s="18" t="s">
        <v>87</v>
      </c>
    </row>
    <row r="251" spans="2:47" s="1" customFormat="1">
      <c r="B251" s="33"/>
      <c r="D251" s="139" t="s">
        <v>445</v>
      </c>
      <c r="F251" s="172" t="s">
        <v>1008</v>
      </c>
      <c r="H251" s="173">
        <v>0</v>
      </c>
      <c r="L251" s="33"/>
      <c r="M251" s="142"/>
      <c r="T251" s="54"/>
      <c r="AU251" s="18" t="s">
        <v>87</v>
      </c>
    </row>
    <row r="252" spans="2:47" s="1" customFormat="1">
      <c r="B252" s="33"/>
      <c r="D252" s="139" t="s">
        <v>445</v>
      </c>
      <c r="F252" s="172" t="s">
        <v>1141</v>
      </c>
      <c r="H252" s="173">
        <v>227.65</v>
      </c>
      <c r="L252" s="33"/>
      <c r="M252" s="142"/>
      <c r="T252" s="54"/>
      <c r="AU252" s="18" t="s">
        <v>87</v>
      </c>
    </row>
    <row r="253" spans="2:47" s="1" customFormat="1">
      <c r="B253" s="33"/>
      <c r="D253" s="139" t="s">
        <v>445</v>
      </c>
      <c r="F253" s="172" t="s">
        <v>1142</v>
      </c>
      <c r="H253" s="173">
        <v>0</v>
      </c>
      <c r="L253" s="33"/>
      <c r="M253" s="142"/>
      <c r="T253" s="54"/>
      <c r="AU253" s="18" t="s">
        <v>87</v>
      </c>
    </row>
    <row r="254" spans="2:47" s="1" customFormat="1">
      <c r="B254" s="33"/>
      <c r="D254" s="139" t="s">
        <v>445</v>
      </c>
      <c r="F254" s="172" t="s">
        <v>1143</v>
      </c>
      <c r="H254" s="173">
        <v>29.44</v>
      </c>
      <c r="L254" s="33"/>
      <c r="M254" s="142"/>
      <c r="T254" s="54"/>
      <c r="AU254" s="18" t="s">
        <v>87</v>
      </c>
    </row>
    <row r="255" spans="2:47" s="1" customFormat="1">
      <c r="B255" s="33"/>
      <c r="D255" s="139" t="s">
        <v>445</v>
      </c>
      <c r="F255" s="172" t="s">
        <v>1144</v>
      </c>
      <c r="H255" s="173">
        <v>14.4</v>
      </c>
      <c r="L255" s="33"/>
      <c r="M255" s="142"/>
      <c r="T255" s="54"/>
      <c r="AU255" s="18" t="s">
        <v>87</v>
      </c>
    </row>
    <row r="256" spans="2:47" s="1" customFormat="1">
      <c r="B256" s="33"/>
      <c r="D256" s="139" t="s">
        <v>445</v>
      </c>
      <c r="F256" s="172" t="s">
        <v>1145</v>
      </c>
      <c r="H256" s="173">
        <v>0</v>
      </c>
      <c r="L256" s="33"/>
      <c r="M256" s="142"/>
      <c r="T256" s="54"/>
      <c r="AU256" s="18" t="s">
        <v>87</v>
      </c>
    </row>
    <row r="257" spans="2:65" s="1" customFormat="1">
      <c r="B257" s="33"/>
      <c r="D257" s="139" t="s">
        <v>445</v>
      </c>
      <c r="F257" s="172" t="s">
        <v>1146</v>
      </c>
      <c r="H257" s="173">
        <v>2.5920000000000001</v>
      </c>
      <c r="L257" s="33"/>
      <c r="M257" s="142"/>
      <c r="T257" s="54"/>
      <c r="AU257" s="18" t="s">
        <v>87</v>
      </c>
    </row>
    <row r="258" spans="2:65" s="1" customFormat="1">
      <c r="B258" s="33"/>
      <c r="D258" s="139" t="s">
        <v>445</v>
      </c>
      <c r="F258" s="172" t="s">
        <v>1147</v>
      </c>
      <c r="H258" s="173">
        <v>0.16</v>
      </c>
      <c r="L258" s="33"/>
      <c r="M258" s="142"/>
      <c r="T258" s="54"/>
      <c r="AU258" s="18" t="s">
        <v>87</v>
      </c>
    </row>
    <row r="259" spans="2:65" s="1" customFormat="1">
      <c r="B259" s="33"/>
      <c r="D259" s="139" t="s">
        <v>445</v>
      </c>
      <c r="F259" s="172" t="s">
        <v>1148</v>
      </c>
      <c r="H259" s="173">
        <v>6.08</v>
      </c>
      <c r="L259" s="33"/>
      <c r="M259" s="142"/>
      <c r="T259" s="54"/>
      <c r="AU259" s="18" t="s">
        <v>87</v>
      </c>
    </row>
    <row r="260" spans="2:65" s="1" customFormat="1">
      <c r="B260" s="33"/>
      <c r="D260" s="139" t="s">
        <v>445</v>
      </c>
      <c r="F260" s="172" t="s">
        <v>1149</v>
      </c>
      <c r="H260" s="173">
        <v>0</v>
      </c>
      <c r="L260" s="33"/>
      <c r="M260" s="142"/>
      <c r="T260" s="54"/>
      <c r="AU260" s="18" t="s">
        <v>87</v>
      </c>
    </row>
    <row r="261" spans="2:65" s="1" customFormat="1">
      <c r="B261" s="33"/>
      <c r="D261" s="139" t="s">
        <v>445</v>
      </c>
      <c r="F261" s="172" t="s">
        <v>1150</v>
      </c>
      <c r="H261" s="173">
        <v>133.48400000000001</v>
      </c>
      <c r="L261" s="33"/>
      <c r="M261" s="142"/>
      <c r="T261" s="54"/>
      <c r="AU261" s="18" t="s">
        <v>87</v>
      </c>
    </row>
    <row r="262" spans="2:65" s="1" customFormat="1">
      <c r="B262" s="33"/>
      <c r="D262" s="139" t="s">
        <v>445</v>
      </c>
      <c r="F262" s="172" t="s">
        <v>1151</v>
      </c>
      <c r="H262" s="173">
        <v>96.24</v>
      </c>
      <c r="L262" s="33"/>
      <c r="M262" s="142"/>
      <c r="T262" s="54"/>
      <c r="AU262" s="18" t="s">
        <v>87</v>
      </c>
    </row>
    <row r="263" spans="2:65" s="1" customFormat="1">
      <c r="B263" s="33"/>
      <c r="D263" s="139" t="s">
        <v>445</v>
      </c>
      <c r="F263" s="172" t="s">
        <v>1152</v>
      </c>
      <c r="H263" s="173">
        <v>0</v>
      </c>
      <c r="L263" s="33"/>
      <c r="M263" s="142"/>
      <c r="T263" s="54"/>
      <c r="AU263" s="18" t="s">
        <v>87</v>
      </c>
    </row>
    <row r="264" spans="2:65" s="1" customFormat="1">
      <c r="B264" s="33"/>
      <c r="D264" s="139" t="s">
        <v>445</v>
      </c>
      <c r="F264" s="172" t="s">
        <v>1153</v>
      </c>
      <c r="H264" s="173">
        <v>37.44</v>
      </c>
      <c r="L264" s="33"/>
      <c r="M264" s="142"/>
      <c r="T264" s="54"/>
      <c r="AU264" s="18" t="s">
        <v>87</v>
      </c>
    </row>
    <row r="265" spans="2:65" s="1" customFormat="1">
      <c r="B265" s="33"/>
      <c r="D265" s="139" t="s">
        <v>445</v>
      </c>
      <c r="F265" s="172" t="s">
        <v>1154</v>
      </c>
      <c r="H265" s="173">
        <v>170.52</v>
      </c>
      <c r="L265" s="33"/>
      <c r="M265" s="142"/>
      <c r="T265" s="54"/>
      <c r="AU265" s="18" t="s">
        <v>87</v>
      </c>
    </row>
    <row r="266" spans="2:65" s="1" customFormat="1">
      <c r="B266" s="33"/>
      <c r="D266" s="139" t="s">
        <v>445</v>
      </c>
      <c r="F266" s="172" t="s">
        <v>1155</v>
      </c>
      <c r="H266" s="173">
        <v>0</v>
      </c>
      <c r="L266" s="33"/>
      <c r="M266" s="142"/>
      <c r="T266" s="54"/>
      <c r="AU266" s="18" t="s">
        <v>87</v>
      </c>
    </row>
    <row r="267" spans="2:65" s="1" customFormat="1">
      <c r="B267" s="33"/>
      <c r="D267" s="139" t="s">
        <v>445</v>
      </c>
      <c r="F267" s="172" t="s">
        <v>1156</v>
      </c>
      <c r="H267" s="173">
        <v>7.1829999999999998</v>
      </c>
      <c r="L267" s="33"/>
      <c r="M267" s="142"/>
      <c r="T267" s="54"/>
      <c r="AU267" s="18" t="s">
        <v>87</v>
      </c>
    </row>
    <row r="268" spans="2:65" s="1" customFormat="1">
      <c r="B268" s="33"/>
      <c r="D268" s="139" t="s">
        <v>445</v>
      </c>
      <c r="F268" s="172" t="s">
        <v>1157</v>
      </c>
      <c r="H268" s="173">
        <v>57.92</v>
      </c>
      <c r="L268" s="33"/>
      <c r="M268" s="142"/>
      <c r="T268" s="54"/>
      <c r="AU268" s="18" t="s">
        <v>87</v>
      </c>
    </row>
    <row r="269" spans="2:65" s="1" customFormat="1">
      <c r="B269" s="33"/>
      <c r="D269" s="139" t="s">
        <v>445</v>
      </c>
      <c r="F269" s="172" t="s">
        <v>464</v>
      </c>
      <c r="H269" s="173">
        <v>918.41099999999994</v>
      </c>
      <c r="L269" s="33"/>
      <c r="M269" s="142"/>
      <c r="T269" s="54"/>
      <c r="AU269" s="18" t="s">
        <v>87</v>
      </c>
    </row>
    <row r="270" spans="2:65" s="11" customFormat="1">
      <c r="B270" s="144"/>
      <c r="D270" s="139" t="s">
        <v>193</v>
      </c>
      <c r="F270" s="146" t="s">
        <v>1159</v>
      </c>
      <c r="H270" s="147">
        <v>18.367999999999999</v>
      </c>
      <c r="I270" s="148"/>
      <c r="L270" s="144"/>
      <c r="M270" s="149"/>
      <c r="T270" s="150"/>
      <c r="AT270" s="145" t="s">
        <v>193</v>
      </c>
      <c r="AU270" s="145" t="s">
        <v>87</v>
      </c>
      <c r="AV270" s="11" t="s">
        <v>87</v>
      </c>
      <c r="AW270" s="11" t="s">
        <v>4</v>
      </c>
      <c r="AX270" s="11" t="s">
        <v>85</v>
      </c>
      <c r="AY270" s="145" t="s">
        <v>155</v>
      </c>
    </row>
    <row r="271" spans="2:65" s="1" customFormat="1" ht="16.5" customHeight="1">
      <c r="B271" s="33"/>
      <c r="C271" s="126" t="s">
        <v>236</v>
      </c>
      <c r="D271" s="126" t="s">
        <v>156</v>
      </c>
      <c r="E271" s="127" t="s">
        <v>1022</v>
      </c>
      <c r="F271" s="128" t="s">
        <v>1023</v>
      </c>
      <c r="G271" s="129" t="s">
        <v>415</v>
      </c>
      <c r="H271" s="130">
        <v>918.41099999999994</v>
      </c>
      <c r="I271" s="131"/>
      <c r="J271" s="132">
        <f>ROUND(I271*H271,2)</f>
        <v>0</v>
      </c>
      <c r="K271" s="128" t="s">
        <v>452</v>
      </c>
      <c r="L271" s="33"/>
      <c r="M271" s="133" t="s">
        <v>21</v>
      </c>
      <c r="N271" s="134" t="s">
        <v>48</v>
      </c>
      <c r="P271" s="135">
        <f>O271*H271</f>
        <v>0</v>
      </c>
      <c r="Q271" s="135">
        <v>0</v>
      </c>
      <c r="R271" s="135">
        <f>Q271*H271</f>
        <v>0</v>
      </c>
      <c r="S271" s="135">
        <v>0</v>
      </c>
      <c r="T271" s="136">
        <f>S271*H271</f>
        <v>0</v>
      </c>
      <c r="AR271" s="137" t="s">
        <v>243</v>
      </c>
      <c r="AT271" s="137" t="s">
        <v>156</v>
      </c>
      <c r="AU271" s="137" t="s">
        <v>87</v>
      </c>
      <c r="AY271" s="18" t="s">
        <v>155</v>
      </c>
      <c r="BE271" s="138">
        <f>IF(N271="základní",J271,0)</f>
        <v>0</v>
      </c>
      <c r="BF271" s="138">
        <f>IF(N271="snížená",J271,0)</f>
        <v>0</v>
      </c>
      <c r="BG271" s="138">
        <f>IF(N271="zákl. přenesená",J271,0)</f>
        <v>0</v>
      </c>
      <c r="BH271" s="138">
        <f>IF(N271="sníž. přenesená",J271,0)</f>
        <v>0</v>
      </c>
      <c r="BI271" s="138">
        <f>IF(N271="nulová",J271,0)</f>
        <v>0</v>
      </c>
      <c r="BJ271" s="18" t="s">
        <v>85</v>
      </c>
      <c r="BK271" s="138">
        <f>ROUND(I271*H271,2)</f>
        <v>0</v>
      </c>
      <c r="BL271" s="18" t="s">
        <v>243</v>
      </c>
      <c r="BM271" s="137" t="s">
        <v>1160</v>
      </c>
    </row>
    <row r="272" spans="2:65" s="1" customFormat="1">
      <c r="B272" s="33"/>
      <c r="D272" s="139" t="s">
        <v>161</v>
      </c>
      <c r="F272" s="140" t="s">
        <v>1025</v>
      </c>
      <c r="I272" s="141"/>
      <c r="L272" s="33"/>
      <c r="M272" s="142"/>
      <c r="T272" s="54"/>
      <c r="AT272" s="18" t="s">
        <v>161</v>
      </c>
      <c r="AU272" s="18" t="s">
        <v>87</v>
      </c>
    </row>
    <row r="273" spans="2:51" s="1" customFormat="1">
      <c r="B273" s="33"/>
      <c r="D273" s="174" t="s">
        <v>455</v>
      </c>
      <c r="F273" s="175" t="s">
        <v>1026</v>
      </c>
      <c r="I273" s="141"/>
      <c r="L273" s="33"/>
      <c r="M273" s="142"/>
      <c r="T273" s="54"/>
      <c r="AT273" s="18" t="s">
        <v>455</v>
      </c>
      <c r="AU273" s="18" t="s">
        <v>87</v>
      </c>
    </row>
    <row r="274" spans="2:51" s="1" customFormat="1" ht="29.25">
      <c r="B274" s="33"/>
      <c r="D274" s="139" t="s">
        <v>162</v>
      </c>
      <c r="F274" s="143" t="s">
        <v>621</v>
      </c>
      <c r="I274" s="141"/>
      <c r="L274" s="33"/>
      <c r="M274" s="142"/>
      <c r="T274" s="54"/>
      <c r="AT274" s="18" t="s">
        <v>162</v>
      </c>
      <c r="AU274" s="18" t="s">
        <v>87</v>
      </c>
    </row>
    <row r="275" spans="2:51" s="11" customFormat="1">
      <c r="B275" s="144"/>
      <c r="D275" s="139" t="s">
        <v>193</v>
      </c>
      <c r="E275" s="145" t="s">
        <v>21</v>
      </c>
      <c r="F275" s="146" t="s">
        <v>738</v>
      </c>
      <c r="H275" s="147">
        <v>918.41099999999994</v>
      </c>
      <c r="I275" s="148"/>
      <c r="L275" s="144"/>
      <c r="M275" s="149"/>
      <c r="T275" s="150"/>
      <c r="AT275" s="145" t="s">
        <v>193</v>
      </c>
      <c r="AU275" s="145" t="s">
        <v>87</v>
      </c>
      <c r="AV275" s="11" t="s">
        <v>87</v>
      </c>
      <c r="AW275" s="11" t="s">
        <v>38</v>
      </c>
      <c r="AX275" s="11" t="s">
        <v>85</v>
      </c>
      <c r="AY275" s="145" t="s">
        <v>155</v>
      </c>
    </row>
    <row r="276" spans="2:51" s="1" customFormat="1">
      <c r="B276" s="33"/>
      <c r="D276" s="139" t="s">
        <v>445</v>
      </c>
      <c r="F276" s="171" t="s">
        <v>1020</v>
      </c>
      <c r="L276" s="33"/>
      <c r="M276" s="142"/>
      <c r="T276" s="54"/>
      <c r="AU276" s="18" t="s">
        <v>87</v>
      </c>
    </row>
    <row r="277" spans="2:51" s="1" customFormat="1">
      <c r="B277" s="33"/>
      <c r="D277" s="139" t="s">
        <v>445</v>
      </c>
      <c r="F277" s="172" t="s">
        <v>489</v>
      </c>
      <c r="H277" s="173">
        <v>0</v>
      </c>
      <c r="L277" s="33"/>
      <c r="M277" s="142"/>
      <c r="T277" s="54"/>
      <c r="AU277" s="18" t="s">
        <v>87</v>
      </c>
    </row>
    <row r="278" spans="2:51" s="1" customFormat="1">
      <c r="B278" s="33"/>
      <c r="D278" s="139" t="s">
        <v>445</v>
      </c>
      <c r="F278" s="172" t="s">
        <v>994</v>
      </c>
      <c r="H278" s="173">
        <v>0</v>
      </c>
      <c r="L278" s="33"/>
      <c r="M278" s="142"/>
      <c r="T278" s="54"/>
      <c r="AU278" s="18" t="s">
        <v>87</v>
      </c>
    </row>
    <row r="279" spans="2:51" s="1" customFormat="1">
      <c r="B279" s="33"/>
      <c r="D279" s="139" t="s">
        <v>445</v>
      </c>
      <c r="F279" s="172" t="s">
        <v>1135</v>
      </c>
      <c r="H279" s="173">
        <v>8.4580000000000002</v>
      </c>
      <c r="L279" s="33"/>
      <c r="M279" s="142"/>
      <c r="T279" s="54"/>
      <c r="AU279" s="18" t="s">
        <v>87</v>
      </c>
    </row>
    <row r="280" spans="2:51" s="1" customFormat="1">
      <c r="B280" s="33"/>
      <c r="D280" s="139" t="s">
        <v>445</v>
      </c>
      <c r="F280" s="172" t="s">
        <v>1136</v>
      </c>
      <c r="H280" s="173">
        <v>6</v>
      </c>
      <c r="L280" s="33"/>
      <c r="M280" s="142"/>
      <c r="T280" s="54"/>
      <c r="AU280" s="18" t="s">
        <v>87</v>
      </c>
    </row>
    <row r="281" spans="2:51" s="1" customFormat="1">
      <c r="B281" s="33"/>
      <c r="D281" s="139" t="s">
        <v>445</v>
      </c>
      <c r="F281" s="172" t="s">
        <v>997</v>
      </c>
      <c r="H281" s="173">
        <v>0</v>
      </c>
      <c r="L281" s="33"/>
      <c r="M281" s="142"/>
      <c r="T281" s="54"/>
      <c r="AU281" s="18" t="s">
        <v>87</v>
      </c>
    </row>
    <row r="282" spans="2:51" s="1" customFormat="1">
      <c r="B282" s="33"/>
      <c r="D282" s="139" t="s">
        <v>445</v>
      </c>
      <c r="F282" s="172" t="s">
        <v>1137</v>
      </c>
      <c r="H282" s="173">
        <v>76.540000000000006</v>
      </c>
      <c r="L282" s="33"/>
      <c r="M282" s="142"/>
      <c r="T282" s="54"/>
      <c r="AU282" s="18" t="s">
        <v>87</v>
      </c>
    </row>
    <row r="283" spans="2:51" s="1" customFormat="1">
      <c r="B283" s="33"/>
      <c r="D283" s="139" t="s">
        <v>445</v>
      </c>
      <c r="F283" s="172" t="s">
        <v>999</v>
      </c>
      <c r="H283" s="173">
        <v>0</v>
      </c>
      <c r="L283" s="33"/>
      <c r="M283" s="142"/>
      <c r="T283" s="54"/>
      <c r="AU283" s="18" t="s">
        <v>87</v>
      </c>
    </row>
    <row r="284" spans="2:51" s="1" customFormat="1">
      <c r="B284" s="33"/>
      <c r="D284" s="139" t="s">
        <v>445</v>
      </c>
      <c r="F284" s="172" t="s">
        <v>1138</v>
      </c>
      <c r="H284" s="173">
        <v>26.207999999999998</v>
      </c>
      <c r="L284" s="33"/>
      <c r="M284" s="142"/>
      <c r="T284" s="54"/>
      <c r="AU284" s="18" t="s">
        <v>87</v>
      </c>
    </row>
    <row r="285" spans="2:51" s="1" customFormat="1">
      <c r="B285" s="33"/>
      <c r="D285" s="139" t="s">
        <v>445</v>
      </c>
      <c r="F285" s="172" t="s">
        <v>1139</v>
      </c>
      <c r="H285" s="173">
        <v>14.352</v>
      </c>
      <c r="L285" s="33"/>
      <c r="M285" s="142"/>
      <c r="T285" s="54"/>
      <c r="AU285" s="18" t="s">
        <v>87</v>
      </c>
    </row>
    <row r="286" spans="2:51" s="1" customFormat="1">
      <c r="B286" s="33"/>
      <c r="D286" s="139" t="s">
        <v>445</v>
      </c>
      <c r="F286" s="172" t="s">
        <v>1140</v>
      </c>
      <c r="H286" s="173">
        <v>3.7440000000000002</v>
      </c>
      <c r="L286" s="33"/>
      <c r="M286" s="142"/>
      <c r="T286" s="54"/>
      <c r="AU286" s="18" t="s">
        <v>87</v>
      </c>
    </row>
    <row r="287" spans="2:51" s="1" customFormat="1">
      <c r="B287" s="33"/>
      <c r="D287" s="139" t="s">
        <v>445</v>
      </c>
      <c r="F287" s="172" t="s">
        <v>1008</v>
      </c>
      <c r="H287" s="173">
        <v>0</v>
      </c>
      <c r="L287" s="33"/>
      <c r="M287" s="142"/>
      <c r="T287" s="54"/>
      <c r="AU287" s="18" t="s">
        <v>87</v>
      </c>
    </row>
    <row r="288" spans="2:51" s="1" customFormat="1">
      <c r="B288" s="33"/>
      <c r="D288" s="139" t="s">
        <v>445</v>
      </c>
      <c r="F288" s="172" t="s">
        <v>1141</v>
      </c>
      <c r="H288" s="173">
        <v>227.65</v>
      </c>
      <c r="L288" s="33"/>
      <c r="M288" s="142"/>
      <c r="T288" s="54"/>
      <c r="AU288" s="18" t="s">
        <v>87</v>
      </c>
    </row>
    <row r="289" spans="2:47" s="1" customFormat="1">
      <c r="B289" s="33"/>
      <c r="D289" s="139" t="s">
        <v>445</v>
      </c>
      <c r="F289" s="172" t="s">
        <v>1142</v>
      </c>
      <c r="H289" s="173">
        <v>0</v>
      </c>
      <c r="L289" s="33"/>
      <c r="M289" s="142"/>
      <c r="T289" s="54"/>
      <c r="AU289" s="18" t="s">
        <v>87</v>
      </c>
    </row>
    <row r="290" spans="2:47" s="1" customFormat="1">
      <c r="B290" s="33"/>
      <c r="D290" s="139" t="s">
        <v>445</v>
      </c>
      <c r="F290" s="172" t="s">
        <v>1143</v>
      </c>
      <c r="H290" s="173">
        <v>29.44</v>
      </c>
      <c r="L290" s="33"/>
      <c r="M290" s="142"/>
      <c r="T290" s="54"/>
      <c r="AU290" s="18" t="s">
        <v>87</v>
      </c>
    </row>
    <row r="291" spans="2:47" s="1" customFormat="1">
      <c r="B291" s="33"/>
      <c r="D291" s="139" t="s">
        <v>445</v>
      </c>
      <c r="F291" s="172" t="s">
        <v>1144</v>
      </c>
      <c r="H291" s="173">
        <v>14.4</v>
      </c>
      <c r="L291" s="33"/>
      <c r="M291" s="142"/>
      <c r="T291" s="54"/>
      <c r="AU291" s="18" t="s">
        <v>87</v>
      </c>
    </row>
    <row r="292" spans="2:47" s="1" customFormat="1">
      <c r="B292" s="33"/>
      <c r="D292" s="139" t="s">
        <v>445</v>
      </c>
      <c r="F292" s="172" t="s">
        <v>1145</v>
      </c>
      <c r="H292" s="173">
        <v>0</v>
      </c>
      <c r="L292" s="33"/>
      <c r="M292" s="142"/>
      <c r="T292" s="54"/>
      <c r="AU292" s="18" t="s">
        <v>87</v>
      </c>
    </row>
    <row r="293" spans="2:47" s="1" customFormat="1">
      <c r="B293" s="33"/>
      <c r="D293" s="139" t="s">
        <v>445</v>
      </c>
      <c r="F293" s="172" t="s">
        <v>1146</v>
      </c>
      <c r="H293" s="173">
        <v>2.5920000000000001</v>
      </c>
      <c r="L293" s="33"/>
      <c r="M293" s="142"/>
      <c r="T293" s="54"/>
      <c r="AU293" s="18" t="s">
        <v>87</v>
      </c>
    </row>
    <row r="294" spans="2:47" s="1" customFormat="1">
      <c r="B294" s="33"/>
      <c r="D294" s="139" t="s">
        <v>445</v>
      </c>
      <c r="F294" s="172" t="s">
        <v>1147</v>
      </c>
      <c r="H294" s="173">
        <v>0.16</v>
      </c>
      <c r="L294" s="33"/>
      <c r="M294" s="142"/>
      <c r="T294" s="54"/>
      <c r="AU294" s="18" t="s">
        <v>87</v>
      </c>
    </row>
    <row r="295" spans="2:47" s="1" customFormat="1">
      <c r="B295" s="33"/>
      <c r="D295" s="139" t="s">
        <v>445</v>
      </c>
      <c r="F295" s="172" t="s">
        <v>1148</v>
      </c>
      <c r="H295" s="173">
        <v>6.08</v>
      </c>
      <c r="L295" s="33"/>
      <c r="M295" s="142"/>
      <c r="T295" s="54"/>
      <c r="AU295" s="18" t="s">
        <v>87</v>
      </c>
    </row>
    <row r="296" spans="2:47" s="1" customFormat="1">
      <c r="B296" s="33"/>
      <c r="D296" s="139" t="s">
        <v>445</v>
      </c>
      <c r="F296" s="172" t="s">
        <v>1149</v>
      </c>
      <c r="H296" s="173">
        <v>0</v>
      </c>
      <c r="L296" s="33"/>
      <c r="M296" s="142"/>
      <c r="T296" s="54"/>
      <c r="AU296" s="18" t="s">
        <v>87</v>
      </c>
    </row>
    <row r="297" spans="2:47" s="1" customFormat="1">
      <c r="B297" s="33"/>
      <c r="D297" s="139" t="s">
        <v>445</v>
      </c>
      <c r="F297" s="172" t="s">
        <v>1150</v>
      </c>
      <c r="H297" s="173">
        <v>133.48400000000001</v>
      </c>
      <c r="L297" s="33"/>
      <c r="M297" s="142"/>
      <c r="T297" s="54"/>
      <c r="AU297" s="18" t="s">
        <v>87</v>
      </c>
    </row>
    <row r="298" spans="2:47" s="1" customFormat="1">
      <c r="B298" s="33"/>
      <c r="D298" s="139" t="s">
        <v>445</v>
      </c>
      <c r="F298" s="172" t="s">
        <v>1151</v>
      </c>
      <c r="H298" s="173">
        <v>96.24</v>
      </c>
      <c r="L298" s="33"/>
      <c r="M298" s="142"/>
      <c r="T298" s="54"/>
      <c r="AU298" s="18" t="s">
        <v>87</v>
      </c>
    </row>
    <row r="299" spans="2:47" s="1" customFormat="1">
      <c r="B299" s="33"/>
      <c r="D299" s="139" t="s">
        <v>445</v>
      </c>
      <c r="F299" s="172" t="s">
        <v>1152</v>
      </c>
      <c r="H299" s="173">
        <v>0</v>
      </c>
      <c r="L299" s="33"/>
      <c r="M299" s="142"/>
      <c r="T299" s="54"/>
      <c r="AU299" s="18" t="s">
        <v>87</v>
      </c>
    </row>
    <row r="300" spans="2:47" s="1" customFormat="1">
      <c r="B300" s="33"/>
      <c r="D300" s="139" t="s">
        <v>445</v>
      </c>
      <c r="F300" s="172" t="s">
        <v>1153</v>
      </c>
      <c r="H300" s="173">
        <v>37.44</v>
      </c>
      <c r="L300" s="33"/>
      <c r="M300" s="142"/>
      <c r="T300" s="54"/>
      <c r="AU300" s="18" t="s">
        <v>87</v>
      </c>
    </row>
    <row r="301" spans="2:47" s="1" customFormat="1">
      <c r="B301" s="33"/>
      <c r="D301" s="139" t="s">
        <v>445</v>
      </c>
      <c r="F301" s="172" t="s">
        <v>1154</v>
      </c>
      <c r="H301" s="173">
        <v>170.52</v>
      </c>
      <c r="L301" s="33"/>
      <c r="M301" s="142"/>
      <c r="T301" s="54"/>
      <c r="AU301" s="18" t="s">
        <v>87</v>
      </c>
    </row>
    <row r="302" spans="2:47" s="1" customFormat="1">
      <c r="B302" s="33"/>
      <c r="D302" s="139" t="s">
        <v>445</v>
      </c>
      <c r="F302" s="172" t="s">
        <v>1155</v>
      </c>
      <c r="H302" s="173">
        <v>0</v>
      </c>
      <c r="L302" s="33"/>
      <c r="M302" s="142"/>
      <c r="T302" s="54"/>
      <c r="AU302" s="18" t="s">
        <v>87</v>
      </c>
    </row>
    <row r="303" spans="2:47" s="1" customFormat="1">
      <c r="B303" s="33"/>
      <c r="D303" s="139" t="s">
        <v>445</v>
      </c>
      <c r="F303" s="172" t="s">
        <v>1156</v>
      </c>
      <c r="H303" s="173">
        <v>7.1829999999999998</v>
      </c>
      <c r="L303" s="33"/>
      <c r="M303" s="142"/>
      <c r="T303" s="54"/>
      <c r="AU303" s="18" t="s">
        <v>87</v>
      </c>
    </row>
    <row r="304" spans="2:47" s="1" customFormat="1">
      <c r="B304" s="33"/>
      <c r="D304" s="139" t="s">
        <v>445</v>
      </c>
      <c r="F304" s="172" t="s">
        <v>1157</v>
      </c>
      <c r="H304" s="173">
        <v>57.92</v>
      </c>
      <c r="L304" s="33"/>
      <c r="M304" s="142"/>
      <c r="T304" s="54"/>
      <c r="AU304" s="18" t="s">
        <v>87</v>
      </c>
    </row>
    <row r="305" spans="2:65" s="1" customFormat="1">
      <c r="B305" s="33"/>
      <c r="D305" s="139" t="s">
        <v>445</v>
      </c>
      <c r="F305" s="172" t="s">
        <v>464</v>
      </c>
      <c r="H305" s="173">
        <v>918.41099999999994</v>
      </c>
      <c r="L305" s="33"/>
      <c r="M305" s="142"/>
      <c r="T305" s="54"/>
      <c r="AU305" s="18" t="s">
        <v>87</v>
      </c>
    </row>
    <row r="306" spans="2:65" s="1" customFormat="1" ht="16.5" customHeight="1">
      <c r="B306" s="33"/>
      <c r="C306" s="151" t="s">
        <v>243</v>
      </c>
      <c r="D306" s="151" t="s">
        <v>244</v>
      </c>
      <c r="E306" s="152" t="s">
        <v>1027</v>
      </c>
      <c r="F306" s="153" t="s">
        <v>1028</v>
      </c>
      <c r="G306" s="154" t="s">
        <v>638</v>
      </c>
      <c r="H306" s="155">
        <v>649.31700000000001</v>
      </c>
      <c r="I306" s="156"/>
      <c r="J306" s="157">
        <f>ROUND(I306*H306,2)</f>
        <v>0</v>
      </c>
      <c r="K306" s="153" t="s">
        <v>452</v>
      </c>
      <c r="L306" s="158"/>
      <c r="M306" s="159" t="s">
        <v>21</v>
      </c>
      <c r="N306" s="160" t="s">
        <v>48</v>
      </c>
      <c r="P306" s="135">
        <f>O306*H306</f>
        <v>0</v>
      </c>
      <c r="Q306" s="135">
        <v>1E-3</v>
      </c>
      <c r="R306" s="135">
        <f>Q306*H306</f>
        <v>0.64931700000000003</v>
      </c>
      <c r="S306" s="135">
        <v>0</v>
      </c>
      <c r="T306" s="136">
        <f>S306*H306</f>
        <v>0</v>
      </c>
      <c r="AR306" s="137" t="s">
        <v>336</v>
      </c>
      <c r="AT306" s="137" t="s">
        <v>244</v>
      </c>
      <c r="AU306" s="137" t="s">
        <v>87</v>
      </c>
      <c r="AY306" s="18" t="s">
        <v>155</v>
      </c>
      <c r="BE306" s="138">
        <f>IF(N306="základní",J306,0)</f>
        <v>0</v>
      </c>
      <c r="BF306" s="138">
        <f>IF(N306="snížená",J306,0)</f>
        <v>0</v>
      </c>
      <c r="BG306" s="138">
        <f>IF(N306="zákl. přenesená",J306,0)</f>
        <v>0</v>
      </c>
      <c r="BH306" s="138">
        <f>IF(N306="sníž. přenesená",J306,0)</f>
        <v>0</v>
      </c>
      <c r="BI306" s="138">
        <f>IF(N306="nulová",J306,0)</f>
        <v>0</v>
      </c>
      <c r="BJ306" s="18" t="s">
        <v>85</v>
      </c>
      <c r="BK306" s="138">
        <f>ROUND(I306*H306,2)</f>
        <v>0</v>
      </c>
      <c r="BL306" s="18" t="s">
        <v>243</v>
      </c>
      <c r="BM306" s="137" t="s">
        <v>1161</v>
      </c>
    </row>
    <row r="307" spans="2:65" s="1" customFormat="1">
      <c r="B307" s="33"/>
      <c r="D307" s="139" t="s">
        <v>161</v>
      </c>
      <c r="F307" s="140" t="s">
        <v>1028</v>
      </c>
      <c r="I307" s="141"/>
      <c r="L307" s="33"/>
      <c r="M307" s="142"/>
      <c r="T307" s="54"/>
      <c r="AT307" s="18" t="s">
        <v>161</v>
      </c>
      <c r="AU307" s="18" t="s">
        <v>87</v>
      </c>
    </row>
    <row r="308" spans="2:65" s="1" customFormat="1" ht="29.25">
      <c r="B308" s="33"/>
      <c r="D308" s="139" t="s">
        <v>162</v>
      </c>
      <c r="F308" s="143" t="s">
        <v>621</v>
      </c>
      <c r="I308" s="141"/>
      <c r="L308" s="33"/>
      <c r="M308" s="142"/>
      <c r="T308" s="54"/>
      <c r="AT308" s="18" t="s">
        <v>162</v>
      </c>
      <c r="AU308" s="18" t="s">
        <v>87</v>
      </c>
    </row>
    <row r="309" spans="2:65" s="11" customFormat="1">
      <c r="B309" s="144"/>
      <c r="D309" s="139" t="s">
        <v>193</v>
      </c>
      <c r="E309" s="145" t="s">
        <v>21</v>
      </c>
      <c r="F309" s="146" t="s">
        <v>738</v>
      </c>
      <c r="H309" s="147">
        <v>918.41099999999994</v>
      </c>
      <c r="I309" s="148"/>
      <c r="L309" s="144"/>
      <c r="M309" s="149"/>
      <c r="T309" s="150"/>
      <c r="AT309" s="145" t="s">
        <v>193</v>
      </c>
      <c r="AU309" s="145" t="s">
        <v>87</v>
      </c>
      <c r="AV309" s="11" t="s">
        <v>87</v>
      </c>
      <c r="AW309" s="11" t="s">
        <v>38</v>
      </c>
      <c r="AX309" s="11" t="s">
        <v>85</v>
      </c>
      <c r="AY309" s="145" t="s">
        <v>155</v>
      </c>
    </row>
    <row r="310" spans="2:65" s="1" customFormat="1">
      <c r="B310" s="33"/>
      <c r="D310" s="139" t="s">
        <v>445</v>
      </c>
      <c r="F310" s="171" t="s">
        <v>1020</v>
      </c>
      <c r="L310" s="33"/>
      <c r="M310" s="142"/>
      <c r="T310" s="54"/>
      <c r="AU310" s="18" t="s">
        <v>87</v>
      </c>
    </row>
    <row r="311" spans="2:65" s="1" customFormat="1">
      <c r="B311" s="33"/>
      <c r="D311" s="139" t="s">
        <v>445</v>
      </c>
      <c r="F311" s="172" t="s">
        <v>489</v>
      </c>
      <c r="H311" s="173">
        <v>0</v>
      </c>
      <c r="L311" s="33"/>
      <c r="M311" s="142"/>
      <c r="T311" s="54"/>
      <c r="AU311" s="18" t="s">
        <v>87</v>
      </c>
    </row>
    <row r="312" spans="2:65" s="1" customFormat="1">
      <c r="B312" s="33"/>
      <c r="D312" s="139" t="s">
        <v>445</v>
      </c>
      <c r="F312" s="172" t="s">
        <v>994</v>
      </c>
      <c r="H312" s="173">
        <v>0</v>
      </c>
      <c r="L312" s="33"/>
      <c r="M312" s="142"/>
      <c r="T312" s="54"/>
      <c r="AU312" s="18" t="s">
        <v>87</v>
      </c>
    </row>
    <row r="313" spans="2:65" s="1" customFormat="1">
      <c r="B313" s="33"/>
      <c r="D313" s="139" t="s">
        <v>445</v>
      </c>
      <c r="F313" s="172" t="s">
        <v>1135</v>
      </c>
      <c r="H313" s="173">
        <v>8.4580000000000002</v>
      </c>
      <c r="L313" s="33"/>
      <c r="M313" s="142"/>
      <c r="T313" s="54"/>
      <c r="AU313" s="18" t="s">
        <v>87</v>
      </c>
    </row>
    <row r="314" spans="2:65" s="1" customFormat="1">
      <c r="B314" s="33"/>
      <c r="D314" s="139" t="s">
        <v>445</v>
      </c>
      <c r="F314" s="172" t="s">
        <v>1136</v>
      </c>
      <c r="H314" s="173">
        <v>6</v>
      </c>
      <c r="L314" s="33"/>
      <c r="M314" s="142"/>
      <c r="T314" s="54"/>
      <c r="AU314" s="18" t="s">
        <v>87</v>
      </c>
    </row>
    <row r="315" spans="2:65" s="1" customFormat="1">
      <c r="B315" s="33"/>
      <c r="D315" s="139" t="s">
        <v>445</v>
      </c>
      <c r="F315" s="172" t="s">
        <v>997</v>
      </c>
      <c r="H315" s="173">
        <v>0</v>
      </c>
      <c r="L315" s="33"/>
      <c r="M315" s="142"/>
      <c r="T315" s="54"/>
      <c r="AU315" s="18" t="s">
        <v>87</v>
      </c>
    </row>
    <row r="316" spans="2:65" s="1" customFormat="1">
      <c r="B316" s="33"/>
      <c r="D316" s="139" t="s">
        <v>445</v>
      </c>
      <c r="F316" s="172" t="s">
        <v>1137</v>
      </c>
      <c r="H316" s="173">
        <v>76.540000000000006</v>
      </c>
      <c r="L316" s="33"/>
      <c r="M316" s="142"/>
      <c r="T316" s="54"/>
      <c r="AU316" s="18" t="s">
        <v>87</v>
      </c>
    </row>
    <row r="317" spans="2:65" s="1" customFormat="1">
      <c r="B317" s="33"/>
      <c r="D317" s="139" t="s">
        <v>445</v>
      </c>
      <c r="F317" s="172" t="s">
        <v>999</v>
      </c>
      <c r="H317" s="173">
        <v>0</v>
      </c>
      <c r="L317" s="33"/>
      <c r="M317" s="142"/>
      <c r="T317" s="54"/>
      <c r="AU317" s="18" t="s">
        <v>87</v>
      </c>
    </row>
    <row r="318" spans="2:65" s="1" customFormat="1">
      <c r="B318" s="33"/>
      <c r="D318" s="139" t="s">
        <v>445</v>
      </c>
      <c r="F318" s="172" t="s">
        <v>1138</v>
      </c>
      <c r="H318" s="173">
        <v>26.207999999999998</v>
      </c>
      <c r="L318" s="33"/>
      <c r="M318" s="142"/>
      <c r="T318" s="54"/>
      <c r="AU318" s="18" t="s">
        <v>87</v>
      </c>
    </row>
    <row r="319" spans="2:65" s="1" customFormat="1">
      <c r="B319" s="33"/>
      <c r="D319" s="139" t="s">
        <v>445</v>
      </c>
      <c r="F319" s="172" t="s">
        <v>1139</v>
      </c>
      <c r="H319" s="173">
        <v>14.352</v>
      </c>
      <c r="L319" s="33"/>
      <c r="M319" s="142"/>
      <c r="T319" s="54"/>
      <c r="AU319" s="18" t="s">
        <v>87</v>
      </c>
    </row>
    <row r="320" spans="2:65" s="1" customFormat="1">
      <c r="B320" s="33"/>
      <c r="D320" s="139" t="s">
        <v>445</v>
      </c>
      <c r="F320" s="172" t="s">
        <v>1140</v>
      </c>
      <c r="H320" s="173">
        <v>3.7440000000000002</v>
      </c>
      <c r="L320" s="33"/>
      <c r="M320" s="142"/>
      <c r="T320" s="54"/>
      <c r="AU320" s="18" t="s">
        <v>87</v>
      </c>
    </row>
    <row r="321" spans="2:47" s="1" customFormat="1">
      <c r="B321" s="33"/>
      <c r="D321" s="139" t="s">
        <v>445</v>
      </c>
      <c r="F321" s="172" t="s">
        <v>1008</v>
      </c>
      <c r="H321" s="173">
        <v>0</v>
      </c>
      <c r="L321" s="33"/>
      <c r="M321" s="142"/>
      <c r="T321" s="54"/>
      <c r="AU321" s="18" t="s">
        <v>87</v>
      </c>
    </row>
    <row r="322" spans="2:47" s="1" customFormat="1">
      <c r="B322" s="33"/>
      <c r="D322" s="139" t="s">
        <v>445</v>
      </c>
      <c r="F322" s="172" t="s">
        <v>1141</v>
      </c>
      <c r="H322" s="173">
        <v>227.65</v>
      </c>
      <c r="L322" s="33"/>
      <c r="M322" s="142"/>
      <c r="T322" s="54"/>
      <c r="AU322" s="18" t="s">
        <v>87</v>
      </c>
    </row>
    <row r="323" spans="2:47" s="1" customFormat="1">
      <c r="B323" s="33"/>
      <c r="D323" s="139" t="s">
        <v>445</v>
      </c>
      <c r="F323" s="172" t="s">
        <v>1142</v>
      </c>
      <c r="H323" s="173">
        <v>0</v>
      </c>
      <c r="L323" s="33"/>
      <c r="M323" s="142"/>
      <c r="T323" s="54"/>
      <c r="AU323" s="18" t="s">
        <v>87</v>
      </c>
    </row>
    <row r="324" spans="2:47" s="1" customFormat="1">
      <c r="B324" s="33"/>
      <c r="D324" s="139" t="s">
        <v>445</v>
      </c>
      <c r="F324" s="172" t="s">
        <v>1143</v>
      </c>
      <c r="H324" s="173">
        <v>29.44</v>
      </c>
      <c r="L324" s="33"/>
      <c r="M324" s="142"/>
      <c r="T324" s="54"/>
      <c r="AU324" s="18" t="s">
        <v>87</v>
      </c>
    </row>
    <row r="325" spans="2:47" s="1" customFormat="1">
      <c r="B325" s="33"/>
      <c r="D325" s="139" t="s">
        <v>445</v>
      </c>
      <c r="F325" s="172" t="s">
        <v>1144</v>
      </c>
      <c r="H325" s="173">
        <v>14.4</v>
      </c>
      <c r="L325" s="33"/>
      <c r="M325" s="142"/>
      <c r="T325" s="54"/>
      <c r="AU325" s="18" t="s">
        <v>87</v>
      </c>
    </row>
    <row r="326" spans="2:47" s="1" customFormat="1">
      <c r="B326" s="33"/>
      <c r="D326" s="139" t="s">
        <v>445</v>
      </c>
      <c r="F326" s="172" t="s">
        <v>1145</v>
      </c>
      <c r="H326" s="173">
        <v>0</v>
      </c>
      <c r="L326" s="33"/>
      <c r="M326" s="142"/>
      <c r="T326" s="54"/>
      <c r="AU326" s="18" t="s">
        <v>87</v>
      </c>
    </row>
    <row r="327" spans="2:47" s="1" customFormat="1">
      <c r="B327" s="33"/>
      <c r="D327" s="139" t="s">
        <v>445</v>
      </c>
      <c r="F327" s="172" t="s">
        <v>1146</v>
      </c>
      <c r="H327" s="173">
        <v>2.5920000000000001</v>
      </c>
      <c r="L327" s="33"/>
      <c r="M327" s="142"/>
      <c r="T327" s="54"/>
      <c r="AU327" s="18" t="s">
        <v>87</v>
      </c>
    </row>
    <row r="328" spans="2:47" s="1" customFormat="1">
      <c r="B328" s="33"/>
      <c r="D328" s="139" t="s">
        <v>445</v>
      </c>
      <c r="F328" s="172" t="s">
        <v>1147</v>
      </c>
      <c r="H328" s="173">
        <v>0.16</v>
      </c>
      <c r="L328" s="33"/>
      <c r="M328" s="142"/>
      <c r="T328" s="54"/>
      <c r="AU328" s="18" t="s">
        <v>87</v>
      </c>
    </row>
    <row r="329" spans="2:47" s="1" customFormat="1">
      <c r="B329" s="33"/>
      <c r="D329" s="139" t="s">
        <v>445</v>
      </c>
      <c r="F329" s="172" t="s">
        <v>1148</v>
      </c>
      <c r="H329" s="173">
        <v>6.08</v>
      </c>
      <c r="L329" s="33"/>
      <c r="M329" s="142"/>
      <c r="T329" s="54"/>
      <c r="AU329" s="18" t="s">
        <v>87</v>
      </c>
    </row>
    <row r="330" spans="2:47" s="1" customFormat="1">
      <c r="B330" s="33"/>
      <c r="D330" s="139" t="s">
        <v>445</v>
      </c>
      <c r="F330" s="172" t="s">
        <v>1149</v>
      </c>
      <c r="H330" s="173">
        <v>0</v>
      </c>
      <c r="L330" s="33"/>
      <c r="M330" s="142"/>
      <c r="T330" s="54"/>
      <c r="AU330" s="18" t="s">
        <v>87</v>
      </c>
    </row>
    <row r="331" spans="2:47" s="1" customFormat="1">
      <c r="B331" s="33"/>
      <c r="D331" s="139" t="s">
        <v>445</v>
      </c>
      <c r="F331" s="172" t="s">
        <v>1150</v>
      </c>
      <c r="H331" s="173">
        <v>133.48400000000001</v>
      </c>
      <c r="L331" s="33"/>
      <c r="M331" s="142"/>
      <c r="T331" s="54"/>
      <c r="AU331" s="18" t="s">
        <v>87</v>
      </c>
    </row>
    <row r="332" spans="2:47" s="1" customFormat="1">
      <c r="B332" s="33"/>
      <c r="D332" s="139" t="s">
        <v>445</v>
      </c>
      <c r="F332" s="172" t="s">
        <v>1151</v>
      </c>
      <c r="H332" s="173">
        <v>96.24</v>
      </c>
      <c r="L332" s="33"/>
      <c r="M332" s="142"/>
      <c r="T332" s="54"/>
      <c r="AU332" s="18" t="s">
        <v>87</v>
      </c>
    </row>
    <row r="333" spans="2:47" s="1" customFormat="1">
      <c r="B333" s="33"/>
      <c r="D333" s="139" t="s">
        <v>445</v>
      </c>
      <c r="F333" s="172" t="s">
        <v>1152</v>
      </c>
      <c r="H333" s="173">
        <v>0</v>
      </c>
      <c r="L333" s="33"/>
      <c r="M333" s="142"/>
      <c r="T333" s="54"/>
      <c r="AU333" s="18" t="s">
        <v>87</v>
      </c>
    </row>
    <row r="334" spans="2:47" s="1" customFormat="1">
      <c r="B334" s="33"/>
      <c r="D334" s="139" t="s">
        <v>445</v>
      </c>
      <c r="F334" s="172" t="s">
        <v>1153</v>
      </c>
      <c r="H334" s="173">
        <v>37.44</v>
      </c>
      <c r="L334" s="33"/>
      <c r="M334" s="142"/>
      <c r="T334" s="54"/>
      <c r="AU334" s="18" t="s">
        <v>87</v>
      </c>
    </row>
    <row r="335" spans="2:47" s="1" customFormat="1">
      <c r="B335" s="33"/>
      <c r="D335" s="139" t="s">
        <v>445</v>
      </c>
      <c r="F335" s="172" t="s">
        <v>1154</v>
      </c>
      <c r="H335" s="173">
        <v>170.52</v>
      </c>
      <c r="L335" s="33"/>
      <c r="M335" s="142"/>
      <c r="T335" s="54"/>
      <c r="AU335" s="18" t="s">
        <v>87</v>
      </c>
    </row>
    <row r="336" spans="2:47" s="1" customFormat="1">
      <c r="B336" s="33"/>
      <c r="D336" s="139" t="s">
        <v>445</v>
      </c>
      <c r="F336" s="172" t="s">
        <v>1155</v>
      </c>
      <c r="H336" s="173">
        <v>0</v>
      </c>
      <c r="L336" s="33"/>
      <c r="M336" s="142"/>
      <c r="T336" s="54"/>
      <c r="AU336" s="18" t="s">
        <v>87</v>
      </c>
    </row>
    <row r="337" spans="2:65" s="1" customFormat="1">
      <c r="B337" s="33"/>
      <c r="D337" s="139" t="s">
        <v>445</v>
      </c>
      <c r="F337" s="172" t="s">
        <v>1156</v>
      </c>
      <c r="H337" s="173">
        <v>7.1829999999999998</v>
      </c>
      <c r="L337" s="33"/>
      <c r="M337" s="142"/>
      <c r="T337" s="54"/>
      <c r="AU337" s="18" t="s">
        <v>87</v>
      </c>
    </row>
    <row r="338" spans="2:65" s="1" customFormat="1">
      <c r="B338" s="33"/>
      <c r="D338" s="139" t="s">
        <v>445</v>
      </c>
      <c r="F338" s="172" t="s">
        <v>1157</v>
      </c>
      <c r="H338" s="173">
        <v>57.92</v>
      </c>
      <c r="L338" s="33"/>
      <c r="M338" s="142"/>
      <c r="T338" s="54"/>
      <c r="AU338" s="18" t="s">
        <v>87</v>
      </c>
    </row>
    <row r="339" spans="2:65" s="1" customFormat="1">
      <c r="B339" s="33"/>
      <c r="D339" s="139" t="s">
        <v>445</v>
      </c>
      <c r="F339" s="172" t="s">
        <v>464</v>
      </c>
      <c r="H339" s="173">
        <v>918.41099999999994</v>
      </c>
      <c r="L339" s="33"/>
      <c r="M339" s="142"/>
      <c r="T339" s="54"/>
      <c r="AU339" s="18" t="s">
        <v>87</v>
      </c>
    </row>
    <row r="340" spans="2:65" s="11" customFormat="1">
      <c r="B340" s="144"/>
      <c r="D340" s="139" t="s">
        <v>193</v>
      </c>
      <c r="F340" s="146" t="s">
        <v>1162</v>
      </c>
      <c r="H340" s="147">
        <v>649.31700000000001</v>
      </c>
      <c r="I340" s="148"/>
      <c r="L340" s="144"/>
      <c r="M340" s="149"/>
      <c r="T340" s="150"/>
      <c r="AT340" s="145" t="s">
        <v>193</v>
      </c>
      <c r="AU340" s="145" t="s">
        <v>87</v>
      </c>
      <c r="AV340" s="11" t="s">
        <v>87</v>
      </c>
      <c r="AW340" s="11" t="s">
        <v>4</v>
      </c>
      <c r="AX340" s="11" t="s">
        <v>85</v>
      </c>
      <c r="AY340" s="145" t="s">
        <v>155</v>
      </c>
    </row>
    <row r="341" spans="2:65" s="1" customFormat="1" ht="16.5" customHeight="1">
      <c r="B341" s="33"/>
      <c r="C341" s="126" t="s">
        <v>251</v>
      </c>
      <c r="D341" s="126" t="s">
        <v>156</v>
      </c>
      <c r="E341" s="127" t="s">
        <v>1031</v>
      </c>
      <c r="F341" s="128" t="s">
        <v>1032</v>
      </c>
      <c r="G341" s="129" t="s">
        <v>415</v>
      </c>
      <c r="H341" s="130">
        <v>918.41099999999994</v>
      </c>
      <c r="I341" s="131"/>
      <c r="J341" s="132">
        <f>ROUND(I341*H341,2)</f>
        <v>0</v>
      </c>
      <c r="K341" s="128" t="s">
        <v>21</v>
      </c>
      <c r="L341" s="33"/>
      <c r="M341" s="133" t="s">
        <v>21</v>
      </c>
      <c r="N341" s="134" t="s">
        <v>48</v>
      </c>
      <c r="P341" s="135">
        <f>O341*H341</f>
        <v>0</v>
      </c>
      <c r="Q341" s="135">
        <v>0</v>
      </c>
      <c r="R341" s="135">
        <f>Q341*H341</f>
        <v>0</v>
      </c>
      <c r="S341" s="135">
        <v>0</v>
      </c>
      <c r="T341" s="136">
        <f>S341*H341</f>
        <v>0</v>
      </c>
      <c r="AR341" s="137" t="s">
        <v>243</v>
      </c>
      <c r="AT341" s="137" t="s">
        <v>156</v>
      </c>
      <c r="AU341" s="137" t="s">
        <v>87</v>
      </c>
      <c r="AY341" s="18" t="s">
        <v>155</v>
      </c>
      <c r="BE341" s="138">
        <f>IF(N341="základní",J341,0)</f>
        <v>0</v>
      </c>
      <c r="BF341" s="138">
        <f>IF(N341="snížená",J341,0)</f>
        <v>0</v>
      </c>
      <c r="BG341" s="138">
        <f>IF(N341="zákl. přenesená",J341,0)</f>
        <v>0</v>
      </c>
      <c r="BH341" s="138">
        <f>IF(N341="sníž. přenesená",J341,0)</f>
        <v>0</v>
      </c>
      <c r="BI341" s="138">
        <f>IF(N341="nulová",J341,0)</f>
        <v>0</v>
      </c>
      <c r="BJ341" s="18" t="s">
        <v>85</v>
      </c>
      <c r="BK341" s="138">
        <f>ROUND(I341*H341,2)</f>
        <v>0</v>
      </c>
      <c r="BL341" s="18" t="s">
        <v>243</v>
      </c>
      <c r="BM341" s="137" t="s">
        <v>1163</v>
      </c>
    </row>
    <row r="342" spans="2:65" s="1" customFormat="1">
      <c r="B342" s="33"/>
      <c r="D342" s="139" t="s">
        <v>161</v>
      </c>
      <c r="F342" s="140" t="s">
        <v>1034</v>
      </c>
      <c r="I342" s="141"/>
      <c r="L342" s="33"/>
      <c r="M342" s="142"/>
      <c r="T342" s="54"/>
      <c r="AT342" s="18" t="s">
        <v>161</v>
      </c>
      <c r="AU342" s="18" t="s">
        <v>87</v>
      </c>
    </row>
    <row r="343" spans="2:65" s="1" customFormat="1" ht="29.25">
      <c r="B343" s="33"/>
      <c r="D343" s="139" t="s">
        <v>162</v>
      </c>
      <c r="F343" s="143" t="s">
        <v>621</v>
      </c>
      <c r="I343" s="141"/>
      <c r="L343" s="33"/>
      <c r="M343" s="142"/>
      <c r="T343" s="54"/>
      <c r="AT343" s="18" t="s">
        <v>162</v>
      </c>
      <c r="AU343" s="18" t="s">
        <v>87</v>
      </c>
    </row>
    <row r="344" spans="2:65" s="11" customFormat="1">
      <c r="B344" s="144"/>
      <c r="D344" s="139" t="s">
        <v>193</v>
      </c>
      <c r="E344" s="145" t="s">
        <v>21</v>
      </c>
      <c r="F344" s="146" t="s">
        <v>738</v>
      </c>
      <c r="H344" s="147">
        <v>918.41099999999994</v>
      </c>
      <c r="I344" s="148"/>
      <c r="L344" s="144"/>
      <c r="M344" s="149"/>
      <c r="T344" s="150"/>
      <c r="AT344" s="145" t="s">
        <v>193</v>
      </c>
      <c r="AU344" s="145" t="s">
        <v>87</v>
      </c>
      <c r="AV344" s="11" t="s">
        <v>87</v>
      </c>
      <c r="AW344" s="11" t="s">
        <v>38</v>
      </c>
      <c r="AX344" s="11" t="s">
        <v>85</v>
      </c>
      <c r="AY344" s="145" t="s">
        <v>155</v>
      </c>
    </row>
    <row r="345" spans="2:65" s="1" customFormat="1">
      <c r="B345" s="33"/>
      <c r="D345" s="139" t="s">
        <v>445</v>
      </c>
      <c r="F345" s="171" t="s">
        <v>1020</v>
      </c>
      <c r="L345" s="33"/>
      <c r="M345" s="142"/>
      <c r="T345" s="54"/>
      <c r="AU345" s="18" t="s">
        <v>87</v>
      </c>
    </row>
    <row r="346" spans="2:65" s="1" customFormat="1">
      <c r="B346" s="33"/>
      <c r="D346" s="139" t="s">
        <v>445</v>
      </c>
      <c r="F346" s="172" t="s">
        <v>489</v>
      </c>
      <c r="H346" s="173">
        <v>0</v>
      </c>
      <c r="L346" s="33"/>
      <c r="M346" s="142"/>
      <c r="T346" s="54"/>
      <c r="AU346" s="18" t="s">
        <v>87</v>
      </c>
    </row>
    <row r="347" spans="2:65" s="1" customFormat="1">
      <c r="B347" s="33"/>
      <c r="D347" s="139" t="s">
        <v>445</v>
      </c>
      <c r="F347" s="172" t="s">
        <v>994</v>
      </c>
      <c r="H347" s="173">
        <v>0</v>
      </c>
      <c r="L347" s="33"/>
      <c r="M347" s="142"/>
      <c r="T347" s="54"/>
      <c r="AU347" s="18" t="s">
        <v>87</v>
      </c>
    </row>
    <row r="348" spans="2:65" s="1" customFormat="1">
      <c r="B348" s="33"/>
      <c r="D348" s="139" t="s">
        <v>445</v>
      </c>
      <c r="F348" s="172" t="s">
        <v>1135</v>
      </c>
      <c r="H348" s="173">
        <v>8.4580000000000002</v>
      </c>
      <c r="L348" s="33"/>
      <c r="M348" s="142"/>
      <c r="T348" s="54"/>
      <c r="AU348" s="18" t="s">
        <v>87</v>
      </c>
    </row>
    <row r="349" spans="2:65" s="1" customFormat="1">
      <c r="B349" s="33"/>
      <c r="D349" s="139" t="s">
        <v>445</v>
      </c>
      <c r="F349" s="172" t="s">
        <v>1136</v>
      </c>
      <c r="H349" s="173">
        <v>6</v>
      </c>
      <c r="L349" s="33"/>
      <c r="M349" s="142"/>
      <c r="T349" s="54"/>
      <c r="AU349" s="18" t="s">
        <v>87</v>
      </c>
    </row>
    <row r="350" spans="2:65" s="1" customFormat="1">
      <c r="B350" s="33"/>
      <c r="D350" s="139" t="s">
        <v>445</v>
      </c>
      <c r="F350" s="172" t="s">
        <v>997</v>
      </c>
      <c r="H350" s="173">
        <v>0</v>
      </c>
      <c r="L350" s="33"/>
      <c r="M350" s="142"/>
      <c r="T350" s="54"/>
      <c r="AU350" s="18" t="s">
        <v>87</v>
      </c>
    </row>
    <row r="351" spans="2:65" s="1" customFormat="1">
      <c r="B351" s="33"/>
      <c r="D351" s="139" t="s">
        <v>445</v>
      </c>
      <c r="F351" s="172" t="s">
        <v>1137</v>
      </c>
      <c r="H351" s="173">
        <v>76.540000000000006</v>
      </c>
      <c r="L351" s="33"/>
      <c r="M351" s="142"/>
      <c r="T351" s="54"/>
      <c r="AU351" s="18" t="s">
        <v>87</v>
      </c>
    </row>
    <row r="352" spans="2:65" s="1" customFormat="1">
      <c r="B352" s="33"/>
      <c r="D352" s="139" t="s">
        <v>445</v>
      </c>
      <c r="F352" s="172" t="s">
        <v>999</v>
      </c>
      <c r="H352" s="173">
        <v>0</v>
      </c>
      <c r="L352" s="33"/>
      <c r="M352" s="142"/>
      <c r="T352" s="54"/>
      <c r="AU352" s="18" t="s">
        <v>87</v>
      </c>
    </row>
    <row r="353" spans="2:47" s="1" customFormat="1">
      <c r="B353" s="33"/>
      <c r="D353" s="139" t="s">
        <v>445</v>
      </c>
      <c r="F353" s="172" t="s">
        <v>1138</v>
      </c>
      <c r="H353" s="173">
        <v>26.207999999999998</v>
      </c>
      <c r="L353" s="33"/>
      <c r="M353" s="142"/>
      <c r="T353" s="54"/>
      <c r="AU353" s="18" t="s">
        <v>87</v>
      </c>
    </row>
    <row r="354" spans="2:47" s="1" customFormat="1">
      <c r="B354" s="33"/>
      <c r="D354" s="139" t="s">
        <v>445</v>
      </c>
      <c r="F354" s="172" t="s">
        <v>1139</v>
      </c>
      <c r="H354" s="173">
        <v>14.352</v>
      </c>
      <c r="L354" s="33"/>
      <c r="M354" s="142"/>
      <c r="T354" s="54"/>
      <c r="AU354" s="18" t="s">
        <v>87</v>
      </c>
    </row>
    <row r="355" spans="2:47" s="1" customFormat="1">
      <c r="B355" s="33"/>
      <c r="D355" s="139" t="s">
        <v>445</v>
      </c>
      <c r="F355" s="172" t="s">
        <v>1140</v>
      </c>
      <c r="H355" s="173">
        <v>3.7440000000000002</v>
      </c>
      <c r="L355" s="33"/>
      <c r="M355" s="142"/>
      <c r="T355" s="54"/>
      <c r="AU355" s="18" t="s">
        <v>87</v>
      </c>
    </row>
    <row r="356" spans="2:47" s="1" customFormat="1">
      <c r="B356" s="33"/>
      <c r="D356" s="139" t="s">
        <v>445</v>
      </c>
      <c r="F356" s="172" t="s">
        <v>1008</v>
      </c>
      <c r="H356" s="173">
        <v>0</v>
      </c>
      <c r="L356" s="33"/>
      <c r="M356" s="142"/>
      <c r="T356" s="54"/>
      <c r="AU356" s="18" t="s">
        <v>87</v>
      </c>
    </row>
    <row r="357" spans="2:47" s="1" customFormat="1">
      <c r="B357" s="33"/>
      <c r="D357" s="139" t="s">
        <v>445</v>
      </c>
      <c r="F357" s="172" t="s">
        <v>1141</v>
      </c>
      <c r="H357" s="173">
        <v>227.65</v>
      </c>
      <c r="L357" s="33"/>
      <c r="M357" s="142"/>
      <c r="T357" s="54"/>
      <c r="AU357" s="18" t="s">
        <v>87</v>
      </c>
    </row>
    <row r="358" spans="2:47" s="1" customFormat="1">
      <c r="B358" s="33"/>
      <c r="D358" s="139" t="s">
        <v>445</v>
      </c>
      <c r="F358" s="172" t="s">
        <v>1142</v>
      </c>
      <c r="H358" s="173">
        <v>0</v>
      </c>
      <c r="L358" s="33"/>
      <c r="M358" s="142"/>
      <c r="T358" s="54"/>
      <c r="AU358" s="18" t="s">
        <v>87</v>
      </c>
    </row>
    <row r="359" spans="2:47" s="1" customFormat="1">
      <c r="B359" s="33"/>
      <c r="D359" s="139" t="s">
        <v>445</v>
      </c>
      <c r="F359" s="172" t="s">
        <v>1143</v>
      </c>
      <c r="H359" s="173">
        <v>29.44</v>
      </c>
      <c r="L359" s="33"/>
      <c r="M359" s="142"/>
      <c r="T359" s="54"/>
      <c r="AU359" s="18" t="s">
        <v>87</v>
      </c>
    </row>
    <row r="360" spans="2:47" s="1" customFormat="1">
      <c r="B360" s="33"/>
      <c r="D360" s="139" t="s">
        <v>445</v>
      </c>
      <c r="F360" s="172" t="s">
        <v>1144</v>
      </c>
      <c r="H360" s="173">
        <v>14.4</v>
      </c>
      <c r="L360" s="33"/>
      <c r="M360" s="142"/>
      <c r="T360" s="54"/>
      <c r="AU360" s="18" t="s">
        <v>87</v>
      </c>
    </row>
    <row r="361" spans="2:47" s="1" customFormat="1">
      <c r="B361" s="33"/>
      <c r="D361" s="139" t="s">
        <v>445</v>
      </c>
      <c r="F361" s="172" t="s">
        <v>1145</v>
      </c>
      <c r="H361" s="173">
        <v>0</v>
      </c>
      <c r="L361" s="33"/>
      <c r="M361" s="142"/>
      <c r="T361" s="54"/>
      <c r="AU361" s="18" t="s">
        <v>87</v>
      </c>
    </row>
    <row r="362" spans="2:47" s="1" customFormat="1">
      <c r="B362" s="33"/>
      <c r="D362" s="139" t="s">
        <v>445</v>
      </c>
      <c r="F362" s="172" t="s">
        <v>1146</v>
      </c>
      <c r="H362" s="173">
        <v>2.5920000000000001</v>
      </c>
      <c r="L362" s="33"/>
      <c r="M362" s="142"/>
      <c r="T362" s="54"/>
      <c r="AU362" s="18" t="s">
        <v>87</v>
      </c>
    </row>
    <row r="363" spans="2:47" s="1" customFormat="1">
      <c r="B363" s="33"/>
      <c r="D363" s="139" t="s">
        <v>445</v>
      </c>
      <c r="F363" s="172" t="s">
        <v>1147</v>
      </c>
      <c r="H363" s="173">
        <v>0.16</v>
      </c>
      <c r="L363" s="33"/>
      <c r="M363" s="142"/>
      <c r="T363" s="54"/>
      <c r="AU363" s="18" t="s">
        <v>87</v>
      </c>
    </row>
    <row r="364" spans="2:47" s="1" customFormat="1">
      <c r="B364" s="33"/>
      <c r="D364" s="139" t="s">
        <v>445</v>
      </c>
      <c r="F364" s="172" t="s">
        <v>1148</v>
      </c>
      <c r="H364" s="173">
        <v>6.08</v>
      </c>
      <c r="L364" s="33"/>
      <c r="M364" s="142"/>
      <c r="T364" s="54"/>
      <c r="AU364" s="18" t="s">
        <v>87</v>
      </c>
    </row>
    <row r="365" spans="2:47" s="1" customFormat="1">
      <c r="B365" s="33"/>
      <c r="D365" s="139" t="s">
        <v>445</v>
      </c>
      <c r="F365" s="172" t="s">
        <v>1149</v>
      </c>
      <c r="H365" s="173">
        <v>0</v>
      </c>
      <c r="L365" s="33"/>
      <c r="M365" s="142"/>
      <c r="T365" s="54"/>
      <c r="AU365" s="18" t="s">
        <v>87</v>
      </c>
    </row>
    <row r="366" spans="2:47" s="1" customFormat="1">
      <c r="B366" s="33"/>
      <c r="D366" s="139" t="s">
        <v>445</v>
      </c>
      <c r="F366" s="172" t="s">
        <v>1150</v>
      </c>
      <c r="H366" s="173">
        <v>133.48400000000001</v>
      </c>
      <c r="L366" s="33"/>
      <c r="M366" s="142"/>
      <c r="T366" s="54"/>
      <c r="AU366" s="18" t="s">
        <v>87</v>
      </c>
    </row>
    <row r="367" spans="2:47" s="1" customFormat="1">
      <c r="B367" s="33"/>
      <c r="D367" s="139" t="s">
        <v>445</v>
      </c>
      <c r="F367" s="172" t="s">
        <v>1151</v>
      </c>
      <c r="H367" s="173">
        <v>96.24</v>
      </c>
      <c r="L367" s="33"/>
      <c r="M367" s="142"/>
      <c r="T367" s="54"/>
      <c r="AU367" s="18" t="s">
        <v>87</v>
      </c>
    </row>
    <row r="368" spans="2:47" s="1" customFormat="1">
      <c r="B368" s="33"/>
      <c r="D368" s="139" t="s">
        <v>445</v>
      </c>
      <c r="F368" s="172" t="s">
        <v>1152</v>
      </c>
      <c r="H368" s="173">
        <v>0</v>
      </c>
      <c r="L368" s="33"/>
      <c r="M368" s="142"/>
      <c r="T368" s="54"/>
      <c r="AU368" s="18" t="s">
        <v>87</v>
      </c>
    </row>
    <row r="369" spans="2:65" s="1" customFormat="1">
      <c r="B369" s="33"/>
      <c r="D369" s="139" t="s">
        <v>445</v>
      </c>
      <c r="F369" s="172" t="s">
        <v>1153</v>
      </c>
      <c r="H369" s="173">
        <v>37.44</v>
      </c>
      <c r="L369" s="33"/>
      <c r="M369" s="142"/>
      <c r="T369" s="54"/>
      <c r="AU369" s="18" t="s">
        <v>87</v>
      </c>
    </row>
    <row r="370" spans="2:65" s="1" customFormat="1">
      <c r="B370" s="33"/>
      <c r="D370" s="139" t="s">
        <v>445</v>
      </c>
      <c r="F370" s="172" t="s">
        <v>1154</v>
      </c>
      <c r="H370" s="173">
        <v>170.52</v>
      </c>
      <c r="L370" s="33"/>
      <c r="M370" s="142"/>
      <c r="T370" s="54"/>
      <c r="AU370" s="18" t="s">
        <v>87</v>
      </c>
    </row>
    <row r="371" spans="2:65" s="1" customFormat="1">
      <c r="B371" s="33"/>
      <c r="D371" s="139" t="s">
        <v>445</v>
      </c>
      <c r="F371" s="172" t="s">
        <v>1155</v>
      </c>
      <c r="H371" s="173">
        <v>0</v>
      </c>
      <c r="L371" s="33"/>
      <c r="M371" s="142"/>
      <c r="T371" s="54"/>
      <c r="AU371" s="18" t="s">
        <v>87</v>
      </c>
    </row>
    <row r="372" spans="2:65" s="1" customFormat="1">
      <c r="B372" s="33"/>
      <c r="D372" s="139" t="s">
        <v>445</v>
      </c>
      <c r="F372" s="172" t="s">
        <v>1156</v>
      </c>
      <c r="H372" s="173">
        <v>7.1829999999999998</v>
      </c>
      <c r="L372" s="33"/>
      <c r="M372" s="142"/>
      <c r="T372" s="54"/>
      <c r="AU372" s="18" t="s">
        <v>87</v>
      </c>
    </row>
    <row r="373" spans="2:65" s="1" customFormat="1">
      <c r="B373" s="33"/>
      <c r="D373" s="139" t="s">
        <v>445</v>
      </c>
      <c r="F373" s="172" t="s">
        <v>1157</v>
      </c>
      <c r="H373" s="173">
        <v>57.92</v>
      </c>
      <c r="L373" s="33"/>
      <c r="M373" s="142"/>
      <c r="T373" s="54"/>
      <c r="AU373" s="18" t="s">
        <v>87</v>
      </c>
    </row>
    <row r="374" spans="2:65" s="1" customFormat="1">
      <c r="B374" s="33"/>
      <c r="D374" s="139" t="s">
        <v>445</v>
      </c>
      <c r="F374" s="172" t="s">
        <v>464</v>
      </c>
      <c r="H374" s="173">
        <v>918.41099999999994</v>
      </c>
      <c r="L374" s="33"/>
      <c r="M374" s="142"/>
      <c r="T374" s="54"/>
      <c r="AU374" s="18" t="s">
        <v>87</v>
      </c>
    </row>
    <row r="375" spans="2:65" s="1" customFormat="1" ht="16.5" customHeight="1">
      <c r="B375" s="33"/>
      <c r="C375" s="151" t="s">
        <v>258</v>
      </c>
      <c r="D375" s="151" t="s">
        <v>244</v>
      </c>
      <c r="E375" s="152" t="s">
        <v>1035</v>
      </c>
      <c r="F375" s="153" t="s">
        <v>1036</v>
      </c>
      <c r="G375" s="154" t="s">
        <v>638</v>
      </c>
      <c r="H375" s="155">
        <v>468.39</v>
      </c>
      <c r="I375" s="156"/>
      <c r="J375" s="157">
        <f>ROUND(I375*H375,2)</f>
        <v>0</v>
      </c>
      <c r="K375" s="153" t="s">
        <v>452</v>
      </c>
      <c r="L375" s="158"/>
      <c r="M375" s="159" t="s">
        <v>21</v>
      </c>
      <c r="N375" s="160" t="s">
        <v>48</v>
      </c>
      <c r="P375" s="135">
        <f>O375*H375</f>
        <v>0</v>
      </c>
      <c r="Q375" s="135">
        <v>1E-3</v>
      </c>
      <c r="R375" s="135">
        <f>Q375*H375</f>
        <v>0.46838999999999997</v>
      </c>
      <c r="S375" s="135">
        <v>0</v>
      </c>
      <c r="T375" s="136">
        <f>S375*H375</f>
        <v>0</v>
      </c>
      <c r="AR375" s="137" t="s">
        <v>336</v>
      </c>
      <c r="AT375" s="137" t="s">
        <v>244</v>
      </c>
      <c r="AU375" s="137" t="s">
        <v>87</v>
      </c>
      <c r="AY375" s="18" t="s">
        <v>155</v>
      </c>
      <c r="BE375" s="138">
        <f>IF(N375="základní",J375,0)</f>
        <v>0</v>
      </c>
      <c r="BF375" s="138">
        <f>IF(N375="snížená",J375,0)</f>
        <v>0</v>
      </c>
      <c r="BG375" s="138">
        <f>IF(N375="zákl. přenesená",J375,0)</f>
        <v>0</v>
      </c>
      <c r="BH375" s="138">
        <f>IF(N375="sníž. přenesená",J375,0)</f>
        <v>0</v>
      </c>
      <c r="BI375" s="138">
        <f>IF(N375="nulová",J375,0)</f>
        <v>0</v>
      </c>
      <c r="BJ375" s="18" t="s">
        <v>85</v>
      </c>
      <c r="BK375" s="138">
        <f>ROUND(I375*H375,2)</f>
        <v>0</v>
      </c>
      <c r="BL375" s="18" t="s">
        <v>243</v>
      </c>
      <c r="BM375" s="137" t="s">
        <v>1164</v>
      </c>
    </row>
    <row r="376" spans="2:65" s="1" customFormat="1">
      <c r="B376" s="33"/>
      <c r="D376" s="139" t="s">
        <v>161</v>
      </c>
      <c r="F376" s="140" t="s">
        <v>1036</v>
      </c>
      <c r="I376" s="141"/>
      <c r="L376" s="33"/>
      <c r="M376" s="142"/>
      <c r="T376" s="54"/>
      <c r="AT376" s="18" t="s">
        <v>161</v>
      </c>
      <c r="AU376" s="18" t="s">
        <v>87</v>
      </c>
    </row>
    <row r="377" spans="2:65" s="1" customFormat="1" ht="39">
      <c r="B377" s="33"/>
      <c r="D377" s="139" t="s">
        <v>162</v>
      </c>
      <c r="F377" s="143" t="s">
        <v>1165</v>
      </c>
      <c r="I377" s="141"/>
      <c r="L377" s="33"/>
      <c r="M377" s="142"/>
      <c r="T377" s="54"/>
      <c r="AT377" s="18" t="s">
        <v>162</v>
      </c>
      <c r="AU377" s="18" t="s">
        <v>87</v>
      </c>
    </row>
    <row r="378" spans="2:65" s="11" customFormat="1">
      <c r="B378" s="144"/>
      <c r="D378" s="139" t="s">
        <v>193</v>
      </c>
      <c r="E378" s="145" t="s">
        <v>21</v>
      </c>
      <c r="F378" s="146" t="s">
        <v>738</v>
      </c>
      <c r="H378" s="147">
        <v>918.41099999999994</v>
      </c>
      <c r="I378" s="148"/>
      <c r="L378" s="144"/>
      <c r="M378" s="149"/>
      <c r="T378" s="150"/>
      <c r="AT378" s="145" t="s">
        <v>193</v>
      </c>
      <c r="AU378" s="145" t="s">
        <v>87</v>
      </c>
      <c r="AV378" s="11" t="s">
        <v>87</v>
      </c>
      <c r="AW378" s="11" t="s">
        <v>38</v>
      </c>
      <c r="AX378" s="11" t="s">
        <v>85</v>
      </c>
      <c r="AY378" s="145" t="s">
        <v>155</v>
      </c>
    </row>
    <row r="379" spans="2:65" s="1" customFormat="1">
      <c r="B379" s="33"/>
      <c r="D379" s="139" t="s">
        <v>445</v>
      </c>
      <c r="F379" s="171" t="s">
        <v>1020</v>
      </c>
      <c r="L379" s="33"/>
      <c r="M379" s="142"/>
      <c r="T379" s="54"/>
      <c r="AU379" s="18" t="s">
        <v>87</v>
      </c>
    </row>
    <row r="380" spans="2:65" s="1" customFormat="1">
      <c r="B380" s="33"/>
      <c r="D380" s="139" t="s">
        <v>445</v>
      </c>
      <c r="F380" s="172" t="s">
        <v>489</v>
      </c>
      <c r="H380" s="173">
        <v>0</v>
      </c>
      <c r="L380" s="33"/>
      <c r="M380" s="142"/>
      <c r="T380" s="54"/>
      <c r="AU380" s="18" t="s">
        <v>87</v>
      </c>
    </row>
    <row r="381" spans="2:65" s="1" customFormat="1">
      <c r="B381" s="33"/>
      <c r="D381" s="139" t="s">
        <v>445</v>
      </c>
      <c r="F381" s="172" t="s">
        <v>994</v>
      </c>
      <c r="H381" s="173">
        <v>0</v>
      </c>
      <c r="L381" s="33"/>
      <c r="M381" s="142"/>
      <c r="T381" s="54"/>
      <c r="AU381" s="18" t="s">
        <v>87</v>
      </c>
    </row>
    <row r="382" spans="2:65" s="1" customFormat="1">
      <c r="B382" s="33"/>
      <c r="D382" s="139" t="s">
        <v>445</v>
      </c>
      <c r="F382" s="172" t="s">
        <v>1135</v>
      </c>
      <c r="H382" s="173">
        <v>8.4580000000000002</v>
      </c>
      <c r="L382" s="33"/>
      <c r="M382" s="142"/>
      <c r="T382" s="54"/>
      <c r="AU382" s="18" t="s">
        <v>87</v>
      </c>
    </row>
    <row r="383" spans="2:65" s="1" customFormat="1">
      <c r="B383" s="33"/>
      <c r="D383" s="139" t="s">
        <v>445</v>
      </c>
      <c r="F383" s="172" t="s">
        <v>1136</v>
      </c>
      <c r="H383" s="173">
        <v>6</v>
      </c>
      <c r="L383" s="33"/>
      <c r="M383" s="142"/>
      <c r="T383" s="54"/>
      <c r="AU383" s="18" t="s">
        <v>87</v>
      </c>
    </row>
    <row r="384" spans="2:65" s="1" customFormat="1">
      <c r="B384" s="33"/>
      <c r="D384" s="139" t="s">
        <v>445</v>
      </c>
      <c r="F384" s="172" t="s">
        <v>997</v>
      </c>
      <c r="H384" s="173">
        <v>0</v>
      </c>
      <c r="L384" s="33"/>
      <c r="M384" s="142"/>
      <c r="T384" s="54"/>
      <c r="AU384" s="18" t="s">
        <v>87</v>
      </c>
    </row>
    <row r="385" spans="2:47" s="1" customFormat="1">
      <c r="B385" s="33"/>
      <c r="D385" s="139" t="s">
        <v>445</v>
      </c>
      <c r="F385" s="172" t="s">
        <v>1137</v>
      </c>
      <c r="H385" s="173">
        <v>76.540000000000006</v>
      </c>
      <c r="L385" s="33"/>
      <c r="M385" s="142"/>
      <c r="T385" s="54"/>
      <c r="AU385" s="18" t="s">
        <v>87</v>
      </c>
    </row>
    <row r="386" spans="2:47" s="1" customFormat="1">
      <c r="B386" s="33"/>
      <c r="D386" s="139" t="s">
        <v>445</v>
      </c>
      <c r="F386" s="172" t="s">
        <v>999</v>
      </c>
      <c r="H386" s="173">
        <v>0</v>
      </c>
      <c r="L386" s="33"/>
      <c r="M386" s="142"/>
      <c r="T386" s="54"/>
      <c r="AU386" s="18" t="s">
        <v>87</v>
      </c>
    </row>
    <row r="387" spans="2:47" s="1" customFormat="1">
      <c r="B387" s="33"/>
      <c r="D387" s="139" t="s">
        <v>445</v>
      </c>
      <c r="F387" s="172" t="s">
        <v>1138</v>
      </c>
      <c r="H387" s="173">
        <v>26.207999999999998</v>
      </c>
      <c r="L387" s="33"/>
      <c r="M387" s="142"/>
      <c r="T387" s="54"/>
      <c r="AU387" s="18" t="s">
        <v>87</v>
      </c>
    </row>
    <row r="388" spans="2:47" s="1" customFormat="1">
      <c r="B388" s="33"/>
      <c r="D388" s="139" t="s">
        <v>445</v>
      </c>
      <c r="F388" s="172" t="s">
        <v>1139</v>
      </c>
      <c r="H388" s="173">
        <v>14.352</v>
      </c>
      <c r="L388" s="33"/>
      <c r="M388" s="142"/>
      <c r="T388" s="54"/>
      <c r="AU388" s="18" t="s">
        <v>87</v>
      </c>
    </row>
    <row r="389" spans="2:47" s="1" customFormat="1">
      <c r="B389" s="33"/>
      <c r="D389" s="139" t="s">
        <v>445</v>
      </c>
      <c r="F389" s="172" t="s">
        <v>1140</v>
      </c>
      <c r="H389" s="173">
        <v>3.7440000000000002</v>
      </c>
      <c r="L389" s="33"/>
      <c r="M389" s="142"/>
      <c r="T389" s="54"/>
      <c r="AU389" s="18" t="s">
        <v>87</v>
      </c>
    </row>
    <row r="390" spans="2:47" s="1" customFormat="1">
      <c r="B390" s="33"/>
      <c r="D390" s="139" t="s">
        <v>445</v>
      </c>
      <c r="F390" s="172" t="s">
        <v>1008</v>
      </c>
      <c r="H390" s="173">
        <v>0</v>
      </c>
      <c r="L390" s="33"/>
      <c r="M390" s="142"/>
      <c r="T390" s="54"/>
      <c r="AU390" s="18" t="s">
        <v>87</v>
      </c>
    </row>
    <row r="391" spans="2:47" s="1" customFormat="1">
      <c r="B391" s="33"/>
      <c r="D391" s="139" t="s">
        <v>445</v>
      </c>
      <c r="F391" s="172" t="s">
        <v>1141</v>
      </c>
      <c r="H391" s="173">
        <v>227.65</v>
      </c>
      <c r="L391" s="33"/>
      <c r="M391" s="142"/>
      <c r="T391" s="54"/>
      <c r="AU391" s="18" t="s">
        <v>87</v>
      </c>
    </row>
    <row r="392" spans="2:47" s="1" customFormat="1">
      <c r="B392" s="33"/>
      <c r="D392" s="139" t="s">
        <v>445</v>
      </c>
      <c r="F392" s="172" t="s">
        <v>1142</v>
      </c>
      <c r="H392" s="173">
        <v>0</v>
      </c>
      <c r="L392" s="33"/>
      <c r="M392" s="142"/>
      <c r="T392" s="54"/>
      <c r="AU392" s="18" t="s">
        <v>87</v>
      </c>
    </row>
    <row r="393" spans="2:47" s="1" customFormat="1">
      <c r="B393" s="33"/>
      <c r="D393" s="139" t="s">
        <v>445</v>
      </c>
      <c r="F393" s="172" t="s">
        <v>1143</v>
      </c>
      <c r="H393" s="173">
        <v>29.44</v>
      </c>
      <c r="L393" s="33"/>
      <c r="M393" s="142"/>
      <c r="T393" s="54"/>
      <c r="AU393" s="18" t="s">
        <v>87</v>
      </c>
    </row>
    <row r="394" spans="2:47" s="1" customFormat="1">
      <c r="B394" s="33"/>
      <c r="D394" s="139" t="s">
        <v>445</v>
      </c>
      <c r="F394" s="172" t="s">
        <v>1144</v>
      </c>
      <c r="H394" s="173">
        <v>14.4</v>
      </c>
      <c r="L394" s="33"/>
      <c r="M394" s="142"/>
      <c r="T394" s="54"/>
      <c r="AU394" s="18" t="s">
        <v>87</v>
      </c>
    </row>
    <row r="395" spans="2:47" s="1" customFormat="1">
      <c r="B395" s="33"/>
      <c r="D395" s="139" t="s">
        <v>445</v>
      </c>
      <c r="F395" s="172" t="s">
        <v>1145</v>
      </c>
      <c r="H395" s="173">
        <v>0</v>
      </c>
      <c r="L395" s="33"/>
      <c r="M395" s="142"/>
      <c r="T395" s="54"/>
      <c r="AU395" s="18" t="s">
        <v>87</v>
      </c>
    </row>
    <row r="396" spans="2:47" s="1" customFormat="1">
      <c r="B396" s="33"/>
      <c r="D396" s="139" t="s">
        <v>445</v>
      </c>
      <c r="F396" s="172" t="s">
        <v>1146</v>
      </c>
      <c r="H396" s="173">
        <v>2.5920000000000001</v>
      </c>
      <c r="L396" s="33"/>
      <c r="M396" s="142"/>
      <c r="T396" s="54"/>
      <c r="AU396" s="18" t="s">
        <v>87</v>
      </c>
    </row>
    <row r="397" spans="2:47" s="1" customFormat="1">
      <c r="B397" s="33"/>
      <c r="D397" s="139" t="s">
        <v>445</v>
      </c>
      <c r="F397" s="172" t="s">
        <v>1147</v>
      </c>
      <c r="H397" s="173">
        <v>0.16</v>
      </c>
      <c r="L397" s="33"/>
      <c r="M397" s="142"/>
      <c r="T397" s="54"/>
      <c r="AU397" s="18" t="s">
        <v>87</v>
      </c>
    </row>
    <row r="398" spans="2:47" s="1" customFormat="1">
      <c r="B398" s="33"/>
      <c r="D398" s="139" t="s">
        <v>445</v>
      </c>
      <c r="F398" s="172" t="s">
        <v>1148</v>
      </c>
      <c r="H398" s="173">
        <v>6.08</v>
      </c>
      <c r="L398" s="33"/>
      <c r="M398" s="142"/>
      <c r="T398" s="54"/>
      <c r="AU398" s="18" t="s">
        <v>87</v>
      </c>
    </row>
    <row r="399" spans="2:47" s="1" customFormat="1">
      <c r="B399" s="33"/>
      <c r="D399" s="139" t="s">
        <v>445</v>
      </c>
      <c r="F399" s="172" t="s">
        <v>1149</v>
      </c>
      <c r="H399" s="173">
        <v>0</v>
      </c>
      <c r="L399" s="33"/>
      <c r="M399" s="142"/>
      <c r="T399" s="54"/>
      <c r="AU399" s="18" t="s">
        <v>87</v>
      </c>
    </row>
    <row r="400" spans="2:47" s="1" customFormat="1">
      <c r="B400" s="33"/>
      <c r="D400" s="139" t="s">
        <v>445</v>
      </c>
      <c r="F400" s="172" t="s">
        <v>1150</v>
      </c>
      <c r="H400" s="173">
        <v>133.48400000000001</v>
      </c>
      <c r="L400" s="33"/>
      <c r="M400" s="142"/>
      <c r="T400" s="54"/>
      <c r="AU400" s="18" t="s">
        <v>87</v>
      </c>
    </row>
    <row r="401" spans="2:65" s="1" customFormat="1">
      <c r="B401" s="33"/>
      <c r="D401" s="139" t="s">
        <v>445</v>
      </c>
      <c r="F401" s="172" t="s">
        <v>1151</v>
      </c>
      <c r="H401" s="173">
        <v>96.24</v>
      </c>
      <c r="L401" s="33"/>
      <c r="M401" s="142"/>
      <c r="T401" s="54"/>
      <c r="AU401" s="18" t="s">
        <v>87</v>
      </c>
    </row>
    <row r="402" spans="2:65" s="1" customFormat="1">
      <c r="B402" s="33"/>
      <c r="D402" s="139" t="s">
        <v>445</v>
      </c>
      <c r="F402" s="172" t="s">
        <v>1152</v>
      </c>
      <c r="H402" s="173">
        <v>0</v>
      </c>
      <c r="L402" s="33"/>
      <c r="M402" s="142"/>
      <c r="T402" s="54"/>
      <c r="AU402" s="18" t="s">
        <v>87</v>
      </c>
    </row>
    <row r="403" spans="2:65" s="1" customFormat="1">
      <c r="B403" s="33"/>
      <c r="D403" s="139" t="s">
        <v>445</v>
      </c>
      <c r="F403" s="172" t="s">
        <v>1153</v>
      </c>
      <c r="H403" s="173">
        <v>37.44</v>
      </c>
      <c r="L403" s="33"/>
      <c r="M403" s="142"/>
      <c r="T403" s="54"/>
      <c r="AU403" s="18" t="s">
        <v>87</v>
      </c>
    </row>
    <row r="404" spans="2:65" s="1" customFormat="1">
      <c r="B404" s="33"/>
      <c r="D404" s="139" t="s">
        <v>445</v>
      </c>
      <c r="F404" s="172" t="s">
        <v>1154</v>
      </c>
      <c r="H404" s="173">
        <v>170.52</v>
      </c>
      <c r="L404" s="33"/>
      <c r="M404" s="142"/>
      <c r="T404" s="54"/>
      <c r="AU404" s="18" t="s">
        <v>87</v>
      </c>
    </row>
    <row r="405" spans="2:65" s="1" customFormat="1">
      <c r="B405" s="33"/>
      <c r="D405" s="139" t="s">
        <v>445</v>
      </c>
      <c r="F405" s="172" t="s">
        <v>1155</v>
      </c>
      <c r="H405" s="173">
        <v>0</v>
      </c>
      <c r="L405" s="33"/>
      <c r="M405" s="142"/>
      <c r="T405" s="54"/>
      <c r="AU405" s="18" t="s">
        <v>87</v>
      </c>
    </row>
    <row r="406" spans="2:65" s="1" customFormat="1">
      <c r="B406" s="33"/>
      <c r="D406" s="139" t="s">
        <v>445</v>
      </c>
      <c r="F406" s="172" t="s">
        <v>1156</v>
      </c>
      <c r="H406" s="173">
        <v>7.1829999999999998</v>
      </c>
      <c r="L406" s="33"/>
      <c r="M406" s="142"/>
      <c r="T406" s="54"/>
      <c r="AU406" s="18" t="s">
        <v>87</v>
      </c>
    </row>
    <row r="407" spans="2:65" s="1" customFormat="1">
      <c r="B407" s="33"/>
      <c r="D407" s="139" t="s">
        <v>445</v>
      </c>
      <c r="F407" s="172" t="s">
        <v>1157</v>
      </c>
      <c r="H407" s="173">
        <v>57.92</v>
      </c>
      <c r="L407" s="33"/>
      <c r="M407" s="142"/>
      <c r="T407" s="54"/>
      <c r="AU407" s="18" t="s">
        <v>87</v>
      </c>
    </row>
    <row r="408" spans="2:65" s="1" customFormat="1">
      <c r="B408" s="33"/>
      <c r="D408" s="139" t="s">
        <v>445</v>
      </c>
      <c r="F408" s="172" t="s">
        <v>464</v>
      </c>
      <c r="H408" s="173">
        <v>918.41099999999994</v>
      </c>
      <c r="L408" s="33"/>
      <c r="M408" s="142"/>
      <c r="T408" s="54"/>
      <c r="AU408" s="18" t="s">
        <v>87</v>
      </c>
    </row>
    <row r="409" spans="2:65" s="11" customFormat="1">
      <c r="B409" s="144"/>
      <c r="D409" s="139" t="s">
        <v>193</v>
      </c>
      <c r="F409" s="146" t="s">
        <v>1166</v>
      </c>
      <c r="H409" s="147">
        <v>468.39</v>
      </c>
      <c r="I409" s="148"/>
      <c r="L409" s="144"/>
      <c r="M409" s="149"/>
      <c r="T409" s="150"/>
      <c r="AT409" s="145" t="s">
        <v>193</v>
      </c>
      <c r="AU409" s="145" t="s">
        <v>87</v>
      </c>
      <c r="AV409" s="11" t="s">
        <v>87</v>
      </c>
      <c r="AW409" s="11" t="s">
        <v>4</v>
      </c>
      <c r="AX409" s="11" t="s">
        <v>85</v>
      </c>
      <c r="AY409" s="145" t="s">
        <v>155</v>
      </c>
    </row>
    <row r="410" spans="2:65" s="1" customFormat="1" ht="16.5" customHeight="1">
      <c r="B410" s="33"/>
      <c r="C410" s="126" t="s">
        <v>264</v>
      </c>
      <c r="D410" s="126" t="s">
        <v>156</v>
      </c>
      <c r="E410" s="127" t="s">
        <v>1039</v>
      </c>
      <c r="F410" s="128" t="s">
        <v>1040</v>
      </c>
      <c r="G410" s="129" t="s">
        <v>415</v>
      </c>
      <c r="H410" s="130">
        <v>1836.8219999999999</v>
      </c>
      <c r="I410" s="131"/>
      <c r="J410" s="132">
        <f>ROUND(I410*H410,2)</f>
        <v>0</v>
      </c>
      <c r="K410" s="128" t="s">
        <v>21</v>
      </c>
      <c r="L410" s="33"/>
      <c r="M410" s="133" t="s">
        <v>21</v>
      </c>
      <c r="N410" s="134" t="s">
        <v>48</v>
      </c>
      <c r="P410" s="135">
        <f>O410*H410</f>
        <v>0</v>
      </c>
      <c r="Q410" s="135">
        <v>0</v>
      </c>
      <c r="R410" s="135">
        <f>Q410*H410</f>
        <v>0</v>
      </c>
      <c r="S410" s="135">
        <v>0</v>
      </c>
      <c r="T410" s="136">
        <f>S410*H410</f>
        <v>0</v>
      </c>
      <c r="AR410" s="137" t="s">
        <v>243</v>
      </c>
      <c r="AT410" s="137" t="s">
        <v>156</v>
      </c>
      <c r="AU410" s="137" t="s">
        <v>87</v>
      </c>
      <c r="AY410" s="18" t="s">
        <v>155</v>
      </c>
      <c r="BE410" s="138">
        <f>IF(N410="základní",J410,0)</f>
        <v>0</v>
      </c>
      <c r="BF410" s="138">
        <f>IF(N410="snížená",J410,0)</f>
        <v>0</v>
      </c>
      <c r="BG410" s="138">
        <f>IF(N410="zákl. přenesená",J410,0)</f>
        <v>0</v>
      </c>
      <c r="BH410" s="138">
        <f>IF(N410="sníž. přenesená",J410,0)</f>
        <v>0</v>
      </c>
      <c r="BI410" s="138">
        <f>IF(N410="nulová",J410,0)</f>
        <v>0</v>
      </c>
      <c r="BJ410" s="18" t="s">
        <v>85</v>
      </c>
      <c r="BK410" s="138">
        <f>ROUND(I410*H410,2)</f>
        <v>0</v>
      </c>
      <c r="BL410" s="18" t="s">
        <v>243</v>
      </c>
      <c r="BM410" s="137" t="s">
        <v>1167</v>
      </c>
    </row>
    <row r="411" spans="2:65" s="1" customFormat="1">
      <c r="B411" s="33"/>
      <c r="D411" s="139" t="s">
        <v>161</v>
      </c>
      <c r="F411" s="140" t="s">
        <v>1042</v>
      </c>
      <c r="I411" s="141"/>
      <c r="L411" s="33"/>
      <c r="M411" s="142"/>
      <c r="T411" s="54"/>
      <c r="AT411" s="18" t="s">
        <v>161</v>
      </c>
      <c r="AU411" s="18" t="s">
        <v>87</v>
      </c>
    </row>
    <row r="412" spans="2:65" s="1" customFormat="1" ht="29.25">
      <c r="B412" s="33"/>
      <c r="D412" s="139" t="s">
        <v>162</v>
      </c>
      <c r="F412" s="143" t="s">
        <v>621</v>
      </c>
      <c r="I412" s="141"/>
      <c r="L412" s="33"/>
      <c r="M412" s="142"/>
      <c r="T412" s="54"/>
      <c r="AT412" s="18" t="s">
        <v>162</v>
      </c>
      <c r="AU412" s="18" t="s">
        <v>87</v>
      </c>
    </row>
    <row r="413" spans="2:65" s="11" customFormat="1">
      <c r="B413" s="144"/>
      <c r="D413" s="139" t="s">
        <v>193</v>
      </c>
      <c r="E413" s="145" t="s">
        <v>21</v>
      </c>
      <c r="F413" s="146" t="s">
        <v>1043</v>
      </c>
      <c r="H413" s="147">
        <v>1836.8219999999999</v>
      </c>
      <c r="I413" s="148"/>
      <c r="L413" s="144"/>
      <c r="M413" s="149"/>
      <c r="T413" s="150"/>
      <c r="AT413" s="145" t="s">
        <v>193</v>
      </c>
      <c r="AU413" s="145" t="s">
        <v>87</v>
      </c>
      <c r="AV413" s="11" t="s">
        <v>87</v>
      </c>
      <c r="AW413" s="11" t="s">
        <v>38</v>
      </c>
      <c r="AX413" s="11" t="s">
        <v>85</v>
      </c>
      <c r="AY413" s="145" t="s">
        <v>155</v>
      </c>
    </row>
    <row r="414" spans="2:65" s="1" customFormat="1">
      <c r="B414" s="33"/>
      <c r="D414" s="139" t="s">
        <v>445</v>
      </c>
      <c r="F414" s="171" t="s">
        <v>1020</v>
      </c>
      <c r="L414" s="33"/>
      <c r="M414" s="142"/>
      <c r="T414" s="54"/>
      <c r="AU414" s="18" t="s">
        <v>87</v>
      </c>
    </row>
    <row r="415" spans="2:65" s="1" customFormat="1">
      <c r="B415" s="33"/>
      <c r="D415" s="139" t="s">
        <v>445</v>
      </c>
      <c r="F415" s="172" t="s">
        <v>489</v>
      </c>
      <c r="H415" s="173">
        <v>0</v>
      </c>
      <c r="L415" s="33"/>
      <c r="M415" s="142"/>
      <c r="T415" s="54"/>
      <c r="AU415" s="18" t="s">
        <v>87</v>
      </c>
    </row>
    <row r="416" spans="2:65" s="1" customFormat="1">
      <c r="B416" s="33"/>
      <c r="D416" s="139" t="s">
        <v>445</v>
      </c>
      <c r="F416" s="172" t="s">
        <v>994</v>
      </c>
      <c r="H416" s="173">
        <v>0</v>
      </c>
      <c r="L416" s="33"/>
      <c r="M416" s="142"/>
      <c r="T416" s="54"/>
      <c r="AU416" s="18" t="s">
        <v>87</v>
      </c>
    </row>
    <row r="417" spans="2:47" s="1" customFormat="1">
      <c r="B417" s="33"/>
      <c r="D417" s="139" t="s">
        <v>445</v>
      </c>
      <c r="F417" s="172" t="s">
        <v>1135</v>
      </c>
      <c r="H417" s="173">
        <v>8.4580000000000002</v>
      </c>
      <c r="L417" s="33"/>
      <c r="M417" s="142"/>
      <c r="T417" s="54"/>
      <c r="AU417" s="18" t="s">
        <v>87</v>
      </c>
    </row>
    <row r="418" spans="2:47" s="1" customFormat="1">
      <c r="B418" s="33"/>
      <c r="D418" s="139" t="s">
        <v>445</v>
      </c>
      <c r="F418" s="172" t="s">
        <v>1136</v>
      </c>
      <c r="H418" s="173">
        <v>6</v>
      </c>
      <c r="L418" s="33"/>
      <c r="M418" s="142"/>
      <c r="T418" s="54"/>
      <c r="AU418" s="18" t="s">
        <v>87</v>
      </c>
    </row>
    <row r="419" spans="2:47" s="1" customFormat="1">
      <c r="B419" s="33"/>
      <c r="D419" s="139" t="s">
        <v>445</v>
      </c>
      <c r="F419" s="172" t="s">
        <v>997</v>
      </c>
      <c r="H419" s="173">
        <v>0</v>
      </c>
      <c r="L419" s="33"/>
      <c r="M419" s="142"/>
      <c r="T419" s="54"/>
      <c r="AU419" s="18" t="s">
        <v>87</v>
      </c>
    </row>
    <row r="420" spans="2:47" s="1" customFormat="1">
      <c r="B420" s="33"/>
      <c r="D420" s="139" t="s">
        <v>445</v>
      </c>
      <c r="F420" s="172" t="s">
        <v>1137</v>
      </c>
      <c r="H420" s="173">
        <v>76.540000000000006</v>
      </c>
      <c r="L420" s="33"/>
      <c r="M420" s="142"/>
      <c r="T420" s="54"/>
      <c r="AU420" s="18" t="s">
        <v>87</v>
      </c>
    </row>
    <row r="421" spans="2:47" s="1" customFormat="1">
      <c r="B421" s="33"/>
      <c r="D421" s="139" t="s">
        <v>445</v>
      </c>
      <c r="F421" s="172" t="s">
        <v>999</v>
      </c>
      <c r="H421" s="173">
        <v>0</v>
      </c>
      <c r="L421" s="33"/>
      <c r="M421" s="142"/>
      <c r="T421" s="54"/>
      <c r="AU421" s="18" t="s">
        <v>87</v>
      </c>
    </row>
    <row r="422" spans="2:47" s="1" customFormat="1">
      <c r="B422" s="33"/>
      <c r="D422" s="139" t="s">
        <v>445</v>
      </c>
      <c r="F422" s="172" t="s">
        <v>1138</v>
      </c>
      <c r="H422" s="173">
        <v>26.207999999999998</v>
      </c>
      <c r="L422" s="33"/>
      <c r="M422" s="142"/>
      <c r="T422" s="54"/>
      <c r="AU422" s="18" t="s">
        <v>87</v>
      </c>
    </row>
    <row r="423" spans="2:47" s="1" customFormat="1">
      <c r="B423" s="33"/>
      <c r="D423" s="139" t="s">
        <v>445</v>
      </c>
      <c r="F423" s="172" t="s">
        <v>1139</v>
      </c>
      <c r="H423" s="173">
        <v>14.352</v>
      </c>
      <c r="L423" s="33"/>
      <c r="M423" s="142"/>
      <c r="T423" s="54"/>
      <c r="AU423" s="18" t="s">
        <v>87</v>
      </c>
    </row>
    <row r="424" spans="2:47" s="1" customFormat="1">
      <c r="B424" s="33"/>
      <c r="D424" s="139" t="s">
        <v>445</v>
      </c>
      <c r="F424" s="172" t="s">
        <v>1140</v>
      </c>
      <c r="H424" s="173">
        <v>3.7440000000000002</v>
      </c>
      <c r="L424" s="33"/>
      <c r="M424" s="142"/>
      <c r="T424" s="54"/>
      <c r="AU424" s="18" t="s">
        <v>87</v>
      </c>
    </row>
    <row r="425" spans="2:47" s="1" customFormat="1">
      <c r="B425" s="33"/>
      <c r="D425" s="139" t="s">
        <v>445</v>
      </c>
      <c r="F425" s="172" t="s">
        <v>1008</v>
      </c>
      <c r="H425" s="173">
        <v>0</v>
      </c>
      <c r="L425" s="33"/>
      <c r="M425" s="142"/>
      <c r="T425" s="54"/>
      <c r="AU425" s="18" t="s">
        <v>87</v>
      </c>
    </row>
    <row r="426" spans="2:47" s="1" customFormat="1">
      <c r="B426" s="33"/>
      <c r="D426" s="139" t="s">
        <v>445</v>
      </c>
      <c r="F426" s="172" t="s">
        <v>1141</v>
      </c>
      <c r="H426" s="173">
        <v>227.65</v>
      </c>
      <c r="L426" s="33"/>
      <c r="M426" s="142"/>
      <c r="T426" s="54"/>
      <c r="AU426" s="18" t="s">
        <v>87</v>
      </c>
    </row>
    <row r="427" spans="2:47" s="1" customFormat="1">
      <c r="B427" s="33"/>
      <c r="D427" s="139" t="s">
        <v>445</v>
      </c>
      <c r="F427" s="172" t="s">
        <v>1142</v>
      </c>
      <c r="H427" s="173">
        <v>0</v>
      </c>
      <c r="L427" s="33"/>
      <c r="M427" s="142"/>
      <c r="T427" s="54"/>
      <c r="AU427" s="18" t="s">
        <v>87</v>
      </c>
    </row>
    <row r="428" spans="2:47" s="1" customFormat="1">
      <c r="B428" s="33"/>
      <c r="D428" s="139" t="s">
        <v>445</v>
      </c>
      <c r="F428" s="172" t="s">
        <v>1143</v>
      </c>
      <c r="H428" s="173">
        <v>29.44</v>
      </c>
      <c r="L428" s="33"/>
      <c r="M428" s="142"/>
      <c r="T428" s="54"/>
      <c r="AU428" s="18" t="s">
        <v>87</v>
      </c>
    </row>
    <row r="429" spans="2:47" s="1" customFormat="1">
      <c r="B429" s="33"/>
      <c r="D429" s="139" t="s">
        <v>445</v>
      </c>
      <c r="F429" s="172" t="s">
        <v>1144</v>
      </c>
      <c r="H429" s="173">
        <v>14.4</v>
      </c>
      <c r="L429" s="33"/>
      <c r="M429" s="142"/>
      <c r="T429" s="54"/>
      <c r="AU429" s="18" t="s">
        <v>87</v>
      </c>
    </row>
    <row r="430" spans="2:47" s="1" customFormat="1">
      <c r="B430" s="33"/>
      <c r="D430" s="139" t="s">
        <v>445</v>
      </c>
      <c r="F430" s="172" t="s">
        <v>1145</v>
      </c>
      <c r="H430" s="173">
        <v>0</v>
      </c>
      <c r="L430" s="33"/>
      <c r="M430" s="142"/>
      <c r="T430" s="54"/>
      <c r="AU430" s="18" t="s">
        <v>87</v>
      </c>
    </row>
    <row r="431" spans="2:47" s="1" customFormat="1">
      <c r="B431" s="33"/>
      <c r="D431" s="139" t="s">
        <v>445</v>
      </c>
      <c r="F431" s="172" t="s">
        <v>1146</v>
      </c>
      <c r="H431" s="173">
        <v>2.5920000000000001</v>
      </c>
      <c r="L431" s="33"/>
      <c r="M431" s="142"/>
      <c r="T431" s="54"/>
      <c r="AU431" s="18" t="s">
        <v>87</v>
      </c>
    </row>
    <row r="432" spans="2:47" s="1" customFormat="1">
      <c r="B432" s="33"/>
      <c r="D432" s="139" t="s">
        <v>445</v>
      </c>
      <c r="F432" s="172" t="s">
        <v>1147</v>
      </c>
      <c r="H432" s="173">
        <v>0.16</v>
      </c>
      <c r="L432" s="33"/>
      <c r="M432" s="142"/>
      <c r="T432" s="54"/>
      <c r="AU432" s="18" t="s">
        <v>87</v>
      </c>
    </row>
    <row r="433" spans="2:65" s="1" customFormat="1">
      <c r="B433" s="33"/>
      <c r="D433" s="139" t="s">
        <v>445</v>
      </c>
      <c r="F433" s="172" t="s">
        <v>1148</v>
      </c>
      <c r="H433" s="173">
        <v>6.08</v>
      </c>
      <c r="L433" s="33"/>
      <c r="M433" s="142"/>
      <c r="T433" s="54"/>
      <c r="AU433" s="18" t="s">
        <v>87</v>
      </c>
    </row>
    <row r="434" spans="2:65" s="1" customFormat="1">
      <c r="B434" s="33"/>
      <c r="D434" s="139" t="s">
        <v>445</v>
      </c>
      <c r="F434" s="172" t="s">
        <v>1149</v>
      </c>
      <c r="H434" s="173">
        <v>0</v>
      </c>
      <c r="L434" s="33"/>
      <c r="M434" s="142"/>
      <c r="T434" s="54"/>
      <c r="AU434" s="18" t="s">
        <v>87</v>
      </c>
    </row>
    <row r="435" spans="2:65" s="1" customFormat="1">
      <c r="B435" s="33"/>
      <c r="D435" s="139" t="s">
        <v>445</v>
      </c>
      <c r="F435" s="172" t="s">
        <v>1150</v>
      </c>
      <c r="H435" s="173">
        <v>133.48400000000001</v>
      </c>
      <c r="L435" s="33"/>
      <c r="M435" s="142"/>
      <c r="T435" s="54"/>
      <c r="AU435" s="18" t="s">
        <v>87</v>
      </c>
    </row>
    <row r="436" spans="2:65" s="1" customFormat="1">
      <c r="B436" s="33"/>
      <c r="D436" s="139" t="s">
        <v>445</v>
      </c>
      <c r="F436" s="172" t="s">
        <v>1151</v>
      </c>
      <c r="H436" s="173">
        <v>96.24</v>
      </c>
      <c r="L436" s="33"/>
      <c r="M436" s="142"/>
      <c r="T436" s="54"/>
      <c r="AU436" s="18" t="s">
        <v>87</v>
      </c>
    </row>
    <row r="437" spans="2:65" s="1" customFormat="1">
      <c r="B437" s="33"/>
      <c r="D437" s="139" t="s">
        <v>445</v>
      </c>
      <c r="F437" s="172" t="s">
        <v>1152</v>
      </c>
      <c r="H437" s="173">
        <v>0</v>
      </c>
      <c r="L437" s="33"/>
      <c r="M437" s="142"/>
      <c r="T437" s="54"/>
      <c r="AU437" s="18" t="s">
        <v>87</v>
      </c>
    </row>
    <row r="438" spans="2:65" s="1" customFormat="1">
      <c r="B438" s="33"/>
      <c r="D438" s="139" t="s">
        <v>445</v>
      </c>
      <c r="F438" s="172" t="s">
        <v>1153</v>
      </c>
      <c r="H438" s="173">
        <v>37.44</v>
      </c>
      <c r="L438" s="33"/>
      <c r="M438" s="142"/>
      <c r="T438" s="54"/>
      <c r="AU438" s="18" t="s">
        <v>87</v>
      </c>
    </row>
    <row r="439" spans="2:65" s="1" customFormat="1">
      <c r="B439" s="33"/>
      <c r="D439" s="139" t="s">
        <v>445</v>
      </c>
      <c r="F439" s="172" t="s">
        <v>1154</v>
      </c>
      <c r="H439" s="173">
        <v>170.52</v>
      </c>
      <c r="L439" s="33"/>
      <c r="M439" s="142"/>
      <c r="T439" s="54"/>
      <c r="AU439" s="18" t="s">
        <v>87</v>
      </c>
    </row>
    <row r="440" spans="2:65" s="1" customFormat="1">
      <c r="B440" s="33"/>
      <c r="D440" s="139" t="s">
        <v>445</v>
      </c>
      <c r="F440" s="172" t="s">
        <v>1155</v>
      </c>
      <c r="H440" s="173">
        <v>0</v>
      </c>
      <c r="L440" s="33"/>
      <c r="M440" s="142"/>
      <c r="T440" s="54"/>
      <c r="AU440" s="18" t="s">
        <v>87</v>
      </c>
    </row>
    <row r="441" spans="2:65" s="1" customFormat="1">
      <c r="B441" s="33"/>
      <c r="D441" s="139" t="s">
        <v>445</v>
      </c>
      <c r="F441" s="172" t="s">
        <v>1156</v>
      </c>
      <c r="H441" s="173">
        <v>7.1829999999999998</v>
      </c>
      <c r="L441" s="33"/>
      <c r="M441" s="142"/>
      <c r="T441" s="54"/>
      <c r="AU441" s="18" t="s">
        <v>87</v>
      </c>
    </row>
    <row r="442" spans="2:65" s="1" customFormat="1">
      <c r="B442" s="33"/>
      <c r="D442" s="139" t="s">
        <v>445</v>
      </c>
      <c r="F442" s="172" t="s">
        <v>1157</v>
      </c>
      <c r="H442" s="173">
        <v>57.92</v>
      </c>
      <c r="L442" s="33"/>
      <c r="M442" s="142"/>
      <c r="T442" s="54"/>
      <c r="AU442" s="18" t="s">
        <v>87</v>
      </c>
    </row>
    <row r="443" spans="2:65" s="1" customFormat="1">
      <c r="B443" s="33"/>
      <c r="D443" s="139" t="s">
        <v>445</v>
      </c>
      <c r="F443" s="172" t="s">
        <v>464</v>
      </c>
      <c r="H443" s="173">
        <v>918.41099999999994</v>
      </c>
      <c r="L443" s="33"/>
      <c r="M443" s="142"/>
      <c r="T443" s="54"/>
      <c r="AU443" s="18" t="s">
        <v>87</v>
      </c>
    </row>
    <row r="444" spans="2:65" s="1" customFormat="1" ht="16.5" customHeight="1">
      <c r="B444" s="33"/>
      <c r="C444" s="151" t="s">
        <v>269</v>
      </c>
      <c r="D444" s="151" t="s">
        <v>244</v>
      </c>
      <c r="E444" s="152" t="s">
        <v>1044</v>
      </c>
      <c r="F444" s="153" t="s">
        <v>1045</v>
      </c>
      <c r="G444" s="154" t="s">
        <v>638</v>
      </c>
      <c r="H444" s="155">
        <v>716.36099999999999</v>
      </c>
      <c r="I444" s="156"/>
      <c r="J444" s="157">
        <f>ROUND(I444*H444,2)</f>
        <v>0</v>
      </c>
      <c r="K444" s="153" t="s">
        <v>452</v>
      </c>
      <c r="L444" s="158"/>
      <c r="M444" s="159" t="s">
        <v>21</v>
      </c>
      <c r="N444" s="160" t="s">
        <v>48</v>
      </c>
      <c r="P444" s="135">
        <f>O444*H444</f>
        <v>0</v>
      </c>
      <c r="Q444" s="135">
        <v>1E-3</v>
      </c>
      <c r="R444" s="135">
        <f>Q444*H444</f>
        <v>0.71636100000000003</v>
      </c>
      <c r="S444" s="135">
        <v>0</v>
      </c>
      <c r="T444" s="136">
        <f>S444*H444</f>
        <v>0</v>
      </c>
      <c r="AR444" s="137" t="s">
        <v>336</v>
      </c>
      <c r="AT444" s="137" t="s">
        <v>244</v>
      </c>
      <c r="AU444" s="137" t="s">
        <v>87</v>
      </c>
      <c r="AY444" s="18" t="s">
        <v>155</v>
      </c>
      <c r="BE444" s="138">
        <f>IF(N444="základní",J444,0)</f>
        <v>0</v>
      </c>
      <c r="BF444" s="138">
        <f>IF(N444="snížená",J444,0)</f>
        <v>0</v>
      </c>
      <c r="BG444" s="138">
        <f>IF(N444="zákl. přenesená",J444,0)</f>
        <v>0</v>
      </c>
      <c r="BH444" s="138">
        <f>IF(N444="sníž. přenesená",J444,0)</f>
        <v>0</v>
      </c>
      <c r="BI444" s="138">
        <f>IF(N444="nulová",J444,0)</f>
        <v>0</v>
      </c>
      <c r="BJ444" s="18" t="s">
        <v>85</v>
      </c>
      <c r="BK444" s="138">
        <f>ROUND(I444*H444,2)</f>
        <v>0</v>
      </c>
      <c r="BL444" s="18" t="s">
        <v>243</v>
      </c>
      <c r="BM444" s="137" t="s">
        <v>1168</v>
      </c>
    </row>
    <row r="445" spans="2:65" s="1" customFormat="1">
      <c r="B445" s="33"/>
      <c r="D445" s="139" t="s">
        <v>161</v>
      </c>
      <c r="F445" s="140" t="s">
        <v>1045</v>
      </c>
      <c r="I445" s="141"/>
      <c r="L445" s="33"/>
      <c r="M445" s="142"/>
      <c r="T445" s="54"/>
      <c r="AT445" s="18" t="s">
        <v>161</v>
      </c>
      <c r="AU445" s="18" t="s">
        <v>87</v>
      </c>
    </row>
    <row r="446" spans="2:65" s="1" customFormat="1" ht="29.25">
      <c r="B446" s="33"/>
      <c r="D446" s="139" t="s">
        <v>162</v>
      </c>
      <c r="F446" s="143" t="s">
        <v>621</v>
      </c>
      <c r="I446" s="141"/>
      <c r="L446" s="33"/>
      <c r="M446" s="142"/>
      <c r="T446" s="54"/>
      <c r="AT446" s="18" t="s">
        <v>162</v>
      </c>
      <c r="AU446" s="18" t="s">
        <v>87</v>
      </c>
    </row>
    <row r="447" spans="2:65" s="11" customFormat="1">
      <c r="B447" s="144"/>
      <c r="D447" s="139" t="s">
        <v>193</v>
      </c>
      <c r="E447" s="145" t="s">
        <v>21</v>
      </c>
      <c r="F447" s="146" t="s">
        <v>1047</v>
      </c>
      <c r="H447" s="147">
        <v>1836.8219999999999</v>
      </c>
      <c r="I447" s="148"/>
      <c r="L447" s="144"/>
      <c r="M447" s="149"/>
      <c r="T447" s="150"/>
      <c r="AT447" s="145" t="s">
        <v>193</v>
      </c>
      <c r="AU447" s="145" t="s">
        <v>87</v>
      </c>
      <c r="AV447" s="11" t="s">
        <v>87</v>
      </c>
      <c r="AW447" s="11" t="s">
        <v>38</v>
      </c>
      <c r="AX447" s="11" t="s">
        <v>85</v>
      </c>
      <c r="AY447" s="145" t="s">
        <v>155</v>
      </c>
    </row>
    <row r="448" spans="2:65" s="1" customFormat="1">
      <c r="B448" s="33"/>
      <c r="D448" s="139" t="s">
        <v>445</v>
      </c>
      <c r="F448" s="171" t="s">
        <v>1020</v>
      </c>
      <c r="L448" s="33"/>
      <c r="M448" s="142"/>
      <c r="T448" s="54"/>
      <c r="AU448" s="18" t="s">
        <v>87</v>
      </c>
    </row>
    <row r="449" spans="2:47" s="1" customFormat="1">
      <c r="B449" s="33"/>
      <c r="D449" s="139" t="s">
        <v>445</v>
      </c>
      <c r="F449" s="172" t="s">
        <v>489</v>
      </c>
      <c r="H449" s="173">
        <v>0</v>
      </c>
      <c r="L449" s="33"/>
      <c r="M449" s="142"/>
      <c r="T449" s="54"/>
      <c r="AU449" s="18" t="s">
        <v>87</v>
      </c>
    </row>
    <row r="450" spans="2:47" s="1" customFormat="1">
      <c r="B450" s="33"/>
      <c r="D450" s="139" t="s">
        <v>445</v>
      </c>
      <c r="F450" s="172" t="s">
        <v>994</v>
      </c>
      <c r="H450" s="173">
        <v>0</v>
      </c>
      <c r="L450" s="33"/>
      <c r="M450" s="142"/>
      <c r="T450" s="54"/>
      <c r="AU450" s="18" t="s">
        <v>87</v>
      </c>
    </row>
    <row r="451" spans="2:47" s="1" customFormat="1">
      <c r="B451" s="33"/>
      <c r="D451" s="139" t="s">
        <v>445</v>
      </c>
      <c r="F451" s="172" t="s">
        <v>1135</v>
      </c>
      <c r="H451" s="173">
        <v>8.4580000000000002</v>
      </c>
      <c r="L451" s="33"/>
      <c r="M451" s="142"/>
      <c r="T451" s="54"/>
      <c r="AU451" s="18" t="s">
        <v>87</v>
      </c>
    </row>
    <row r="452" spans="2:47" s="1" customFormat="1">
      <c r="B452" s="33"/>
      <c r="D452" s="139" t="s">
        <v>445</v>
      </c>
      <c r="F452" s="172" t="s">
        <v>1136</v>
      </c>
      <c r="H452" s="173">
        <v>6</v>
      </c>
      <c r="L452" s="33"/>
      <c r="M452" s="142"/>
      <c r="T452" s="54"/>
      <c r="AU452" s="18" t="s">
        <v>87</v>
      </c>
    </row>
    <row r="453" spans="2:47" s="1" customFormat="1">
      <c r="B453" s="33"/>
      <c r="D453" s="139" t="s">
        <v>445</v>
      </c>
      <c r="F453" s="172" t="s">
        <v>997</v>
      </c>
      <c r="H453" s="173">
        <v>0</v>
      </c>
      <c r="L453" s="33"/>
      <c r="M453" s="142"/>
      <c r="T453" s="54"/>
      <c r="AU453" s="18" t="s">
        <v>87</v>
      </c>
    </row>
    <row r="454" spans="2:47" s="1" customFormat="1">
      <c r="B454" s="33"/>
      <c r="D454" s="139" t="s">
        <v>445</v>
      </c>
      <c r="F454" s="172" t="s">
        <v>1137</v>
      </c>
      <c r="H454" s="173">
        <v>76.540000000000006</v>
      </c>
      <c r="L454" s="33"/>
      <c r="M454" s="142"/>
      <c r="T454" s="54"/>
      <c r="AU454" s="18" t="s">
        <v>87</v>
      </c>
    </row>
    <row r="455" spans="2:47" s="1" customFormat="1">
      <c r="B455" s="33"/>
      <c r="D455" s="139" t="s">
        <v>445</v>
      </c>
      <c r="F455" s="172" t="s">
        <v>999</v>
      </c>
      <c r="H455" s="173">
        <v>0</v>
      </c>
      <c r="L455" s="33"/>
      <c r="M455" s="142"/>
      <c r="T455" s="54"/>
      <c r="AU455" s="18" t="s">
        <v>87</v>
      </c>
    </row>
    <row r="456" spans="2:47" s="1" customFormat="1">
      <c r="B456" s="33"/>
      <c r="D456" s="139" t="s">
        <v>445</v>
      </c>
      <c r="F456" s="172" t="s">
        <v>1138</v>
      </c>
      <c r="H456" s="173">
        <v>26.207999999999998</v>
      </c>
      <c r="L456" s="33"/>
      <c r="M456" s="142"/>
      <c r="T456" s="54"/>
      <c r="AU456" s="18" t="s">
        <v>87</v>
      </c>
    </row>
    <row r="457" spans="2:47" s="1" customFormat="1">
      <c r="B457" s="33"/>
      <c r="D457" s="139" t="s">
        <v>445</v>
      </c>
      <c r="F457" s="172" t="s">
        <v>1139</v>
      </c>
      <c r="H457" s="173">
        <v>14.352</v>
      </c>
      <c r="L457" s="33"/>
      <c r="M457" s="142"/>
      <c r="T457" s="54"/>
      <c r="AU457" s="18" t="s">
        <v>87</v>
      </c>
    </row>
    <row r="458" spans="2:47" s="1" customFormat="1">
      <c r="B458" s="33"/>
      <c r="D458" s="139" t="s">
        <v>445</v>
      </c>
      <c r="F458" s="172" t="s">
        <v>1140</v>
      </c>
      <c r="H458" s="173">
        <v>3.7440000000000002</v>
      </c>
      <c r="L458" s="33"/>
      <c r="M458" s="142"/>
      <c r="T458" s="54"/>
      <c r="AU458" s="18" t="s">
        <v>87</v>
      </c>
    </row>
    <row r="459" spans="2:47" s="1" customFormat="1">
      <c r="B459" s="33"/>
      <c r="D459" s="139" t="s">
        <v>445</v>
      </c>
      <c r="F459" s="172" t="s">
        <v>1008</v>
      </c>
      <c r="H459" s="173">
        <v>0</v>
      </c>
      <c r="L459" s="33"/>
      <c r="M459" s="142"/>
      <c r="T459" s="54"/>
      <c r="AU459" s="18" t="s">
        <v>87</v>
      </c>
    </row>
    <row r="460" spans="2:47" s="1" customFormat="1">
      <c r="B460" s="33"/>
      <c r="D460" s="139" t="s">
        <v>445</v>
      </c>
      <c r="F460" s="172" t="s">
        <v>1141</v>
      </c>
      <c r="H460" s="173">
        <v>227.65</v>
      </c>
      <c r="L460" s="33"/>
      <c r="M460" s="142"/>
      <c r="T460" s="54"/>
      <c r="AU460" s="18" t="s">
        <v>87</v>
      </c>
    </row>
    <row r="461" spans="2:47" s="1" customFormat="1">
      <c r="B461" s="33"/>
      <c r="D461" s="139" t="s">
        <v>445</v>
      </c>
      <c r="F461" s="172" t="s">
        <v>1142</v>
      </c>
      <c r="H461" s="173">
        <v>0</v>
      </c>
      <c r="L461" s="33"/>
      <c r="M461" s="142"/>
      <c r="T461" s="54"/>
      <c r="AU461" s="18" t="s">
        <v>87</v>
      </c>
    </row>
    <row r="462" spans="2:47" s="1" customFormat="1">
      <c r="B462" s="33"/>
      <c r="D462" s="139" t="s">
        <v>445</v>
      </c>
      <c r="F462" s="172" t="s">
        <v>1143</v>
      </c>
      <c r="H462" s="173">
        <v>29.44</v>
      </c>
      <c r="L462" s="33"/>
      <c r="M462" s="142"/>
      <c r="T462" s="54"/>
      <c r="AU462" s="18" t="s">
        <v>87</v>
      </c>
    </row>
    <row r="463" spans="2:47" s="1" customFormat="1">
      <c r="B463" s="33"/>
      <c r="D463" s="139" t="s">
        <v>445</v>
      </c>
      <c r="F463" s="172" t="s">
        <v>1144</v>
      </c>
      <c r="H463" s="173">
        <v>14.4</v>
      </c>
      <c r="L463" s="33"/>
      <c r="M463" s="142"/>
      <c r="T463" s="54"/>
      <c r="AU463" s="18" t="s">
        <v>87</v>
      </c>
    </row>
    <row r="464" spans="2:47" s="1" customFormat="1">
      <c r="B464" s="33"/>
      <c r="D464" s="139" t="s">
        <v>445</v>
      </c>
      <c r="F464" s="172" t="s">
        <v>1145</v>
      </c>
      <c r="H464" s="173">
        <v>0</v>
      </c>
      <c r="L464" s="33"/>
      <c r="M464" s="142"/>
      <c r="T464" s="54"/>
      <c r="AU464" s="18" t="s">
        <v>87</v>
      </c>
    </row>
    <row r="465" spans="2:65" s="1" customFormat="1">
      <c r="B465" s="33"/>
      <c r="D465" s="139" t="s">
        <v>445</v>
      </c>
      <c r="F465" s="172" t="s">
        <v>1146</v>
      </c>
      <c r="H465" s="173">
        <v>2.5920000000000001</v>
      </c>
      <c r="L465" s="33"/>
      <c r="M465" s="142"/>
      <c r="T465" s="54"/>
      <c r="AU465" s="18" t="s">
        <v>87</v>
      </c>
    </row>
    <row r="466" spans="2:65" s="1" customFormat="1">
      <c r="B466" s="33"/>
      <c r="D466" s="139" t="s">
        <v>445</v>
      </c>
      <c r="F466" s="172" t="s">
        <v>1147</v>
      </c>
      <c r="H466" s="173">
        <v>0.16</v>
      </c>
      <c r="L466" s="33"/>
      <c r="M466" s="142"/>
      <c r="T466" s="54"/>
      <c r="AU466" s="18" t="s">
        <v>87</v>
      </c>
    </row>
    <row r="467" spans="2:65" s="1" customFormat="1">
      <c r="B467" s="33"/>
      <c r="D467" s="139" t="s">
        <v>445</v>
      </c>
      <c r="F467" s="172" t="s">
        <v>1148</v>
      </c>
      <c r="H467" s="173">
        <v>6.08</v>
      </c>
      <c r="L467" s="33"/>
      <c r="M467" s="142"/>
      <c r="T467" s="54"/>
      <c r="AU467" s="18" t="s">
        <v>87</v>
      </c>
    </row>
    <row r="468" spans="2:65" s="1" customFormat="1">
      <c r="B468" s="33"/>
      <c r="D468" s="139" t="s">
        <v>445</v>
      </c>
      <c r="F468" s="172" t="s">
        <v>1149</v>
      </c>
      <c r="H468" s="173">
        <v>0</v>
      </c>
      <c r="L468" s="33"/>
      <c r="M468" s="142"/>
      <c r="T468" s="54"/>
      <c r="AU468" s="18" t="s">
        <v>87</v>
      </c>
    </row>
    <row r="469" spans="2:65" s="1" customFormat="1">
      <c r="B469" s="33"/>
      <c r="D469" s="139" t="s">
        <v>445</v>
      </c>
      <c r="F469" s="172" t="s">
        <v>1150</v>
      </c>
      <c r="H469" s="173">
        <v>133.48400000000001</v>
      </c>
      <c r="L469" s="33"/>
      <c r="M469" s="142"/>
      <c r="T469" s="54"/>
      <c r="AU469" s="18" t="s">
        <v>87</v>
      </c>
    </row>
    <row r="470" spans="2:65" s="1" customFormat="1">
      <c r="B470" s="33"/>
      <c r="D470" s="139" t="s">
        <v>445</v>
      </c>
      <c r="F470" s="172" t="s">
        <v>1151</v>
      </c>
      <c r="H470" s="173">
        <v>96.24</v>
      </c>
      <c r="L470" s="33"/>
      <c r="M470" s="142"/>
      <c r="T470" s="54"/>
      <c r="AU470" s="18" t="s">
        <v>87</v>
      </c>
    </row>
    <row r="471" spans="2:65" s="1" customFormat="1">
      <c r="B471" s="33"/>
      <c r="D471" s="139" t="s">
        <v>445</v>
      </c>
      <c r="F471" s="172" t="s">
        <v>1152</v>
      </c>
      <c r="H471" s="173">
        <v>0</v>
      </c>
      <c r="L471" s="33"/>
      <c r="M471" s="142"/>
      <c r="T471" s="54"/>
      <c r="AU471" s="18" t="s">
        <v>87</v>
      </c>
    </row>
    <row r="472" spans="2:65" s="1" customFormat="1">
      <c r="B472" s="33"/>
      <c r="D472" s="139" t="s">
        <v>445</v>
      </c>
      <c r="F472" s="172" t="s">
        <v>1153</v>
      </c>
      <c r="H472" s="173">
        <v>37.44</v>
      </c>
      <c r="L472" s="33"/>
      <c r="M472" s="142"/>
      <c r="T472" s="54"/>
      <c r="AU472" s="18" t="s">
        <v>87</v>
      </c>
    </row>
    <row r="473" spans="2:65" s="1" customFormat="1">
      <c r="B473" s="33"/>
      <c r="D473" s="139" t="s">
        <v>445</v>
      </c>
      <c r="F473" s="172" t="s">
        <v>1154</v>
      </c>
      <c r="H473" s="173">
        <v>170.52</v>
      </c>
      <c r="L473" s="33"/>
      <c r="M473" s="142"/>
      <c r="T473" s="54"/>
      <c r="AU473" s="18" t="s">
        <v>87</v>
      </c>
    </row>
    <row r="474" spans="2:65" s="1" customFormat="1">
      <c r="B474" s="33"/>
      <c r="D474" s="139" t="s">
        <v>445</v>
      </c>
      <c r="F474" s="172" t="s">
        <v>1155</v>
      </c>
      <c r="H474" s="173">
        <v>0</v>
      </c>
      <c r="L474" s="33"/>
      <c r="M474" s="142"/>
      <c r="T474" s="54"/>
      <c r="AU474" s="18" t="s">
        <v>87</v>
      </c>
    </row>
    <row r="475" spans="2:65" s="1" customFormat="1">
      <c r="B475" s="33"/>
      <c r="D475" s="139" t="s">
        <v>445</v>
      </c>
      <c r="F475" s="172" t="s">
        <v>1156</v>
      </c>
      <c r="H475" s="173">
        <v>7.1829999999999998</v>
      </c>
      <c r="L475" s="33"/>
      <c r="M475" s="142"/>
      <c r="T475" s="54"/>
      <c r="AU475" s="18" t="s">
        <v>87</v>
      </c>
    </row>
    <row r="476" spans="2:65" s="1" customFormat="1">
      <c r="B476" s="33"/>
      <c r="D476" s="139" t="s">
        <v>445</v>
      </c>
      <c r="F476" s="172" t="s">
        <v>1157</v>
      </c>
      <c r="H476" s="173">
        <v>57.92</v>
      </c>
      <c r="L476" s="33"/>
      <c r="M476" s="142"/>
      <c r="T476" s="54"/>
      <c r="AU476" s="18" t="s">
        <v>87</v>
      </c>
    </row>
    <row r="477" spans="2:65" s="1" customFormat="1">
      <c r="B477" s="33"/>
      <c r="D477" s="139" t="s">
        <v>445</v>
      </c>
      <c r="F477" s="172" t="s">
        <v>464</v>
      </c>
      <c r="H477" s="173">
        <v>918.41099999999994</v>
      </c>
      <c r="L477" s="33"/>
      <c r="M477" s="142"/>
      <c r="T477" s="54"/>
      <c r="AU477" s="18" t="s">
        <v>87</v>
      </c>
    </row>
    <row r="478" spans="2:65" s="11" customFormat="1">
      <c r="B478" s="144"/>
      <c r="D478" s="139" t="s">
        <v>193</v>
      </c>
      <c r="F478" s="146" t="s">
        <v>1169</v>
      </c>
      <c r="H478" s="147">
        <v>716.36099999999999</v>
      </c>
      <c r="I478" s="148"/>
      <c r="L478" s="144"/>
      <c r="M478" s="149"/>
      <c r="T478" s="150"/>
      <c r="AT478" s="145" t="s">
        <v>193</v>
      </c>
      <c r="AU478" s="145" t="s">
        <v>87</v>
      </c>
      <c r="AV478" s="11" t="s">
        <v>87</v>
      </c>
      <c r="AW478" s="11" t="s">
        <v>4</v>
      </c>
      <c r="AX478" s="11" t="s">
        <v>85</v>
      </c>
      <c r="AY478" s="145" t="s">
        <v>155</v>
      </c>
    </row>
    <row r="479" spans="2:65" s="1" customFormat="1" ht="21.75" customHeight="1">
      <c r="B479" s="33"/>
      <c r="C479" s="126" t="s">
        <v>7</v>
      </c>
      <c r="D479" s="126" t="s">
        <v>156</v>
      </c>
      <c r="E479" s="127" t="s">
        <v>1049</v>
      </c>
      <c r="F479" s="128" t="s">
        <v>1050</v>
      </c>
      <c r="G479" s="129" t="s">
        <v>719</v>
      </c>
      <c r="H479" s="130">
        <v>1</v>
      </c>
      <c r="I479" s="131"/>
      <c r="J479" s="132">
        <f>ROUND(I479*H479,2)</f>
        <v>0</v>
      </c>
      <c r="K479" s="128" t="s">
        <v>21</v>
      </c>
      <c r="L479" s="33"/>
      <c r="M479" s="133" t="s">
        <v>21</v>
      </c>
      <c r="N479" s="134" t="s">
        <v>48</v>
      </c>
      <c r="P479" s="135">
        <f>O479*H479</f>
        <v>0</v>
      </c>
      <c r="Q479" s="135">
        <v>0</v>
      </c>
      <c r="R479" s="135">
        <f>Q479*H479</f>
        <v>0</v>
      </c>
      <c r="S479" s="135">
        <v>0</v>
      </c>
      <c r="T479" s="136">
        <f>S479*H479</f>
        <v>0</v>
      </c>
      <c r="AR479" s="137" t="s">
        <v>243</v>
      </c>
      <c r="AT479" s="137" t="s">
        <v>156</v>
      </c>
      <c r="AU479" s="137" t="s">
        <v>87</v>
      </c>
      <c r="AY479" s="18" t="s">
        <v>155</v>
      </c>
      <c r="BE479" s="138">
        <f>IF(N479="základní",J479,0)</f>
        <v>0</v>
      </c>
      <c r="BF479" s="138">
        <f>IF(N479="snížená",J479,0)</f>
        <v>0</v>
      </c>
      <c r="BG479" s="138">
        <f>IF(N479="zákl. přenesená",J479,0)</f>
        <v>0</v>
      </c>
      <c r="BH479" s="138">
        <f>IF(N479="sníž. přenesená",J479,0)</f>
        <v>0</v>
      </c>
      <c r="BI479" s="138">
        <f>IF(N479="nulová",J479,0)</f>
        <v>0</v>
      </c>
      <c r="BJ479" s="18" t="s">
        <v>85</v>
      </c>
      <c r="BK479" s="138">
        <f>ROUND(I479*H479,2)</f>
        <v>0</v>
      </c>
      <c r="BL479" s="18" t="s">
        <v>243</v>
      </c>
      <c r="BM479" s="137" t="s">
        <v>1170</v>
      </c>
    </row>
    <row r="480" spans="2:65" s="1" customFormat="1">
      <c r="B480" s="33"/>
      <c r="D480" s="139" t="s">
        <v>161</v>
      </c>
      <c r="F480" s="140" t="s">
        <v>1052</v>
      </c>
      <c r="I480" s="141"/>
      <c r="L480" s="33"/>
      <c r="M480" s="142"/>
      <c r="T480" s="54"/>
      <c r="AT480" s="18" t="s">
        <v>161</v>
      </c>
      <c r="AU480" s="18" t="s">
        <v>87</v>
      </c>
    </row>
    <row r="481" spans="2:65" s="1" customFormat="1" ht="19.5">
      <c r="B481" s="33"/>
      <c r="D481" s="139" t="s">
        <v>162</v>
      </c>
      <c r="F481" s="143" t="s">
        <v>1053</v>
      </c>
      <c r="I481" s="141"/>
      <c r="L481" s="33"/>
      <c r="M481" s="142"/>
      <c r="T481" s="54"/>
      <c r="AT481" s="18" t="s">
        <v>162</v>
      </c>
      <c r="AU481" s="18" t="s">
        <v>87</v>
      </c>
    </row>
    <row r="482" spans="2:65" s="13" customFormat="1">
      <c r="B482" s="176"/>
      <c r="D482" s="139" t="s">
        <v>193</v>
      </c>
      <c r="E482" s="177" t="s">
        <v>21</v>
      </c>
      <c r="F482" s="178" t="s">
        <v>1171</v>
      </c>
      <c r="H482" s="177" t="s">
        <v>21</v>
      </c>
      <c r="I482" s="179"/>
      <c r="L482" s="176"/>
      <c r="M482" s="180"/>
      <c r="T482" s="181"/>
      <c r="AT482" s="177" t="s">
        <v>193</v>
      </c>
      <c r="AU482" s="177" t="s">
        <v>87</v>
      </c>
      <c r="AV482" s="13" t="s">
        <v>85</v>
      </c>
      <c r="AW482" s="13" t="s">
        <v>38</v>
      </c>
      <c r="AX482" s="13" t="s">
        <v>77</v>
      </c>
      <c r="AY482" s="177" t="s">
        <v>155</v>
      </c>
    </row>
    <row r="483" spans="2:65" s="13" customFormat="1">
      <c r="B483" s="176"/>
      <c r="D483" s="139" t="s">
        <v>193</v>
      </c>
      <c r="E483" s="177" t="s">
        <v>21</v>
      </c>
      <c r="F483" s="178" t="s">
        <v>1055</v>
      </c>
      <c r="H483" s="177" t="s">
        <v>21</v>
      </c>
      <c r="I483" s="179"/>
      <c r="L483" s="176"/>
      <c r="M483" s="180"/>
      <c r="T483" s="181"/>
      <c r="AT483" s="177" t="s">
        <v>193</v>
      </c>
      <c r="AU483" s="177" t="s">
        <v>87</v>
      </c>
      <c r="AV483" s="13" t="s">
        <v>85</v>
      </c>
      <c r="AW483" s="13" t="s">
        <v>38</v>
      </c>
      <c r="AX483" s="13" t="s">
        <v>77</v>
      </c>
      <c r="AY483" s="177" t="s">
        <v>155</v>
      </c>
    </row>
    <row r="484" spans="2:65" s="11" customFormat="1">
      <c r="B484" s="144"/>
      <c r="D484" s="139" t="s">
        <v>193</v>
      </c>
      <c r="E484" s="145" t="s">
        <v>21</v>
      </c>
      <c r="F484" s="146" t="s">
        <v>1172</v>
      </c>
      <c r="H484" s="147">
        <v>1</v>
      </c>
      <c r="I484" s="148"/>
      <c r="L484" s="144"/>
      <c r="M484" s="149"/>
      <c r="T484" s="150"/>
      <c r="AT484" s="145" t="s">
        <v>193</v>
      </c>
      <c r="AU484" s="145" t="s">
        <v>87</v>
      </c>
      <c r="AV484" s="11" t="s">
        <v>87</v>
      </c>
      <c r="AW484" s="11" t="s">
        <v>38</v>
      </c>
      <c r="AX484" s="11" t="s">
        <v>77</v>
      </c>
      <c r="AY484" s="145" t="s">
        <v>155</v>
      </c>
    </row>
    <row r="485" spans="2:65" s="14" customFormat="1">
      <c r="B485" s="182"/>
      <c r="D485" s="139" t="s">
        <v>193</v>
      </c>
      <c r="E485" s="183" t="s">
        <v>732</v>
      </c>
      <c r="F485" s="184" t="s">
        <v>464</v>
      </c>
      <c r="H485" s="185">
        <v>1</v>
      </c>
      <c r="I485" s="186"/>
      <c r="L485" s="182"/>
      <c r="M485" s="187"/>
      <c r="T485" s="188"/>
      <c r="AT485" s="183" t="s">
        <v>193</v>
      </c>
      <c r="AU485" s="183" t="s">
        <v>87</v>
      </c>
      <c r="AV485" s="14" t="s">
        <v>154</v>
      </c>
      <c r="AW485" s="14" t="s">
        <v>38</v>
      </c>
      <c r="AX485" s="14" t="s">
        <v>85</v>
      </c>
      <c r="AY485" s="183" t="s">
        <v>155</v>
      </c>
    </row>
    <row r="486" spans="2:65" s="1" customFormat="1" ht="16.5" customHeight="1">
      <c r="B486" s="33"/>
      <c r="C486" s="126" t="s">
        <v>278</v>
      </c>
      <c r="D486" s="126" t="s">
        <v>156</v>
      </c>
      <c r="E486" s="127" t="s">
        <v>1057</v>
      </c>
      <c r="F486" s="128" t="s">
        <v>1058</v>
      </c>
      <c r="G486" s="129" t="s">
        <v>719</v>
      </c>
      <c r="H486" s="130">
        <v>1</v>
      </c>
      <c r="I486" s="131"/>
      <c r="J486" s="132">
        <f>ROUND(I486*H486,2)</f>
        <v>0</v>
      </c>
      <c r="K486" s="128" t="s">
        <v>21</v>
      </c>
      <c r="L486" s="33"/>
      <c r="M486" s="133" t="s">
        <v>21</v>
      </c>
      <c r="N486" s="134" t="s">
        <v>48</v>
      </c>
      <c r="P486" s="135">
        <f>O486*H486</f>
        <v>0</v>
      </c>
      <c r="Q486" s="135">
        <v>0</v>
      </c>
      <c r="R486" s="135">
        <f>Q486*H486</f>
        <v>0</v>
      </c>
      <c r="S486" s="135">
        <v>0</v>
      </c>
      <c r="T486" s="136">
        <f>S486*H486</f>
        <v>0</v>
      </c>
      <c r="AR486" s="137" t="s">
        <v>243</v>
      </c>
      <c r="AT486" s="137" t="s">
        <v>156</v>
      </c>
      <c r="AU486" s="137" t="s">
        <v>87</v>
      </c>
      <c r="AY486" s="18" t="s">
        <v>155</v>
      </c>
      <c r="BE486" s="138">
        <f>IF(N486="základní",J486,0)</f>
        <v>0</v>
      </c>
      <c r="BF486" s="138">
        <f>IF(N486="snížená",J486,0)</f>
        <v>0</v>
      </c>
      <c r="BG486" s="138">
        <f>IF(N486="zákl. přenesená",J486,0)</f>
        <v>0</v>
      </c>
      <c r="BH486" s="138">
        <f>IF(N486="sníž. přenesená",J486,0)</f>
        <v>0</v>
      </c>
      <c r="BI486" s="138">
        <f>IF(N486="nulová",J486,0)</f>
        <v>0</v>
      </c>
      <c r="BJ486" s="18" t="s">
        <v>85</v>
      </c>
      <c r="BK486" s="138">
        <f>ROUND(I486*H486,2)</f>
        <v>0</v>
      </c>
      <c r="BL486" s="18" t="s">
        <v>243</v>
      </c>
      <c r="BM486" s="137" t="s">
        <v>1173</v>
      </c>
    </row>
    <row r="487" spans="2:65" s="1" customFormat="1" ht="39">
      <c r="B487" s="33"/>
      <c r="D487" s="139" t="s">
        <v>161</v>
      </c>
      <c r="F487" s="140" t="s">
        <v>1060</v>
      </c>
      <c r="I487" s="141"/>
      <c r="L487" s="33"/>
      <c r="M487" s="142"/>
      <c r="T487" s="54"/>
      <c r="AT487" s="18" t="s">
        <v>161</v>
      </c>
      <c r="AU487" s="18" t="s">
        <v>87</v>
      </c>
    </row>
    <row r="488" spans="2:65" s="11" customFormat="1">
      <c r="B488" s="144"/>
      <c r="D488" s="139" t="s">
        <v>193</v>
      </c>
      <c r="E488" s="145" t="s">
        <v>21</v>
      </c>
      <c r="F488" s="146" t="s">
        <v>732</v>
      </c>
      <c r="H488" s="147">
        <v>1</v>
      </c>
      <c r="I488" s="148"/>
      <c r="L488" s="144"/>
      <c r="M488" s="149"/>
      <c r="T488" s="150"/>
      <c r="AT488" s="145" t="s">
        <v>193</v>
      </c>
      <c r="AU488" s="145" t="s">
        <v>87</v>
      </c>
      <c r="AV488" s="11" t="s">
        <v>87</v>
      </c>
      <c r="AW488" s="11" t="s">
        <v>38</v>
      </c>
      <c r="AX488" s="11" t="s">
        <v>85</v>
      </c>
      <c r="AY488" s="145" t="s">
        <v>155</v>
      </c>
    </row>
    <row r="489" spans="2:65" s="1" customFormat="1">
      <c r="B489" s="33"/>
      <c r="D489" s="139" t="s">
        <v>445</v>
      </c>
      <c r="F489" s="171" t="s">
        <v>1061</v>
      </c>
      <c r="L489" s="33"/>
      <c r="M489" s="142"/>
      <c r="T489" s="54"/>
      <c r="AU489" s="18" t="s">
        <v>87</v>
      </c>
    </row>
    <row r="490" spans="2:65" s="1" customFormat="1">
      <c r="B490" s="33"/>
      <c r="D490" s="139" t="s">
        <v>445</v>
      </c>
      <c r="F490" s="172" t="s">
        <v>1171</v>
      </c>
      <c r="H490" s="173">
        <v>0</v>
      </c>
      <c r="L490" s="33"/>
      <c r="M490" s="142"/>
      <c r="T490" s="54"/>
      <c r="AU490" s="18" t="s">
        <v>87</v>
      </c>
    </row>
    <row r="491" spans="2:65" s="1" customFormat="1">
      <c r="B491" s="33"/>
      <c r="D491" s="139" t="s">
        <v>445</v>
      </c>
      <c r="F491" s="172" t="s">
        <v>1055</v>
      </c>
      <c r="H491" s="173">
        <v>0</v>
      </c>
      <c r="L491" s="33"/>
      <c r="M491" s="142"/>
      <c r="T491" s="54"/>
      <c r="AU491" s="18" t="s">
        <v>87</v>
      </c>
    </row>
    <row r="492" spans="2:65" s="1" customFormat="1">
      <c r="B492" s="33"/>
      <c r="D492" s="139" t="s">
        <v>445</v>
      </c>
      <c r="F492" s="172" t="s">
        <v>1172</v>
      </c>
      <c r="H492" s="173">
        <v>1</v>
      </c>
      <c r="L492" s="33"/>
      <c r="M492" s="142"/>
      <c r="T492" s="54"/>
      <c r="AU492" s="18" t="s">
        <v>87</v>
      </c>
    </row>
    <row r="493" spans="2:65" s="1" customFormat="1">
      <c r="B493" s="33"/>
      <c r="D493" s="139" t="s">
        <v>445</v>
      </c>
      <c r="F493" s="172" t="s">
        <v>464</v>
      </c>
      <c r="H493" s="173">
        <v>1</v>
      </c>
      <c r="L493" s="33"/>
      <c r="M493" s="142"/>
      <c r="T493" s="54"/>
      <c r="AU493" s="18" t="s">
        <v>87</v>
      </c>
    </row>
    <row r="494" spans="2:65" s="1" customFormat="1" ht="21.75" customHeight="1">
      <c r="B494" s="33"/>
      <c r="C494" s="126" t="s">
        <v>284</v>
      </c>
      <c r="D494" s="126" t="s">
        <v>156</v>
      </c>
      <c r="E494" s="127" t="s">
        <v>1063</v>
      </c>
      <c r="F494" s="128" t="s">
        <v>1064</v>
      </c>
      <c r="G494" s="129" t="s">
        <v>719</v>
      </c>
      <c r="H494" s="130">
        <v>21</v>
      </c>
      <c r="I494" s="131"/>
      <c r="J494" s="132">
        <f>ROUND(I494*H494,2)</f>
        <v>0</v>
      </c>
      <c r="K494" s="128" t="s">
        <v>21</v>
      </c>
      <c r="L494" s="33"/>
      <c r="M494" s="133" t="s">
        <v>21</v>
      </c>
      <c r="N494" s="134" t="s">
        <v>48</v>
      </c>
      <c r="P494" s="135">
        <f>O494*H494</f>
        <v>0</v>
      </c>
      <c r="Q494" s="135">
        <v>0</v>
      </c>
      <c r="R494" s="135">
        <f>Q494*H494</f>
        <v>0</v>
      </c>
      <c r="S494" s="135">
        <v>0</v>
      </c>
      <c r="T494" s="136">
        <f>S494*H494</f>
        <v>0</v>
      </c>
      <c r="AR494" s="137" t="s">
        <v>243</v>
      </c>
      <c r="AT494" s="137" t="s">
        <v>156</v>
      </c>
      <c r="AU494" s="137" t="s">
        <v>87</v>
      </c>
      <c r="AY494" s="18" t="s">
        <v>155</v>
      </c>
      <c r="BE494" s="138">
        <f>IF(N494="základní",J494,0)</f>
        <v>0</v>
      </c>
      <c r="BF494" s="138">
        <f>IF(N494="snížená",J494,0)</f>
        <v>0</v>
      </c>
      <c r="BG494" s="138">
        <f>IF(N494="zákl. přenesená",J494,0)</f>
        <v>0</v>
      </c>
      <c r="BH494" s="138">
        <f>IF(N494="sníž. přenesená",J494,0)</f>
        <v>0</v>
      </c>
      <c r="BI494" s="138">
        <f>IF(N494="nulová",J494,0)</f>
        <v>0</v>
      </c>
      <c r="BJ494" s="18" t="s">
        <v>85</v>
      </c>
      <c r="BK494" s="138">
        <f>ROUND(I494*H494,2)</f>
        <v>0</v>
      </c>
      <c r="BL494" s="18" t="s">
        <v>243</v>
      </c>
      <c r="BM494" s="137" t="s">
        <v>1174</v>
      </c>
    </row>
    <row r="495" spans="2:65" s="1" customFormat="1">
      <c r="B495" s="33"/>
      <c r="D495" s="139" t="s">
        <v>161</v>
      </c>
      <c r="F495" s="140" t="s">
        <v>1066</v>
      </c>
      <c r="I495" s="141"/>
      <c r="L495" s="33"/>
      <c r="M495" s="142"/>
      <c r="T495" s="54"/>
      <c r="AT495" s="18" t="s">
        <v>161</v>
      </c>
      <c r="AU495" s="18" t="s">
        <v>87</v>
      </c>
    </row>
    <row r="496" spans="2:65" s="1" customFormat="1" ht="19.5">
      <c r="B496" s="33"/>
      <c r="D496" s="139" t="s">
        <v>162</v>
      </c>
      <c r="F496" s="143" t="s">
        <v>1067</v>
      </c>
      <c r="I496" s="141"/>
      <c r="L496" s="33"/>
      <c r="M496" s="142"/>
      <c r="T496" s="54"/>
      <c r="AT496" s="18" t="s">
        <v>162</v>
      </c>
      <c r="AU496" s="18" t="s">
        <v>87</v>
      </c>
    </row>
    <row r="497" spans="2:65" s="13" customFormat="1">
      <c r="B497" s="176"/>
      <c r="D497" s="139" t="s">
        <v>193</v>
      </c>
      <c r="E497" s="177" t="s">
        <v>21</v>
      </c>
      <c r="F497" s="178" t="s">
        <v>1171</v>
      </c>
      <c r="H497" s="177" t="s">
        <v>21</v>
      </c>
      <c r="I497" s="179"/>
      <c r="L497" s="176"/>
      <c r="M497" s="180"/>
      <c r="T497" s="181"/>
      <c r="AT497" s="177" t="s">
        <v>193</v>
      </c>
      <c r="AU497" s="177" t="s">
        <v>87</v>
      </c>
      <c r="AV497" s="13" t="s">
        <v>85</v>
      </c>
      <c r="AW497" s="13" t="s">
        <v>38</v>
      </c>
      <c r="AX497" s="13" t="s">
        <v>77</v>
      </c>
      <c r="AY497" s="177" t="s">
        <v>155</v>
      </c>
    </row>
    <row r="498" spans="2:65" s="13" customFormat="1">
      <c r="B498" s="176"/>
      <c r="D498" s="139" t="s">
        <v>193</v>
      </c>
      <c r="E498" s="177" t="s">
        <v>21</v>
      </c>
      <c r="F498" s="178" t="s">
        <v>1068</v>
      </c>
      <c r="H498" s="177" t="s">
        <v>21</v>
      </c>
      <c r="I498" s="179"/>
      <c r="L498" s="176"/>
      <c r="M498" s="180"/>
      <c r="T498" s="181"/>
      <c r="AT498" s="177" t="s">
        <v>193</v>
      </c>
      <c r="AU498" s="177" t="s">
        <v>87</v>
      </c>
      <c r="AV498" s="13" t="s">
        <v>85</v>
      </c>
      <c r="AW498" s="13" t="s">
        <v>38</v>
      </c>
      <c r="AX498" s="13" t="s">
        <v>77</v>
      </c>
      <c r="AY498" s="177" t="s">
        <v>155</v>
      </c>
    </row>
    <row r="499" spans="2:65" s="11" customFormat="1">
      <c r="B499" s="144"/>
      <c r="D499" s="139" t="s">
        <v>193</v>
      </c>
      <c r="E499" s="145" t="s">
        <v>21</v>
      </c>
      <c r="F499" s="146" t="s">
        <v>1175</v>
      </c>
      <c r="H499" s="147">
        <v>21</v>
      </c>
      <c r="I499" s="148"/>
      <c r="L499" s="144"/>
      <c r="M499" s="149"/>
      <c r="T499" s="150"/>
      <c r="AT499" s="145" t="s">
        <v>193</v>
      </c>
      <c r="AU499" s="145" t="s">
        <v>87</v>
      </c>
      <c r="AV499" s="11" t="s">
        <v>87</v>
      </c>
      <c r="AW499" s="11" t="s">
        <v>38</v>
      </c>
      <c r="AX499" s="11" t="s">
        <v>77</v>
      </c>
      <c r="AY499" s="145" t="s">
        <v>155</v>
      </c>
    </row>
    <row r="500" spans="2:65" s="14" customFormat="1">
      <c r="B500" s="182"/>
      <c r="D500" s="139" t="s">
        <v>193</v>
      </c>
      <c r="E500" s="183" t="s">
        <v>734</v>
      </c>
      <c r="F500" s="184" t="s">
        <v>464</v>
      </c>
      <c r="H500" s="185">
        <v>21</v>
      </c>
      <c r="I500" s="186"/>
      <c r="L500" s="182"/>
      <c r="M500" s="187"/>
      <c r="T500" s="188"/>
      <c r="AT500" s="183" t="s">
        <v>193</v>
      </c>
      <c r="AU500" s="183" t="s">
        <v>87</v>
      </c>
      <c r="AV500" s="14" t="s">
        <v>154</v>
      </c>
      <c r="AW500" s="14" t="s">
        <v>38</v>
      </c>
      <c r="AX500" s="14" t="s">
        <v>85</v>
      </c>
      <c r="AY500" s="183" t="s">
        <v>155</v>
      </c>
    </row>
    <row r="501" spans="2:65" s="1" customFormat="1" ht="16.5" customHeight="1">
      <c r="B501" s="33"/>
      <c r="C501" s="126" t="s">
        <v>288</v>
      </c>
      <c r="D501" s="126" t="s">
        <v>156</v>
      </c>
      <c r="E501" s="127" t="s">
        <v>1071</v>
      </c>
      <c r="F501" s="128" t="s">
        <v>1072</v>
      </c>
      <c r="G501" s="129" t="s">
        <v>719</v>
      </c>
      <c r="H501" s="130">
        <v>21</v>
      </c>
      <c r="I501" s="131"/>
      <c r="J501" s="132">
        <f>ROUND(I501*H501,2)</f>
        <v>0</v>
      </c>
      <c r="K501" s="128" t="s">
        <v>21</v>
      </c>
      <c r="L501" s="33"/>
      <c r="M501" s="133" t="s">
        <v>21</v>
      </c>
      <c r="N501" s="134" t="s">
        <v>48</v>
      </c>
      <c r="P501" s="135">
        <f>O501*H501</f>
        <v>0</v>
      </c>
      <c r="Q501" s="135">
        <v>0</v>
      </c>
      <c r="R501" s="135">
        <f>Q501*H501</f>
        <v>0</v>
      </c>
      <c r="S501" s="135">
        <v>0</v>
      </c>
      <c r="T501" s="136">
        <f>S501*H501</f>
        <v>0</v>
      </c>
      <c r="AR501" s="137" t="s">
        <v>243</v>
      </c>
      <c r="AT501" s="137" t="s">
        <v>156</v>
      </c>
      <c r="AU501" s="137" t="s">
        <v>87</v>
      </c>
      <c r="AY501" s="18" t="s">
        <v>155</v>
      </c>
      <c r="BE501" s="138">
        <f>IF(N501="základní",J501,0)</f>
        <v>0</v>
      </c>
      <c r="BF501" s="138">
        <f>IF(N501="snížená",J501,0)</f>
        <v>0</v>
      </c>
      <c r="BG501" s="138">
        <f>IF(N501="zákl. přenesená",J501,0)</f>
        <v>0</v>
      </c>
      <c r="BH501" s="138">
        <f>IF(N501="sníž. přenesená",J501,0)</f>
        <v>0</v>
      </c>
      <c r="BI501" s="138">
        <f>IF(N501="nulová",J501,0)</f>
        <v>0</v>
      </c>
      <c r="BJ501" s="18" t="s">
        <v>85</v>
      </c>
      <c r="BK501" s="138">
        <f>ROUND(I501*H501,2)</f>
        <v>0</v>
      </c>
      <c r="BL501" s="18" t="s">
        <v>243</v>
      </c>
      <c r="BM501" s="137" t="s">
        <v>1176</v>
      </c>
    </row>
    <row r="502" spans="2:65" s="1" customFormat="1" ht="39">
      <c r="B502" s="33"/>
      <c r="D502" s="139" t="s">
        <v>161</v>
      </c>
      <c r="F502" s="140" t="s">
        <v>1074</v>
      </c>
      <c r="I502" s="141"/>
      <c r="L502" s="33"/>
      <c r="M502" s="142"/>
      <c r="T502" s="54"/>
      <c r="AT502" s="18" t="s">
        <v>161</v>
      </c>
      <c r="AU502" s="18" t="s">
        <v>87</v>
      </c>
    </row>
    <row r="503" spans="2:65" s="11" customFormat="1">
      <c r="B503" s="144"/>
      <c r="D503" s="139" t="s">
        <v>193</v>
      </c>
      <c r="E503" s="145" t="s">
        <v>21</v>
      </c>
      <c r="F503" s="146" t="s">
        <v>734</v>
      </c>
      <c r="H503" s="147">
        <v>21</v>
      </c>
      <c r="I503" s="148"/>
      <c r="L503" s="144"/>
      <c r="M503" s="149"/>
      <c r="T503" s="150"/>
      <c r="AT503" s="145" t="s">
        <v>193</v>
      </c>
      <c r="AU503" s="145" t="s">
        <v>87</v>
      </c>
      <c r="AV503" s="11" t="s">
        <v>87</v>
      </c>
      <c r="AW503" s="11" t="s">
        <v>38</v>
      </c>
      <c r="AX503" s="11" t="s">
        <v>85</v>
      </c>
      <c r="AY503" s="145" t="s">
        <v>155</v>
      </c>
    </row>
    <row r="504" spans="2:65" s="1" customFormat="1">
      <c r="B504" s="33"/>
      <c r="D504" s="139" t="s">
        <v>445</v>
      </c>
      <c r="F504" s="171" t="s">
        <v>1075</v>
      </c>
      <c r="L504" s="33"/>
      <c r="M504" s="142"/>
      <c r="T504" s="54"/>
      <c r="AU504" s="18" t="s">
        <v>87</v>
      </c>
    </row>
    <row r="505" spans="2:65" s="1" customFormat="1">
      <c r="B505" s="33"/>
      <c r="D505" s="139" t="s">
        <v>445</v>
      </c>
      <c r="F505" s="172" t="s">
        <v>1171</v>
      </c>
      <c r="H505" s="173">
        <v>0</v>
      </c>
      <c r="L505" s="33"/>
      <c r="M505" s="142"/>
      <c r="T505" s="54"/>
      <c r="AU505" s="18" t="s">
        <v>87</v>
      </c>
    </row>
    <row r="506" spans="2:65" s="1" customFormat="1">
      <c r="B506" s="33"/>
      <c r="D506" s="139" t="s">
        <v>445</v>
      </c>
      <c r="F506" s="172" t="s">
        <v>1068</v>
      </c>
      <c r="H506" s="173">
        <v>0</v>
      </c>
      <c r="L506" s="33"/>
      <c r="M506" s="142"/>
      <c r="T506" s="54"/>
      <c r="AU506" s="18" t="s">
        <v>87</v>
      </c>
    </row>
    <row r="507" spans="2:65" s="1" customFormat="1">
      <c r="B507" s="33"/>
      <c r="D507" s="139" t="s">
        <v>445</v>
      </c>
      <c r="F507" s="172" t="s">
        <v>1175</v>
      </c>
      <c r="H507" s="173">
        <v>21</v>
      </c>
      <c r="L507" s="33"/>
      <c r="M507" s="142"/>
      <c r="T507" s="54"/>
      <c r="AU507" s="18" t="s">
        <v>87</v>
      </c>
    </row>
    <row r="508" spans="2:65" s="1" customFormat="1">
      <c r="B508" s="33"/>
      <c r="D508" s="139" t="s">
        <v>445</v>
      </c>
      <c r="F508" s="172" t="s">
        <v>464</v>
      </c>
      <c r="H508" s="173">
        <v>21</v>
      </c>
      <c r="L508" s="33"/>
      <c r="M508" s="142"/>
      <c r="T508" s="54"/>
      <c r="AU508" s="18" t="s">
        <v>87</v>
      </c>
    </row>
    <row r="509" spans="2:65" s="1" customFormat="1" ht="21.75" customHeight="1">
      <c r="B509" s="33"/>
      <c r="C509" s="126" t="s">
        <v>293</v>
      </c>
      <c r="D509" s="126" t="s">
        <v>156</v>
      </c>
      <c r="E509" s="127" t="s">
        <v>1077</v>
      </c>
      <c r="F509" s="128" t="s">
        <v>1078</v>
      </c>
      <c r="G509" s="129" t="s">
        <v>719</v>
      </c>
      <c r="H509" s="130">
        <v>8</v>
      </c>
      <c r="I509" s="131"/>
      <c r="J509" s="132">
        <f>ROUND(I509*H509,2)</f>
        <v>0</v>
      </c>
      <c r="K509" s="128" t="s">
        <v>21</v>
      </c>
      <c r="L509" s="33"/>
      <c r="M509" s="133" t="s">
        <v>21</v>
      </c>
      <c r="N509" s="134" t="s">
        <v>48</v>
      </c>
      <c r="P509" s="135">
        <f>O509*H509</f>
        <v>0</v>
      </c>
      <c r="Q509" s="135">
        <v>0</v>
      </c>
      <c r="R509" s="135">
        <f>Q509*H509</f>
        <v>0</v>
      </c>
      <c r="S509" s="135">
        <v>0</v>
      </c>
      <c r="T509" s="136">
        <f>S509*H509</f>
        <v>0</v>
      </c>
      <c r="AR509" s="137" t="s">
        <v>243</v>
      </c>
      <c r="AT509" s="137" t="s">
        <v>156</v>
      </c>
      <c r="AU509" s="137" t="s">
        <v>87</v>
      </c>
      <c r="AY509" s="18" t="s">
        <v>155</v>
      </c>
      <c r="BE509" s="138">
        <f>IF(N509="základní",J509,0)</f>
        <v>0</v>
      </c>
      <c r="BF509" s="138">
        <f>IF(N509="snížená",J509,0)</f>
        <v>0</v>
      </c>
      <c r="BG509" s="138">
        <f>IF(N509="zákl. přenesená",J509,0)</f>
        <v>0</v>
      </c>
      <c r="BH509" s="138">
        <f>IF(N509="sníž. přenesená",J509,0)</f>
        <v>0</v>
      </c>
      <c r="BI509" s="138">
        <f>IF(N509="nulová",J509,0)</f>
        <v>0</v>
      </c>
      <c r="BJ509" s="18" t="s">
        <v>85</v>
      </c>
      <c r="BK509" s="138">
        <f>ROUND(I509*H509,2)</f>
        <v>0</v>
      </c>
      <c r="BL509" s="18" t="s">
        <v>243</v>
      </c>
      <c r="BM509" s="137" t="s">
        <v>1177</v>
      </c>
    </row>
    <row r="510" spans="2:65" s="1" customFormat="1">
      <c r="B510" s="33"/>
      <c r="D510" s="139" t="s">
        <v>161</v>
      </c>
      <c r="F510" s="140" t="s">
        <v>1080</v>
      </c>
      <c r="I510" s="141"/>
      <c r="L510" s="33"/>
      <c r="M510" s="142"/>
      <c r="T510" s="54"/>
      <c r="AT510" s="18" t="s">
        <v>161</v>
      </c>
      <c r="AU510" s="18" t="s">
        <v>87</v>
      </c>
    </row>
    <row r="511" spans="2:65" s="1" customFormat="1" ht="19.5">
      <c r="B511" s="33"/>
      <c r="D511" s="139" t="s">
        <v>162</v>
      </c>
      <c r="F511" s="143" t="s">
        <v>1081</v>
      </c>
      <c r="I511" s="141"/>
      <c r="L511" s="33"/>
      <c r="M511" s="142"/>
      <c r="T511" s="54"/>
      <c r="AT511" s="18" t="s">
        <v>162</v>
      </c>
      <c r="AU511" s="18" t="s">
        <v>87</v>
      </c>
    </row>
    <row r="512" spans="2:65" s="13" customFormat="1">
      <c r="B512" s="176"/>
      <c r="D512" s="139" t="s">
        <v>193</v>
      </c>
      <c r="E512" s="177" t="s">
        <v>21</v>
      </c>
      <c r="F512" s="178" t="s">
        <v>1178</v>
      </c>
      <c r="H512" s="177" t="s">
        <v>21</v>
      </c>
      <c r="I512" s="179"/>
      <c r="L512" s="176"/>
      <c r="M512" s="180"/>
      <c r="T512" s="181"/>
      <c r="AT512" s="177" t="s">
        <v>193</v>
      </c>
      <c r="AU512" s="177" t="s">
        <v>87</v>
      </c>
      <c r="AV512" s="13" t="s">
        <v>85</v>
      </c>
      <c r="AW512" s="13" t="s">
        <v>38</v>
      </c>
      <c r="AX512" s="13" t="s">
        <v>77</v>
      </c>
      <c r="AY512" s="177" t="s">
        <v>155</v>
      </c>
    </row>
    <row r="513" spans="2:65" s="13" customFormat="1">
      <c r="B513" s="176"/>
      <c r="D513" s="139" t="s">
        <v>193</v>
      </c>
      <c r="E513" s="177" t="s">
        <v>21</v>
      </c>
      <c r="F513" s="178" t="s">
        <v>1082</v>
      </c>
      <c r="H513" s="177" t="s">
        <v>21</v>
      </c>
      <c r="I513" s="179"/>
      <c r="L513" s="176"/>
      <c r="M513" s="180"/>
      <c r="T513" s="181"/>
      <c r="AT513" s="177" t="s">
        <v>193</v>
      </c>
      <c r="AU513" s="177" t="s">
        <v>87</v>
      </c>
      <c r="AV513" s="13" t="s">
        <v>85</v>
      </c>
      <c r="AW513" s="13" t="s">
        <v>38</v>
      </c>
      <c r="AX513" s="13" t="s">
        <v>77</v>
      </c>
      <c r="AY513" s="177" t="s">
        <v>155</v>
      </c>
    </row>
    <row r="514" spans="2:65" s="11" customFormat="1">
      <c r="B514" s="144"/>
      <c r="D514" s="139" t="s">
        <v>193</v>
      </c>
      <c r="E514" s="145" t="s">
        <v>21</v>
      </c>
      <c r="F514" s="146" t="s">
        <v>1179</v>
      </c>
      <c r="H514" s="147">
        <v>8</v>
      </c>
      <c r="I514" s="148"/>
      <c r="L514" s="144"/>
      <c r="M514" s="149"/>
      <c r="T514" s="150"/>
      <c r="AT514" s="145" t="s">
        <v>193</v>
      </c>
      <c r="AU514" s="145" t="s">
        <v>87</v>
      </c>
      <c r="AV514" s="11" t="s">
        <v>87</v>
      </c>
      <c r="AW514" s="11" t="s">
        <v>38</v>
      </c>
      <c r="AX514" s="11" t="s">
        <v>77</v>
      </c>
      <c r="AY514" s="145" t="s">
        <v>155</v>
      </c>
    </row>
    <row r="515" spans="2:65" s="14" customFormat="1">
      <c r="B515" s="182"/>
      <c r="D515" s="139" t="s">
        <v>193</v>
      </c>
      <c r="E515" s="183" t="s">
        <v>736</v>
      </c>
      <c r="F515" s="184" t="s">
        <v>464</v>
      </c>
      <c r="H515" s="185">
        <v>8</v>
      </c>
      <c r="I515" s="186"/>
      <c r="L515" s="182"/>
      <c r="M515" s="187"/>
      <c r="T515" s="188"/>
      <c r="AT515" s="183" t="s">
        <v>193</v>
      </c>
      <c r="AU515" s="183" t="s">
        <v>87</v>
      </c>
      <c r="AV515" s="14" t="s">
        <v>154</v>
      </c>
      <c r="AW515" s="14" t="s">
        <v>38</v>
      </c>
      <c r="AX515" s="14" t="s">
        <v>85</v>
      </c>
      <c r="AY515" s="183" t="s">
        <v>155</v>
      </c>
    </row>
    <row r="516" spans="2:65" s="1" customFormat="1" ht="16.5" customHeight="1">
      <c r="B516" s="33"/>
      <c r="C516" s="126" t="s">
        <v>298</v>
      </c>
      <c r="D516" s="126" t="s">
        <v>156</v>
      </c>
      <c r="E516" s="127" t="s">
        <v>1085</v>
      </c>
      <c r="F516" s="128" t="s">
        <v>1086</v>
      </c>
      <c r="G516" s="129" t="s">
        <v>719</v>
      </c>
      <c r="H516" s="130">
        <v>8</v>
      </c>
      <c r="I516" s="131"/>
      <c r="J516" s="132">
        <f>ROUND(I516*H516,2)</f>
        <v>0</v>
      </c>
      <c r="K516" s="128" t="s">
        <v>21</v>
      </c>
      <c r="L516" s="33"/>
      <c r="M516" s="133" t="s">
        <v>21</v>
      </c>
      <c r="N516" s="134" t="s">
        <v>48</v>
      </c>
      <c r="P516" s="135">
        <f>O516*H516</f>
        <v>0</v>
      </c>
      <c r="Q516" s="135">
        <v>0</v>
      </c>
      <c r="R516" s="135">
        <f>Q516*H516</f>
        <v>0</v>
      </c>
      <c r="S516" s="135">
        <v>0</v>
      </c>
      <c r="T516" s="136">
        <f>S516*H516</f>
        <v>0</v>
      </c>
      <c r="AR516" s="137" t="s">
        <v>243</v>
      </c>
      <c r="AT516" s="137" t="s">
        <v>156</v>
      </c>
      <c r="AU516" s="137" t="s">
        <v>87</v>
      </c>
      <c r="AY516" s="18" t="s">
        <v>155</v>
      </c>
      <c r="BE516" s="138">
        <f>IF(N516="základní",J516,0)</f>
        <v>0</v>
      </c>
      <c r="BF516" s="138">
        <f>IF(N516="snížená",J516,0)</f>
        <v>0</v>
      </c>
      <c r="BG516" s="138">
        <f>IF(N516="zákl. přenesená",J516,0)</f>
        <v>0</v>
      </c>
      <c r="BH516" s="138">
        <f>IF(N516="sníž. přenesená",J516,0)</f>
        <v>0</v>
      </c>
      <c r="BI516" s="138">
        <f>IF(N516="nulová",J516,0)</f>
        <v>0</v>
      </c>
      <c r="BJ516" s="18" t="s">
        <v>85</v>
      </c>
      <c r="BK516" s="138">
        <f>ROUND(I516*H516,2)</f>
        <v>0</v>
      </c>
      <c r="BL516" s="18" t="s">
        <v>243</v>
      </c>
      <c r="BM516" s="137" t="s">
        <v>1180</v>
      </c>
    </row>
    <row r="517" spans="2:65" s="1" customFormat="1" ht="39">
      <c r="B517" s="33"/>
      <c r="D517" s="139" t="s">
        <v>161</v>
      </c>
      <c r="F517" s="140" t="s">
        <v>1088</v>
      </c>
      <c r="I517" s="141"/>
      <c r="L517" s="33"/>
      <c r="M517" s="142"/>
      <c r="T517" s="54"/>
      <c r="AT517" s="18" t="s">
        <v>161</v>
      </c>
      <c r="AU517" s="18" t="s">
        <v>87</v>
      </c>
    </row>
    <row r="518" spans="2:65" s="11" customFormat="1">
      <c r="B518" s="144"/>
      <c r="D518" s="139" t="s">
        <v>193</v>
      </c>
      <c r="E518" s="145" t="s">
        <v>21</v>
      </c>
      <c r="F518" s="146" t="s">
        <v>736</v>
      </c>
      <c r="H518" s="147">
        <v>8</v>
      </c>
      <c r="I518" s="148"/>
      <c r="L518" s="144"/>
      <c r="M518" s="149"/>
      <c r="T518" s="150"/>
      <c r="AT518" s="145" t="s">
        <v>193</v>
      </c>
      <c r="AU518" s="145" t="s">
        <v>87</v>
      </c>
      <c r="AV518" s="11" t="s">
        <v>87</v>
      </c>
      <c r="AW518" s="11" t="s">
        <v>38</v>
      </c>
      <c r="AX518" s="11" t="s">
        <v>85</v>
      </c>
      <c r="AY518" s="145" t="s">
        <v>155</v>
      </c>
    </row>
    <row r="519" spans="2:65" s="1" customFormat="1">
      <c r="B519" s="33"/>
      <c r="D519" s="139" t="s">
        <v>445</v>
      </c>
      <c r="F519" s="171" t="s">
        <v>1089</v>
      </c>
      <c r="L519" s="33"/>
      <c r="M519" s="142"/>
      <c r="T519" s="54"/>
      <c r="AU519" s="18" t="s">
        <v>87</v>
      </c>
    </row>
    <row r="520" spans="2:65" s="1" customFormat="1">
      <c r="B520" s="33"/>
      <c r="D520" s="139" t="s">
        <v>445</v>
      </c>
      <c r="F520" s="172" t="s">
        <v>1178</v>
      </c>
      <c r="H520" s="173">
        <v>0</v>
      </c>
      <c r="L520" s="33"/>
      <c r="M520" s="142"/>
      <c r="T520" s="54"/>
      <c r="AU520" s="18" t="s">
        <v>87</v>
      </c>
    </row>
    <row r="521" spans="2:65" s="1" customFormat="1">
      <c r="B521" s="33"/>
      <c r="D521" s="139" t="s">
        <v>445</v>
      </c>
      <c r="F521" s="172" t="s">
        <v>1082</v>
      </c>
      <c r="H521" s="173">
        <v>0</v>
      </c>
      <c r="L521" s="33"/>
      <c r="M521" s="142"/>
      <c r="T521" s="54"/>
      <c r="AU521" s="18" t="s">
        <v>87</v>
      </c>
    </row>
    <row r="522" spans="2:65" s="1" customFormat="1">
      <c r="B522" s="33"/>
      <c r="D522" s="139" t="s">
        <v>445</v>
      </c>
      <c r="F522" s="172" t="s">
        <v>1179</v>
      </c>
      <c r="H522" s="173">
        <v>8</v>
      </c>
      <c r="L522" s="33"/>
      <c r="M522" s="142"/>
      <c r="T522" s="54"/>
      <c r="AU522" s="18" t="s">
        <v>87</v>
      </c>
    </row>
    <row r="523" spans="2:65" s="1" customFormat="1">
      <c r="B523" s="33"/>
      <c r="D523" s="139" t="s">
        <v>445</v>
      </c>
      <c r="F523" s="172" t="s">
        <v>464</v>
      </c>
      <c r="H523" s="173">
        <v>8</v>
      </c>
      <c r="L523" s="33"/>
      <c r="M523" s="161"/>
      <c r="N523" s="162"/>
      <c r="O523" s="162"/>
      <c r="P523" s="162"/>
      <c r="Q523" s="162"/>
      <c r="R523" s="162"/>
      <c r="S523" s="162"/>
      <c r="T523" s="163"/>
      <c r="AU523" s="18" t="s">
        <v>87</v>
      </c>
    </row>
    <row r="524" spans="2:65" s="1" customFormat="1" ht="6.95" customHeight="1">
      <c r="B524" s="42"/>
      <c r="C524" s="43"/>
      <c r="D524" s="43"/>
      <c r="E524" s="43"/>
      <c r="F524" s="43"/>
      <c r="G524" s="43"/>
      <c r="H524" s="43"/>
      <c r="I524" s="43"/>
      <c r="J524" s="43"/>
      <c r="K524" s="43"/>
      <c r="L524" s="33"/>
    </row>
  </sheetData>
  <sheetProtection algorithmName="SHA-512" hashValue="i4Ag8SttZ4cjTzjCOuBhoZKYd3EOZaUl8neGQglCbMLesSi4WcpI6RdDDk7W+jPPgPM0b9RdIglSGuQTrTQUPA==" saltValue="XlLUjCeB10UHmfVBhuaGoGkUfiOVqkhR88vRbo0XCZaBvx9oSYUGvNtcVzPOT5zEhh4Q+GSKI/UNRUS5H8O5jw==" spinCount="100000" sheet="1" objects="1" scenarios="1" formatColumns="0" formatRows="0" autoFilter="0"/>
  <autoFilter ref="C91:K523" xr:uid="{00000000-0009-0000-0000-000006000000}"/>
  <mergeCells count="12">
    <mergeCell ref="E84:H84"/>
    <mergeCell ref="L2:V2"/>
    <mergeCell ref="E50:H50"/>
    <mergeCell ref="E52:H52"/>
    <mergeCell ref="E54:H54"/>
    <mergeCell ref="E80:H80"/>
    <mergeCell ref="E82:H82"/>
    <mergeCell ref="E7:H7"/>
    <mergeCell ref="E9:H9"/>
    <mergeCell ref="E11:H11"/>
    <mergeCell ref="E20:H20"/>
    <mergeCell ref="E29:H29"/>
  </mergeCells>
  <hyperlinks>
    <hyperlink ref="F97" r:id="rId1" xr:uid="{00000000-0004-0000-0600-000000000000}"/>
    <hyperlink ref="F119" r:id="rId2" xr:uid="{00000000-0004-0000-0600-000001000000}"/>
    <hyperlink ref="F150" r:id="rId3" xr:uid="{00000000-0004-0000-0600-000002000000}"/>
    <hyperlink ref="F156" r:id="rId4" xr:uid="{00000000-0004-0000-0600-000003000000}"/>
    <hyperlink ref="F192" r:id="rId5" xr:uid="{00000000-0004-0000-0600-000004000000}"/>
    <hyperlink ref="F196" r:id="rId6" xr:uid="{00000000-0004-0000-0600-000005000000}"/>
    <hyperlink ref="F273" r:id="rId7" xr:uid="{00000000-0004-0000-0600-000006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8"/>
  <headerFooter>
    <oddFooter>&amp;CStrana &amp;P z &amp;N</oddFooter>
  </headerFooter>
  <drawing r:id="rId9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B2:BM195"/>
  <sheetViews>
    <sheetView showGridLines="0" workbookViewId="0"/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100.83203125" customWidth="1"/>
    <col min="7" max="7" width="7.5" customWidth="1"/>
    <col min="8" max="8" width="14" customWidth="1"/>
    <col min="9" max="9" width="15.83203125" customWidth="1"/>
    <col min="10" max="11" width="22.33203125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56" ht="36.950000000000003" customHeight="1">
      <c r="L2" s="335"/>
      <c r="M2" s="335"/>
      <c r="N2" s="335"/>
      <c r="O2" s="335"/>
      <c r="P2" s="335"/>
      <c r="Q2" s="335"/>
      <c r="R2" s="335"/>
      <c r="S2" s="335"/>
      <c r="T2" s="335"/>
      <c r="U2" s="335"/>
      <c r="V2" s="335"/>
      <c r="AT2" s="18" t="s">
        <v>116</v>
      </c>
      <c r="AZ2" s="164" t="s">
        <v>611</v>
      </c>
      <c r="BA2" s="164" t="s">
        <v>611</v>
      </c>
      <c r="BB2" s="164" t="s">
        <v>415</v>
      </c>
      <c r="BC2" s="164" t="s">
        <v>1181</v>
      </c>
      <c r="BD2" s="164" t="s">
        <v>87</v>
      </c>
    </row>
    <row r="3" spans="2:5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87</v>
      </c>
    </row>
    <row r="4" spans="2:56" ht="24.95" customHeight="1">
      <c r="B4" s="21"/>
      <c r="D4" s="22" t="s">
        <v>126</v>
      </c>
      <c r="L4" s="21"/>
      <c r="M4" s="91" t="s">
        <v>10</v>
      </c>
      <c r="AT4" s="18" t="s">
        <v>4</v>
      </c>
    </row>
    <row r="5" spans="2:56" ht="6.95" customHeight="1">
      <c r="B5" s="21"/>
      <c r="L5" s="21"/>
    </row>
    <row r="6" spans="2:56" ht="12" customHeight="1">
      <c r="B6" s="21"/>
      <c r="D6" s="28" t="s">
        <v>16</v>
      </c>
      <c r="L6" s="21"/>
    </row>
    <row r="7" spans="2:56" ht="16.5" customHeight="1">
      <c r="B7" s="21"/>
      <c r="E7" s="360" t="str">
        <f>'Rekapitulace stavby'!K6</f>
        <v>VD Štvanice – oprava plavebních komor</v>
      </c>
      <c r="F7" s="361"/>
      <c r="G7" s="361"/>
      <c r="H7" s="361"/>
      <c r="L7" s="21"/>
    </row>
    <row r="8" spans="2:56" ht="12" customHeight="1">
      <c r="B8" s="21"/>
      <c r="D8" s="28" t="s">
        <v>127</v>
      </c>
      <c r="L8" s="21"/>
    </row>
    <row r="9" spans="2:56" s="1" customFormat="1" ht="16.5" customHeight="1">
      <c r="B9" s="33"/>
      <c r="E9" s="360" t="s">
        <v>1182</v>
      </c>
      <c r="F9" s="359"/>
      <c r="G9" s="359"/>
      <c r="H9" s="359"/>
      <c r="L9" s="33"/>
    </row>
    <row r="10" spans="2:56" s="1" customFormat="1" ht="12" customHeight="1">
      <c r="B10" s="33"/>
      <c r="D10" s="28" t="s">
        <v>614</v>
      </c>
      <c r="L10" s="33"/>
    </row>
    <row r="11" spans="2:56" s="1" customFormat="1" ht="16.5" customHeight="1">
      <c r="B11" s="33"/>
      <c r="E11" s="323" t="s">
        <v>1183</v>
      </c>
      <c r="F11" s="359"/>
      <c r="G11" s="359"/>
      <c r="H11" s="359"/>
      <c r="L11" s="33"/>
    </row>
    <row r="12" spans="2:56" s="1" customFormat="1">
      <c r="B12" s="33"/>
      <c r="L12" s="33"/>
    </row>
    <row r="13" spans="2:56" s="1" customFormat="1" ht="12" customHeight="1">
      <c r="B13" s="33"/>
      <c r="D13" s="28" t="s">
        <v>18</v>
      </c>
      <c r="F13" s="26" t="s">
        <v>21</v>
      </c>
      <c r="I13" s="28" t="s">
        <v>20</v>
      </c>
      <c r="J13" s="26" t="s">
        <v>21</v>
      </c>
      <c r="L13" s="33"/>
    </row>
    <row r="14" spans="2:56" s="1" customFormat="1" ht="12" customHeight="1">
      <c r="B14" s="33"/>
      <c r="D14" s="28" t="s">
        <v>22</v>
      </c>
      <c r="F14" s="26" t="s">
        <v>23</v>
      </c>
      <c r="I14" s="28" t="s">
        <v>24</v>
      </c>
      <c r="J14" s="50" t="str">
        <f>'Rekapitulace stavby'!AN8</f>
        <v>19. 3. 2024</v>
      </c>
      <c r="L14" s="33"/>
    </row>
    <row r="15" spans="2:56" s="1" customFormat="1" ht="10.9" customHeight="1">
      <c r="B15" s="33"/>
      <c r="L15" s="33"/>
    </row>
    <row r="16" spans="2:56" s="1" customFormat="1" ht="12" customHeight="1">
      <c r="B16" s="33"/>
      <c r="D16" s="28" t="s">
        <v>26</v>
      </c>
      <c r="I16" s="28" t="s">
        <v>27</v>
      </c>
      <c r="J16" s="26" t="s">
        <v>28</v>
      </c>
      <c r="L16" s="33"/>
    </row>
    <row r="17" spans="2:12" s="1" customFormat="1" ht="18" customHeight="1">
      <c r="B17" s="33"/>
      <c r="E17" s="26" t="s">
        <v>29</v>
      </c>
      <c r="I17" s="28" t="s">
        <v>30</v>
      </c>
      <c r="J17" s="26" t="s">
        <v>31</v>
      </c>
      <c r="L17" s="33"/>
    </row>
    <row r="18" spans="2:12" s="1" customFormat="1" ht="6.95" customHeight="1">
      <c r="B18" s="33"/>
      <c r="L18" s="33"/>
    </row>
    <row r="19" spans="2:12" s="1" customFormat="1" ht="12" customHeight="1">
      <c r="B19" s="33"/>
      <c r="D19" s="28" t="s">
        <v>32</v>
      </c>
      <c r="I19" s="28" t="s">
        <v>27</v>
      </c>
      <c r="J19" s="29" t="str">
        <f>'Rekapitulace stavby'!AN13</f>
        <v>Vyplň údaj</v>
      </c>
      <c r="L19" s="33"/>
    </row>
    <row r="20" spans="2:12" s="1" customFormat="1" ht="18" customHeight="1">
      <c r="B20" s="33"/>
      <c r="E20" s="362" t="str">
        <f>'Rekapitulace stavby'!E14</f>
        <v>Vyplň údaj</v>
      </c>
      <c r="F20" s="334"/>
      <c r="G20" s="334"/>
      <c r="H20" s="334"/>
      <c r="I20" s="28" t="s">
        <v>30</v>
      </c>
      <c r="J20" s="29" t="str">
        <f>'Rekapitulace stavby'!AN14</f>
        <v>Vyplň údaj</v>
      </c>
      <c r="L20" s="33"/>
    </row>
    <row r="21" spans="2:12" s="1" customFormat="1" ht="6.95" customHeight="1">
      <c r="B21" s="33"/>
      <c r="L21" s="33"/>
    </row>
    <row r="22" spans="2:12" s="1" customFormat="1" ht="12" customHeight="1">
      <c r="B22" s="33"/>
      <c r="D22" s="28" t="s">
        <v>34</v>
      </c>
      <c r="I22" s="28" t="s">
        <v>27</v>
      </c>
      <c r="J22" s="26" t="s">
        <v>35</v>
      </c>
      <c r="L22" s="33"/>
    </row>
    <row r="23" spans="2:12" s="1" customFormat="1" ht="18" customHeight="1">
      <c r="B23" s="33"/>
      <c r="E23" s="26" t="s">
        <v>36</v>
      </c>
      <c r="I23" s="28" t="s">
        <v>30</v>
      </c>
      <c r="J23" s="26" t="s">
        <v>37</v>
      </c>
      <c r="L23" s="33"/>
    </row>
    <row r="24" spans="2:12" s="1" customFormat="1" ht="6.95" customHeight="1">
      <c r="B24" s="33"/>
      <c r="L24" s="33"/>
    </row>
    <row r="25" spans="2:12" s="1" customFormat="1" ht="12" customHeight="1">
      <c r="B25" s="33"/>
      <c r="D25" s="28" t="s">
        <v>39</v>
      </c>
      <c r="I25" s="28" t="s">
        <v>27</v>
      </c>
      <c r="J25" s="26" t="s">
        <v>21</v>
      </c>
      <c r="L25" s="33"/>
    </row>
    <row r="26" spans="2:12" s="1" customFormat="1" ht="18" customHeight="1">
      <c r="B26" s="33"/>
      <c r="E26" s="26" t="s">
        <v>40</v>
      </c>
      <c r="I26" s="28" t="s">
        <v>30</v>
      </c>
      <c r="J26" s="26" t="s">
        <v>21</v>
      </c>
      <c r="L26" s="33"/>
    </row>
    <row r="27" spans="2:12" s="1" customFormat="1" ht="6.95" customHeight="1">
      <c r="B27" s="33"/>
      <c r="L27" s="33"/>
    </row>
    <row r="28" spans="2:12" s="1" customFormat="1" ht="12" customHeight="1">
      <c r="B28" s="33"/>
      <c r="D28" s="28" t="s">
        <v>41</v>
      </c>
      <c r="L28" s="33"/>
    </row>
    <row r="29" spans="2:12" s="7" customFormat="1" ht="16.5" customHeight="1">
      <c r="B29" s="92"/>
      <c r="E29" s="339" t="s">
        <v>21</v>
      </c>
      <c r="F29" s="339"/>
      <c r="G29" s="339"/>
      <c r="H29" s="339"/>
      <c r="L29" s="92"/>
    </row>
    <row r="30" spans="2:12" s="1" customFormat="1" ht="6.95" customHeight="1">
      <c r="B30" s="33"/>
      <c r="L30" s="33"/>
    </row>
    <row r="31" spans="2:12" s="1" customFormat="1" ht="6.95" customHeight="1">
      <c r="B31" s="33"/>
      <c r="D31" s="51"/>
      <c r="E31" s="51"/>
      <c r="F31" s="51"/>
      <c r="G31" s="51"/>
      <c r="H31" s="51"/>
      <c r="I31" s="51"/>
      <c r="J31" s="51"/>
      <c r="K31" s="51"/>
      <c r="L31" s="33"/>
    </row>
    <row r="32" spans="2:12" s="1" customFormat="1" ht="25.35" customHeight="1">
      <c r="B32" s="33"/>
      <c r="D32" s="93" t="s">
        <v>43</v>
      </c>
      <c r="J32" s="64">
        <f>ROUND(J89, 2)</f>
        <v>0</v>
      </c>
      <c r="L32" s="33"/>
    </row>
    <row r="33" spans="2:12" s="1" customFormat="1" ht="6.95" customHeight="1">
      <c r="B33" s="33"/>
      <c r="D33" s="51"/>
      <c r="E33" s="51"/>
      <c r="F33" s="51"/>
      <c r="G33" s="51"/>
      <c r="H33" s="51"/>
      <c r="I33" s="51"/>
      <c r="J33" s="51"/>
      <c r="K33" s="51"/>
      <c r="L33" s="33"/>
    </row>
    <row r="34" spans="2:12" s="1" customFormat="1" ht="14.45" customHeight="1">
      <c r="B34" s="33"/>
      <c r="F34" s="36" t="s">
        <v>45</v>
      </c>
      <c r="I34" s="36" t="s">
        <v>44</v>
      </c>
      <c r="J34" s="36" t="s">
        <v>46</v>
      </c>
      <c r="L34" s="33"/>
    </row>
    <row r="35" spans="2:12" s="1" customFormat="1" ht="14.45" customHeight="1">
      <c r="B35" s="33"/>
      <c r="D35" s="53" t="s">
        <v>47</v>
      </c>
      <c r="E35" s="28" t="s">
        <v>48</v>
      </c>
      <c r="F35" s="84">
        <f>ROUND((SUM(BE89:BE194)),  2)</f>
        <v>0</v>
      </c>
      <c r="I35" s="94">
        <v>0.21</v>
      </c>
      <c r="J35" s="84">
        <f>ROUND(((SUM(BE89:BE194))*I35),  2)</f>
        <v>0</v>
      </c>
      <c r="L35" s="33"/>
    </row>
    <row r="36" spans="2:12" s="1" customFormat="1" ht="14.45" customHeight="1">
      <c r="B36" s="33"/>
      <c r="E36" s="28" t="s">
        <v>49</v>
      </c>
      <c r="F36" s="84">
        <f>ROUND((SUM(BF89:BF194)),  2)</f>
        <v>0</v>
      </c>
      <c r="I36" s="94">
        <v>0.12</v>
      </c>
      <c r="J36" s="84">
        <f>ROUND(((SUM(BF89:BF194))*I36),  2)</f>
        <v>0</v>
      </c>
      <c r="L36" s="33"/>
    </row>
    <row r="37" spans="2:12" s="1" customFormat="1" ht="14.45" hidden="1" customHeight="1">
      <c r="B37" s="33"/>
      <c r="E37" s="28" t="s">
        <v>50</v>
      </c>
      <c r="F37" s="84">
        <f>ROUND((SUM(BG89:BG194)),  2)</f>
        <v>0</v>
      </c>
      <c r="I37" s="94">
        <v>0.21</v>
      </c>
      <c r="J37" s="84">
        <f>0</f>
        <v>0</v>
      </c>
      <c r="L37" s="33"/>
    </row>
    <row r="38" spans="2:12" s="1" customFormat="1" ht="14.45" hidden="1" customHeight="1">
      <c r="B38" s="33"/>
      <c r="E38" s="28" t="s">
        <v>51</v>
      </c>
      <c r="F38" s="84">
        <f>ROUND((SUM(BH89:BH194)),  2)</f>
        <v>0</v>
      </c>
      <c r="I38" s="94">
        <v>0.12</v>
      </c>
      <c r="J38" s="84">
        <f>0</f>
        <v>0</v>
      </c>
      <c r="L38" s="33"/>
    </row>
    <row r="39" spans="2:12" s="1" customFormat="1" ht="14.45" hidden="1" customHeight="1">
      <c r="B39" s="33"/>
      <c r="E39" s="28" t="s">
        <v>52</v>
      </c>
      <c r="F39" s="84">
        <f>ROUND((SUM(BI89:BI194)),  2)</f>
        <v>0</v>
      </c>
      <c r="I39" s="94">
        <v>0</v>
      </c>
      <c r="J39" s="84">
        <f>0</f>
        <v>0</v>
      </c>
      <c r="L39" s="33"/>
    </row>
    <row r="40" spans="2:12" s="1" customFormat="1" ht="6.95" customHeight="1">
      <c r="B40" s="33"/>
      <c r="L40" s="33"/>
    </row>
    <row r="41" spans="2:12" s="1" customFormat="1" ht="25.35" customHeight="1">
      <c r="B41" s="33"/>
      <c r="C41" s="95"/>
      <c r="D41" s="96" t="s">
        <v>53</v>
      </c>
      <c r="E41" s="55"/>
      <c r="F41" s="55"/>
      <c r="G41" s="97" t="s">
        <v>54</v>
      </c>
      <c r="H41" s="98" t="s">
        <v>55</v>
      </c>
      <c r="I41" s="55"/>
      <c r="J41" s="99">
        <f>SUM(J32:J39)</f>
        <v>0</v>
      </c>
      <c r="K41" s="100"/>
      <c r="L41" s="33"/>
    </row>
    <row r="42" spans="2:12" s="1" customFormat="1" ht="14.45" customHeight="1">
      <c r="B42" s="42"/>
      <c r="C42" s="43"/>
      <c r="D42" s="43"/>
      <c r="E42" s="43"/>
      <c r="F42" s="43"/>
      <c r="G42" s="43"/>
      <c r="H42" s="43"/>
      <c r="I42" s="43"/>
      <c r="J42" s="43"/>
      <c r="K42" s="43"/>
      <c r="L42" s="33"/>
    </row>
    <row r="46" spans="2:12" s="1" customFormat="1" ht="6.95" customHeight="1">
      <c r="B46" s="44"/>
      <c r="C46" s="45"/>
      <c r="D46" s="45"/>
      <c r="E46" s="45"/>
      <c r="F46" s="45"/>
      <c r="G46" s="45"/>
      <c r="H46" s="45"/>
      <c r="I46" s="45"/>
      <c r="J46" s="45"/>
      <c r="K46" s="45"/>
      <c r="L46" s="33"/>
    </row>
    <row r="47" spans="2:12" s="1" customFormat="1" ht="24.95" customHeight="1">
      <c r="B47" s="33"/>
      <c r="C47" s="22" t="s">
        <v>129</v>
      </c>
      <c r="L47" s="33"/>
    </row>
    <row r="48" spans="2:12" s="1" customFormat="1" ht="6.95" customHeight="1">
      <c r="B48" s="33"/>
      <c r="L48" s="33"/>
    </row>
    <row r="49" spans="2:47" s="1" customFormat="1" ht="12" customHeight="1">
      <c r="B49" s="33"/>
      <c r="C49" s="28" t="s">
        <v>16</v>
      </c>
      <c r="L49" s="33"/>
    </row>
    <row r="50" spans="2:47" s="1" customFormat="1" ht="16.5" customHeight="1">
      <c r="B50" s="33"/>
      <c r="E50" s="360" t="str">
        <f>E7</f>
        <v>VD Štvanice – oprava plavebních komor</v>
      </c>
      <c r="F50" s="361"/>
      <c r="G50" s="361"/>
      <c r="H50" s="361"/>
      <c r="L50" s="33"/>
    </row>
    <row r="51" spans="2:47" ht="12" customHeight="1">
      <c r="B51" s="21"/>
      <c r="C51" s="28" t="s">
        <v>127</v>
      </c>
      <c r="L51" s="21"/>
    </row>
    <row r="52" spans="2:47" s="1" customFormat="1" ht="16.5" customHeight="1">
      <c r="B52" s="33"/>
      <c r="E52" s="360" t="s">
        <v>1182</v>
      </c>
      <c r="F52" s="359"/>
      <c r="G52" s="359"/>
      <c r="H52" s="359"/>
      <c r="L52" s="33"/>
    </row>
    <row r="53" spans="2:47" s="1" customFormat="1" ht="12" customHeight="1">
      <c r="B53" s="33"/>
      <c r="C53" s="28" t="s">
        <v>614</v>
      </c>
      <c r="L53" s="33"/>
    </row>
    <row r="54" spans="2:47" s="1" customFormat="1" ht="16.5" customHeight="1">
      <c r="B54" s="33"/>
      <c r="E54" s="323" t="str">
        <f>E11</f>
        <v>05.1. - Lokální reprofilace betonu obtoků MPK</v>
      </c>
      <c r="F54" s="359"/>
      <c r="G54" s="359"/>
      <c r="H54" s="359"/>
      <c r="L54" s="33"/>
    </row>
    <row r="55" spans="2:47" s="1" customFormat="1" ht="6.95" customHeight="1">
      <c r="B55" s="33"/>
      <c r="L55" s="33"/>
    </row>
    <row r="56" spans="2:47" s="1" customFormat="1" ht="12" customHeight="1">
      <c r="B56" s="33"/>
      <c r="C56" s="28" t="s">
        <v>22</v>
      </c>
      <c r="F56" s="26" t="str">
        <f>F14</f>
        <v>Hlavní město Praha</v>
      </c>
      <c r="I56" s="28" t="s">
        <v>24</v>
      </c>
      <c r="J56" s="50" t="str">
        <f>IF(J14="","",J14)</f>
        <v>19. 3. 2024</v>
      </c>
      <c r="L56" s="33"/>
    </row>
    <row r="57" spans="2:47" s="1" customFormat="1" ht="6.95" customHeight="1">
      <c r="B57" s="33"/>
      <c r="L57" s="33"/>
    </row>
    <row r="58" spans="2:47" s="1" customFormat="1" ht="15.2" customHeight="1">
      <c r="B58" s="33"/>
      <c r="C58" s="28" t="s">
        <v>26</v>
      </c>
      <c r="F58" s="26" t="str">
        <f>E17</f>
        <v>Povodí Vltavy, státní podnik</v>
      </c>
      <c r="I58" s="28" t="s">
        <v>34</v>
      </c>
      <c r="J58" s="31" t="str">
        <f>E23</f>
        <v>AQUATIS a.s</v>
      </c>
      <c r="L58" s="33"/>
    </row>
    <row r="59" spans="2:47" s="1" customFormat="1" ht="15.2" customHeight="1">
      <c r="B59" s="33"/>
      <c r="C59" s="28" t="s">
        <v>32</v>
      </c>
      <c r="F59" s="26" t="str">
        <f>IF(E20="","",E20)</f>
        <v>Vyplň údaj</v>
      </c>
      <c r="I59" s="28" t="s">
        <v>39</v>
      </c>
      <c r="J59" s="31" t="str">
        <f>E26</f>
        <v>Bc. Aneta Patková</v>
      </c>
      <c r="L59" s="33"/>
    </row>
    <row r="60" spans="2:47" s="1" customFormat="1" ht="10.35" customHeight="1">
      <c r="B60" s="33"/>
      <c r="L60" s="33"/>
    </row>
    <row r="61" spans="2:47" s="1" customFormat="1" ht="29.25" customHeight="1">
      <c r="B61" s="33"/>
      <c r="C61" s="101" t="s">
        <v>130</v>
      </c>
      <c r="D61" s="95"/>
      <c r="E61" s="95"/>
      <c r="F61" s="95"/>
      <c r="G61" s="95"/>
      <c r="H61" s="95"/>
      <c r="I61" s="95"/>
      <c r="J61" s="102" t="s">
        <v>131</v>
      </c>
      <c r="K61" s="95"/>
      <c r="L61" s="33"/>
    </row>
    <row r="62" spans="2:47" s="1" customFormat="1" ht="10.35" customHeight="1">
      <c r="B62" s="33"/>
      <c r="L62" s="33"/>
    </row>
    <row r="63" spans="2:47" s="1" customFormat="1" ht="22.9" customHeight="1">
      <c r="B63" s="33"/>
      <c r="C63" s="103" t="s">
        <v>75</v>
      </c>
      <c r="J63" s="64">
        <f>J89</f>
        <v>0</v>
      </c>
      <c r="L63" s="33"/>
      <c r="AU63" s="18" t="s">
        <v>132</v>
      </c>
    </row>
    <row r="64" spans="2:47" s="8" customFormat="1" ht="24.95" customHeight="1">
      <c r="B64" s="104"/>
      <c r="D64" s="105" t="s">
        <v>430</v>
      </c>
      <c r="E64" s="106"/>
      <c r="F64" s="106"/>
      <c r="G64" s="106"/>
      <c r="H64" s="106"/>
      <c r="I64" s="106"/>
      <c r="J64" s="107">
        <f>J90</f>
        <v>0</v>
      </c>
      <c r="L64" s="104"/>
    </row>
    <row r="65" spans="2:12" s="12" customFormat="1" ht="19.899999999999999" customHeight="1">
      <c r="B65" s="165"/>
      <c r="D65" s="166" t="s">
        <v>434</v>
      </c>
      <c r="E65" s="167"/>
      <c r="F65" s="167"/>
      <c r="G65" s="167"/>
      <c r="H65" s="167"/>
      <c r="I65" s="167"/>
      <c r="J65" s="168">
        <f>J91</f>
        <v>0</v>
      </c>
      <c r="L65" s="165"/>
    </row>
    <row r="66" spans="2:12" s="12" customFormat="1" ht="19.899999999999999" customHeight="1">
      <c r="B66" s="165"/>
      <c r="D66" s="166" t="s">
        <v>435</v>
      </c>
      <c r="E66" s="167"/>
      <c r="F66" s="167"/>
      <c r="G66" s="167"/>
      <c r="H66" s="167"/>
      <c r="I66" s="167"/>
      <c r="J66" s="168">
        <f>J180</f>
        <v>0</v>
      </c>
      <c r="L66" s="165"/>
    </row>
    <row r="67" spans="2:12" s="12" customFormat="1" ht="19.899999999999999" customHeight="1">
      <c r="B67" s="165"/>
      <c r="D67" s="166" t="s">
        <v>436</v>
      </c>
      <c r="E67" s="167"/>
      <c r="F67" s="167"/>
      <c r="G67" s="167"/>
      <c r="H67" s="167"/>
      <c r="I67" s="167"/>
      <c r="J67" s="168">
        <f>J190</f>
        <v>0</v>
      </c>
      <c r="L67" s="165"/>
    </row>
    <row r="68" spans="2:12" s="1" customFormat="1" ht="21.75" customHeight="1">
      <c r="B68" s="33"/>
      <c r="L68" s="33"/>
    </row>
    <row r="69" spans="2:12" s="1" customFormat="1" ht="6.95" customHeight="1"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33"/>
    </row>
    <row r="73" spans="2:12" s="1" customFormat="1" ht="6.95" customHeight="1">
      <c r="B73" s="44"/>
      <c r="C73" s="45"/>
      <c r="D73" s="45"/>
      <c r="E73" s="45"/>
      <c r="F73" s="45"/>
      <c r="G73" s="45"/>
      <c r="H73" s="45"/>
      <c r="I73" s="45"/>
      <c r="J73" s="45"/>
      <c r="K73" s="45"/>
      <c r="L73" s="33"/>
    </row>
    <row r="74" spans="2:12" s="1" customFormat="1" ht="24.95" customHeight="1">
      <c r="B74" s="33"/>
      <c r="C74" s="22" t="s">
        <v>139</v>
      </c>
      <c r="L74" s="33"/>
    </row>
    <row r="75" spans="2:12" s="1" customFormat="1" ht="6.95" customHeight="1">
      <c r="B75" s="33"/>
      <c r="L75" s="33"/>
    </row>
    <row r="76" spans="2:12" s="1" customFormat="1" ht="12" customHeight="1">
      <c r="B76" s="33"/>
      <c r="C76" s="28" t="s">
        <v>16</v>
      </c>
      <c r="L76" s="33"/>
    </row>
    <row r="77" spans="2:12" s="1" customFormat="1" ht="16.5" customHeight="1">
      <c r="B77" s="33"/>
      <c r="E77" s="360" t="str">
        <f>E7</f>
        <v>VD Štvanice – oprava plavebních komor</v>
      </c>
      <c r="F77" s="361"/>
      <c r="G77" s="361"/>
      <c r="H77" s="361"/>
      <c r="L77" s="33"/>
    </row>
    <row r="78" spans="2:12" ht="12" customHeight="1">
      <c r="B78" s="21"/>
      <c r="C78" s="28" t="s">
        <v>127</v>
      </c>
      <c r="L78" s="21"/>
    </row>
    <row r="79" spans="2:12" s="1" customFormat="1" ht="16.5" customHeight="1">
      <c r="B79" s="33"/>
      <c r="E79" s="360" t="s">
        <v>1182</v>
      </c>
      <c r="F79" s="359"/>
      <c r="G79" s="359"/>
      <c r="H79" s="359"/>
      <c r="L79" s="33"/>
    </row>
    <row r="80" spans="2:12" s="1" customFormat="1" ht="12" customHeight="1">
      <c r="B80" s="33"/>
      <c r="C80" s="28" t="s">
        <v>614</v>
      </c>
      <c r="L80" s="33"/>
    </row>
    <row r="81" spans="2:65" s="1" customFormat="1" ht="16.5" customHeight="1">
      <c r="B81" s="33"/>
      <c r="E81" s="323" t="str">
        <f>E11</f>
        <v>05.1. - Lokální reprofilace betonu obtoků MPK</v>
      </c>
      <c r="F81" s="359"/>
      <c r="G81" s="359"/>
      <c r="H81" s="359"/>
      <c r="L81" s="33"/>
    </row>
    <row r="82" spans="2:65" s="1" customFormat="1" ht="6.95" customHeight="1">
      <c r="B82" s="33"/>
      <c r="L82" s="33"/>
    </row>
    <row r="83" spans="2:65" s="1" customFormat="1" ht="12" customHeight="1">
      <c r="B83" s="33"/>
      <c r="C83" s="28" t="s">
        <v>22</v>
      </c>
      <c r="F83" s="26" t="str">
        <f>F14</f>
        <v>Hlavní město Praha</v>
      </c>
      <c r="I83" s="28" t="s">
        <v>24</v>
      </c>
      <c r="J83" s="50" t="str">
        <f>IF(J14="","",J14)</f>
        <v>19. 3. 2024</v>
      </c>
      <c r="L83" s="33"/>
    </row>
    <row r="84" spans="2:65" s="1" customFormat="1" ht="6.95" customHeight="1">
      <c r="B84" s="33"/>
      <c r="L84" s="33"/>
    </row>
    <row r="85" spans="2:65" s="1" customFormat="1" ht="15.2" customHeight="1">
      <c r="B85" s="33"/>
      <c r="C85" s="28" t="s">
        <v>26</v>
      </c>
      <c r="F85" s="26" t="str">
        <f>E17</f>
        <v>Povodí Vltavy, státní podnik</v>
      </c>
      <c r="I85" s="28" t="s">
        <v>34</v>
      </c>
      <c r="J85" s="31" t="str">
        <f>E23</f>
        <v>AQUATIS a.s</v>
      </c>
      <c r="L85" s="33"/>
    </row>
    <row r="86" spans="2:65" s="1" customFormat="1" ht="15.2" customHeight="1">
      <c r="B86" s="33"/>
      <c r="C86" s="28" t="s">
        <v>32</v>
      </c>
      <c r="F86" s="26" t="str">
        <f>IF(E20="","",E20)</f>
        <v>Vyplň údaj</v>
      </c>
      <c r="I86" s="28" t="s">
        <v>39</v>
      </c>
      <c r="J86" s="31" t="str">
        <f>E26</f>
        <v>Bc. Aneta Patková</v>
      </c>
      <c r="L86" s="33"/>
    </row>
    <row r="87" spans="2:65" s="1" customFormat="1" ht="10.35" customHeight="1">
      <c r="B87" s="33"/>
      <c r="L87" s="33"/>
    </row>
    <row r="88" spans="2:65" s="9" customFormat="1" ht="29.25" customHeight="1">
      <c r="B88" s="108"/>
      <c r="C88" s="109" t="s">
        <v>140</v>
      </c>
      <c r="D88" s="110" t="s">
        <v>62</v>
      </c>
      <c r="E88" s="110" t="s">
        <v>58</v>
      </c>
      <c r="F88" s="110" t="s">
        <v>59</v>
      </c>
      <c r="G88" s="110" t="s">
        <v>141</v>
      </c>
      <c r="H88" s="110" t="s">
        <v>142</v>
      </c>
      <c r="I88" s="110" t="s">
        <v>143</v>
      </c>
      <c r="J88" s="110" t="s">
        <v>131</v>
      </c>
      <c r="K88" s="111" t="s">
        <v>144</v>
      </c>
      <c r="L88" s="108"/>
      <c r="M88" s="57" t="s">
        <v>21</v>
      </c>
      <c r="N88" s="58" t="s">
        <v>47</v>
      </c>
      <c r="O88" s="58" t="s">
        <v>145</v>
      </c>
      <c r="P88" s="58" t="s">
        <v>146</v>
      </c>
      <c r="Q88" s="58" t="s">
        <v>147</v>
      </c>
      <c r="R88" s="58" t="s">
        <v>148</v>
      </c>
      <c r="S88" s="58" t="s">
        <v>149</v>
      </c>
      <c r="T88" s="59" t="s">
        <v>150</v>
      </c>
    </row>
    <row r="89" spans="2:65" s="1" customFormat="1" ht="22.9" customHeight="1">
      <c r="B89" s="33"/>
      <c r="C89" s="62" t="s">
        <v>151</v>
      </c>
      <c r="J89" s="112">
        <f>BK89</f>
        <v>0</v>
      </c>
      <c r="L89" s="33"/>
      <c r="M89" s="60"/>
      <c r="N89" s="51"/>
      <c r="O89" s="51"/>
      <c r="P89" s="113">
        <f>P90</f>
        <v>0</v>
      </c>
      <c r="Q89" s="51"/>
      <c r="R89" s="113">
        <f>R90</f>
        <v>19.745100000000001</v>
      </c>
      <c r="S89" s="51"/>
      <c r="T89" s="114">
        <f>T90</f>
        <v>22.05</v>
      </c>
      <c r="AT89" s="18" t="s">
        <v>76</v>
      </c>
      <c r="AU89" s="18" t="s">
        <v>132</v>
      </c>
      <c r="BK89" s="115">
        <f>BK90</f>
        <v>0</v>
      </c>
    </row>
    <row r="90" spans="2:65" s="10" customFormat="1" ht="25.9" customHeight="1">
      <c r="B90" s="116"/>
      <c r="D90" s="117" t="s">
        <v>76</v>
      </c>
      <c r="E90" s="118" t="s">
        <v>437</v>
      </c>
      <c r="F90" s="118" t="s">
        <v>438</v>
      </c>
      <c r="I90" s="119"/>
      <c r="J90" s="120">
        <f>BK90</f>
        <v>0</v>
      </c>
      <c r="L90" s="116"/>
      <c r="M90" s="121"/>
      <c r="P90" s="122">
        <f>P91+P180+P190</f>
        <v>0</v>
      </c>
      <c r="R90" s="122">
        <f>R91+R180+R190</f>
        <v>19.745100000000001</v>
      </c>
      <c r="T90" s="123">
        <f>T91+T180+T190</f>
        <v>22.05</v>
      </c>
      <c r="AR90" s="117" t="s">
        <v>85</v>
      </c>
      <c r="AT90" s="124" t="s">
        <v>76</v>
      </c>
      <c r="AU90" s="124" t="s">
        <v>77</v>
      </c>
      <c r="AY90" s="117" t="s">
        <v>155</v>
      </c>
      <c r="BK90" s="125">
        <f>BK91+BK180+BK190</f>
        <v>0</v>
      </c>
    </row>
    <row r="91" spans="2:65" s="10" customFormat="1" ht="22.9" customHeight="1">
      <c r="B91" s="116"/>
      <c r="D91" s="117" t="s">
        <v>76</v>
      </c>
      <c r="E91" s="169" t="s">
        <v>201</v>
      </c>
      <c r="F91" s="169" t="s">
        <v>524</v>
      </c>
      <c r="I91" s="119"/>
      <c r="J91" s="170">
        <f>BK91</f>
        <v>0</v>
      </c>
      <c r="L91" s="116"/>
      <c r="M91" s="121"/>
      <c r="P91" s="122">
        <f>SUM(P92:P179)</f>
        <v>0</v>
      </c>
      <c r="R91" s="122">
        <f>SUM(R92:R179)</f>
        <v>19.745100000000001</v>
      </c>
      <c r="T91" s="123">
        <f>SUM(T92:T179)</f>
        <v>22.05</v>
      </c>
      <c r="AR91" s="117" t="s">
        <v>85</v>
      </c>
      <c r="AT91" s="124" t="s">
        <v>76</v>
      </c>
      <c r="AU91" s="124" t="s">
        <v>85</v>
      </c>
      <c r="AY91" s="117" t="s">
        <v>155</v>
      </c>
      <c r="BK91" s="125">
        <f>SUM(BK92:BK179)</f>
        <v>0</v>
      </c>
    </row>
    <row r="92" spans="2:65" s="1" customFormat="1" ht="16.5" customHeight="1">
      <c r="B92" s="33"/>
      <c r="C92" s="126" t="s">
        <v>85</v>
      </c>
      <c r="D92" s="126" t="s">
        <v>156</v>
      </c>
      <c r="E92" s="127" t="s">
        <v>1184</v>
      </c>
      <c r="F92" s="128" t="s">
        <v>1185</v>
      </c>
      <c r="G92" s="129" t="s">
        <v>415</v>
      </c>
      <c r="H92" s="130">
        <v>90</v>
      </c>
      <c r="I92" s="131"/>
      <c r="J92" s="132">
        <f>ROUND(I92*H92,2)</f>
        <v>0</v>
      </c>
      <c r="K92" s="128" t="s">
        <v>452</v>
      </c>
      <c r="L92" s="33"/>
      <c r="M92" s="133" t="s">
        <v>21</v>
      </c>
      <c r="N92" s="134" t="s">
        <v>48</v>
      </c>
      <c r="P92" s="135">
        <f>O92*H92</f>
        <v>0</v>
      </c>
      <c r="Q92" s="135">
        <v>0</v>
      </c>
      <c r="R92" s="135">
        <f>Q92*H92</f>
        <v>0</v>
      </c>
      <c r="S92" s="135">
        <v>0.245</v>
      </c>
      <c r="T92" s="136">
        <f>S92*H92</f>
        <v>22.05</v>
      </c>
      <c r="AR92" s="137" t="s">
        <v>154</v>
      </c>
      <c r="AT92" s="137" t="s">
        <v>156</v>
      </c>
      <c r="AU92" s="137" t="s">
        <v>87</v>
      </c>
      <c r="AY92" s="18" t="s">
        <v>155</v>
      </c>
      <c r="BE92" s="138">
        <f>IF(N92="základní",J92,0)</f>
        <v>0</v>
      </c>
      <c r="BF92" s="138">
        <f>IF(N92="snížená",J92,0)</f>
        <v>0</v>
      </c>
      <c r="BG92" s="138">
        <f>IF(N92="zákl. přenesená",J92,0)</f>
        <v>0</v>
      </c>
      <c r="BH92" s="138">
        <f>IF(N92="sníž. přenesená",J92,0)</f>
        <v>0</v>
      </c>
      <c r="BI92" s="138">
        <f>IF(N92="nulová",J92,0)</f>
        <v>0</v>
      </c>
      <c r="BJ92" s="18" t="s">
        <v>85</v>
      </c>
      <c r="BK92" s="138">
        <f>ROUND(I92*H92,2)</f>
        <v>0</v>
      </c>
      <c r="BL92" s="18" t="s">
        <v>154</v>
      </c>
      <c r="BM92" s="137" t="s">
        <v>1186</v>
      </c>
    </row>
    <row r="93" spans="2:65" s="1" customFormat="1">
      <c r="B93" s="33"/>
      <c r="D93" s="139" t="s">
        <v>161</v>
      </c>
      <c r="F93" s="140" t="s">
        <v>1187</v>
      </c>
      <c r="I93" s="141"/>
      <c r="L93" s="33"/>
      <c r="M93" s="142"/>
      <c r="T93" s="54"/>
      <c r="AT93" s="18" t="s">
        <v>161</v>
      </c>
      <c r="AU93" s="18" t="s">
        <v>87</v>
      </c>
    </row>
    <row r="94" spans="2:65" s="1" customFormat="1">
      <c r="B94" s="33"/>
      <c r="D94" s="174" t="s">
        <v>455</v>
      </c>
      <c r="F94" s="175" t="s">
        <v>1188</v>
      </c>
      <c r="I94" s="141"/>
      <c r="L94" s="33"/>
      <c r="M94" s="142"/>
      <c r="T94" s="54"/>
      <c r="AT94" s="18" t="s">
        <v>455</v>
      </c>
      <c r="AU94" s="18" t="s">
        <v>87</v>
      </c>
    </row>
    <row r="95" spans="2:65" s="1" customFormat="1" ht="29.25">
      <c r="B95" s="33"/>
      <c r="D95" s="139" t="s">
        <v>162</v>
      </c>
      <c r="F95" s="143" t="s">
        <v>621</v>
      </c>
      <c r="I95" s="141"/>
      <c r="L95" s="33"/>
      <c r="M95" s="142"/>
      <c r="T95" s="54"/>
      <c r="AT95" s="18" t="s">
        <v>162</v>
      </c>
      <c r="AU95" s="18" t="s">
        <v>87</v>
      </c>
    </row>
    <row r="96" spans="2:65" s="13" customFormat="1">
      <c r="B96" s="176"/>
      <c r="D96" s="139" t="s">
        <v>193</v>
      </c>
      <c r="E96" s="177" t="s">
        <v>21</v>
      </c>
      <c r="F96" s="178" t="s">
        <v>777</v>
      </c>
      <c r="H96" s="177" t="s">
        <v>21</v>
      </c>
      <c r="I96" s="179"/>
      <c r="L96" s="176"/>
      <c r="M96" s="180"/>
      <c r="T96" s="181"/>
      <c r="AT96" s="177" t="s">
        <v>193</v>
      </c>
      <c r="AU96" s="177" t="s">
        <v>87</v>
      </c>
      <c r="AV96" s="13" t="s">
        <v>85</v>
      </c>
      <c r="AW96" s="13" t="s">
        <v>38</v>
      </c>
      <c r="AX96" s="13" t="s">
        <v>77</v>
      </c>
      <c r="AY96" s="177" t="s">
        <v>155</v>
      </c>
    </row>
    <row r="97" spans="2:65" s="11" customFormat="1">
      <c r="B97" s="144"/>
      <c r="D97" s="139" t="s">
        <v>193</v>
      </c>
      <c r="E97" s="145" t="s">
        <v>21</v>
      </c>
      <c r="F97" s="146" t="s">
        <v>1189</v>
      </c>
      <c r="H97" s="147">
        <v>90</v>
      </c>
      <c r="I97" s="148"/>
      <c r="L97" s="144"/>
      <c r="M97" s="149"/>
      <c r="T97" s="150"/>
      <c r="AT97" s="145" t="s">
        <v>193</v>
      </c>
      <c r="AU97" s="145" t="s">
        <v>87</v>
      </c>
      <c r="AV97" s="11" t="s">
        <v>87</v>
      </c>
      <c r="AW97" s="11" t="s">
        <v>38</v>
      </c>
      <c r="AX97" s="11" t="s">
        <v>77</v>
      </c>
      <c r="AY97" s="145" t="s">
        <v>155</v>
      </c>
    </row>
    <row r="98" spans="2:65" s="14" customFormat="1">
      <c r="B98" s="182"/>
      <c r="D98" s="139" t="s">
        <v>193</v>
      </c>
      <c r="E98" s="183" t="s">
        <v>611</v>
      </c>
      <c r="F98" s="184" t="s">
        <v>464</v>
      </c>
      <c r="H98" s="185">
        <v>90</v>
      </c>
      <c r="I98" s="186"/>
      <c r="L98" s="182"/>
      <c r="M98" s="187"/>
      <c r="T98" s="188"/>
      <c r="AT98" s="183" t="s">
        <v>193</v>
      </c>
      <c r="AU98" s="183" t="s">
        <v>87</v>
      </c>
      <c r="AV98" s="14" t="s">
        <v>154</v>
      </c>
      <c r="AW98" s="14" t="s">
        <v>38</v>
      </c>
      <c r="AX98" s="14" t="s">
        <v>85</v>
      </c>
      <c r="AY98" s="183" t="s">
        <v>155</v>
      </c>
    </row>
    <row r="99" spans="2:65" s="1" customFormat="1" ht="16.5" customHeight="1">
      <c r="B99" s="33"/>
      <c r="C99" s="126" t="s">
        <v>87</v>
      </c>
      <c r="D99" s="126" t="s">
        <v>156</v>
      </c>
      <c r="E99" s="127" t="s">
        <v>835</v>
      </c>
      <c r="F99" s="128" t="s">
        <v>836</v>
      </c>
      <c r="G99" s="129" t="s">
        <v>415</v>
      </c>
      <c r="H99" s="130">
        <v>90</v>
      </c>
      <c r="I99" s="131"/>
      <c r="J99" s="132">
        <f>ROUND(I99*H99,2)</f>
        <v>0</v>
      </c>
      <c r="K99" s="128" t="s">
        <v>452</v>
      </c>
      <c r="L99" s="33"/>
      <c r="M99" s="133" t="s">
        <v>21</v>
      </c>
      <c r="N99" s="134" t="s">
        <v>48</v>
      </c>
      <c r="P99" s="135">
        <f>O99*H99</f>
        <v>0</v>
      </c>
      <c r="Q99" s="135">
        <v>0</v>
      </c>
      <c r="R99" s="135">
        <f>Q99*H99</f>
        <v>0</v>
      </c>
      <c r="S99" s="135">
        <v>0</v>
      </c>
      <c r="T99" s="136">
        <f>S99*H99</f>
        <v>0</v>
      </c>
      <c r="AR99" s="137" t="s">
        <v>154</v>
      </c>
      <c r="AT99" s="137" t="s">
        <v>156</v>
      </c>
      <c r="AU99" s="137" t="s">
        <v>87</v>
      </c>
      <c r="AY99" s="18" t="s">
        <v>155</v>
      </c>
      <c r="BE99" s="138">
        <f>IF(N99="základní",J99,0)</f>
        <v>0</v>
      </c>
      <c r="BF99" s="138">
        <f>IF(N99="snížená",J99,0)</f>
        <v>0</v>
      </c>
      <c r="BG99" s="138">
        <f>IF(N99="zákl. přenesená",J99,0)</f>
        <v>0</v>
      </c>
      <c r="BH99" s="138">
        <f>IF(N99="sníž. přenesená",J99,0)</f>
        <v>0</v>
      </c>
      <c r="BI99" s="138">
        <f>IF(N99="nulová",J99,0)</f>
        <v>0</v>
      </c>
      <c r="BJ99" s="18" t="s">
        <v>85</v>
      </c>
      <c r="BK99" s="138">
        <f>ROUND(I99*H99,2)</f>
        <v>0</v>
      </c>
      <c r="BL99" s="18" t="s">
        <v>154</v>
      </c>
      <c r="BM99" s="137" t="s">
        <v>1190</v>
      </c>
    </row>
    <row r="100" spans="2:65" s="1" customFormat="1">
      <c r="B100" s="33"/>
      <c r="D100" s="139" t="s">
        <v>161</v>
      </c>
      <c r="F100" s="140" t="s">
        <v>838</v>
      </c>
      <c r="I100" s="141"/>
      <c r="L100" s="33"/>
      <c r="M100" s="142"/>
      <c r="T100" s="54"/>
      <c r="AT100" s="18" t="s">
        <v>161</v>
      </c>
      <c r="AU100" s="18" t="s">
        <v>87</v>
      </c>
    </row>
    <row r="101" spans="2:65" s="1" customFormat="1">
      <c r="B101" s="33"/>
      <c r="D101" s="174" t="s">
        <v>455</v>
      </c>
      <c r="F101" s="175" t="s">
        <v>839</v>
      </c>
      <c r="I101" s="141"/>
      <c r="L101" s="33"/>
      <c r="M101" s="142"/>
      <c r="T101" s="54"/>
      <c r="AT101" s="18" t="s">
        <v>455</v>
      </c>
      <c r="AU101" s="18" t="s">
        <v>87</v>
      </c>
    </row>
    <row r="102" spans="2:65" s="1" customFormat="1" ht="29.25">
      <c r="B102" s="33"/>
      <c r="D102" s="139" t="s">
        <v>162</v>
      </c>
      <c r="F102" s="143" t="s">
        <v>621</v>
      </c>
      <c r="I102" s="141"/>
      <c r="L102" s="33"/>
      <c r="M102" s="142"/>
      <c r="T102" s="54"/>
      <c r="AT102" s="18" t="s">
        <v>162</v>
      </c>
      <c r="AU102" s="18" t="s">
        <v>87</v>
      </c>
    </row>
    <row r="103" spans="2:65" s="11" customFormat="1">
      <c r="B103" s="144"/>
      <c r="D103" s="139" t="s">
        <v>193</v>
      </c>
      <c r="E103" s="145" t="s">
        <v>21</v>
      </c>
      <c r="F103" s="146" t="s">
        <v>611</v>
      </c>
      <c r="H103" s="147">
        <v>90</v>
      </c>
      <c r="I103" s="148"/>
      <c r="L103" s="144"/>
      <c r="M103" s="149"/>
      <c r="T103" s="150"/>
      <c r="AT103" s="145" t="s">
        <v>193</v>
      </c>
      <c r="AU103" s="145" t="s">
        <v>87</v>
      </c>
      <c r="AV103" s="11" t="s">
        <v>87</v>
      </c>
      <c r="AW103" s="11" t="s">
        <v>38</v>
      </c>
      <c r="AX103" s="11" t="s">
        <v>85</v>
      </c>
      <c r="AY103" s="145" t="s">
        <v>155</v>
      </c>
    </row>
    <row r="104" spans="2:65" s="1" customFormat="1">
      <c r="B104" s="33"/>
      <c r="D104" s="139" t="s">
        <v>445</v>
      </c>
      <c r="F104" s="171" t="s">
        <v>644</v>
      </c>
      <c r="L104" s="33"/>
      <c r="M104" s="142"/>
      <c r="T104" s="54"/>
      <c r="AU104" s="18" t="s">
        <v>87</v>
      </c>
    </row>
    <row r="105" spans="2:65" s="1" customFormat="1">
      <c r="B105" s="33"/>
      <c r="D105" s="139" t="s">
        <v>445</v>
      </c>
      <c r="F105" s="172" t="s">
        <v>777</v>
      </c>
      <c r="H105" s="173">
        <v>0</v>
      </c>
      <c r="L105" s="33"/>
      <c r="M105" s="142"/>
      <c r="T105" s="54"/>
      <c r="AU105" s="18" t="s">
        <v>87</v>
      </c>
    </row>
    <row r="106" spans="2:65" s="1" customFormat="1">
      <c r="B106" s="33"/>
      <c r="D106" s="139" t="s">
        <v>445</v>
      </c>
      <c r="F106" s="172" t="s">
        <v>1189</v>
      </c>
      <c r="H106" s="173">
        <v>90</v>
      </c>
      <c r="L106" s="33"/>
      <c r="M106" s="142"/>
      <c r="T106" s="54"/>
      <c r="AU106" s="18" t="s">
        <v>87</v>
      </c>
    </row>
    <row r="107" spans="2:65" s="1" customFormat="1">
      <c r="B107" s="33"/>
      <c r="D107" s="139" t="s">
        <v>445</v>
      </c>
      <c r="F107" s="172" t="s">
        <v>464</v>
      </c>
      <c r="H107" s="173">
        <v>90</v>
      </c>
      <c r="L107" s="33"/>
      <c r="M107" s="142"/>
      <c r="T107" s="54"/>
      <c r="AU107" s="18" t="s">
        <v>87</v>
      </c>
    </row>
    <row r="108" spans="2:65" s="1" customFormat="1" ht="16.5" customHeight="1">
      <c r="B108" s="33"/>
      <c r="C108" s="126" t="s">
        <v>168</v>
      </c>
      <c r="D108" s="126" t="s">
        <v>156</v>
      </c>
      <c r="E108" s="127" t="s">
        <v>577</v>
      </c>
      <c r="F108" s="128" t="s">
        <v>578</v>
      </c>
      <c r="G108" s="129" t="s">
        <v>415</v>
      </c>
      <c r="H108" s="130">
        <v>90</v>
      </c>
      <c r="I108" s="131"/>
      <c r="J108" s="132">
        <f>ROUND(I108*H108,2)</f>
        <v>0</v>
      </c>
      <c r="K108" s="128" t="s">
        <v>452</v>
      </c>
      <c r="L108" s="33"/>
      <c r="M108" s="133" t="s">
        <v>21</v>
      </c>
      <c r="N108" s="134" t="s">
        <v>48</v>
      </c>
      <c r="P108" s="135">
        <f>O108*H108</f>
        <v>0</v>
      </c>
      <c r="Q108" s="135">
        <v>0</v>
      </c>
      <c r="R108" s="135">
        <f>Q108*H108</f>
        <v>0</v>
      </c>
      <c r="S108" s="135">
        <v>0</v>
      </c>
      <c r="T108" s="136">
        <f>S108*H108</f>
        <v>0</v>
      </c>
      <c r="AR108" s="137" t="s">
        <v>154</v>
      </c>
      <c r="AT108" s="137" t="s">
        <v>156</v>
      </c>
      <c r="AU108" s="137" t="s">
        <v>87</v>
      </c>
      <c r="AY108" s="18" t="s">
        <v>155</v>
      </c>
      <c r="BE108" s="138">
        <f>IF(N108="základní",J108,0)</f>
        <v>0</v>
      </c>
      <c r="BF108" s="138">
        <f>IF(N108="snížená",J108,0)</f>
        <v>0</v>
      </c>
      <c r="BG108" s="138">
        <f>IF(N108="zákl. přenesená",J108,0)</f>
        <v>0</v>
      </c>
      <c r="BH108" s="138">
        <f>IF(N108="sníž. přenesená",J108,0)</f>
        <v>0</v>
      </c>
      <c r="BI108" s="138">
        <f>IF(N108="nulová",J108,0)</f>
        <v>0</v>
      </c>
      <c r="BJ108" s="18" t="s">
        <v>85</v>
      </c>
      <c r="BK108" s="138">
        <f>ROUND(I108*H108,2)</f>
        <v>0</v>
      </c>
      <c r="BL108" s="18" t="s">
        <v>154</v>
      </c>
      <c r="BM108" s="137" t="s">
        <v>1191</v>
      </c>
    </row>
    <row r="109" spans="2:65" s="1" customFormat="1">
      <c r="B109" s="33"/>
      <c r="D109" s="139" t="s">
        <v>161</v>
      </c>
      <c r="F109" s="140" t="s">
        <v>578</v>
      </c>
      <c r="I109" s="141"/>
      <c r="L109" s="33"/>
      <c r="M109" s="142"/>
      <c r="T109" s="54"/>
      <c r="AT109" s="18" t="s">
        <v>161</v>
      </c>
      <c r="AU109" s="18" t="s">
        <v>87</v>
      </c>
    </row>
    <row r="110" spans="2:65" s="1" customFormat="1">
      <c r="B110" s="33"/>
      <c r="D110" s="174" t="s">
        <v>455</v>
      </c>
      <c r="F110" s="175" t="s">
        <v>580</v>
      </c>
      <c r="I110" s="141"/>
      <c r="L110" s="33"/>
      <c r="M110" s="142"/>
      <c r="T110" s="54"/>
      <c r="AT110" s="18" t="s">
        <v>455</v>
      </c>
      <c r="AU110" s="18" t="s">
        <v>87</v>
      </c>
    </row>
    <row r="111" spans="2:65" s="1" customFormat="1" ht="29.25">
      <c r="B111" s="33"/>
      <c r="D111" s="139" t="s">
        <v>162</v>
      </c>
      <c r="F111" s="143" t="s">
        <v>621</v>
      </c>
      <c r="I111" s="141"/>
      <c r="L111" s="33"/>
      <c r="M111" s="142"/>
      <c r="T111" s="54"/>
      <c r="AT111" s="18" t="s">
        <v>162</v>
      </c>
      <c r="AU111" s="18" t="s">
        <v>87</v>
      </c>
    </row>
    <row r="112" spans="2:65" s="11" customFormat="1">
      <c r="B112" s="144"/>
      <c r="D112" s="139" t="s">
        <v>193</v>
      </c>
      <c r="E112" s="145" t="s">
        <v>21</v>
      </c>
      <c r="F112" s="146" t="s">
        <v>611</v>
      </c>
      <c r="H112" s="147">
        <v>90</v>
      </c>
      <c r="I112" s="148"/>
      <c r="L112" s="144"/>
      <c r="M112" s="149"/>
      <c r="T112" s="150"/>
      <c r="AT112" s="145" t="s">
        <v>193</v>
      </c>
      <c r="AU112" s="145" t="s">
        <v>87</v>
      </c>
      <c r="AV112" s="11" t="s">
        <v>87</v>
      </c>
      <c r="AW112" s="11" t="s">
        <v>38</v>
      </c>
      <c r="AX112" s="11" t="s">
        <v>85</v>
      </c>
      <c r="AY112" s="145" t="s">
        <v>155</v>
      </c>
    </row>
    <row r="113" spans="2:65" s="1" customFormat="1">
      <c r="B113" s="33"/>
      <c r="D113" s="139" t="s">
        <v>445</v>
      </c>
      <c r="F113" s="171" t="s">
        <v>644</v>
      </c>
      <c r="L113" s="33"/>
      <c r="M113" s="142"/>
      <c r="T113" s="54"/>
      <c r="AU113" s="18" t="s">
        <v>87</v>
      </c>
    </row>
    <row r="114" spans="2:65" s="1" customFormat="1">
      <c r="B114" s="33"/>
      <c r="D114" s="139" t="s">
        <v>445</v>
      </c>
      <c r="F114" s="172" t="s">
        <v>777</v>
      </c>
      <c r="H114" s="173">
        <v>0</v>
      </c>
      <c r="L114" s="33"/>
      <c r="M114" s="142"/>
      <c r="T114" s="54"/>
      <c r="AU114" s="18" t="s">
        <v>87</v>
      </c>
    </row>
    <row r="115" spans="2:65" s="1" customFormat="1">
      <c r="B115" s="33"/>
      <c r="D115" s="139" t="s">
        <v>445</v>
      </c>
      <c r="F115" s="172" t="s">
        <v>1189</v>
      </c>
      <c r="H115" s="173">
        <v>90</v>
      </c>
      <c r="L115" s="33"/>
      <c r="M115" s="142"/>
      <c r="T115" s="54"/>
      <c r="AU115" s="18" t="s">
        <v>87</v>
      </c>
    </row>
    <row r="116" spans="2:65" s="1" customFormat="1">
      <c r="B116" s="33"/>
      <c r="D116" s="139" t="s">
        <v>445</v>
      </c>
      <c r="F116" s="172" t="s">
        <v>464</v>
      </c>
      <c r="H116" s="173">
        <v>90</v>
      </c>
      <c r="L116" s="33"/>
      <c r="M116" s="142"/>
      <c r="T116" s="54"/>
      <c r="AU116" s="18" t="s">
        <v>87</v>
      </c>
    </row>
    <row r="117" spans="2:65" s="1" customFormat="1" ht="16.5" customHeight="1">
      <c r="B117" s="33"/>
      <c r="C117" s="126" t="s">
        <v>154</v>
      </c>
      <c r="D117" s="126" t="s">
        <v>156</v>
      </c>
      <c r="E117" s="127" t="s">
        <v>841</v>
      </c>
      <c r="F117" s="128" t="s">
        <v>842</v>
      </c>
      <c r="G117" s="129" t="s">
        <v>415</v>
      </c>
      <c r="H117" s="130">
        <v>90</v>
      </c>
      <c r="I117" s="131"/>
      <c r="J117" s="132">
        <f>ROUND(I117*H117,2)</f>
        <v>0</v>
      </c>
      <c r="K117" s="128" t="s">
        <v>452</v>
      </c>
      <c r="L117" s="33"/>
      <c r="M117" s="133" t="s">
        <v>21</v>
      </c>
      <c r="N117" s="134" t="s">
        <v>48</v>
      </c>
      <c r="P117" s="135">
        <f>O117*H117</f>
        <v>0</v>
      </c>
      <c r="Q117" s="135">
        <v>0</v>
      </c>
      <c r="R117" s="135">
        <f>Q117*H117</f>
        <v>0</v>
      </c>
      <c r="S117" s="135">
        <v>0</v>
      </c>
      <c r="T117" s="136">
        <f>S117*H117</f>
        <v>0</v>
      </c>
      <c r="AR117" s="137" t="s">
        <v>154</v>
      </c>
      <c r="AT117" s="137" t="s">
        <v>156</v>
      </c>
      <c r="AU117" s="137" t="s">
        <v>87</v>
      </c>
      <c r="AY117" s="18" t="s">
        <v>155</v>
      </c>
      <c r="BE117" s="138">
        <f>IF(N117="základní",J117,0)</f>
        <v>0</v>
      </c>
      <c r="BF117" s="138">
        <f>IF(N117="snížená",J117,0)</f>
        <v>0</v>
      </c>
      <c r="BG117" s="138">
        <f>IF(N117="zákl. přenesená",J117,0)</f>
        <v>0</v>
      </c>
      <c r="BH117" s="138">
        <f>IF(N117="sníž. přenesená",J117,0)</f>
        <v>0</v>
      </c>
      <c r="BI117" s="138">
        <f>IF(N117="nulová",J117,0)</f>
        <v>0</v>
      </c>
      <c r="BJ117" s="18" t="s">
        <v>85</v>
      </c>
      <c r="BK117" s="138">
        <f>ROUND(I117*H117,2)</f>
        <v>0</v>
      </c>
      <c r="BL117" s="18" t="s">
        <v>154</v>
      </c>
      <c r="BM117" s="137" t="s">
        <v>1192</v>
      </c>
    </row>
    <row r="118" spans="2:65" s="1" customFormat="1">
      <c r="B118" s="33"/>
      <c r="D118" s="139" t="s">
        <v>161</v>
      </c>
      <c r="F118" s="140" t="s">
        <v>844</v>
      </c>
      <c r="I118" s="141"/>
      <c r="L118" s="33"/>
      <c r="M118" s="142"/>
      <c r="T118" s="54"/>
      <c r="AT118" s="18" t="s">
        <v>161</v>
      </c>
      <c r="AU118" s="18" t="s">
        <v>87</v>
      </c>
    </row>
    <row r="119" spans="2:65" s="1" customFormat="1">
      <c r="B119" s="33"/>
      <c r="D119" s="174" t="s">
        <v>455</v>
      </c>
      <c r="F119" s="175" t="s">
        <v>845</v>
      </c>
      <c r="I119" s="141"/>
      <c r="L119" s="33"/>
      <c r="M119" s="142"/>
      <c r="T119" s="54"/>
      <c r="AT119" s="18" t="s">
        <v>455</v>
      </c>
      <c r="AU119" s="18" t="s">
        <v>87</v>
      </c>
    </row>
    <row r="120" spans="2:65" s="1" customFormat="1" ht="29.25">
      <c r="B120" s="33"/>
      <c r="D120" s="139" t="s">
        <v>162</v>
      </c>
      <c r="F120" s="143" t="s">
        <v>621</v>
      </c>
      <c r="I120" s="141"/>
      <c r="L120" s="33"/>
      <c r="M120" s="142"/>
      <c r="T120" s="54"/>
      <c r="AT120" s="18" t="s">
        <v>162</v>
      </c>
      <c r="AU120" s="18" t="s">
        <v>87</v>
      </c>
    </row>
    <row r="121" spans="2:65" s="11" customFormat="1">
      <c r="B121" s="144"/>
      <c r="D121" s="139" t="s">
        <v>193</v>
      </c>
      <c r="E121" s="145" t="s">
        <v>21</v>
      </c>
      <c r="F121" s="146" t="s">
        <v>611</v>
      </c>
      <c r="H121" s="147">
        <v>90</v>
      </c>
      <c r="I121" s="148"/>
      <c r="L121" s="144"/>
      <c r="M121" s="149"/>
      <c r="T121" s="150"/>
      <c r="AT121" s="145" t="s">
        <v>193</v>
      </c>
      <c r="AU121" s="145" t="s">
        <v>87</v>
      </c>
      <c r="AV121" s="11" t="s">
        <v>87</v>
      </c>
      <c r="AW121" s="11" t="s">
        <v>38</v>
      </c>
      <c r="AX121" s="11" t="s">
        <v>85</v>
      </c>
      <c r="AY121" s="145" t="s">
        <v>155</v>
      </c>
    </row>
    <row r="122" spans="2:65" s="1" customFormat="1">
      <c r="B122" s="33"/>
      <c r="D122" s="139" t="s">
        <v>445</v>
      </c>
      <c r="F122" s="171" t="s">
        <v>644</v>
      </c>
      <c r="L122" s="33"/>
      <c r="M122" s="142"/>
      <c r="T122" s="54"/>
      <c r="AU122" s="18" t="s">
        <v>87</v>
      </c>
    </row>
    <row r="123" spans="2:65" s="1" customFormat="1">
      <c r="B123" s="33"/>
      <c r="D123" s="139" t="s">
        <v>445</v>
      </c>
      <c r="F123" s="172" t="s">
        <v>777</v>
      </c>
      <c r="H123" s="173">
        <v>0</v>
      </c>
      <c r="L123" s="33"/>
      <c r="M123" s="142"/>
      <c r="T123" s="54"/>
      <c r="AU123" s="18" t="s">
        <v>87</v>
      </c>
    </row>
    <row r="124" spans="2:65" s="1" customFormat="1">
      <c r="B124" s="33"/>
      <c r="D124" s="139" t="s">
        <v>445</v>
      </c>
      <c r="F124" s="172" t="s">
        <v>1189</v>
      </c>
      <c r="H124" s="173">
        <v>90</v>
      </c>
      <c r="L124" s="33"/>
      <c r="M124" s="142"/>
      <c r="T124" s="54"/>
      <c r="AU124" s="18" t="s">
        <v>87</v>
      </c>
    </row>
    <row r="125" spans="2:65" s="1" customFormat="1">
      <c r="B125" s="33"/>
      <c r="D125" s="139" t="s">
        <v>445</v>
      </c>
      <c r="F125" s="172" t="s">
        <v>464</v>
      </c>
      <c r="H125" s="173">
        <v>90</v>
      </c>
      <c r="L125" s="33"/>
      <c r="M125" s="142"/>
      <c r="T125" s="54"/>
      <c r="AU125" s="18" t="s">
        <v>87</v>
      </c>
    </row>
    <row r="126" spans="2:65" s="1" customFormat="1" ht="16.5" customHeight="1">
      <c r="B126" s="33"/>
      <c r="C126" s="126" t="s">
        <v>175</v>
      </c>
      <c r="D126" s="126" t="s">
        <v>156</v>
      </c>
      <c r="E126" s="127" t="s">
        <v>1193</v>
      </c>
      <c r="F126" s="128" t="s">
        <v>1194</v>
      </c>
      <c r="G126" s="129" t="s">
        <v>415</v>
      </c>
      <c r="H126" s="130">
        <v>90</v>
      </c>
      <c r="I126" s="131"/>
      <c r="J126" s="132">
        <f>ROUND(I126*H126,2)</f>
        <v>0</v>
      </c>
      <c r="K126" s="128" t="s">
        <v>452</v>
      </c>
      <c r="L126" s="33"/>
      <c r="M126" s="133" t="s">
        <v>21</v>
      </c>
      <c r="N126" s="134" t="s">
        <v>48</v>
      </c>
      <c r="P126" s="135">
        <f>O126*H126</f>
        <v>0</v>
      </c>
      <c r="Q126" s="135">
        <v>0.21102000000000001</v>
      </c>
      <c r="R126" s="135">
        <f>Q126*H126</f>
        <v>18.991800000000001</v>
      </c>
      <c r="S126" s="135">
        <v>0</v>
      </c>
      <c r="T126" s="136">
        <f>S126*H126</f>
        <v>0</v>
      </c>
      <c r="AR126" s="137" t="s">
        <v>154</v>
      </c>
      <c r="AT126" s="137" t="s">
        <v>156</v>
      </c>
      <c r="AU126" s="137" t="s">
        <v>87</v>
      </c>
      <c r="AY126" s="18" t="s">
        <v>155</v>
      </c>
      <c r="BE126" s="138">
        <f>IF(N126="základní",J126,0)</f>
        <v>0</v>
      </c>
      <c r="BF126" s="138">
        <f>IF(N126="snížená",J126,0)</f>
        <v>0</v>
      </c>
      <c r="BG126" s="138">
        <f>IF(N126="zákl. přenesená",J126,0)</f>
        <v>0</v>
      </c>
      <c r="BH126" s="138">
        <f>IF(N126="sníž. přenesená",J126,0)</f>
        <v>0</v>
      </c>
      <c r="BI126" s="138">
        <f>IF(N126="nulová",J126,0)</f>
        <v>0</v>
      </c>
      <c r="BJ126" s="18" t="s">
        <v>85</v>
      </c>
      <c r="BK126" s="138">
        <f>ROUND(I126*H126,2)</f>
        <v>0</v>
      </c>
      <c r="BL126" s="18" t="s">
        <v>154</v>
      </c>
      <c r="BM126" s="137" t="s">
        <v>1195</v>
      </c>
    </row>
    <row r="127" spans="2:65" s="1" customFormat="1">
      <c r="B127" s="33"/>
      <c r="D127" s="139" t="s">
        <v>161</v>
      </c>
      <c r="F127" s="140" t="s">
        <v>1196</v>
      </c>
      <c r="I127" s="141"/>
      <c r="L127" s="33"/>
      <c r="M127" s="142"/>
      <c r="T127" s="54"/>
      <c r="AT127" s="18" t="s">
        <v>161</v>
      </c>
      <c r="AU127" s="18" t="s">
        <v>87</v>
      </c>
    </row>
    <row r="128" spans="2:65" s="1" customFormat="1">
      <c r="B128" s="33"/>
      <c r="D128" s="174" t="s">
        <v>455</v>
      </c>
      <c r="F128" s="175" t="s">
        <v>1197</v>
      </c>
      <c r="I128" s="141"/>
      <c r="L128" s="33"/>
      <c r="M128" s="142"/>
      <c r="T128" s="54"/>
      <c r="AT128" s="18" t="s">
        <v>455</v>
      </c>
      <c r="AU128" s="18" t="s">
        <v>87</v>
      </c>
    </row>
    <row r="129" spans="2:65" s="1" customFormat="1" ht="29.25">
      <c r="B129" s="33"/>
      <c r="D129" s="139" t="s">
        <v>162</v>
      </c>
      <c r="F129" s="143" t="s">
        <v>621</v>
      </c>
      <c r="I129" s="141"/>
      <c r="L129" s="33"/>
      <c r="M129" s="142"/>
      <c r="T129" s="54"/>
      <c r="AT129" s="18" t="s">
        <v>162</v>
      </c>
      <c r="AU129" s="18" t="s">
        <v>87</v>
      </c>
    </row>
    <row r="130" spans="2:65" s="11" customFormat="1">
      <c r="B130" s="144"/>
      <c r="D130" s="139" t="s">
        <v>193</v>
      </c>
      <c r="E130" s="145" t="s">
        <v>21</v>
      </c>
      <c r="F130" s="146" t="s">
        <v>611</v>
      </c>
      <c r="H130" s="147">
        <v>90</v>
      </c>
      <c r="I130" s="148"/>
      <c r="L130" s="144"/>
      <c r="M130" s="149"/>
      <c r="T130" s="150"/>
      <c r="AT130" s="145" t="s">
        <v>193</v>
      </c>
      <c r="AU130" s="145" t="s">
        <v>87</v>
      </c>
      <c r="AV130" s="11" t="s">
        <v>87</v>
      </c>
      <c r="AW130" s="11" t="s">
        <v>38</v>
      </c>
      <c r="AX130" s="11" t="s">
        <v>85</v>
      </c>
      <c r="AY130" s="145" t="s">
        <v>155</v>
      </c>
    </row>
    <row r="131" spans="2:65" s="1" customFormat="1">
      <c r="B131" s="33"/>
      <c r="D131" s="139" t="s">
        <v>445</v>
      </c>
      <c r="F131" s="171" t="s">
        <v>644</v>
      </c>
      <c r="L131" s="33"/>
      <c r="M131" s="142"/>
      <c r="T131" s="54"/>
      <c r="AU131" s="18" t="s">
        <v>87</v>
      </c>
    </row>
    <row r="132" spans="2:65" s="1" customFormat="1">
      <c r="B132" s="33"/>
      <c r="D132" s="139" t="s">
        <v>445</v>
      </c>
      <c r="F132" s="172" t="s">
        <v>777</v>
      </c>
      <c r="H132" s="173">
        <v>0</v>
      </c>
      <c r="L132" s="33"/>
      <c r="M132" s="142"/>
      <c r="T132" s="54"/>
      <c r="AU132" s="18" t="s">
        <v>87</v>
      </c>
    </row>
    <row r="133" spans="2:65" s="1" customFormat="1">
      <c r="B133" s="33"/>
      <c r="D133" s="139" t="s">
        <v>445</v>
      </c>
      <c r="F133" s="172" t="s">
        <v>1189</v>
      </c>
      <c r="H133" s="173">
        <v>90</v>
      </c>
      <c r="L133" s="33"/>
      <c r="M133" s="142"/>
      <c r="T133" s="54"/>
      <c r="AU133" s="18" t="s">
        <v>87</v>
      </c>
    </row>
    <row r="134" spans="2:65" s="1" customFormat="1">
      <c r="B134" s="33"/>
      <c r="D134" s="139" t="s">
        <v>445</v>
      </c>
      <c r="F134" s="172" t="s">
        <v>464</v>
      </c>
      <c r="H134" s="173">
        <v>90</v>
      </c>
      <c r="L134" s="33"/>
      <c r="M134" s="142"/>
      <c r="T134" s="54"/>
      <c r="AU134" s="18" t="s">
        <v>87</v>
      </c>
    </row>
    <row r="135" spans="2:65" s="1" customFormat="1" ht="16.5" customHeight="1">
      <c r="B135" s="33"/>
      <c r="C135" s="126" t="s">
        <v>179</v>
      </c>
      <c r="D135" s="126" t="s">
        <v>156</v>
      </c>
      <c r="E135" s="127" t="s">
        <v>1198</v>
      </c>
      <c r="F135" s="128" t="s">
        <v>1199</v>
      </c>
      <c r="G135" s="129" t="s">
        <v>415</v>
      </c>
      <c r="H135" s="130">
        <v>90</v>
      </c>
      <c r="I135" s="131"/>
      <c r="J135" s="132">
        <f>ROUND(I135*H135,2)</f>
        <v>0</v>
      </c>
      <c r="K135" s="128" t="s">
        <v>452</v>
      </c>
      <c r="L135" s="33"/>
      <c r="M135" s="133" t="s">
        <v>21</v>
      </c>
      <c r="N135" s="134" t="s">
        <v>48</v>
      </c>
      <c r="P135" s="135">
        <f>O135*H135</f>
        <v>0</v>
      </c>
      <c r="Q135" s="135">
        <v>0</v>
      </c>
      <c r="R135" s="135">
        <f>Q135*H135</f>
        <v>0</v>
      </c>
      <c r="S135" s="135">
        <v>0</v>
      </c>
      <c r="T135" s="136">
        <f>S135*H135</f>
        <v>0</v>
      </c>
      <c r="AR135" s="137" t="s">
        <v>154</v>
      </c>
      <c r="AT135" s="137" t="s">
        <v>156</v>
      </c>
      <c r="AU135" s="137" t="s">
        <v>87</v>
      </c>
      <c r="AY135" s="18" t="s">
        <v>155</v>
      </c>
      <c r="BE135" s="138">
        <f>IF(N135="základní",J135,0)</f>
        <v>0</v>
      </c>
      <c r="BF135" s="138">
        <f>IF(N135="snížená",J135,0)</f>
        <v>0</v>
      </c>
      <c r="BG135" s="138">
        <f>IF(N135="zákl. přenesená",J135,0)</f>
        <v>0</v>
      </c>
      <c r="BH135" s="138">
        <f>IF(N135="sníž. přenesená",J135,0)</f>
        <v>0</v>
      </c>
      <c r="BI135" s="138">
        <f>IF(N135="nulová",J135,0)</f>
        <v>0</v>
      </c>
      <c r="BJ135" s="18" t="s">
        <v>85</v>
      </c>
      <c r="BK135" s="138">
        <f>ROUND(I135*H135,2)</f>
        <v>0</v>
      </c>
      <c r="BL135" s="18" t="s">
        <v>154</v>
      </c>
      <c r="BM135" s="137" t="s">
        <v>1200</v>
      </c>
    </row>
    <row r="136" spans="2:65" s="1" customFormat="1">
      <c r="B136" s="33"/>
      <c r="D136" s="139" t="s">
        <v>161</v>
      </c>
      <c r="F136" s="140" t="s">
        <v>1201</v>
      </c>
      <c r="I136" s="141"/>
      <c r="L136" s="33"/>
      <c r="M136" s="142"/>
      <c r="T136" s="54"/>
      <c r="AT136" s="18" t="s">
        <v>161</v>
      </c>
      <c r="AU136" s="18" t="s">
        <v>87</v>
      </c>
    </row>
    <row r="137" spans="2:65" s="1" customFormat="1">
      <c r="B137" s="33"/>
      <c r="D137" s="174" t="s">
        <v>455</v>
      </c>
      <c r="F137" s="175" t="s">
        <v>1202</v>
      </c>
      <c r="I137" s="141"/>
      <c r="L137" s="33"/>
      <c r="M137" s="142"/>
      <c r="T137" s="54"/>
      <c r="AT137" s="18" t="s">
        <v>455</v>
      </c>
      <c r="AU137" s="18" t="s">
        <v>87</v>
      </c>
    </row>
    <row r="138" spans="2:65" s="1" customFormat="1" ht="29.25">
      <c r="B138" s="33"/>
      <c r="D138" s="139" t="s">
        <v>162</v>
      </c>
      <c r="F138" s="143" t="s">
        <v>621</v>
      </c>
      <c r="I138" s="141"/>
      <c r="L138" s="33"/>
      <c r="M138" s="142"/>
      <c r="T138" s="54"/>
      <c r="AT138" s="18" t="s">
        <v>162</v>
      </c>
      <c r="AU138" s="18" t="s">
        <v>87</v>
      </c>
    </row>
    <row r="139" spans="2:65" s="11" customFormat="1">
      <c r="B139" s="144"/>
      <c r="D139" s="139" t="s">
        <v>193</v>
      </c>
      <c r="E139" s="145" t="s">
        <v>21</v>
      </c>
      <c r="F139" s="146" t="s">
        <v>611</v>
      </c>
      <c r="H139" s="147">
        <v>90</v>
      </c>
      <c r="I139" s="148"/>
      <c r="L139" s="144"/>
      <c r="M139" s="149"/>
      <c r="T139" s="150"/>
      <c r="AT139" s="145" t="s">
        <v>193</v>
      </c>
      <c r="AU139" s="145" t="s">
        <v>87</v>
      </c>
      <c r="AV139" s="11" t="s">
        <v>87</v>
      </c>
      <c r="AW139" s="11" t="s">
        <v>38</v>
      </c>
      <c r="AX139" s="11" t="s">
        <v>85</v>
      </c>
      <c r="AY139" s="145" t="s">
        <v>155</v>
      </c>
    </row>
    <row r="140" spans="2:65" s="1" customFormat="1">
      <c r="B140" s="33"/>
      <c r="D140" s="139" t="s">
        <v>445</v>
      </c>
      <c r="F140" s="171" t="s">
        <v>644</v>
      </c>
      <c r="L140" s="33"/>
      <c r="M140" s="142"/>
      <c r="T140" s="54"/>
      <c r="AU140" s="18" t="s">
        <v>87</v>
      </c>
    </row>
    <row r="141" spans="2:65" s="1" customFormat="1">
      <c r="B141" s="33"/>
      <c r="D141" s="139" t="s">
        <v>445</v>
      </c>
      <c r="F141" s="172" t="s">
        <v>777</v>
      </c>
      <c r="H141" s="173">
        <v>0</v>
      </c>
      <c r="L141" s="33"/>
      <c r="M141" s="142"/>
      <c r="T141" s="54"/>
      <c r="AU141" s="18" t="s">
        <v>87</v>
      </c>
    </row>
    <row r="142" spans="2:65" s="1" customFormat="1">
      <c r="B142" s="33"/>
      <c r="D142" s="139" t="s">
        <v>445</v>
      </c>
      <c r="F142" s="172" t="s">
        <v>1189</v>
      </c>
      <c r="H142" s="173">
        <v>90</v>
      </c>
      <c r="L142" s="33"/>
      <c r="M142" s="142"/>
      <c r="T142" s="54"/>
      <c r="AU142" s="18" t="s">
        <v>87</v>
      </c>
    </row>
    <row r="143" spans="2:65" s="1" customFormat="1">
      <c r="B143" s="33"/>
      <c r="D143" s="139" t="s">
        <v>445</v>
      </c>
      <c r="F143" s="172" t="s">
        <v>464</v>
      </c>
      <c r="H143" s="173">
        <v>90</v>
      </c>
      <c r="L143" s="33"/>
      <c r="M143" s="142"/>
      <c r="T143" s="54"/>
      <c r="AU143" s="18" t="s">
        <v>87</v>
      </c>
    </row>
    <row r="144" spans="2:65" s="1" customFormat="1" ht="16.5" customHeight="1">
      <c r="B144" s="33"/>
      <c r="C144" s="126" t="s">
        <v>187</v>
      </c>
      <c r="D144" s="126" t="s">
        <v>156</v>
      </c>
      <c r="E144" s="127" t="s">
        <v>1203</v>
      </c>
      <c r="F144" s="128" t="s">
        <v>1204</v>
      </c>
      <c r="G144" s="129" t="s">
        <v>415</v>
      </c>
      <c r="H144" s="130">
        <v>90</v>
      </c>
      <c r="I144" s="131"/>
      <c r="J144" s="132">
        <f>ROUND(I144*H144,2)</f>
        <v>0</v>
      </c>
      <c r="K144" s="128" t="s">
        <v>452</v>
      </c>
      <c r="L144" s="33"/>
      <c r="M144" s="133" t="s">
        <v>21</v>
      </c>
      <c r="N144" s="134" t="s">
        <v>48</v>
      </c>
      <c r="P144" s="135">
        <f>O144*H144</f>
        <v>0</v>
      </c>
      <c r="Q144" s="135">
        <v>4.2700000000000004E-3</v>
      </c>
      <c r="R144" s="135">
        <f>Q144*H144</f>
        <v>0.38430000000000003</v>
      </c>
      <c r="S144" s="135">
        <v>0</v>
      </c>
      <c r="T144" s="136">
        <f>S144*H144</f>
        <v>0</v>
      </c>
      <c r="AR144" s="137" t="s">
        <v>154</v>
      </c>
      <c r="AT144" s="137" t="s">
        <v>156</v>
      </c>
      <c r="AU144" s="137" t="s">
        <v>87</v>
      </c>
      <c r="AY144" s="18" t="s">
        <v>155</v>
      </c>
      <c r="BE144" s="138">
        <f>IF(N144="základní",J144,0)</f>
        <v>0</v>
      </c>
      <c r="BF144" s="138">
        <f>IF(N144="snížená",J144,0)</f>
        <v>0</v>
      </c>
      <c r="BG144" s="138">
        <f>IF(N144="zákl. přenesená",J144,0)</f>
        <v>0</v>
      </c>
      <c r="BH144" s="138">
        <f>IF(N144="sníž. přenesená",J144,0)</f>
        <v>0</v>
      </c>
      <c r="BI144" s="138">
        <f>IF(N144="nulová",J144,0)</f>
        <v>0</v>
      </c>
      <c r="BJ144" s="18" t="s">
        <v>85</v>
      </c>
      <c r="BK144" s="138">
        <f>ROUND(I144*H144,2)</f>
        <v>0</v>
      </c>
      <c r="BL144" s="18" t="s">
        <v>154</v>
      </c>
      <c r="BM144" s="137" t="s">
        <v>1205</v>
      </c>
    </row>
    <row r="145" spans="2:65" s="1" customFormat="1">
      <c r="B145" s="33"/>
      <c r="D145" s="139" t="s">
        <v>161</v>
      </c>
      <c r="F145" s="140" t="s">
        <v>1206</v>
      </c>
      <c r="I145" s="141"/>
      <c r="L145" s="33"/>
      <c r="M145" s="142"/>
      <c r="T145" s="54"/>
      <c r="AT145" s="18" t="s">
        <v>161</v>
      </c>
      <c r="AU145" s="18" t="s">
        <v>87</v>
      </c>
    </row>
    <row r="146" spans="2:65" s="1" customFormat="1">
      <c r="B146" s="33"/>
      <c r="D146" s="174" t="s">
        <v>455</v>
      </c>
      <c r="F146" s="175" t="s">
        <v>1207</v>
      </c>
      <c r="I146" s="141"/>
      <c r="L146" s="33"/>
      <c r="M146" s="142"/>
      <c r="T146" s="54"/>
      <c r="AT146" s="18" t="s">
        <v>455</v>
      </c>
      <c r="AU146" s="18" t="s">
        <v>87</v>
      </c>
    </row>
    <row r="147" spans="2:65" s="1" customFormat="1" ht="29.25">
      <c r="B147" s="33"/>
      <c r="D147" s="139" t="s">
        <v>162</v>
      </c>
      <c r="F147" s="143" t="s">
        <v>621</v>
      </c>
      <c r="I147" s="141"/>
      <c r="L147" s="33"/>
      <c r="M147" s="142"/>
      <c r="T147" s="54"/>
      <c r="AT147" s="18" t="s">
        <v>162</v>
      </c>
      <c r="AU147" s="18" t="s">
        <v>87</v>
      </c>
    </row>
    <row r="148" spans="2:65" s="11" customFormat="1">
      <c r="B148" s="144"/>
      <c r="D148" s="139" t="s">
        <v>193</v>
      </c>
      <c r="E148" s="145" t="s">
        <v>21</v>
      </c>
      <c r="F148" s="146" t="s">
        <v>611</v>
      </c>
      <c r="H148" s="147">
        <v>90</v>
      </c>
      <c r="I148" s="148"/>
      <c r="L148" s="144"/>
      <c r="M148" s="149"/>
      <c r="T148" s="150"/>
      <c r="AT148" s="145" t="s">
        <v>193</v>
      </c>
      <c r="AU148" s="145" t="s">
        <v>87</v>
      </c>
      <c r="AV148" s="11" t="s">
        <v>87</v>
      </c>
      <c r="AW148" s="11" t="s">
        <v>38</v>
      </c>
      <c r="AX148" s="11" t="s">
        <v>85</v>
      </c>
      <c r="AY148" s="145" t="s">
        <v>155</v>
      </c>
    </row>
    <row r="149" spans="2:65" s="1" customFormat="1">
      <c r="B149" s="33"/>
      <c r="D149" s="139" t="s">
        <v>445</v>
      </c>
      <c r="F149" s="171" t="s">
        <v>644</v>
      </c>
      <c r="L149" s="33"/>
      <c r="M149" s="142"/>
      <c r="T149" s="54"/>
      <c r="AU149" s="18" t="s">
        <v>87</v>
      </c>
    </row>
    <row r="150" spans="2:65" s="1" customFormat="1">
      <c r="B150" s="33"/>
      <c r="D150" s="139" t="s">
        <v>445</v>
      </c>
      <c r="F150" s="172" t="s">
        <v>777</v>
      </c>
      <c r="H150" s="173">
        <v>0</v>
      </c>
      <c r="L150" s="33"/>
      <c r="M150" s="142"/>
      <c r="T150" s="54"/>
      <c r="AU150" s="18" t="s">
        <v>87</v>
      </c>
    </row>
    <row r="151" spans="2:65" s="1" customFormat="1">
      <c r="B151" s="33"/>
      <c r="D151" s="139" t="s">
        <v>445</v>
      </c>
      <c r="F151" s="172" t="s">
        <v>1189</v>
      </c>
      <c r="H151" s="173">
        <v>90</v>
      </c>
      <c r="L151" s="33"/>
      <c r="M151" s="142"/>
      <c r="T151" s="54"/>
      <c r="AU151" s="18" t="s">
        <v>87</v>
      </c>
    </row>
    <row r="152" spans="2:65" s="1" customFormat="1">
      <c r="B152" s="33"/>
      <c r="D152" s="139" t="s">
        <v>445</v>
      </c>
      <c r="F152" s="172" t="s">
        <v>464</v>
      </c>
      <c r="H152" s="173">
        <v>90</v>
      </c>
      <c r="L152" s="33"/>
      <c r="M152" s="142"/>
      <c r="T152" s="54"/>
      <c r="AU152" s="18" t="s">
        <v>87</v>
      </c>
    </row>
    <row r="153" spans="2:65" s="1" customFormat="1" ht="16.5" customHeight="1">
      <c r="B153" s="33"/>
      <c r="C153" s="126" t="s">
        <v>195</v>
      </c>
      <c r="D153" s="126" t="s">
        <v>156</v>
      </c>
      <c r="E153" s="127" t="s">
        <v>1208</v>
      </c>
      <c r="F153" s="128" t="s">
        <v>1209</v>
      </c>
      <c r="G153" s="129" t="s">
        <v>415</v>
      </c>
      <c r="H153" s="130">
        <v>90</v>
      </c>
      <c r="I153" s="131"/>
      <c r="J153" s="132">
        <f>ROUND(I153*H153,2)</f>
        <v>0</v>
      </c>
      <c r="K153" s="128" t="s">
        <v>452</v>
      </c>
      <c r="L153" s="33"/>
      <c r="M153" s="133" t="s">
        <v>21</v>
      </c>
      <c r="N153" s="134" t="s">
        <v>48</v>
      </c>
      <c r="P153" s="135">
        <f>O153*H153</f>
        <v>0</v>
      </c>
      <c r="Q153" s="135">
        <v>0</v>
      </c>
      <c r="R153" s="135">
        <f>Q153*H153</f>
        <v>0</v>
      </c>
      <c r="S153" s="135">
        <v>0</v>
      </c>
      <c r="T153" s="136">
        <f>S153*H153</f>
        <v>0</v>
      </c>
      <c r="AR153" s="137" t="s">
        <v>154</v>
      </c>
      <c r="AT153" s="137" t="s">
        <v>156</v>
      </c>
      <c r="AU153" s="137" t="s">
        <v>87</v>
      </c>
      <c r="AY153" s="18" t="s">
        <v>155</v>
      </c>
      <c r="BE153" s="138">
        <f>IF(N153="základní",J153,0)</f>
        <v>0</v>
      </c>
      <c r="BF153" s="138">
        <f>IF(N153="snížená",J153,0)</f>
        <v>0</v>
      </c>
      <c r="BG153" s="138">
        <f>IF(N153="zákl. přenesená",J153,0)</f>
        <v>0</v>
      </c>
      <c r="BH153" s="138">
        <f>IF(N153="sníž. přenesená",J153,0)</f>
        <v>0</v>
      </c>
      <c r="BI153" s="138">
        <f>IF(N153="nulová",J153,0)</f>
        <v>0</v>
      </c>
      <c r="BJ153" s="18" t="s">
        <v>85</v>
      </c>
      <c r="BK153" s="138">
        <f>ROUND(I153*H153,2)</f>
        <v>0</v>
      </c>
      <c r="BL153" s="18" t="s">
        <v>154</v>
      </c>
      <c r="BM153" s="137" t="s">
        <v>1210</v>
      </c>
    </row>
    <row r="154" spans="2:65" s="1" customFormat="1">
      <c r="B154" s="33"/>
      <c r="D154" s="139" t="s">
        <v>161</v>
      </c>
      <c r="F154" s="140" t="s">
        <v>1211</v>
      </c>
      <c r="I154" s="141"/>
      <c r="L154" s="33"/>
      <c r="M154" s="142"/>
      <c r="T154" s="54"/>
      <c r="AT154" s="18" t="s">
        <v>161</v>
      </c>
      <c r="AU154" s="18" t="s">
        <v>87</v>
      </c>
    </row>
    <row r="155" spans="2:65" s="1" customFormat="1">
      <c r="B155" s="33"/>
      <c r="D155" s="174" t="s">
        <v>455</v>
      </c>
      <c r="F155" s="175" t="s">
        <v>1212</v>
      </c>
      <c r="I155" s="141"/>
      <c r="L155" s="33"/>
      <c r="M155" s="142"/>
      <c r="T155" s="54"/>
      <c r="AT155" s="18" t="s">
        <v>455</v>
      </c>
      <c r="AU155" s="18" t="s">
        <v>87</v>
      </c>
    </row>
    <row r="156" spans="2:65" s="1" customFormat="1" ht="29.25">
      <c r="B156" s="33"/>
      <c r="D156" s="139" t="s">
        <v>162</v>
      </c>
      <c r="F156" s="143" t="s">
        <v>621</v>
      </c>
      <c r="I156" s="141"/>
      <c r="L156" s="33"/>
      <c r="M156" s="142"/>
      <c r="T156" s="54"/>
      <c r="AT156" s="18" t="s">
        <v>162</v>
      </c>
      <c r="AU156" s="18" t="s">
        <v>87</v>
      </c>
    </row>
    <row r="157" spans="2:65" s="11" customFormat="1">
      <c r="B157" s="144"/>
      <c r="D157" s="139" t="s">
        <v>193</v>
      </c>
      <c r="E157" s="145" t="s">
        <v>21</v>
      </c>
      <c r="F157" s="146" t="s">
        <v>611</v>
      </c>
      <c r="H157" s="147">
        <v>90</v>
      </c>
      <c r="I157" s="148"/>
      <c r="L157" s="144"/>
      <c r="M157" s="149"/>
      <c r="T157" s="150"/>
      <c r="AT157" s="145" t="s">
        <v>193</v>
      </c>
      <c r="AU157" s="145" t="s">
        <v>87</v>
      </c>
      <c r="AV157" s="11" t="s">
        <v>87</v>
      </c>
      <c r="AW157" s="11" t="s">
        <v>38</v>
      </c>
      <c r="AX157" s="11" t="s">
        <v>85</v>
      </c>
      <c r="AY157" s="145" t="s">
        <v>155</v>
      </c>
    </row>
    <row r="158" spans="2:65" s="1" customFormat="1">
      <c r="B158" s="33"/>
      <c r="D158" s="139" t="s">
        <v>445</v>
      </c>
      <c r="F158" s="171" t="s">
        <v>644</v>
      </c>
      <c r="L158" s="33"/>
      <c r="M158" s="142"/>
      <c r="T158" s="54"/>
      <c r="AU158" s="18" t="s">
        <v>87</v>
      </c>
    </row>
    <row r="159" spans="2:65" s="1" customFormat="1">
      <c r="B159" s="33"/>
      <c r="D159" s="139" t="s">
        <v>445</v>
      </c>
      <c r="F159" s="172" t="s">
        <v>777</v>
      </c>
      <c r="H159" s="173">
        <v>0</v>
      </c>
      <c r="L159" s="33"/>
      <c r="M159" s="142"/>
      <c r="T159" s="54"/>
      <c r="AU159" s="18" t="s">
        <v>87</v>
      </c>
    </row>
    <row r="160" spans="2:65" s="1" customFormat="1">
      <c r="B160" s="33"/>
      <c r="D160" s="139" t="s">
        <v>445</v>
      </c>
      <c r="F160" s="172" t="s">
        <v>1189</v>
      </c>
      <c r="H160" s="173">
        <v>90</v>
      </c>
      <c r="L160" s="33"/>
      <c r="M160" s="142"/>
      <c r="T160" s="54"/>
      <c r="AU160" s="18" t="s">
        <v>87</v>
      </c>
    </row>
    <row r="161" spans="2:65" s="1" customFormat="1">
      <c r="B161" s="33"/>
      <c r="D161" s="139" t="s">
        <v>445</v>
      </c>
      <c r="F161" s="172" t="s">
        <v>464</v>
      </c>
      <c r="H161" s="173">
        <v>90</v>
      </c>
      <c r="L161" s="33"/>
      <c r="M161" s="142"/>
      <c r="T161" s="54"/>
      <c r="AU161" s="18" t="s">
        <v>87</v>
      </c>
    </row>
    <row r="162" spans="2:65" s="1" customFormat="1" ht="16.5" customHeight="1">
      <c r="B162" s="33"/>
      <c r="C162" s="126" t="s">
        <v>201</v>
      </c>
      <c r="D162" s="126" t="s">
        <v>156</v>
      </c>
      <c r="E162" s="127" t="s">
        <v>1213</v>
      </c>
      <c r="F162" s="128" t="s">
        <v>1214</v>
      </c>
      <c r="G162" s="129" t="s">
        <v>415</v>
      </c>
      <c r="H162" s="130">
        <v>90</v>
      </c>
      <c r="I162" s="131"/>
      <c r="J162" s="132">
        <f>ROUND(I162*H162,2)</f>
        <v>0</v>
      </c>
      <c r="K162" s="128" t="s">
        <v>452</v>
      </c>
      <c r="L162" s="33"/>
      <c r="M162" s="133" t="s">
        <v>21</v>
      </c>
      <c r="N162" s="134" t="s">
        <v>48</v>
      </c>
      <c r="P162" s="135">
        <f>O162*H162</f>
        <v>0</v>
      </c>
      <c r="Q162" s="135">
        <v>4.1000000000000003E-3</v>
      </c>
      <c r="R162" s="135">
        <f>Q162*H162</f>
        <v>0.36900000000000005</v>
      </c>
      <c r="S162" s="135">
        <v>0</v>
      </c>
      <c r="T162" s="136">
        <f>S162*H162</f>
        <v>0</v>
      </c>
      <c r="AR162" s="137" t="s">
        <v>154</v>
      </c>
      <c r="AT162" s="137" t="s">
        <v>156</v>
      </c>
      <c r="AU162" s="137" t="s">
        <v>87</v>
      </c>
      <c r="AY162" s="18" t="s">
        <v>155</v>
      </c>
      <c r="BE162" s="138">
        <f>IF(N162="základní",J162,0)</f>
        <v>0</v>
      </c>
      <c r="BF162" s="138">
        <f>IF(N162="snížená",J162,0)</f>
        <v>0</v>
      </c>
      <c r="BG162" s="138">
        <f>IF(N162="zákl. přenesená",J162,0)</f>
        <v>0</v>
      </c>
      <c r="BH162" s="138">
        <f>IF(N162="sníž. přenesená",J162,0)</f>
        <v>0</v>
      </c>
      <c r="BI162" s="138">
        <f>IF(N162="nulová",J162,0)</f>
        <v>0</v>
      </c>
      <c r="BJ162" s="18" t="s">
        <v>85</v>
      </c>
      <c r="BK162" s="138">
        <f>ROUND(I162*H162,2)</f>
        <v>0</v>
      </c>
      <c r="BL162" s="18" t="s">
        <v>154</v>
      </c>
      <c r="BM162" s="137" t="s">
        <v>1215</v>
      </c>
    </row>
    <row r="163" spans="2:65" s="1" customFormat="1">
      <c r="B163" s="33"/>
      <c r="D163" s="139" t="s">
        <v>161</v>
      </c>
      <c r="F163" s="140" t="s">
        <v>1216</v>
      </c>
      <c r="I163" s="141"/>
      <c r="L163" s="33"/>
      <c r="M163" s="142"/>
      <c r="T163" s="54"/>
      <c r="AT163" s="18" t="s">
        <v>161</v>
      </c>
      <c r="AU163" s="18" t="s">
        <v>87</v>
      </c>
    </row>
    <row r="164" spans="2:65" s="1" customFormat="1">
      <c r="B164" s="33"/>
      <c r="D164" s="174" t="s">
        <v>455</v>
      </c>
      <c r="F164" s="175" t="s">
        <v>1217</v>
      </c>
      <c r="I164" s="141"/>
      <c r="L164" s="33"/>
      <c r="M164" s="142"/>
      <c r="T164" s="54"/>
      <c r="AT164" s="18" t="s">
        <v>455</v>
      </c>
      <c r="AU164" s="18" t="s">
        <v>87</v>
      </c>
    </row>
    <row r="165" spans="2:65" s="1" customFormat="1" ht="29.25">
      <c r="B165" s="33"/>
      <c r="D165" s="139" t="s">
        <v>162</v>
      </c>
      <c r="F165" s="143" t="s">
        <v>621</v>
      </c>
      <c r="I165" s="141"/>
      <c r="L165" s="33"/>
      <c r="M165" s="142"/>
      <c r="T165" s="54"/>
      <c r="AT165" s="18" t="s">
        <v>162</v>
      </c>
      <c r="AU165" s="18" t="s">
        <v>87</v>
      </c>
    </row>
    <row r="166" spans="2:65" s="11" customFormat="1">
      <c r="B166" s="144"/>
      <c r="D166" s="139" t="s">
        <v>193</v>
      </c>
      <c r="E166" s="145" t="s">
        <v>21</v>
      </c>
      <c r="F166" s="146" t="s">
        <v>611</v>
      </c>
      <c r="H166" s="147">
        <v>90</v>
      </c>
      <c r="I166" s="148"/>
      <c r="L166" s="144"/>
      <c r="M166" s="149"/>
      <c r="T166" s="150"/>
      <c r="AT166" s="145" t="s">
        <v>193</v>
      </c>
      <c r="AU166" s="145" t="s">
        <v>87</v>
      </c>
      <c r="AV166" s="11" t="s">
        <v>87</v>
      </c>
      <c r="AW166" s="11" t="s">
        <v>38</v>
      </c>
      <c r="AX166" s="11" t="s">
        <v>85</v>
      </c>
      <c r="AY166" s="145" t="s">
        <v>155</v>
      </c>
    </row>
    <row r="167" spans="2:65" s="1" customFormat="1">
      <c r="B167" s="33"/>
      <c r="D167" s="139" t="s">
        <v>445</v>
      </c>
      <c r="F167" s="171" t="s">
        <v>644</v>
      </c>
      <c r="L167" s="33"/>
      <c r="M167" s="142"/>
      <c r="T167" s="54"/>
      <c r="AU167" s="18" t="s">
        <v>87</v>
      </c>
    </row>
    <row r="168" spans="2:65" s="1" customFormat="1">
      <c r="B168" s="33"/>
      <c r="D168" s="139" t="s">
        <v>445</v>
      </c>
      <c r="F168" s="172" t="s">
        <v>777</v>
      </c>
      <c r="H168" s="173">
        <v>0</v>
      </c>
      <c r="L168" s="33"/>
      <c r="M168" s="142"/>
      <c r="T168" s="54"/>
      <c r="AU168" s="18" t="s">
        <v>87</v>
      </c>
    </row>
    <row r="169" spans="2:65" s="1" customFormat="1">
      <c r="B169" s="33"/>
      <c r="D169" s="139" t="s">
        <v>445</v>
      </c>
      <c r="F169" s="172" t="s">
        <v>1189</v>
      </c>
      <c r="H169" s="173">
        <v>90</v>
      </c>
      <c r="L169" s="33"/>
      <c r="M169" s="142"/>
      <c r="T169" s="54"/>
      <c r="AU169" s="18" t="s">
        <v>87</v>
      </c>
    </row>
    <row r="170" spans="2:65" s="1" customFormat="1">
      <c r="B170" s="33"/>
      <c r="D170" s="139" t="s">
        <v>445</v>
      </c>
      <c r="F170" s="172" t="s">
        <v>464</v>
      </c>
      <c r="H170" s="173">
        <v>90</v>
      </c>
      <c r="L170" s="33"/>
      <c r="M170" s="142"/>
      <c r="T170" s="54"/>
      <c r="AU170" s="18" t="s">
        <v>87</v>
      </c>
    </row>
    <row r="171" spans="2:65" s="1" customFormat="1" ht="16.5" customHeight="1">
      <c r="B171" s="33"/>
      <c r="C171" s="126" t="s">
        <v>207</v>
      </c>
      <c r="D171" s="126" t="s">
        <v>156</v>
      </c>
      <c r="E171" s="127" t="s">
        <v>1218</v>
      </c>
      <c r="F171" s="128" t="s">
        <v>1219</v>
      </c>
      <c r="G171" s="129" t="s">
        <v>415</v>
      </c>
      <c r="H171" s="130">
        <v>90</v>
      </c>
      <c r="I171" s="131"/>
      <c r="J171" s="132">
        <f>ROUND(I171*H171,2)</f>
        <v>0</v>
      </c>
      <c r="K171" s="128" t="s">
        <v>452</v>
      </c>
      <c r="L171" s="33"/>
      <c r="M171" s="133" t="s">
        <v>21</v>
      </c>
      <c r="N171" s="134" t="s">
        <v>48</v>
      </c>
      <c r="P171" s="135">
        <f>O171*H171</f>
        <v>0</v>
      </c>
      <c r="Q171" s="135">
        <v>0</v>
      </c>
      <c r="R171" s="135">
        <f>Q171*H171</f>
        <v>0</v>
      </c>
      <c r="S171" s="135">
        <v>0</v>
      </c>
      <c r="T171" s="136">
        <f>S171*H171</f>
        <v>0</v>
      </c>
      <c r="AR171" s="137" t="s">
        <v>154</v>
      </c>
      <c r="AT171" s="137" t="s">
        <v>156</v>
      </c>
      <c r="AU171" s="137" t="s">
        <v>87</v>
      </c>
      <c r="AY171" s="18" t="s">
        <v>155</v>
      </c>
      <c r="BE171" s="138">
        <f>IF(N171="základní",J171,0)</f>
        <v>0</v>
      </c>
      <c r="BF171" s="138">
        <f>IF(N171="snížená",J171,0)</f>
        <v>0</v>
      </c>
      <c r="BG171" s="138">
        <f>IF(N171="zákl. přenesená",J171,0)</f>
        <v>0</v>
      </c>
      <c r="BH171" s="138">
        <f>IF(N171="sníž. přenesená",J171,0)</f>
        <v>0</v>
      </c>
      <c r="BI171" s="138">
        <f>IF(N171="nulová",J171,0)</f>
        <v>0</v>
      </c>
      <c r="BJ171" s="18" t="s">
        <v>85</v>
      </c>
      <c r="BK171" s="138">
        <f>ROUND(I171*H171,2)</f>
        <v>0</v>
      </c>
      <c r="BL171" s="18" t="s">
        <v>154</v>
      </c>
      <c r="BM171" s="137" t="s">
        <v>1220</v>
      </c>
    </row>
    <row r="172" spans="2:65" s="1" customFormat="1">
      <c r="B172" s="33"/>
      <c r="D172" s="139" t="s">
        <v>161</v>
      </c>
      <c r="F172" s="140" t="s">
        <v>1221</v>
      </c>
      <c r="I172" s="141"/>
      <c r="L172" s="33"/>
      <c r="M172" s="142"/>
      <c r="T172" s="54"/>
      <c r="AT172" s="18" t="s">
        <v>161</v>
      </c>
      <c r="AU172" s="18" t="s">
        <v>87</v>
      </c>
    </row>
    <row r="173" spans="2:65" s="1" customFormat="1">
      <c r="B173" s="33"/>
      <c r="D173" s="174" t="s">
        <v>455</v>
      </c>
      <c r="F173" s="175" t="s">
        <v>1222</v>
      </c>
      <c r="I173" s="141"/>
      <c r="L173" s="33"/>
      <c r="M173" s="142"/>
      <c r="T173" s="54"/>
      <c r="AT173" s="18" t="s">
        <v>455</v>
      </c>
      <c r="AU173" s="18" t="s">
        <v>87</v>
      </c>
    </row>
    <row r="174" spans="2:65" s="1" customFormat="1" ht="29.25">
      <c r="B174" s="33"/>
      <c r="D174" s="139" t="s">
        <v>162</v>
      </c>
      <c r="F174" s="143" t="s">
        <v>621</v>
      </c>
      <c r="I174" s="141"/>
      <c r="L174" s="33"/>
      <c r="M174" s="142"/>
      <c r="T174" s="54"/>
      <c r="AT174" s="18" t="s">
        <v>162</v>
      </c>
      <c r="AU174" s="18" t="s">
        <v>87</v>
      </c>
    </row>
    <row r="175" spans="2:65" s="11" customFormat="1">
      <c r="B175" s="144"/>
      <c r="D175" s="139" t="s">
        <v>193</v>
      </c>
      <c r="E175" s="145" t="s">
        <v>21</v>
      </c>
      <c r="F175" s="146" t="s">
        <v>611</v>
      </c>
      <c r="H175" s="147">
        <v>90</v>
      </c>
      <c r="I175" s="148"/>
      <c r="L175" s="144"/>
      <c r="M175" s="149"/>
      <c r="T175" s="150"/>
      <c r="AT175" s="145" t="s">
        <v>193</v>
      </c>
      <c r="AU175" s="145" t="s">
        <v>87</v>
      </c>
      <c r="AV175" s="11" t="s">
        <v>87</v>
      </c>
      <c r="AW175" s="11" t="s">
        <v>38</v>
      </c>
      <c r="AX175" s="11" t="s">
        <v>85</v>
      </c>
      <c r="AY175" s="145" t="s">
        <v>155</v>
      </c>
    </row>
    <row r="176" spans="2:65" s="1" customFormat="1">
      <c r="B176" s="33"/>
      <c r="D176" s="139" t="s">
        <v>445</v>
      </c>
      <c r="F176" s="171" t="s">
        <v>644</v>
      </c>
      <c r="L176" s="33"/>
      <c r="M176" s="142"/>
      <c r="T176" s="54"/>
      <c r="AU176" s="18" t="s">
        <v>87</v>
      </c>
    </row>
    <row r="177" spans="2:65" s="1" customFormat="1">
      <c r="B177" s="33"/>
      <c r="D177" s="139" t="s">
        <v>445</v>
      </c>
      <c r="F177" s="172" t="s">
        <v>777</v>
      </c>
      <c r="H177" s="173">
        <v>0</v>
      </c>
      <c r="L177" s="33"/>
      <c r="M177" s="142"/>
      <c r="T177" s="54"/>
      <c r="AU177" s="18" t="s">
        <v>87</v>
      </c>
    </row>
    <row r="178" spans="2:65" s="1" customFormat="1">
      <c r="B178" s="33"/>
      <c r="D178" s="139" t="s">
        <v>445</v>
      </c>
      <c r="F178" s="172" t="s">
        <v>1189</v>
      </c>
      <c r="H178" s="173">
        <v>90</v>
      </c>
      <c r="L178" s="33"/>
      <c r="M178" s="142"/>
      <c r="T178" s="54"/>
      <c r="AU178" s="18" t="s">
        <v>87</v>
      </c>
    </row>
    <row r="179" spans="2:65" s="1" customFormat="1">
      <c r="B179" s="33"/>
      <c r="D179" s="139" t="s">
        <v>445</v>
      </c>
      <c r="F179" s="172" t="s">
        <v>464</v>
      </c>
      <c r="H179" s="173">
        <v>90</v>
      </c>
      <c r="L179" s="33"/>
      <c r="M179" s="142"/>
      <c r="T179" s="54"/>
      <c r="AU179" s="18" t="s">
        <v>87</v>
      </c>
    </row>
    <row r="180" spans="2:65" s="10" customFormat="1" ht="22.9" customHeight="1">
      <c r="B180" s="116"/>
      <c r="D180" s="117" t="s">
        <v>76</v>
      </c>
      <c r="E180" s="169" t="s">
        <v>584</v>
      </c>
      <c r="F180" s="169" t="s">
        <v>585</v>
      </c>
      <c r="I180" s="119"/>
      <c r="J180" s="170">
        <f>BK180</f>
        <v>0</v>
      </c>
      <c r="L180" s="116"/>
      <c r="M180" s="121"/>
      <c r="P180" s="122">
        <f>SUM(P181:P189)</f>
        <v>0</v>
      </c>
      <c r="R180" s="122">
        <f>SUM(R181:R189)</f>
        <v>0</v>
      </c>
      <c r="T180" s="123">
        <f>SUM(T181:T189)</f>
        <v>0</v>
      </c>
      <c r="AR180" s="117" t="s">
        <v>85</v>
      </c>
      <c r="AT180" s="124" t="s">
        <v>76</v>
      </c>
      <c r="AU180" s="124" t="s">
        <v>85</v>
      </c>
      <c r="AY180" s="117" t="s">
        <v>155</v>
      </c>
      <c r="BK180" s="125">
        <f>SUM(BK181:BK189)</f>
        <v>0</v>
      </c>
    </row>
    <row r="181" spans="2:65" s="1" customFormat="1" ht="16.5" customHeight="1">
      <c r="B181" s="33"/>
      <c r="C181" s="126" t="s">
        <v>213</v>
      </c>
      <c r="D181" s="126" t="s">
        <v>156</v>
      </c>
      <c r="E181" s="127" t="s">
        <v>586</v>
      </c>
      <c r="F181" s="128" t="s">
        <v>587</v>
      </c>
      <c r="G181" s="129" t="s">
        <v>467</v>
      </c>
      <c r="H181" s="130">
        <v>22.05</v>
      </c>
      <c r="I181" s="131"/>
      <c r="J181" s="132">
        <f>ROUND(I181*H181,2)</f>
        <v>0</v>
      </c>
      <c r="K181" s="128" t="s">
        <v>21</v>
      </c>
      <c r="L181" s="33"/>
      <c r="M181" s="133" t="s">
        <v>21</v>
      </c>
      <c r="N181" s="134" t="s">
        <v>48</v>
      </c>
      <c r="P181" s="135">
        <f>O181*H181</f>
        <v>0</v>
      </c>
      <c r="Q181" s="135">
        <v>0</v>
      </c>
      <c r="R181" s="135">
        <f>Q181*H181</f>
        <v>0</v>
      </c>
      <c r="S181" s="135">
        <v>0</v>
      </c>
      <c r="T181" s="136">
        <f>S181*H181</f>
        <v>0</v>
      </c>
      <c r="AR181" s="137" t="s">
        <v>154</v>
      </c>
      <c r="AT181" s="137" t="s">
        <v>156</v>
      </c>
      <c r="AU181" s="137" t="s">
        <v>87</v>
      </c>
      <c r="AY181" s="18" t="s">
        <v>155</v>
      </c>
      <c r="BE181" s="138">
        <f>IF(N181="základní",J181,0)</f>
        <v>0</v>
      </c>
      <c r="BF181" s="138">
        <f>IF(N181="snížená",J181,0)</f>
        <v>0</v>
      </c>
      <c r="BG181" s="138">
        <f>IF(N181="zákl. přenesená",J181,0)</f>
        <v>0</v>
      </c>
      <c r="BH181" s="138">
        <f>IF(N181="sníž. přenesená",J181,0)</f>
        <v>0</v>
      </c>
      <c r="BI181" s="138">
        <f>IF(N181="nulová",J181,0)</f>
        <v>0</v>
      </c>
      <c r="BJ181" s="18" t="s">
        <v>85</v>
      </c>
      <c r="BK181" s="138">
        <f>ROUND(I181*H181,2)</f>
        <v>0</v>
      </c>
      <c r="BL181" s="18" t="s">
        <v>154</v>
      </c>
      <c r="BM181" s="137" t="s">
        <v>1223</v>
      </c>
    </row>
    <row r="182" spans="2:65" s="1" customFormat="1" ht="48.75">
      <c r="B182" s="33"/>
      <c r="D182" s="139" t="s">
        <v>161</v>
      </c>
      <c r="F182" s="140" t="s">
        <v>589</v>
      </c>
      <c r="I182" s="141"/>
      <c r="L182" s="33"/>
      <c r="M182" s="142"/>
      <c r="T182" s="54"/>
      <c r="AT182" s="18" t="s">
        <v>161</v>
      </c>
      <c r="AU182" s="18" t="s">
        <v>87</v>
      </c>
    </row>
    <row r="183" spans="2:65" s="1" customFormat="1" ht="29.25">
      <c r="B183" s="33"/>
      <c r="D183" s="139" t="s">
        <v>162</v>
      </c>
      <c r="F183" s="143" t="s">
        <v>621</v>
      </c>
      <c r="I183" s="141"/>
      <c r="L183" s="33"/>
      <c r="M183" s="142"/>
      <c r="T183" s="54"/>
      <c r="AT183" s="18" t="s">
        <v>162</v>
      </c>
      <c r="AU183" s="18" t="s">
        <v>87</v>
      </c>
    </row>
    <row r="184" spans="2:65" s="13" customFormat="1">
      <c r="B184" s="176"/>
      <c r="D184" s="139" t="s">
        <v>193</v>
      </c>
      <c r="E184" s="177" t="s">
        <v>21</v>
      </c>
      <c r="F184" s="178" t="s">
        <v>590</v>
      </c>
      <c r="H184" s="177" t="s">
        <v>21</v>
      </c>
      <c r="I184" s="179"/>
      <c r="L184" s="176"/>
      <c r="M184" s="180"/>
      <c r="T184" s="181"/>
      <c r="AT184" s="177" t="s">
        <v>193</v>
      </c>
      <c r="AU184" s="177" t="s">
        <v>87</v>
      </c>
      <c r="AV184" s="13" t="s">
        <v>85</v>
      </c>
      <c r="AW184" s="13" t="s">
        <v>38</v>
      </c>
      <c r="AX184" s="13" t="s">
        <v>77</v>
      </c>
      <c r="AY184" s="177" t="s">
        <v>155</v>
      </c>
    </row>
    <row r="185" spans="2:65" s="11" customFormat="1">
      <c r="B185" s="144"/>
      <c r="D185" s="139" t="s">
        <v>193</v>
      </c>
      <c r="E185" s="145" t="s">
        <v>21</v>
      </c>
      <c r="F185" s="146" t="s">
        <v>1224</v>
      </c>
      <c r="H185" s="147">
        <v>22.05</v>
      </c>
      <c r="I185" s="148"/>
      <c r="L185" s="144"/>
      <c r="M185" s="149"/>
      <c r="T185" s="150"/>
      <c r="AT185" s="145" t="s">
        <v>193</v>
      </c>
      <c r="AU185" s="145" t="s">
        <v>87</v>
      </c>
      <c r="AV185" s="11" t="s">
        <v>87</v>
      </c>
      <c r="AW185" s="11" t="s">
        <v>38</v>
      </c>
      <c r="AX185" s="11" t="s">
        <v>85</v>
      </c>
      <c r="AY185" s="145" t="s">
        <v>155</v>
      </c>
    </row>
    <row r="186" spans="2:65" s="1" customFormat="1">
      <c r="B186" s="33"/>
      <c r="D186" s="139" t="s">
        <v>445</v>
      </c>
      <c r="F186" s="171" t="s">
        <v>644</v>
      </c>
      <c r="L186" s="33"/>
      <c r="M186" s="142"/>
      <c r="T186" s="54"/>
      <c r="AU186" s="18" t="s">
        <v>87</v>
      </c>
    </row>
    <row r="187" spans="2:65" s="1" customFormat="1">
      <c r="B187" s="33"/>
      <c r="D187" s="139" t="s">
        <v>445</v>
      </c>
      <c r="F187" s="172" t="s">
        <v>777</v>
      </c>
      <c r="H187" s="173">
        <v>0</v>
      </c>
      <c r="L187" s="33"/>
      <c r="M187" s="142"/>
      <c r="T187" s="54"/>
      <c r="AU187" s="18" t="s">
        <v>87</v>
      </c>
    </row>
    <row r="188" spans="2:65" s="1" customFormat="1">
      <c r="B188" s="33"/>
      <c r="D188" s="139" t="s">
        <v>445</v>
      </c>
      <c r="F188" s="172" t="s">
        <v>1189</v>
      </c>
      <c r="H188" s="173">
        <v>90</v>
      </c>
      <c r="L188" s="33"/>
      <c r="M188" s="142"/>
      <c r="T188" s="54"/>
      <c r="AU188" s="18" t="s">
        <v>87</v>
      </c>
    </row>
    <row r="189" spans="2:65" s="1" customFormat="1">
      <c r="B189" s="33"/>
      <c r="D189" s="139" t="s">
        <v>445</v>
      </c>
      <c r="F189" s="172" t="s">
        <v>464</v>
      </c>
      <c r="H189" s="173">
        <v>90</v>
      </c>
      <c r="L189" s="33"/>
      <c r="M189" s="142"/>
      <c r="T189" s="54"/>
      <c r="AU189" s="18" t="s">
        <v>87</v>
      </c>
    </row>
    <row r="190" spans="2:65" s="10" customFormat="1" ht="22.9" customHeight="1">
      <c r="B190" s="116"/>
      <c r="D190" s="117" t="s">
        <v>76</v>
      </c>
      <c r="E190" s="169" t="s">
        <v>597</v>
      </c>
      <c r="F190" s="169" t="s">
        <v>598</v>
      </c>
      <c r="I190" s="119"/>
      <c r="J190" s="170">
        <f>BK190</f>
        <v>0</v>
      </c>
      <c r="L190" s="116"/>
      <c r="M190" s="121"/>
      <c r="P190" s="122">
        <f>SUM(P191:P194)</f>
        <v>0</v>
      </c>
      <c r="R190" s="122">
        <f>SUM(R191:R194)</f>
        <v>0</v>
      </c>
      <c r="T190" s="123">
        <f>SUM(T191:T194)</f>
        <v>0</v>
      </c>
      <c r="AR190" s="117" t="s">
        <v>85</v>
      </c>
      <c r="AT190" s="124" t="s">
        <v>76</v>
      </c>
      <c r="AU190" s="124" t="s">
        <v>85</v>
      </c>
      <c r="AY190" s="117" t="s">
        <v>155</v>
      </c>
      <c r="BK190" s="125">
        <f>SUM(BK191:BK194)</f>
        <v>0</v>
      </c>
    </row>
    <row r="191" spans="2:65" s="1" customFormat="1" ht="16.5" customHeight="1">
      <c r="B191" s="33"/>
      <c r="C191" s="126" t="s">
        <v>8</v>
      </c>
      <c r="D191" s="126" t="s">
        <v>156</v>
      </c>
      <c r="E191" s="127" t="s">
        <v>1225</v>
      </c>
      <c r="F191" s="128" t="s">
        <v>1226</v>
      </c>
      <c r="G191" s="129" t="s">
        <v>467</v>
      </c>
      <c r="H191" s="130">
        <v>19.745000000000001</v>
      </c>
      <c r="I191" s="131"/>
      <c r="J191" s="132">
        <f>ROUND(I191*H191,2)</f>
        <v>0</v>
      </c>
      <c r="K191" s="128" t="s">
        <v>452</v>
      </c>
      <c r="L191" s="33"/>
      <c r="M191" s="133" t="s">
        <v>21</v>
      </c>
      <c r="N191" s="134" t="s">
        <v>48</v>
      </c>
      <c r="P191" s="135">
        <f>O191*H191</f>
        <v>0</v>
      </c>
      <c r="Q191" s="135">
        <v>0</v>
      </c>
      <c r="R191" s="135">
        <f>Q191*H191</f>
        <v>0</v>
      </c>
      <c r="S191" s="135">
        <v>0</v>
      </c>
      <c r="T191" s="136">
        <f>S191*H191</f>
        <v>0</v>
      </c>
      <c r="AR191" s="137" t="s">
        <v>154</v>
      </c>
      <c r="AT191" s="137" t="s">
        <v>156</v>
      </c>
      <c r="AU191" s="137" t="s">
        <v>87</v>
      </c>
      <c r="AY191" s="18" t="s">
        <v>155</v>
      </c>
      <c r="BE191" s="138">
        <f>IF(N191="základní",J191,0)</f>
        <v>0</v>
      </c>
      <c r="BF191" s="138">
        <f>IF(N191="snížená",J191,0)</f>
        <v>0</v>
      </c>
      <c r="BG191" s="138">
        <f>IF(N191="zákl. přenesená",J191,0)</f>
        <v>0</v>
      </c>
      <c r="BH191" s="138">
        <f>IF(N191="sníž. přenesená",J191,0)</f>
        <v>0</v>
      </c>
      <c r="BI191" s="138">
        <f>IF(N191="nulová",J191,0)</f>
        <v>0</v>
      </c>
      <c r="BJ191" s="18" t="s">
        <v>85</v>
      </c>
      <c r="BK191" s="138">
        <f>ROUND(I191*H191,2)</f>
        <v>0</v>
      </c>
      <c r="BL191" s="18" t="s">
        <v>154</v>
      </c>
      <c r="BM191" s="137" t="s">
        <v>1227</v>
      </c>
    </row>
    <row r="192" spans="2:65" s="1" customFormat="1" ht="19.5">
      <c r="B192" s="33"/>
      <c r="D192" s="139" t="s">
        <v>161</v>
      </c>
      <c r="F192" s="140" t="s">
        <v>1228</v>
      </c>
      <c r="I192" s="141"/>
      <c r="L192" s="33"/>
      <c r="M192" s="142"/>
      <c r="T192" s="54"/>
      <c r="AT192" s="18" t="s">
        <v>161</v>
      </c>
      <c r="AU192" s="18" t="s">
        <v>87</v>
      </c>
    </row>
    <row r="193" spans="2:47" s="1" customFormat="1">
      <c r="B193" s="33"/>
      <c r="D193" s="174" t="s">
        <v>455</v>
      </c>
      <c r="F193" s="175" t="s">
        <v>1229</v>
      </c>
      <c r="I193" s="141"/>
      <c r="L193" s="33"/>
      <c r="M193" s="142"/>
      <c r="T193" s="54"/>
      <c r="AT193" s="18" t="s">
        <v>455</v>
      </c>
      <c r="AU193" s="18" t="s">
        <v>87</v>
      </c>
    </row>
    <row r="194" spans="2:47" s="1" customFormat="1" ht="48.75">
      <c r="B194" s="33"/>
      <c r="D194" s="139" t="s">
        <v>162</v>
      </c>
      <c r="F194" s="143" t="s">
        <v>678</v>
      </c>
      <c r="I194" s="141"/>
      <c r="L194" s="33"/>
      <c r="M194" s="161"/>
      <c r="N194" s="162"/>
      <c r="O194" s="162"/>
      <c r="P194" s="162"/>
      <c r="Q194" s="162"/>
      <c r="R194" s="162"/>
      <c r="S194" s="162"/>
      <c r="T194" s="163"/>
      <c r="AT194" s="18" t="s">
        <v>162</v>
      </c>
      <c r="AU194" s="18" t="s">
        <v>87</v>
      </c>
    </row>
    <row r="195" spans="2:47" s="1" customFormat="1" ht="6.95" customHeight="1">
      <c r="B195" s="42"/>
      <c r="C195" s="43"/>
      <c r="D195" s="43"/>
      <c r="E195" s="43"/>
      <c r="F195" s="43"/>
      <c r="G195" s="43"/>
      <c r="H195" s="43"/>
      <c r="I195" s="43"/>
      <c r="J195" s="43"/>
      <c r="K195" s="43"/>
      <c r="L195" s="33"/>
    </row>
  </sheetData>
  <sheetProtection algorithmName="SHA-512" hashValue="lp74rhnyrMMO8qZH8u7U7WKWTgOKeTuovaSiFGE+9V9pc6ub02fH8TcKc7QUv4vBlHkuqWjJTQp45opdEnXhVw==" saltValue="HTsG4qNzKG1tWRDXgpHeUMDlJ/fqCZR40IhJ8TRMtSby4Q8fd+kJwREzf4wI/GPYZeZkSY13im962V075Cd+ZQ==" spinCount="100000" sheet="1" objects="1" scenarios="1" formatColumns="0" formatRows="0" autoFilter="0"/>
  <autoFilter ref="C88:K194" xr:uid="{00000000-0009-0000-0000-000007000000}"/>
  <mergeCells count="12">
    <mergeCell ref="E81:H81"/>
    <mergeCell ref="L2:V2"/>
    <mergeCell ref="E50:H50"/>
    <mergeCell ref="E52:H52"/>
    <mergeCell ref="E54:H54"/>
    <mergeCell ref="E77:H77"/>
    <mergeCell ref="E79:H79"/>
    <mergeCell ref="E7:H7"/>
    <mergeCell ref="E9:H9"/>
    <mergeCell ref="E11:H11"/>
    <mergeCell ref="E20:H20"/>
    <mergeCell ref="E29:H29"/>
  </mergeCells>
  <hyperlinks>
    <hyperlink ref="F94" r:id="rId1" xr:uid="{00000000-0004-0000-0700-000000000000}"/>
    <hyperlink ref="F101" r:id="rId2" xr:uid="{00000000-0004-0000-0700-000001000000}"/>
    <hyperlink ref="F110" r:id="rId3" xr:uid="{00000000-0004-0000-0700-000002000000}"/>
    <hyperlink ref="F119" r:id="rId4" xr:uid="{00000000-0004-0000-0700-000003000000}"/>
    <hyperlink ref="F128" r:id="rId5" xr:uid="{00000000-0004-0000-0700-000004000000}"/>
    <hyperlink ref="F137" r:id="rId6" xr:uid="{00000000-0004-0000-0700-000005000000}"/>
    <hyperlink ref="F146" r:id="rId7" xr:uid="{00000000-0004-0000-0700-000006000000}"/>
    <hyperlink ref="F155" r:id="rId8" xr:uid="{00000000-0004-0000-0700-000007000000}"/>
    <hyperlink ref="F164" r:id="rId9" xr:uid="{00000000-0004-0000-0700-000008000000}"/>
    <hyperlink ref="F173" r:id="rId10" xr:uid="{00000000-0004-0000-0700-000009000000}"/>
    <hyperlink ref="F193" r:id="rId11" xr:uid="{00000000-0004-0000-0700-00000A000000}"/>
  </hyperlinks>
  <pageMargins left="0.39374999999999999" right="0.39374999999999999" top="0.39374999999999999" bottom="0.39374999999999999" header="0" footer="0"/>
  <pageSetup paperSize="9" scale="84" fitToHeight="100" orientation="landscape" blackAndWhite="1" r:id="rId12"/>
  <headerFooter>
    <oddFooter>&amp;CStrana &amp;P z &amp;N</oddFooter>
  </headerFooter>
  <drawing r:id="rId1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C65ECA69B4CC39459CF879808734A6B5" ma:contentTypeVersion="18" ma:contentTypeDescription="Create a new document." ma:contentTypeScope="" ma:versionID="dce1ed23ea0559f424e2a9383a1b34bc">
  <xsd:schema xmlns:xsd="http://www.w3.org/2001/XMLSchema" xmlns:xs="http://www.w3.org/2001/XMLSchema" xmlns:p="http://schemas.microsoft.com/office/2006/metadata/properties" xmlns:ns2="29ed0e5a-0378-45b4-a990-92aa170f3820" xmlns:ns3="4df82892-9f05-4115-b8bf-20a77a76b5d2" targetNamespace="http://schemas.microsoft.com/office/2006/metadata/properties" ma:root="true" ma:fieldsID="9de83f86bf72aef4cb4ba71263dbd44f" ns2:_="" ns3:_="">
    <xsd:import namespace="29ed0e5a-0378-45b4-a990-92aa170f3820"/>
    <xsd:import namespace="4df82892-9f05-4115-b8bf-20a77a76b5d2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9ed0e5a-0378-45b4-a990-92aa170f38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675c14e7-7a37-4663-861c-1ec0a0fc8fa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df82892-9f05-4115-b8bf-20a77a76b5d2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da4326ac-fbff-448f-9331-72fd366025f5}" ma:internalName="TaxCatchAll" ma:showField="CatchAllData" ma:web="4df82892-9f05-4115-b8bf-20a77a76b5d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df82892-9f05-4115-b8bf-20a77a76b5d2" xsi:nil="true"/>
    <lcf76f155ced4ddcb4097134ff3c332f xmlns="29ed0e5a-0378-45b4-a990-92aa170f3820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185BD13-AAFD-42A4-AF9A-6A21BD77555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9ed0e5a-0378-45b4-a990-92aa170f3820"/>
    <ds:schemaRef ds:uri="4df82892-9f05-4115-b8bf-20a77a76b5d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F999B20-AD44-40B4-8BB7-A5B06488970B}">
  <ds:schemaRefs>
    <ds:schemaRef ds:uri="http://schemas.microsoft.com/office/2006/metadata/properties"/>
    <ds:schemaRef ds:uri="http://schemas.microsoft.com/office/infopath/2007/PartnerControls"/>
    <ds:schemaRef ds:uri="4df82892-9f05-4115-b8bf-20a77a76b5d2"/>
    <ds:schemaRef ds:uri="29ed0e5a-0378-45b4-a990-92aa170f3820"/>
  </ds:schemaRefs>
</ds:datastoreItem>
</file>

<file path=customXml/itemProps3.xml><?xml version="1.0" encoding="utf-8"?>
<ds:datastoreItem xmlns:ds="http://schemas.openxmlformats.org/officeDocument/2006/customXml" ds:itemID="{45230EFE-5069-4167-9723-4701AE2488E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14</vt:i4>
      </vt:variant>
      <vt:variant>
        <vt:lpstr>Pojmenované oblasti</vt:lpstr>
      </vt:variant>
      <vt:variant>
        <vt:i4>25</vt:i4>
      </vt:variant>
    </vt:vector>
  </HeadingPairs>
  <TitlesOfParts>
    <vt:vector size="39" baseType="lpstr">
      <vt:lpstr>Úvodní list - souhrn</vt:lpstr>
      <vt:lpstr>Rekapitulace stavby</vt:lpstr>
      <vt:lpstr>PS 01 - Technologická čás...</vt:lpstr>
      <vt:lpstr>SO 02 - Nová železobetono...</vt:lpstr>
      <vt:lpstr>03.1. - Lokální injektáž ...</vt:lpstr>
      <vt:lpstr>03.2. - Lokální injektáž ...</vt:lpstr>
      <vt:lpstr>04.1. - Obnova PKO ocelov...</vt:lpstr>
      <vt:lpstr>04.2. - Obnova PKO ocelov...</vt:lpstr>
      <vt:lpstr>05.1. - Lokální reprofila...</vt:lpstr>
      <vt:lpstr>05.2. - Lokální sanace tr...</vt:lpstr>
      <vt:lpstr>SO 06 - Lokální reprofila...</vt:lpstr>
      <vt:lpstr>VON - Vedlejší a ostatní ...</vt:lpstr>
      <vt:lpstr>Seznam figur</vt:lpstr>
      <vt:lpstr>Pokyny pro vyplnění</vt:lpstr>
      <vt:lpstr>'03.1. - Lokální injektáž ...'!Názvy_tisku</vt:lpstr>
      <vt:lpstr>'03.2. - Lokální injektáž ...'!Názvy_tisku</vt:lpstr>
      <vt:lpstr>'04.1. - Obnova PKO ocelov...'!Názvy_tisku</vt:lpstr>
      <vt:lpstr>'04.2. - Obnova PKO ocelov...'!Názvy_tisku</vt:lpstr>
      <vt:lpstr>'05.1. - Lokální reprofila...'!Názvy_tisku</vt:lpstr>
      <vt:lpstr>'05.2. - Lokální sanace tr...'!Názvy_tisku</vt:lpstr>
      <vt:lpstr>'PS 01 - Technologická čás...'!Názvy_tisku</vt:lpstr>
      <vt:lpstr>'Rekapitulace stavby'!Názvy_tisku</vt:lpstr>
      <vt:lpstr>'Seznam figur'!Názvy_tisku</vt:lpstr>
      <vt:lpstr>'SO 02 - Nová železobetono...'!Názvy_tisku</vt:lpstr>
      <vt:lpstr>'SO 06 - Lokální reprofila...'!Názvy_tisku</vt:lpstr>
      <vt:lpstr>'VON - Vedlejší a ostatní ...'!Názvy_tisku</vt:lpstr>
      <vt:lpstr>'03.1. - Lokální injektáž ...'!Oblast_tisku</vt:lpstr>
      <vt:lpstr>'03.2. - Lokální injektáž ...'!Oblast_tisku</vt:lpstr>
      <vt:lpstr>'04.1. - Obnova PKO ocelov...'!Oblast_tisku</vt:lpstr>
      <vt:lpstr>'04.2. - Obnova PKO ocelov...'!Oblast_tisku</vt:lpstr>
      <vt:lpstr>'05.1. - Lokální reprofila...'!Oblast_tisku</vt:lpstr>
      <vt:lpstr>'05.2. - Lokální sanace tr...'!Oblast_tisku</vt:lpstr>
      <vt:lpstr>'Pokyny pro vyplnění'!Oblast_tisku</vt:lpstr>
      <vt:lpstr>'PS 01 - Technologická čás...'!Oblast_tisku</vt:lpstr>
      <vt:lpstr>'Rekapitulace stavby'!Oblast_tisku</vt:lpstr>
      <vt:lpstr>'Seznam figur'!Oblast_tisku</vt:lpstr>
      <vt:lpstr>'SO 02 - Nová železobetono...'!Oblast_tisku</vt:lpstr>
      <vt:lpstr>'SO 06 - Lokální reprofila...'!Oblast_tisku</vt:lpstr>
      <vt:lpstr>'VON - Vedlejší a ostatní 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Patkova, Aneta</dc:creator>
  <cp:lastModifiedBy>Kletečková Markéta</cp:lastModifiedBy>
  <cp:lastPrinted>2024-08-19T10:03:24Z</cp:lastPrinted>
  <dcterms:created xsi:type="dcterms:W3CDTF">2024-08-19T09:59:49Z</dcterms:created>
  <dcterms:modified xsi:type="dcterms:W3CDTF">2024-12-17T14:09:32Z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0x010100C65ECA69B4CC39459CF879808734A6B5</vt:lpwstr>
  </property>
  <property fmtid="{D5CDD505-2E9C-101B-9397-08002B2CF9AE}" pid="3" name="MediaServiceImageTags">
    <vt:lpwstr/>
  </property>
</Properties>
</file>