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K9WS9CV\vol3\Data\Dotace\Dokumentace_Akce_PLa\139220010+139220011+139220009_VD Srnojedy, VD Obristvi, VD Tynec, oprava uzaveru PK\C_Podklady TDS\VZ_realizace\DPPS\PD VD Tynec\"/>
    </mc:Choice>
  </mc:AlternateContent>
  <bookViews>
    <workbookView xWindow="0" yWindow="0" windowWidth="23730" windowHeight="10020" firstSheet="1" activeTab="1"/>
  </bookViews>
  <sheets>
    <sheet name="ID" sheetId="3" state="hidden" r:id="rId1"/>
    <sheet name="HMG" sheetId="9" r:id="rId2"/>
    <sheet name="VykSpecifikace" sheetId="2" r:id="rId3"/>
    <sheet name="Vykres_tab" sheetId="8" r:id="rId4"/>
  </sheets>
  <definedNames>
    <definedName name="_xlnm.Print_Area" localSheetId="1">HMG!$A$1:$AG$23</definedName>
    <definedName name="_xlnm.Print_Area" localSheetId="2">VykSpecifikace!$B$69:$T$123</definedName>
  </definedNames>
  <calcPr calcId="162913"/>
</workbook>
</file>

<file path=xl/calcChain.xml><?xml version="1.0" encoding="utf-8"?>
<calcChain xmlns="http://schemas.openxmlformats.org/spreadsheetml/2006/main">
  <c r="R84" i="2" l="1"/>
  <c r="T84" i="2"/>
  <c r="C70" i="2" l="1"/>
  <c r="D69" i="2"/>
  <c r="C69" i="2"/>
  <c r="C72" i="2" l="1"/>
  <c r="B72" i="2"/>
  <c r="C26" i="2"/>
  <c r="C5" i="2"/>
  <c r="B5" i="2"/>
  <c r="C4" i="2"/>
  <c r="B4" i="2"/>
  <c r="D1" i="2"/>
  <c r="I121" i="2" l="1"/>
  <c r="P121" i="2"/>
  <c r="T121" i="2" s="1"/>
  <c r="R121" i="2" l="1"/>
  <c r="P92" i="2"/>
  <c r="P91" i="2"/>
  <c r="H92" i="2"/>
  <c r="S92" i="2" s="1"/>
  <c r="H91" i="2"/>
  <c r="S91" i="2" s="1"/>
  <c r="H90" i="2"/>
  <c r="S90" i="2" s="1"/>
  <c r="P90" i="2"/>
  <c r="P89" i="2"/>
  <c r="T89" i="2" s="1"/>
  <c r="P120" i="2"/>
  <c r="R120" i="2" s="1"/>
  <c r="P119" i="2"/>
  <c r="R119" i="2" s="1"/>
  <c r="P118" i="2"/>
  <c r="R118" i="2" s="1"/>
  <c r="I117" i="2"/>
  <c r="I116" i="2"/>
  <c r="I115" i="2"/>
  <c r="P115" i="2"/>
  <c r="R115" i="2" s="1"/>
  <c r="I103" i="2"/>
  <c r="I102" i="2"/>
  <c r="I101" i="2"/>
  <c r="I100" i="2"/>
  <c r="I106" i="2"/>
  <c r="I105" i="2"/>
  <c r="I104" i="2"/>
  <c r="T90" i="2" l="1"/>
  <c r="T92" i="2"/>
  <c r="T91" i="2"/>
  <c r="P112" i="2"/>
  <c r="P111" i="2"/>
  <c r="P110" i="2"/>
  <c r="P109" i="2"/>
  <c r="P108" i="2"/>
  <c r="P107" i="2"/>
  <c r="P99" i="2"/>
  <c r="P98" i="2"/>
  <c r="P97" i="2"/>
  <c r="P106" i="2"/>
  <c r="R106" i="2" s="1"/>
  <c r="P105" i="2"/>
  <c r="R105" i="2" s="1"/>
  <c r="P104" i="2"/>
  <c r="R104" i="2" s="1"/>
  <c r="P103" i="2"/>
  <c r="R103" i="2" s="1"/>
  <c r="P102" i="2"/>
  <c r="R102" i="2" s="1"/>
  <c r="P101" i="2"/>
  <c r="R101" i="2" s="1"/>
  <c r="P100" i="2"/>
  <c r="R100" i="2" s="1"/>
  <c r="I53" i="2"/>
  <c r="I52" i="2"/>
  <c r="I51" i="2"/>
  <c r="I50" i="2"/>
  <c r="I49" i="2"/>
  <c r="I48" i="2"/>
  <c r="H55" i="2"/>
  <c r="I55" i="2" s="1"/>
  <c r="P54" i="2"/>
  <c r="R54" i="2" s="1"/>
  <c r="H54" i="2"/>
  <c r="P47" i="2"/>
  <c r="T47" i="2" s="1"/>
  <c r="H47" i="2"/>
  <c r="I47" i="2" s="1"/>
  <c r="P46" i="2"/>
  <c r="T46" i="2" s="1"/>
  <c r="H46" i="2"/>
  <c r="I46" i="2" s="1"/>
  <c r="P45" i="2"/>
  <c r="T45" i="2" s="1"/>
  <c r="I45" i="2"/>
  <c r="P44" i="2"/>
  <c r="T44" i="2" s="1"/>
  <c r="I44" i="2"/>
  <c r="P55" i="2"/>
  <c r="P53" i="2"/>
  <c r="T53" i="2" s="1"/>
  <c r="P52" i="2"/>
  <c r="T52" i="2" s="1"/>
  <c r="P51" i="2"/>
  <c r="T51" i="2" s="1"/>
  <c r="P50" i="2"/>
  <c r="T50" i="2" s="1"/>
  <c r="P49" i="2"/>
  <c r="T49" i="2" s="1"/>
  <c r="P48" i="2"/>
  <c r="T48" i="2" s="1"/>
  <c r="R45" i="2" l="1"/>
  <c r="T93" i="2"/>
  <c r="R44" i="2"/>
  <c r="R97" i="2"/>
  <c r="R98" i="2"/>
  <c r="R99" i="2"/>
  <c r="R107" i="2"/>
  <c r="R108" i="2"/>
  <c r="R109" i="2"/>
  <c r="R110" i="2"/>
  <c r="R111" i="2"/>
  <c r="R112" i="2"/>
  <c r="O113" i="2"/>
  <c r="P116" i="2"/>
  <c r="R116" i="2" s="1"/>
  <c r="P117" i="2"/>
  <c r="R117" i="2" s="1"/>
  <c r="R48" i="2"/>
  <c r="R49" i="2"/>
  <c r="R52" i="2"/>
  <c r="R46" i="2"/>
  <c r="R53" i="2"/>
  <c r="R50" i="2"/>
  <c r="R51" i="2"/>
  <c r="R47" i="2"/>
  <c r="T54" i="2"/>
  <c r="R55" i="2"/>
  <c r="T55" i="2"/>
  <c r="O114" i="2" l="1"/>
  <c r="P114" i="2" s="1"/>
  <c r="P113" i="2"/>
  <c r="I42" i="2"/>
  <c r="I41" i="2"/>
  <c r="I40" i="2"/>
  <c r="I39" i="2"/>
  <c r="H37" i="2"/>
  <c r="H34" i="2"/>
  <c r="I34" i="2" s="1"/>
  <c r="H33" i="2"/>
  <c r="I33" i="2" s="1"/>
  <c r="I29" i="2"/>
  <c r="H43" i="2"/>
  <c r="I43" i="2" s="1"/>
  <c r="P43" i="2"/>
  <c r="R113" i="2" l="1"/>
  <c r="R114" i="2"/>
  <c r="R43" i="2"/>
  <c r="T8" i="2"/>
  <c r="S9" i="2"/>
  <c r="I10" i="2"/>
  <c r="I9" i="2"/>
  <c r="I19" i="2"/>
  <c r="I18" i="2"/>
  <c r="I16" i="2"/>
  <c r="H15" i="2"/>
  <c r="I15" i="2" s="1"/>
  <c r="H14" i="2"/>
  <c r="S14" i="2" s="1"/>
  <c r="I13" i="2"/>
  <c r="I12" i="2"/>
  <c r="I8" i="2"/>
  <c r="P20" i="2"/>
  <c r="R20" i="2" s="1"/>
  <c r="P19" i="2"/>
  <c r="P18" i="2"/>
  <c r="P17" i="2"/>
  <c r="R17" i="2" s="1"/>
  <c r="P16" i="2"/>
  <c r="T16" i="2" s="1"/>
  <c r="P15" i="2"/>
  <c r="P14" i="2"/>
  <c r="B26" i="2"/>
  <c r="C2" i="2"/>
  <c r="C1" i="2"/>
  <c r="P60" i="2"/>
  <c r="R60" i="2" s="1"/>
  <c r="P59" i="2"/>
  <c r="R59" i="2" s="1"/>
  <c r="P58" i="2"/>
  <c r="R58" i="2" s="1"/>
  <c r="I58" i="2"/>
  <c r="P42" i="2"/>
  <c r="P41" i="2"/>
  <c r="P40" i="2"/>
  <c r="P39" i="2"/>
  <c r="T39" i="2" s="1"/>
  <c r="P38" i="2"/>
  <c r="T38" i="2" s="1"/>
  <c r="P37" i="2"/>
  <c r="T37" i="2" s="1"/>
  <c r="P36" i="2"/>
  <c r="H36" i="2"/>
  <c r="P35" i="2"/>
  <c r="H35" i="2"/>
  <c r="I35" i="2" s="1"/>
  <c r="P34" i="2"/>
  <c r="P33" i="2"/>
  <c r="P32" i="2"/>
  <c r="T32" i="2" s="1"/>
  <c r="I32" i="2"/>
  <c r="P31" i="2"/>
  <c r="T31" i="2" s="1"/>
  <c r="I31" i="2"/>
  <c r="P30" i="2"/>
  <c r="T30" i="2" s="1"/>
  <c r="I30" i="2"/>
  <c r="P29" i="2"/>
  <c r="T29" i="2" s="1"/>
  <c r="P13" i="2"/>
  <c r="P12" i="2"/>
  <c r="T12" i="2" s="1"/>
  <c r="P11" i="2"/>
  <c r="H11" i="2"/>
  <c r="I11" i="2" s="1"/>
  <c r="P10" i="2"/>
  <c r="T10" i="2" s="1"/>
  <c r="P9" i="2"/>
  <c r="P8" i="2"/>
  <c r="P83" i="2"/>
  <c r="P82" i="2"/>
  <c r="P81" i="2"/>
  <c r="P80" i="2"/>
  <c r="P79" i="2"/>
  <c r="P78" i="2"/>
  <c r="P77" i="2"/>
  <c r="R61" i="2" l="1"/>
  <c r="T9" i="2"/>
  <c r="T77" i="2"/>
  <c r="R77" i="2"/>
  <c r="T82" i="2"/>
  <c r="R82" i="2"/>
  <c r="T83" i="2"/>
  <c r="R83" i="2"/>
  <c r="T81" i="2"/>
  <c r="R81" i="2"/>
  <c r="T80" i="2"/>
  <c r="R80" i="2"/>
  <c r="T79" i="2"/>
  <c r="R79" i="2"/>
  <c r="R78" i="2"/>
  <c r="T78" i="2"/>
  <c r="T14" i="2"/>
  <c r="T36" i="2"/>
  <c r="T35" i="2"/>
  <c r="S15" i="2"/>
  <c r="T15" i="2" s="1"/>
  <c r="R41" i="2"/>
  <c r="T41" i="2"/>
  <c r="R16" i="2"/>
  <c r="R35" i="2"/>
  <c r="R42" i="2"/>
  <c r="T42" i="2"/>
  <c r="R34" i="2"/>
  <c r="T34" i="2"/>
  <c r="R33" i="2"/>
  <c r="T33" i="2"/>
  <c r="R32" i="2"/>
  <c r="R40" i="2"/>
  <c r="T40" i="2"/>
  <c r="S11" i="2"/>
  <c r="T11" i="2" s="1"/>
  <c r="R15" i="2"/>
  <c r="R13" i="2"/>
  <c r="I14" i="2"/>
  <c r="R14" i="2" s="1"/>
  <c r="R8" i="2"/>
  <c r="T13" i="2"/>
  <c r="I36" i="2"/>
  <c r="R36" i="2" s="1"/>
  <c r="R30" i="2"/>
  <c r="R19" i="2"/>
  <c r="R39" i="2"/>
  <c r="R37" i="2"/>
  <c r="R18" i="2"/>
  <c r="R10" i="2"/>
  <c r="R12" i="2"/>
  <c r="R29" i="2"/>
  <c r="R31" i="2"/>
  <c r="R9" i="2"/>
  <c r="R11" i="2"/>
  <c r="T85" i="2" l="1"/>
  <c r="T22" i="2"/>
  <c r="T23" i="2" s="1"/>
  <c r="T86" i="2"/>
  <c r="T94" i="2" s="1"/>
  <c r="T56" i="2"/>
  <c r="T64" i="2" s="1"/>
  <c r="T65" i="2" s="1"/>
  <c r="R22" i="2"/>
  <c r="R23" i="2" s="1"/>
  <c r="I38" i="2" l="1"/>
  <c r="R38" i="2" s="1"/>
  <c r="R56" i="2" s="1"/>
  <c r="R64" i="2" s="1"/>
  <c r="R65" i="2" l="1"/>
</calcChain>
</file>

<file path=xl/sharedStrings.xml><?xml version="1.0" encoding="utf-8"?>
<sst xmlns="http://schemas.openxmlformats.org/spreadsheetml/2006/main" count="844" uniqueCount="295">
  <si>
    <t>ks</t>
  </si>
  <si>
    <t xml:space="preserve"> </t>
  </si>
  <si>
    <t>plocha</t>
  </si>
  <si>
    <t>F.1.</t>
  </si>
  <si>
    <t>Soupis prací a dodávek</t>
  </si>
  <si>
    <t>F.2.</t>
  </si>
  <si>
    <t>Oceněný soupis prací a dodávek</t>
  </si>
  <si>
    <t>stavba:</t>
  </si>
  <si>
    <t>č.stavby</t>
  </si>
  <si>
    <t>Rekapitulace</t>
  </si>
  <si>
    <t>objekt</t>
  </si>
  <si>
    <t>VD Týnec n.L., oprava vzpěrných vrat PK</t>
  </si>
  <si>
    <t>soubor</t>
  </si>
  <si>
    <t>akce:</t>
  </si>
  <si>
    <t>Poz.</t>
  </si>
  <si>
    <t>Název</t>
  </si>
  <si>
    <t>Materiál</t>
  </si>
  <si>
    <t>Tloušťka</t>
  </si>
  <si>
    <t>Šířka</t>
  </si>
  <si>
    <t>Délka 1 ks</t>
  </si>
  <si>
    <t xml:space="preserve">Váha </t>
  </si>
  <si>
    <t>Č. výkresu</t>
  </si>
  <si>
    <t>Jed-</t>
  </si>
  <si>
    <t>Množství</t>
  </si>
  <si>
    <t>Hmotnost</t>
  </si>
  <si>
    <t>rozměr</t>
  </si>
  <si>
    <t>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</si>
  <si>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</si>
  <si>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1 ks</t>
  </si>
  <si>
    <t>konečný</t>
  </si>
  <si>
    <t>notka</t>
  </si>
  <si>
    <t>poč. dílců</t>
  </si>
  <si>
    <t>ks v dílci</t>
  </si>
  <si>
    <t>ks celkem</t>
  </si>
  <si>
    <t>1 m (kg)</t>
  </si>
  <si>
    <t>celkem (kg)</t>
  </si>
  <si>
    <t>A4</t>
  </si>
  <si>
    <t>Celkem 1 ks</t>
  </si>
  <si>
    <t>plech 8 mm</t>
  </si>
  <si>
    <t>A2</t>
  </si>
  <si>
    <t>S235</t>
  </si>
  <si>
    <t>Matice M20</t>
  </si>
  <si>
    <t>Podložka D21</t>
  </si>
  <si>
    <t>část</t>
  </si>
  <si>
    <t>1 m (ks)</t>
  </si>
  <si>
    <r>
      <t>celkem (m</t>
    </r>
    <r>
      <rPr>
        <b/>
        <vertAlign val="superscript"/>
        <sz val="10"/>
        <rFont val="Arial CE"/>
        <family val="2"/>
        <charset val="238"/>
      </rPr>
      <t>2</t>
    </r>
    <r>
      <rPr>
        <b/>
        <sz val="10"/>
        <rFont val="Arial CE"/>
        <family val="2"/>
        <charset val="238"/>
      </rPr>
      <t>)</t>
    </r>
  </si>
  <si>
    <t>Trubka TR 377x8 mm</t>
  </si>
  <si>
    <t>Dno - pl. 8 mm</t>
  </si>
  <si>
    <t>Stěna - pl.8 mm</t>
  </si>
  <si>
    <t>Trámek opěrný</t>
  </si>
  <si>
    <t>Trámek distanční</t>
  </si>
  <si>
    <t>Žebro vnitřní - pl. 8 mm</t>
  </si>
  <si>
    <r>
      <t xml:space="preserve">Závěs - 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20 mm</t>
    </r>
  </si>
  <si>
    <t>Žebro středové - pl. 22 mm</t>
  </si>
  <si>
    <t>Žebro krajní - pl. 12 mm</t>
  </si>
  <si>
    <t>Matice přivařovací - M8</t>
  </si>
  <si>
    <t>Líšta přítlačná - tyč 30x8 mm</t>
  </si>
  <si>
    <t>Těsnění pryžové - U</t>
  </si>
  <si>
    <t>tyč 110x30 mm</t>
  </si>
  <si>
    <t>tyč 50x20 mm</t>
  </si>
  <si>
    <t>plech 12 mm</t>
  </si>
  <si>
    <t>plech 22 mm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</si>
  <si>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20 mm</t>
    </r>
  </si>
  <si>
    <t>tyč 30x8 mm</t>
  </si>
  <si>
    <t>pryž profilová</t>
  </si>
  <si>
    <t>Zn</t>
  </si>
  <si>
    <t>Sh60</t>
  </si>
  <si>
    <t>Šroub M8x10</t>
  </si>
  <si>
    <t>DIN 7991</t>
  </si>
  <si>
    <t>TR 377x6 mm</t>
  </si>
  <si>
    <t>Celkem  hradidla</t>
  </si>
  <si>
    <t>Boční trám</t>
  </si>
  <si>
    <t>U100</t>
  </si>
  <si>
    <t>Příčný trám</t>
  </si>
  <si>
    <t>U65</t>
  </si>
  <si>
    <t>Příčný trám nohy</t>
  </si>
  <si>
    <t>U 60x50x6</t>
  </si>
  <si>
    <t>Nohy</t>
  </si>
  <si>
    <t>pl. 6 mm</t>
  </si>
  <si>
    <t>Výztuha nohy</t>
  </si>
  <si>
    <t>Patka spoje dolní</t>
  </si>
  <si>
    <t>Patka spoje horní</t>
  </si>
  <si>
    <t>Oko závěsné</t>
  </si>
  <si>
    <t>pl. 8 mm</t>
  </si>
  <si>
    <t xml:space="preserve">Výztuha sloupku </t>
  </si>
  <si>
    <t>Sloupek zábradlí</t>
  </si>
  <si>
    <t xml:space="preserve">Dolní madlo </t>
  </si>
  <si>
    <t xml:space="preserve">Horní madlo </t>
  </si>
  <si>
    <t>TR 45x3</t>
  </si>
  <si>
    <t>L50x50x6</t>
  </si>
  <si>
    <t>Sloupek s háky</t>
  </si>
  <si>
    <t xml:space="preserve">Hák 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</si>
  <si>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10 mm</t>
    </r>
  </si>
  <si>
    <t>Šroub M20x50</t>
  </si>
  <si>
    <t>Pororošty</t>
  </si>
  <si>
    <t>svařované</t>
  </si>
  <si>
    <t>DIN 933</t>
  </si>
  <si>
    <t>DIN 934</t>
  </si>
  <si>
    <t>DIN 125A</t>
  </si>
  <si>
    <t>lávka - 1 ks</t>
  </si>
  <si>
    <t>Celkem  oba díly lávky</t>
  </si>
  <si>
    <t>spoj mat. (nový)</t>
  </si>
  <si>
    <t>demontováno, nahrazeno</t>
  </si>
  <si>
    <t>Výkres, norma,
poznámka</t>
  </si>
  <si>
    <t>DIN 929, obnova 15%</t>
  </si>
  <si>
    <t>obnova 15% váhy</t>
  </si>
  <si>
    <t>profil "U" - cca 80x35</t>
  </si>
  <si>
    <t>Konzoly pororoštů I.</t>
  </si>
  <si>
    <t>Konzoly pororoštů II.</t>
  </si>
  <si>
    <t>tyč 30x5 mm</t>
  </si>
  <si>
    <t>Pororošty svařované</t>
  </si>
  <si>
    <t>Prororošt svařovaný</t>
  </si>
  <si>
    <t>SP 34/38-30/2;1000x1200</t>
  </si>
  <si>
    <t>SP 34/38-30/2;1000x1150</t>
  </si>
  <si>
    <t>Dolní madlo středové</t>
  </si>
  <si>
    <t>Dolní madlo krajní</t>
  </si>
  <si>
    <t>Svislé madlo</t>
  </si>
  <si>
    <t xml:space="preserve">Rohový oblouk </t>
  </si>
  <si>
    <t>Spojovací deska zábradlí</t>
  </si>
  <si>
    <t>nové</t>
  </si>
  <si>
    <t xml:space="preserve">stávající </t>
  </si>
  <si>
    <t>TR 42.4x2.6</t>
  </si>
  <si>
    <t>OK vrátně vzpěrných vrat</t>
  </si>
  <si>
    <t>svařenec</t>
  </si>
  <si>
    <t>Srazové stoličky</t>
  </si>
  <si>
    <t>Boční stoličky</t>
  </si>
  <si>
    <t>Rohové stoličky horní</t>
  </si>
  <si>
    <t>Rohové stoličky dolní</t>
  </si>
  <si>
    <t>Konzoly čidel</t>
  </si>
  <si>
    <t>Odpružení včetně konzoly</t>
  </si>
  <si>
    <t>ocelový svařenec</t>
  </si>
  <si>
    <t>ocelové prvky</t>
  </si>
  <si>
    <t>ocelová konstrukce</t>
  </si>
  <si>
    <t>OK lávky vzpěrných vrat</t>
  </si>
  <si>
    <t>Celkem 1 vráteň</t>
  </si>
  <si>
    <t>Celekm 2 vrátně</t>
  </si>
  <si>
    <t>1 m (kg, ks)</t>
  </si>
  <si>
    <t>obrobený odlitek</t>
  </si>
  <si>
    <t>pryž Sh60</t>
  </si>
  <si>
    <t>těsnění pryžové prahové</t>
  </si>
  <si>
    <t>těsnění pryžové prah./sraz</t>
  </si>
  <si>
    <t>těsnění pryžové srazové</t>
  </si>
  <si>
    <t>těsnění pryžové boční</t>
  </si>
  <si>
    <t>lišta přítlačná L srazová</t>
  </si>
  <si>
    <t>pryž Sh60 - 65x130 mm</t>
  </si>
  <si>
    <t>lišta přítlačná L boční</t>
  </si>
  <si>
    <t>L 100x50x8 mm</t>
  </si>
  <si>
    <t>matice M16</t>
  </si>
  <si>
    <t>ocel 5.8</t>
  </si>
  <si>
    <t>matice M20</t>
  </si>
  <si>
    <t>podložka D21</t>
  </si>
  <si>
    <t>montáž lávky</t>
  </si>
  <si>
    <t>šroub M20x70</t>
  </si>
  <si>
    <t>boční přítlačný</t>
  </si>
  <si>
    <t>boční přídržný</t>
  </si>
  <si>
    <t>prahový přítlačný</t>
  </si>
  <si>
    <t>prahový přídržný</t>
  </si>
  <si>
    <t>srazový přítlačný</t>
  </si>
  <si>
    <t>srazový přídržný</t>
  </si>
  <si>
    <t>šroub M16 x 70</t>
  </si>
  <si>
    <t>šroub M16 x 65</t>
  </si>
  <si>
    <t>šroub M16 x 85</t>
  </si>
  <si>
    <t>šroub M16 x 100</t>
  </si>
  <si>
    <t>šroub M16 x 75</t>
  </si>
  <si>
    <t>lišta přítlačná L prahová</t>
  </si>
  <si>
    <t>matice M16 - přivařovací</t>
  </si>
  <si>
    <t>dřevěný odrazník I.</t>
  </si>
  <si>
    <t>dřevěný odrazník II.</t>
  </si>
  <si>
    <t>dřevěný odrazník III.</t>
  </si>
  <si>
    <t>trám dubový 200x150</t>
  </si>
  <si>
    <t>dub</t>
  </si>
  <si>
    <t xml:space="preserve">200/150 upr.na 180/140 </t>
  </si>
  <si>
    <t>šroub M12 x 160</t>
  </si>
  <si>
    <t>podložka velká</t>
  </si>
  <si>
    <t>matice M12</t>
  </si>
  <si>
    <t>PKO zabudované ve stavbě</t>
  </si>
  <si>
    <t>práh vzpěrných vrat</t>
  </si>
  <si>
    <t>L160x12</t>
  </si>
  <si>
    <t>opěry bočních stoliček</t>
  </si>
  <si>
    <t>rozšíření pancéřování</t>
  </si>
  <si>
    <t>DIN 931</t>
  </si>
  <si>
    <t>DIN 9021</t>
  </si>
  <si>
    <t>Celkem PKO</t>
  </si>
  <si>
    <t>EN10270-1</t>
  </si>
  <si>
    <t>ocel pruž.</t>
  </si>
  <si>
    <t>PS01</t>
  </si>
  <si>
    <t>PS02</t>
  </si>
  <si>
    <t>Oprava provizorního hrazení</t>
  </si>
  <si>
    <t>Oprava vzpěrných vrat</t>
  </si>
  <si>
    <t>Oprava hradidel</t>
  </si>
  <si>
    <t>Oprava lávky PH</t>
  </si>
  <si>
    <t>VON</t>
  </si>
  <si>
    <t>Vedlejší a ostatní náklady</t>
  </si>
  <si>
    <t>Specifikace a výkaz materiálu (PS01)</t>
  </si>
  <si>
    <t>D.1.1.3.</t>
  </si>
  <si>
    <t>navýšení plochy OK vrat</t>
  </si>
  <si>
    <t>PKO vzpěrných vrat</t>
  </si>
  <si>
    <t>Díly pro opravu vzpěrných vrat</t>
  </si>
  <si>
    <t>Specifikace  materiálu a ploch</t>
  </si>
  <si>
    <t>D.3.</t>
  </si>
  <si>
    <t>F.2.4.</t>
  </si>
  <si>
    <t>F.2.3.</t>
  </si>
  <si>
    <t>F.2.2.</t>
  </si>
  <si>
    <t>F.2.1.</t>
  </si>
  <si>
    <t>F.1.4.</t>
  </si>
  <si>
    <t>F.1.3.</t>
  </si>
  <si>
    <t>F.1.2.</t>
  </si>
  <si>
    <t>F.1.1.</t>
  </si>
  <si>
    <t>datum</t>
  </si>
  <si>
    <t>Oprava těsnění vzpěrných vrat</t>
  </si>
  <si>
    <t>Oprava odpružení vzpěrných vrat</t>
  </si>
  <si>
    <t>Oprava lávek vzpěrných vrat</t>
  </si>
  <si>
    <t>Oprava protikorozní ochrany vzpěrných vrat</t>
  </si>
  <si>
    <t>Oprava odrazných trámů vzpěrných vrat</t>
  </si>
  <si>
    <t>D.1.2.6.</t>
  </si>
  <si>
    <t>Specifikace a výkaz materiálu (PS02)</t>
  </si>
  <si>
    <t>opancéřování rohu výklenku</t>
  </si>
  <si>
    <t>desky ve zdi PK</t>
  </si>
  <si>
    <t>plech ve zdi PK</t>
  </si>
  <si>
    <t>pryž Sh60 - 65x110 mm</t>
  </si>
  <si>
    <t>pružina tlačná, broušená</t>
  </si>
  <si>
    <t>18x122x325x11.1</t>
  </si>
  <si>
    <t>1.10.</t>
  </si>
  <si>
    <t>1.11.</t>
  </si>
  <si>
    <t>2.10.</t>
  </si>
  <si>
    <t>2.20.</t>
  </si>
  <si>
    <t>2.30.</t>
  </si>
  <si>
    <t>Tabulky výkresů</t>
  </si>
  <si>
    <t>Součást, díl</t>
  </si>
  <si>
    <t>Kusů</t>
  </si>
  <si>
    <t>Polotovar</t>
  </si>
  <si>
    <t>Poznámka</t>
  </si>
  <si>
    <t>Hmot. 1ks</t>
  </si>
  <si>
    <t>DIN125A</t>
  </si>
  <si>
    <t>tyč 110x30</t>
  </si>
  <si>
    <t>tyč 50x20</t>
  </si>
  <si>
    <t>tyč 30x8</t>
  </si>
  <si>
    <t>TR 377x6</t>
  </si>
  <si>
    <t>pl. 8</t>
  </si>
  <si>
    <t>pl. 12</t>
  </si>
  <si>
    <t>pl. 22</t>
  </si>
  <si>
    <r>
      <t xml:space="preserve">tyč </t>
    </r>
    <r>
      <rPr>
        <sz val="10"/>
        <rFont val="Symbol"/>
        <family val="1"/>
        <charset val="2"/>
      </rPr>
      <t>f</t>
    </r>
    <r>
      <rPr>
        <sz val="10"/>
        <rFont val="Arial CE"/>
        <family val="2"/>
        <charset val="238"/>
      </rPr>
      <t>20</t>
    </r>
  </si>
  <si>
    <t>pryž</t>
  </si>
  <si>
    <t>hradidlo</t>
  </si>
  <si>
    <t>lávka PH</t>
  </si>
  <si>
    <t xml:space="preserve">Pororošty svařované </t>
  </si>
  <si>
    <t>1000x1200</t>
  </si>
  <si>
    <t>1000x1150</t>
  </si>
  <si>
    <t>SP 34/38-30/2</t>
  </si>
  <si>
    <t>tyč 30x5</t>
  </si>
  <si>
    <t>pl. 6</t>
  </si>
  <si>
    <t>Vzperná vrata</t>
  </si>
  <si>
    <t xml:space="preserve"> Sh60</t>
  </si>
  <si>
    <t>pryž 65x110</t>
  </si>
  <si>
    <t>pryž 65x130</t>
  </si>
  <si>
    <t>L 100x50x8</t>
  </si>
  <si>
    <t>200x150</t>
  </si>
  <si>
    <t>18x122x325</t>
  </si>
  <si>
    <t>Akce/Objekty/Dílčí práce</t>
  </si>
  <si>
    <t>č.</t>
  </si>
  <si>
    <t>Popis prací</t>
  </si>
  <si>
    <t>Zahrazení a sčerpání VPK</t>
  </si>
  <si>
    <t>Obnova PKO vzpěrných vrat</t>
  </si>
  <si>
    <t>D.3. Předpokládaný harmonogram realizace modernizace vzpěrných vrat na PK VD Týnec nad Labem</t>
  </si>
  <si>
    <t>Měsíc</t>
  </si>
  <si>
    <t>PS01 - Oprava provizorního hrazení</t>
  </si>
  <si>
    <t>PS02 - Oprava vzpěrných vrat</t>
  </si>
  <si>
    <t>Zahájení opravy, předání staveniště</t>
  </si>
  <si>
    <t>Zpracování realizační, resp. výrobní dokumentace, projednání a odsouhlasení</t>
  </si>
  <si>
    <t>Přesun PH z VD do dílen zhotovitele</t>
  </si>
  <si>
    <t>Oprava hradidel provizorního hrazení</t>
  </si>
  <si>
    <t>Oprava lávek provizorního hrazení</t>
  </si>
  <si>
    <t>Přesun PH z dílen zhotovitele na VD</t>
  </si>
  <si>
    <t>Obnova PKO provizorního hrazení</t>
  </si>
  <si>
    <t>Oprava vzpěrných vrat (deformace)</t>
  </si>
  <si>
    <t>Úpravy nosičů těsnění</t>
  </si>
  <si>
    <t>Komplexní "suchá" zkouška včetně 1, seřízení</t>
  </si>
  <si>
    <t xml:space="preserve">Vyhrazení PK </t>
  </si>
  <si>
    <t>Seřízení pod tlakem vody a komplexní "mokrá" zkouška, uvedení do provozu</t>
  </si>
  <si>
    <t>Zpětná montáž vzpěrných vrat (těsnění, odpružení, výdřeva) a zprovoznění</t>
  </si>
  <si>
    <t>Zpracování DSPS a ukončení opravy vzpěrných vrat PK VD Týnec nad Labem</t>
  </si>
  <si>
    <t>Demontáž konstrukcí vzpěrných vrat (lávky, odpružení, těsnění, …)</t>
  </si>
  <si>
    <t>8x2445</t>
  </si>
  <si>
    <t>100x6780</t>
  </si>
  <si>
    <t>110x1660</t>
  </si>
  <si>
    <t>48.3x370</t>
  </si>
  <si>
    <t>60x390</t>
  </si>
  <si>
    <t>175x238</t>
  </si>
  <si>
    <t>48.3x171</t>
  </si>
  <si>
    <t>48.3x99</t>
  </si>
  <si>
    <t>377x12240</t>
  </si>
  <si>
    <t>50x100</t>
  </si>
  <si>
    <t>80x150</t>
  </si>
  <si>
    <t>30x790</t>
  </si>
  <si>
    <t>30x1000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</si>
</sst>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0"/>
    <numFmt numFmtId="166" formatCode="#,##0.000"/>
    <numFmt numFmtId="167" formatCode="[$-405]mmmm\ yy;@"/>
    <numFmt numFmtId="168" formatCode="0.0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b/>
      <i/>
      <sz val="14"/>
      <name val="Arial"/>
      <family val="2"/>
      <charset val="238"/>
    </font>
    <font>
      <sz val="8"/>
      <name val="MS Sans Serif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9" fillId="0" borderId="0" applyAlignment="0">
      <alignment vertical="top" wrapText="1"/>
      <protection locked="0"/>
    </xf>
  </cellStyleXfs>
  <cellXfs count="24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Border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" fontId="6" fillId="0" borderId="0" xfId="0" applyNumberFormat="1" applyFont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right" vertical="center"/>
    </xf>
    <xf numFmtId="49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3" fontId="15" fillId="0" borderId="8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right" vertical="center"/>
    </xf>
    <xf numFmtId="165" fontId="5" fillId="0" borderId="12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49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65" fontId="5" fillId="0" borderId="12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right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165" fontId="5" fillId="0" borderId="15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vertical="center"/>
    </xf>
    <xf numFmtId="0" fontId="15" fillId="0" borderId="15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4" fontId="5" fillId="0" borderId="16" xfId="0" applyNumberFormat="1" applyFont="1" applyBorder="1" applyAlignment="1">
      <alignment horizontal="right"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right" vertical="center"/>
    </xf>
    <xf numFmtId="164" fontId="15" fillId="0" borderId="20" xfId="0" applyNumberFormat="1" applyFont="1" applyBorder="1" applyAlignment="1">
      <alignment horizontal="right" vertical="center"/>
    </xf>
    <xf numFmtId="49" fontId="15" fillId="0" borderId="20" xfId="0" applyNumberFormat="1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21" xfId="0" applyNumberFormat="1" applyFont="1" applyBorder="1" applyAlignment="1">
      <alignment horizontal="right" vertical="center"/>
    </xf>
    <xf numFmtId="4" fontId="15" fillId="0" borderId="23" xfId="0" applyNumberFormat="1" applyFont="1" applyBorder="1" applyAlignment="1">
      <alignment horizontal="center" vertical="center"/>
    </xf>
    <xf numFmtId="4" fontId="15" fillId="0" borderId="24" xfId="0" applyNumberFormat="1" applyFont="1" applyBorder="1" applyAlignment="1">
      <alignment horizontal="center" vertical="center"/>
    </xf>
    <xf numFmtId="4" fontId="5" fillId="0" borderId="25" xfId="0" applyNumberFormat="1" applyFont="1" applyBorder="1" applyAlignment="1">
      <alignment horizontal="right" vertical="center"/>
    </xf>
    <xf numFmtId="4" fontId="5" fillId="0" borderId="26" xfId="0" applyNumberFormat="1" applyFont="1" applyBorder="1" applyAlignment="1">
      <alignment horizontal="right" vertical="center"/>
    </xf>
    <xf numFmtId="4" fontId="15" fillId="0" borderId="27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right" vertical="center"/>
    </xf>
    <xf numFmtId="0" fontId="15" fillId="0" borderId="15" xfId="0" applyFont="1" applyBorder="1" applyAlignment="1">
      <alignment horizontal="left" vertical="center"/>
    </xf>
    <xf numFmtId="4" fontId="15" fillId="0" borderId="25" xfId="0" applyNumberFormat="1" applyFont="1" applyBorder="1" applyAlignment="1">
      <alignment horizontal="right" vertical="center"/>
    </xf>
    <xf numFmtId="4" fontId="15" fillId="0" borderId="26" xfId="0" applyNumberFormat="1" applyFont="1" applyBorder="1" applyAlignment="1">
      <alignment horizontal="right" vertical="center"/>
    </xf>
    <xf numFmtId="4" fontId="15" fillId="0" borderId="13" xfId="0" applyNumberFormat="1" applyFont="1" applyBorder="1" applyAlignment="1">
      <alignment horizontal="right" vertical="center"/>
    </xf>
    <xf numFmtId="3" fontId="15" fillId="0" borderId="8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" fontId="5" fillId="0" borderId="29" xfId="0" applyNumberFormat="1" applyFont="1" applyBorder="1" applyAlignment="1">
      <alignment horizontal="center" vertical="center"/>
    </xf>
    <xf numFmtId="3" fontId="5" fillId="0" borderId="29" xfId="0" applyNumberFormat="1" applyFont="1" applyBorder="1" applyAlignment="1">
      <alignment horizontal="right" vertical="center"/>
    </xf>
    <xf numFmtId="165" fontId="5" fillId="0" borderId="29" xfId="0" applyNumberFormat="1" applyFont="1" applyBorder="1" applyAlignment="1">
      <alignment horizontal="right" vertical="center"/>
    </xf>
    <xf numFmtId="164" fontId="5" fillId="0" borderId="30" xfId="0" applyNumberFormat="1" applyFont="1" applyBorder="1" applyAlignment="1">
      <alignment horizontal="right" vertical="center"/>
    </xf>
    <xf numFmtId="0" fontId="5" fillId="0" borderId="30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15" fillId="0" borderId="29" xfId="0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4" fontId="5" fillId="0" borderId="31" xfId="0" applyNumberFormat="1" applyFont="1" applyBorder="1" applyAlignment="1">
      <alignment horizontal="right" vertical="center"/>
    </xf>
    <xf numFmtId="2" fontId="5" fillId="0" borderId="29" xfId="0" applyNumberFormat="1" applyFont="1" applyBorder="1" applyAlignment="1">
      <alignment horizontal="center" vertical="center"/>
    </xf>
    <xf numFmtId="4" fontId="5" fillId="0" borderId="32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3" fontId="15" fillId="0" borderId="34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2" fontId="15" fillId="0" borderId="34" xfId="0" applyNumberFormat="1" applyFont="1" applyBorder="1" applyAlignment="1">
      <alignment horizontal="center" vertical="center"/>
    </xf>
    <xf numFmtId="4" fontId="15" fillId="0" borderId="36" xfId="0" applyNumberFormat="1" applyFont="1" applyBorder="1" applyAlignment="1">
      <alignment horizontal="center" vertical="center"/>
    </xf>
    <xf numFmtId="4" fontId="15" fillId="0" borderId="37" xfId="0" applyNumberFormat="1" applyFont="1" applyBorder="1" applyAlignment="1">
      <alignment horizontal="center" vertical="center"/>
    </xf>
    <xf numFmtId="0" fontId="15" fillId="0" borderId="34" xfId="0" applyFont="1" applyBorder="1" applyAlignment="1">
      <alignment horizontal="left" vertical="center"/>
    </xf>
    <xf numFmtId="167" fontId="7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1" fontId="23" fillId="0" borderId="0" xfId="0" applyNumberFormat="1" applyFont="1" applyAlignment="1">
      <alignment horizontal="center" vertical="center"/>
    </xf>
    <xf numFmtId="168" fontId="23" fillId="0" borderId="0" xfId="0" applyNumberFormat="1" applyFont="1" applyAlignment="1">
      <alignment horizontal="center" vertical="center"/>
    </xf>
    <xf numFmtId="3" fontId="21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1" fontId="14" fillId="0" borderId="0" xfId="0" applyNumberFormat="1" applyFont="1" applyBorder="1" applyAlignment="1">
      <alignment horizontal="center" vertical="center"/>
    </xf>
    <xf numFmtId="168" fontId="14" fillId="0" borderId="0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horizontal="left" vertical="center"/>
    </xf>
    <xf numFmtId="165" fontId="5" fillId="0" borderId="46" xfId="0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1" fontId="0" fillId="0" borderId="46" xfId="0" applyNumberFormat="1" applyBorder="1" applyAlignment="1">
      <alignment horizontal="center" vertical="center"/>
    </xf>
    <xf numFmtId="168" fontId="0" fillId="0" borderId="46" xfId="0" applyNumberForma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vertical="center" wrapText="1"/>
    </xf>
    <xf numFmtId="1" fontId="21" fillId="0" borderId="0" xfId="0" applyNumberFormat="1" applyFont="1" applyBorder="1" applyAlignment="1">
      <alignment horizontal="center" vertical="center"/>
    </xf>
    <xf numFmtId="168" fontId="23" fillId="0" borderId="0" xfId="0" applyNumberFormat="1" applyFont="1" applyBorder="1" applyAlignment="1">
      <alignment horizontal="center" vertical="center"/>
    </xf>
    <xf numFmtId="2" fontId="21" fillId="0" borderId="0" xfId="0" applyNumberFormat="1" applyFont="1" applyBorder="1" applyAlignment="1">
      <alignment horizontal="center" vertical="center"/>
    </xf>
    <xf numFmtId="168" fontId="21" fillId="0" borderId="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46" xfId="0" applyFont="1" applyBorder="1" applyAlignment="1">
      <alignment horizontal="center" vertical="center"/>
    </xf>
    <xf numFmtId="1" fontId="5" fillId="0" borderId="46" xfId="0" applyNumberFormat="1" applyFont="1" applyBorder="1" applyAlignment="1">
      <alignment horizontal="center" vertical="center" wrapText="1"/>
    </xf>
    <xf numFmtId="1" fontId="26" fillId="0" borderId="46" xfId="0" applyNumberFormat="1" applyFont="1" applyBorder="1" applyAlignment="1">
      <alignment horizontal="center" vertical="center"/>
    </xf>
    <xf numFmtId="168" fontId="26" fillId="0" borderId="46" xfId="0" applyNumberFormat="1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/>
    </xf>
    <xf numFmtId="0" fontId="0" fillId="0" borderId="46" xfId="0" applyFont="1" applyBorder="1" applyAlignment="1">
      <alignment vertical="center"/>
    </xf>
    <xf numFmtId="2" fontId="5" fillId="0" borderId="46" xfId="0" applyNumberFormat="1" applyFont="1" applyBorder="1" applyAlignment="1">
      <alignment horizontal="right" vertical="center"/>
    </xf>
    <xf numFmtId="3" fontId="5" fillId="0" borderId="46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3" fillId="0" borderId="0" xfId="0" applyFont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6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1" fillId="0" borderId="44" xfId="0" applyFont="1" applyBorder="1" applyAlignment="1">
      <alignment horizontal="center"/>
    </xf>
    <xf numFmtId="0" fontId="0" fillId="0" borderId="3" xfId="0" applyBorder="1" applyAlignment="1">
      <alignment wrapText="1" shrinkToFit="1"/>
    </xf>
    <xf numFmtId="0" fontId="21" fillId="0" borderId="41" xfId="0" applyFont="1" applyBorder="1"/>
    <xf numFmtId="0" fontId="0" fillId="0" borderId="4" xfId="0" applyBorder="1"/>
    <xf numFmtId="0" fontId="0" fillId="0" borderId="47" xfId="0" applyBorder="1"/>
    <xf numFmtId="0" fontId="0" fillId="0" borderId="38" xfId="0" applyBorder="1" applyAlignment="1">
      <alignment wrapText="1"/>
    </xf>
    <xf numFmtId="0" fontId="21" fillId="0" borderId="45" xfId="0" applyFont="1" applyBorder="1" applyAlignment="1">
      <alignment horizontal="center"/>
    </xf>
    <xf numFmtId="0" fontId="21" fillId="0" borderId="42" xfId="0" applyFont="1" applyBorder="1" applyAlignment="1">
      <alignment wrapText="1" shrinkToFit="1"/>
    </xf>
    <xf numFmtId="0" fontId="0" fillId="0" borderId="45" xfId="0" applyBorder="1"/>
    <xf numFmtId="0" fontId="0" fillId="0" borderId="30" xfId="0" applyBorder="1"/>
    <xf numFmtId="0" fontId="0" fillId="0" borderId="43" xfId="0" applyBorder="1"/>
    <xf numFmtId="0" fontId="21" fillId="0" borderId="40" xfId="0" applyFont="1" applyBorder="1" applyAlignment="1">
      <alignment wrapText="1"/>
    </xf>
    <xf numFmtId="0" fontId="21" fillId="0" borderId="1" xfId="0" applyFont="1" applyBorder="1" applyAlignment="1">
      <alignment horizontal="center"/>
    </xf>
    <xf numFmtId="0" fontId="14" fillId="0" borderId="23" xfId="0" applyFont="1" applyBorder="1" applyAlignment="1">
      <alignment wrapText="1" shrinkToFit="1"/>
    </xf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21" fillId="0" borderId="38" xfId="0" applyFont="1" applyBorder="1" applyAlignment="1">
      <alignment wrapText="1"/>
    </xf>
    <xf numFmtId="0" fontId="21" fillId="0" borderId="48" xfId="0" applyFont="1" applyBorder="1" applyAlignment="1">
      <alignment horizontal="center"/>
    </xf>
    <xf numFmtId="0" fontId="0" fillId="0" borderId="48" xfId="0" applyBorder="1"/>
    <xf numFmtId="0" fontId="0" fillId="0" borderId="50" xfId="0" applyBorder="1"/>
    <xf numFmtId="0" fontId="0" fillId="2" borderId="50" xfId="0" applyFill="1" applyBorder="1"/>
    <xf numFmtId="0" fontId="0" fillId="0" borderId="51" xfId="0" applyBorder="1"/>
    <xf numFmtId="0" fontId="0" fillId="0" borderId="50" xfId="0" applyFill="1" applyBorder="1"/>
    <xf numFmtId="0" fontId="0" fillId="0" borderId="51" xfId="0" applyFill="1" applyBorder="1"/>
    <xf numFmtId="0" fontId="21" fillId="0" borderId="39" xfId="0" applyFont="1" applyBorder="1" applyAlignment="1">
      <alignment wrapText="1"/>
    </xf>
    <xf numFmtId="0" fontId="0" fillId="0" borderId="52" xfId="0" applyBorder="1" applyAlignment="1">
      <alignment horizontal="center" vertical="center"/>
    </xf>
    <xf numFmtId="0" fontId="5" fillId="0" borderId="53" xfId="0" applyFont="1" applyBorder="1" applyAlignment="1">
      <alignment horizontal="left" vertical="center" wrapText="1" shrinkToFit="1"/>
    </xf>
    <xf numFmtId="0" fontId="0" fillId="0" borderId="52" xfId="0" applyFill="1" applyBorder="1"/>
    <xf numFmtId="0" fontId="0" fillId="0" borderId="46" xfId="0" applyFill="1" applyBorder="1"/>
    <xf numFmtId="0" fontId="0" fillId="2" borderId="46" xfId="0" applyFill="1" applyBorder="1"/>
    <xf numFmtId="0" fontId="0" fillId="0" borderId="53" xfId="0" applyFill="1" applyBorder="1"/>
    <xf numFmtId="0" fontId="0" fillId="0" borderId="54" xfId="0" applyBorder="1" applyAlignment="1">
      <alignment vertical="center" wrapText="1"/>
    </xf>
    <xf numFmtId="0" fontId="5" fillId="0" borderId="54" xfId="0" applyFont="1" applyBorder="1" applyAlignment="1">
      <alignment vertical="center" wrapText="1"/>
    </xf>
    <xf numFmtId="0" fontId="5" fillId="0" borderId="51" xfId="0" applyFont="1" applyBorder="1" applyAlignment="1">
      <alignment horizontal="left" vertical="center" wrapText="1" shrinkToFit="1"/>
    </xf>
    <xf numFmtId="0" fontId="5" fillId="0" borderId="55" xfId="0" applyFont="1" applyBorder="1" applyAlignment="1">
      <alignment vertical="center" wrapText="1"/>
    </xf>
    <xf numFmtId="0" fontId="0" fillId="0" borderId="45" xfId="0" applyBorder="1" applyAlignment="1">
      <alignment horizontal="center" vertical="center"/>
    </xf>
    <xf numFmtId="0" fontId="5" fillId="0" borderId="43" xfId="0" applyFont="1" applyBorder="1" applyAlignment="1">
      <alignment horizontal="left" vertical="center" wrapText="1" shrinkToFit="1"/>
    </xf>
    <xf numFmtId="0" fontId="0" fillId="0" borderId="30" xfId="0" applyFill="1" applyBorder="1"/>
    <xf numFmtId="0" fontId="0" fillId="0" borderId="43" xfId="0" applyFill="1" applyBorder="1"/>
    <xf numFmtId="0" fontId="21" fillId="0" borderId="56" xfId="0" applyFont="1" applyBorder="1" applyAlignment="1">
      <alignment vertical="center" wrapText="1"/>
    </xf>
    <xf numFmtId="0" fontId="15" fillId="3" borderId="53" xfId="0" applyFont="1" applyFill="1" applyBorder="1" applyAlignment="1">
      <alignment horizontal="left" vertical="center" wrapText="1" shrinkToFit="1"/>
    </xf>
    <xf numFmtId="0" fontId="0" fillId="3" borderId="52" xfId="0" applyFill="1" applyBorder="1"/>
    <xf numFmtId="0" fontId="0" fillId="3" borderId="46" xfId="0" applyFill="1" applyBorder="1"/>
    <xf numFmtId="0" fontId="0" fillId="3" borderId="53" xfId="0" applyFill="1" applyBorder="1"/>
    <xf numFmtId="0" fontId="0" fillId="3" borderId="54" xfId="0" applyFill="1" applyBorder="1" applyAlignment="1">
      <alignment vertical="center" wrapText="1"/>
    </xf>
    <xf numFmtId="0" fontId="5" fillId="3" borderId="54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3" xfId="0" applyBorder="1"/>
    <xf numFmtId="0" fontId="0" fillId="0" borderId="49" xfId="0" applyBorder="1"/>
    <xf numFmtId="0" fontId="0" fillId="0" borderId="57" xfId="0" applyFill="1" applyBorder="1"/>
    <xf numFmtId="0" fontId="0" fillId="0" borderId="49" xfId="0" applyFill="1" applyBorder="1"/>
    <xf numFmtId="0" fontId="0" fillId="0" borderId="42" xfId="0" applyFill="1" applyBorder="1"/>
    <xf numFmtId="0" fontId="0" fillId="3" borderId="57" xfId="0" applyFill="1" applyBorder="1"/>
    <xf numFmtId="0" fontId="0" fillId="0" borderId="48" xfId="0" applyFill="1" applyBorder="1"/>
    <xf numFmtId="0" fontId="0" fillId="0" borderId="48" xfId="0" applyBorder="1" applyAlignment="1">
      <alignment horizontal="center" vertical="center"/>
    </xf>
    <xf numFmtId="0" fontId="21" fillId="0" borderId="4" xfId="0" applyFont="1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61" xfId="0" applyFill="1" applyBorder="1"/>
    <xf numFmtId="0" fontId="0" fillId="3" borderId="61" xfId="0" applyFill="1" applyBorder="1"/>
    <xf numFmtId="0" fontId="0" fillId="0" borderId="60" xfId="0" applyFill="1" applyBorder="1"/>
    <xf numFmtId="0" fontId="21" fillId="0" borderId="49" xfId="0" applyFont="1" applyBorder="1" applyAlignment="1">
      <alignment wrapText="1" shrinkToFit="1"/>
    </xf>
    <xf numFmtId="0" fontId="0" fillId="2" borderId="49" xfId="0" applyFill="1" applyBorder="1"/>
    <xf numFmtId="0" fontId="0" fillId="2" borderId="57" xfId="0" applyFill="1" applyBorder="1"/>
    <xf numFmtId="0" fontId="5" fillId="0" borderId="62" xfId="0" applyFont="1" applyBorder="1" applyAlignment="1">
      <alignment vertical="center" wrapText="1"/>
    </xf>
    <xf numFmtId="0" fontId="0" fillId="2" borderId="42" xfId="0" applyFill="1" applyBorder="1"/>
    <xf numFmtId="0" fontId="1" fillId="2" borderId="46" xfId="0" applyFont="1" applyFill="1" applyBorder="1"/>
    <xf numFmtId="0" fontId="1" fillId="2" borderId="57" xfId="0" applyFont="1" applyFill="1" applyBorder="1"/>
    <xf numFmtId="0" fontId="1" fillId="0" borderId="57" xfId="0" applyFont="1" applyFill="1" applyBorder="1"/>
    <xf numFmtId="0" fontId="1" fillId="0" borderId="46" xfId="0" applyFont="1" applyFill="1" applyBorder="1"/>
    <xf numFmtId="0" fontId="1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 wrapText="1"/>
    </xf>
    <xf numFmtId="3" fontId="15" fillId="0" borderId="8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15" fillId="0" borderId="18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workbookViewId="0">
      <selection activeCell="F36" sqref="F36"/>
    </sheetView>
  </sheetViews>
  <sheetFormatPr defaultRowHeight="15" x14ac:dyDescent="0.25"/>
  <cols>
    <col min="1" max="1" width="12" style="1" customWidth="1"/>
    <col min="2" max="2" width="12.7109375" style="1" bestFit="1" customWidth="1"/>
    <col min="3" max="3" width="11.140625" style="1" bestFit="1" customWidth="1"/>
    <col min="4" max="257" width="9.140625" style="1"/>
    <col min="258" max="258" width="12.7109375" style="1" bestFit="1" customWidth="1"/>
    <col min="259" max="513" width="9.140625" style="1"/>
    <col min="514" max="514" width="12.7109375" style="1" bestFit="1" customWidth="1"/>
    <col min="515" max="769" width="9.140625" style="1"/>
    <col min="770" max="770" width="12.7109375" style="1" bestFit="1" customWidth="1"/>
    <col min="771" max="1025" width="9.140625" style="1"/>
    <col min="1026" max="1026" width="12.7109375" style="1" bestFit="1" customWidth="1"/>
    <col min="1027" max="1281" width="9.140625" style="1"/>
    <col min="1282" max="1282" width="12.7109375" style="1" bestFit="1" customWidth="1"/>
    <col min="1283" max="1537" width="9.140625" style="1"/>
    <col min="1538" max="1538" width="12.7109375" style="1" bestFit="1" customWidth="1"/>
    <col min="1539" max="1793" width="9.140625" style="1"/>
    <col min="1794" max="1794" width="12.7109375" style="1" bestFit="1" customWidth="1"/>
    <col min="1795" max="2049" width="9.140625" style="1"/>
    <col min="2050" max="2050" width="12.7109375" style="1" bestFit="1" customWidth="1"/>
    <col min="2051" max="2305" width="9.140625" style="1"/>
    <col min="2306" max="2306" width="12.7109375" style="1" bestFit="1" customWidth="1"/>
    <col min="2307" max="2561" width="9.140625" style="1"/>
    <col min="2562" max="2562" width="12.7109375" style="1" bestFit="1" customWidth="1"/>
    <col min="2563" max="2817" width="9.140625" style="1"/>
    <col min="2818" max="2818" width="12.7109375" style="1" bestFit="1" customWidth="1"/>
    <col min="2819" max="3073" width="9.140625" style="1"/>
    <col min="3074" max="3074" width="12.7109375" style="1" bestFit="1" customWidth="1"/>
    <col min="3075" max="3329" width="9.140625" style="1"/>
    <col min="3330" max="3330" width="12.7109375" style="1" bestFit="1" customWidth="1"/>
    <col min="3331" max="3585" width="9.140625" style="1"/>
    <col min="3586" max="3586" width="12.7109375" style="1" bestFit="1" customWidth="1"/>
    <col min="3587" max="3841" width="9.140625" style="1"/>
    <col min="3842" max="3842" width="12.7109375" style="1" bestFit="1" customWidth="1"/>
    <col min="3843" max="4097" width="9.140625" style="1"/>
    <col min="4098" max="4098" width="12.7109375" style="1" bestFit="1" customWidth="1"/>
    <col min="4099" max="4353" width="9.140625" style="1"/>
    <col min="4354" max="4354" width="12.7109375" style="1" bestFit="1" customWidth="1"/>
    <col min="4355" max="4609" width="9.140625" style="1"/>
    <col min="4610" max="4610" width="12.7109375" style="1" bestFit="1" customWidth="1"/>
    <col min="4611" max="4865" width="9.140625" style="1"/>
    <col min="4866" max="4866" width="12.7109375" style="1" bestFit="1" customWidth="1"/>
    <col min="4867" max="5121" width="9.140625" style="1"/>
    <col min="5122" max="5122" width="12.7109375" style="1" bestFit="1" customWidth="1"/>
    <col min="5123" max="5377" width="9.140625" style="1"/>
    <col min="5378" max="5378" width="12.7109375" style="1" bestFit="1" customWidth="1"/>
    <col min="5379" max="5633" width="9.140625" style="1"/>
    <col min="5634" max="5634" width="12.7109375" style="1" bestFit="1" customWidth="1"/>
    <col min="5635" max="5889" width="9.140625" style="1"/>
    <col min="5890" max="5890" width="12.7109375" style="1" bestFit="1" customWidth="1"/>
    <col min="5891" max="6145" width="9.140625" style="1"/>
    <col min="6146" max="6146" width="12.7109375" style="1" bestFit="1" customWidth="1"/>
    <col min="6147" max="6401" width="9.140625" style="1"/>
    <col min="6402" max="6402" width="12.7109375" style="1" bestFit="1" customWidth="1"/>
    <col min="6403" max="6657" width="9.140625" style="1"/>
    <col min="6658" max="6658" width="12.7109375" style="1" bestFit="1" customWidth="1"/>
    <col min="6659" max="6913" width="9.140625" style="1"/>
    <col min="6914" max="6914" width="12.7109375" style="1" bestFit="1" customWidth="1"/>
    <col min="6915" max="7169" width="9.140625" style="1"/>
    <col min="7170" max="7170" width="12.7109375" style="1" bestFit="1" customWidth="1"/>
    <col min="7171" max="7425" width="9.140625" style="1"/>
    <col min="7426" max="7426" width="12.7109375" style="1" bestFit="1" customWidth="1"/>
    <col min="7427" max="7681" width="9.140625" style="1"/>
    <col min="7682" max="7682" width="12.7109375" style="1" bestFit="1" customWidth="1"/>
    <col min="7683" max="7937" width="9.140625" style="1"/>
    <col min="7938" max="7938" width="12.7109375" style="1" bestFit="1" customWidth="1"/>
    <col min="7939" max="8193" width="9.140625" style="1"/>
    <col min="8194" max="8194" width="12.7109375" style="1" bestFit="1" customWidth="1"/>
    <col min="8195" max="8449" width="9.140625" style="1"/>
    <col min="8450" max="8450" width="12.7109375" style="1" bestFit="1" customWidth="1"/>
    <col min="8451" max="8705" width="9.140625" style="1"/>
    <col min="8706" max="8706" width="12.7109375" style="1" bestFit="1" customWidth="1"/>
    <col min="8707" max="8961" width="9.140625" style="1"/>
    <col min="8962" max="8962" width="12.7109375" style="1" bestFit="1" customWidth="1"/>
    <col min="8963" max="9217" width="9.140625" style="1"/>
    <col min="9218" max="9218" width="12.7109375" style="1" bestFit="1" customWidth="1"/>
    <col min="9219" max="9473" width="9.140625" style="1"/>
    <col min="9474" max="9474" width="12.7109375" style="1" bestFit="1" customWidth="1"/>
    <col min="9475" max="9729" width="9.140625" style="1"/>
    <col min="9730" max="9730" width="12.7109375" style="1" bestFit="1" customWidth="1"/>
    <col min="9731" max="9985" width="9.140625" style="1"/>
    <col min="9986" max="9986" width="12.7109375" style="1" bestFit="1" customWidth="1"/>
    <col min="9987" max="10241" width="9.140625" style="1"/>
    <col min="10242" max="10242" width="12.7109375" style="1" bestFit="1" customWidth="1"/>
    <col min="10243" max="10497" width="9.140625" style="1"/>
    <col min="10498" max="10498" width="12.7109375" style="1" bestFit="1" customWidth="1"/>
    <col min="10499" max="10753" width="9.140625" style="1"/>
    <col min="10754" max="10754" width="12.7109375" style="1" bestFit="1" customWidth="1"/>
    <col min="10755" max="11009" width="9.140625" style="1"/>
    <col min="11010" max="11010" width="12.7109375" style="1" bestFit="1" customWidth="1"/>
    <col min="11011" max="11265" width="9.140625" style="1"/>
    <col min="11266" max="11266" width="12.7109375" style="1" bestFit="1" customWidth="1"/>
    <col min="11267" max="11521" width="9.140625" style="1"/>
    <col min="11522" max="11522" width="12.7109375" style="1" bestFit="1" customWidth="1"/>
    <col min="11523" max="11777" width="9.140625" style="1"/>
    <col min="11778" max="11778" width="12.7109375" style="1" bestFit="1" customWidth="1"/>
    <col min="11779" max="12033" width="9.140625" style="1"/>
    <col min="12034" max="12034" width="12.7109375" style="1" bestFit="1" customWidth="1"/>
    <col min="12035" max="12289" width="9.140625" style="1"/>
    <col min="12290" max="12290" width="12.7109375" style="1" bestFit="1" customWidth="1"/>
    <col min="12291" max="12545" width="9.140625" style="1"/>
    <col min="12546" max="12546" width="12.7109375" style="1" bestFit="1" customWidth="1"/>
    <col min="12547" max="12801" width="9.140625" style="1"/>
    <col min="12802" max="12802" width="12.7109375" style="1" bestFit="1" customWidth="1"/>
    <col min="12803" max="13057" width="9.140625" style="1"/>
    <col min="13058" max="13058" width="12.7109375" style="1" bestFit="1" customWidth="1"/>
    <col min="13059" max="13313" width="9.140625" style="1"/>
    <col min="13314" max="13314" width="12.7109375" style="1" bestFit="1" customWidth="1"/>
    <col min="13315" max="13569" width="9.140625" style="1"/>
    <col min="13570" max="13570" width="12.7109375" style="1" bestFit="1" customWidth="1"/>
    <col min="13571" max="13825" width="9.140625" style="1"/>
    <col min="13826" max="13826" width="12.7109375" style="1" bestFit="1" customWidth="1"/>
    <col min="13827" max="14081" width="9.140625" style="1"/>
    <col min="14082" max="14082" width="12.7109375" style="1" bestFit="1" customWidth="1"/>
    <col min="14083" max="14337" width="9.140625" style="1"/>
    <col min="14338" max="14338" width="12.7109375" style="1" bestFit="1" customWidth="1"/>
    <col min="14339" max="14593" width="9.140625" style="1"/>
    <col min="14594" max="14594" width="12.7109375" style="1" bestFit="1" customWidth="1"/>
    <col min="14595" max="14849" width="9.140625" style="1"/>
    <col min="14850" max="14850" width="12.7109375" style="1" bestFit="1" customWidth="1"/>
    <col min="14851" max="15105" width="9.140625" style="1"/>
    <col min="15106" max="15106" width="12.7109375" style="1" bestFit="1" customWidth="1"/>
    <col min="15107" max="15361" width="9.140625" style="1"/>
    <col min="15362" max="15362" width="12.7109375" style="1" bestFit="1" customWidth="1"/>
    <col min="15363" max="15617" width="9.140625" style="1"/>
    <col min="15618" max="15618" width="12.7109375" style="1" bestFit="1" customWidth="1"/>
    <col min="15619" max="15873" width="9.140625" style="1"/>
    <col min="15874" max="15874" width="12.7109375" style="1" bestFit="1" customWidth="1"/>
    <col min="15875" max="16129" width="9.140625" style="1"/>
    <col min="16130" max="16130" width="12.7109375" style="1" bestFit="1" customWidth="1"/>
    <col min="16131" max="16384" width="9.140625" style="1"/>
  </cols>
  <sheetData>
    <row r="1" spans="1:18" ht="23.25" x14ac:dyDescent="0.25">
      <c r="A1" s="3" t="s">
        <v>3</v>
      </c>
      <c r="B1" s="3" t="s">
        <v>4</v>
      </c>
    </row>
    <row r="2" spans="1:18" ht="23.25" x14ac:dyDescent="0.25">
      <c r="A2" s="3" t="s">
        <v>5</v>
      </c>
      <c r="B2" s="3" t="s">
        <v>6</v>
      </c>
    </row>
    <row r="3" spans="1:18" s="7" customFormat="1" ht="26.25" x14ac:dyDescent="0.4">
      <c r="A3" s="4" t="s">
        <v>7</v>
      </c>
      <c r="B3" s="5" t="s">
        <v>11</v>
      </c>
      <c r="C3" s="6"/>
    </row>
    <row r="4" spans="1:18" ht="15.75" x14ac:dyDescent="0.25">
      <c r="A4" s="7" t="s">
        <v>8</v>
      </c>
      <c r="B4" s="8">
        <v>139220011</v>
      </c>
    </row>
    <row r="6" spans="1:18" ht="18.75" x14ac:dyDescent="0.25">
      <c r="B6" s="9" t="s">
        <v>9</v>
      </c>
      <c r="R6" s="9"/>
    </row>
    <row r="7" spans="1:18" ht="18.75" x14ac:dyDescent="0.25">
      <c r="A7" s="1" t="s">
        <v>1</v>
      </c>
      <c r="B7" s="9" t="s">
        <v>10</v>
      </c>
      <c r="C7" s="9" t="s">
        <v>12</v>
      </c>
      <c r="D7" s="9" t="s">
        <v>43</v>
      </c>
      <c r="R7" s="10"/>
    </row>
    <row r="8" spans="1:18" s="10" customFormat="1" ht="18.75" x14ac:dyDescent="0.25">
      <c r="A8" s="11" t="s">
        <v>1</v>
      </c>
      <c r="B8" s="9" t="s">
        <v>185</v>
      </c>
      <c r="C8" s="9" t="s">
        <v>187</v>
      </c>
      <c r="D8" s="9"/>
      <c r="E8" s="9"/>
      <c r="F8" s="9"/>
      <c r="G8" s="9"/>
      <c r="H8" s="9"/>
      <c r="I8" s="9"/>
      <c r="J8" s="9"/>
      <c r="K8" s="9"/>
    </row>
    <row r="9" spans="1:18" s="10" customFormat="1" ht="18.75" x14ac:dyDescent="0.25">
      <c r="A9" s="11"/>
      <c r="B9" s="99" t="s">
        <v>43</v>
      </c>
      <c r="C9" s="99" t="s">
        <v>189</v>
      </c>
      <c r="D9" s="9"/>
      <c r="E9" s="9"/>
      <c r="F9" s="9"/>
      <c r="G9" s="9"/>
      <c r="H9" s="9"/>
      <c r="I9" s="9"/>
      <c r="J9" s="9"/>
      <c r="K9" s="9"/>
    </row>
    <row r="10" spans="1:18" s="10" customFormat="1" ht="18.75" x14ac:dyDescent="0.25">
      <c r="A10" s="11"/>
      <c r="B10" s="99" t="s">
        <v>43</v>
      </c>
      <c r="C10" s="99" t="s">
        <v>190</v>
      </c>
      <c r="D10" s="9"/>
      <c r="E10" s="9"/>
      <c r="F10" s="9"/>
      <c r="G10" s="9"/>
      <c r="H10" s="9"/>
      <c r="I10" s="9"/>
      <c r="J10" s="9"/>
      <c r="K10" s="9"/>
    </row>
    <row r="11" spans="1:18" s="10" customFormat="1" ht="18.75" x14ac:dyDescent="0.25">
      <c r="A11" s="11" t="s">
        <v>1</v>
      </c>
      <c r="B11" s="9" t="s">
        <v>186</v>
      </c>
      <c r="C11" s="9" t="s">
        <v>188</v>
      </c>
      <c r="D11" s="9"/>
      <c r="E11" s="9"/>
      <c r="F11" s="9"/>
      <c r="G11" s="9"/>
      <c r="H11" s="9"/>
      <c r="I11" s="9"/>
      <c r="J11" s="9"/>
      <c r="K11" s="9"/>
    </row>
    <row r="12" spans="1:18" s="10" customFormat="1" ht="18.75" x14ac:dyDescent="0.25">
      <c r="A12" s="11"/>
      <c r="B12" s="99" t="s">
        <v>43</v>
      </c>
      <c r="C12" s="99" t="s">
        <v>209</v>
      </c>
      <c r="D12" s="9"/>
      <c r="E12" s="9"/>
      <c r="F12" s="9"/>
      <c r="G12" s="9"/>
      <c r="H12" s="9"/>
      <c r="I12" s="9"/>
      <c r="J12" s="9"/>
      <c r="K12" s="9"/>
    </row>
    <row r="13" spans="1:18" s="10" customFormat="1" ht="18.75" x14ac:dyDescent="0.25">
      <c r="A13" s="11"/>
      <c r="B13" s="99" t="s">
        <v>43</v>
      </c>
      <c r="C13" s="99" t="s">
        <v>210</v>
      </c>
      <c r="D13" s="9"/>
      <c r="E13" s="9"/>
      <c r="F13" s="9"/>
      <c r="G13" s="9"/>
      <c r="H13" s="9"/>
      <c r="I13" s="9"/>
      <c r="J13" s="9"/>
      <c r="K13" s="9"/>
    </row>
    <row r="14" spans="1:18" s="10" customFormat="1" ht="18.75" x14ac:dyDescent="0.25">
      <c r="A14" s="11"/>
      <c r="B14" s="99" t="s">
        <v>43</v>
      </c>
      <c r="C14" s="99" t="s">
        <v>211</v>
      </c>
      <c r="D14" s="9"/>
      <c r="E14" s="9"/>
      <c r="F14" s="9"/>
      <c r="G14" s="9"/>
      <c r="H14" s="9"/>
      <c r="I14" s="9"/>
      <c r="J14" s="9"/>
      <c r="K14" s="9"/>
    </row>
    <row r="15" spans="1:18" s="10" customFormat="1" ht="18.75" x14ac:dyDescent="0.25">
      <c r="A15" s="11"/>
      <c r="B15" s="99" t="s">
        <v>43</v>
      </c>
      <c r="C15" s="99" t="s">
        <v>212</v>
      </c>
      <c r="D15" s="9"/>
      <c r="E15" s="9"/>
      <c r="F15" s="9"/>
      <c r="G15" s="9"/>
      <c r="H15" s="9"/>
      <c r="I15" s="9"/>
      <c r="J15" s="9"/>
      <c r="K15" s="9"/>
    </row>
    <row r="16" spans="1:18" s="10" customFormat="1" ht="18.75" x14ac:dyDescent="0.25">
      <c r="A16" s="11"/>
      <c r="B16" s="99" t="s">
        <v>43</v>
      </c>
      <c r="C16" s="99" t="s">
        <v>213</v>
      </c>
      <c r="D16" s="9"/>
      <c r="E16" s="9"/>
      <c r="F16" s="9"/>
      <c r="G16" s="9"/>
      <c r="H16" s="9"/>
      <c r="I16" s="9"/>
      <c r="J16" s="9"/>
      <c r="K16" s="9"/>
    </row>
    <row r="17" spans="1:19" s="10" customFormat="1" ht="18.75" x14ac:dyDescent="0.25">
      <c r="A17" s="11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9" s="10" customFormat="1" ht="18.75" x14ac:dyDescent="0.25">
      <c r="A18" s="11" t="s">
        <v>1</v>
      </c>
      <c r="B18" s="9" t="s">
        <v>191</v>
      </c>
      <c r="C18" s="9" t="s">
        <v>192</v>
      </c>
      <c r="D18" s="9"/>
      <c r="E18" s="9"/>
      <c r="F18" s="9"/>
      <c r="G18" s="9"/>
      <c r="H18" s="9"/>
      <c r="I18" s="9"/>
      <c r="J18" s="9"/>
      <c r="K18" s="9"/>
    </row>
    <row r="19" spans="1:19" s="10" customFormat="1" ht="18.75" x14ac:dyDescent="0.25">
      <c r="A19" s="11"/>
      <c r="B19" s="9"/>
      <c r="C19" s="9"/>
      <c r="D19" s="9"/>
      <c r="E19" s="9"/>
      <c r="F19" s="9"/>
      <c r="G19" s="9"/>
      <c r="H19" s="9"/>
      <c r="I19" s="9"/>
      <c r="J19" s="9"/>
      <c r="K19" s="9"/>
      <c r="R19" s="9"/>
    </row>
    <row r="20" spans="1:19" s="10" customFormat="1" ht="18.75" x14ac:dyDescent="0.25">
      <c r="A20" s="11"/>
      <c r="B20" s="9" t="s">
        <v>194</v>
      </c>
      <c r="C20" s="9" t="s">
        <v>193</v>
      </c>
      <c r="D20" s="9"/>
      <c r="E20" s="9"/>
      <c r="F20" s="9"/>
      <c r="G20" s="9"/>
      <c r="H20" s="9"/>
      <c r="I20" s="9"/>
      <c r="J20" s="9"/>
      <c r="K20" s="9"/>
    </row>
    <row r="21" spans="1:19" ht="18.75" x14ac:dyDescent="0.25">
      <c r="B21" s="9" t="s">
        <v>214</v>
      </c>
      <c r="C21" s="9" t="s">
        <v>215</v>
      </c>
      <c r="R21" s="10"/>
    </row>
    <row r="22" spans="1:19" ht="18.75" x14ac:dyDescent="0.25">
      <c r="B22" s="9" t="s">
        <v>1</v>
      </c>
      <c r="R22" s="10"/>
    </row>
    <row r="23" spans="1:19" ht="18.75" x14ac:dyDescent="0.25">
      <c r="B23" s="9" t="s">
        <v>1</v>
      </c>
    </row>
    <row r="24" spans="1:19" ht="18.75" x14ac:dyDescent="0.25">
      <c r="B24" s="9" t="s">
        <v>1</v>
      </c>
      <c r="R24" s="9"/>
    </row>
    <row r="25" spans="1:19" ht="23.25" x14ac:dyDescent="0.25">
      <c r="B25" s="3" t="s">
        <v>3</v>
      </c>
      <c r="C25" s="3" t="s">
        <v>4</v>
      </c>
    </row>
    <row r="26" spans="1:19" ht="18.75" x14ac:dyDescent="0.25">
      <c r="B26" s="9" t="s">
        <v>207</v>
      </c>
      <c r="C26" s="9" t="s">
        <v>9</v>
      </c>
    </row>
    <row r="27" spans="1:19" ht="18.75" x14ac:dyDescent="0.25">
      <c r="B27" s="9" t="s">
        <v>206</v>
      </c>
      <c r="C27" s="9"/>
    </row>
    <row r="28" spans="1:19" ht="18.75" x14ac:dyDescent="0.25">
      <c r="B28" s="9" t="s">
        <v>205</v>
      </c>
      <c r="C28" s="9"/>
    </row>
    <row r="29" spans="1:19" ht="18.75" x14ac:dyDescent="0.25">
      <c r="B29" s="9" t="s">
        <v>204</v>
      </c>
      <c r="C29" s="9"/>
    </row>
    <row r="30" spans="1:19" ht="23.25" x14ac:dyDescent="0.25">
      <c r="B30" s="3" t="s">
        <v>5</v>
      </c>
      <c r="C30" s="3" t="s">
        <v>6</v>
      </c>
      <c r="S30" s="3" t="s">
        <v>1</v>
      </c>
    </row>
    <row r="31" spans="1:19" ht="23.25" x14ac:dyDescent="0.25">
      <c r="B31" s="9" t="s">
        <v>203</v>
      </c>
      <c r="C31" s="9" t="s">
        <v>9</v>
      </c>
      <c r="S31" s="3"/>
    </row>
    <row r="32" spans="1:19" ht="23.25" x14ac:dyDescent="0.25">
      <c r="B32" s="9" t="s">
        <v>202</v>
      </c>
      <c r="C32" s="9"/>
      <c r="S32" s="3"/>
    </row>
    <row r="33" spans="2:19" ht="23.25" x14ac:dyDescent="0.25">
      <c r="B33" s="9" t="s">
        <v>201</v>
      </c>
      <c r="C33" s="9"/>
      <c r="S33" s="3"/>
    </row>
    <row r="34" spans="2:19" ht="23.25" x14ac:dyDescent="0.25">
      <c r="B34" s="9" t="s">
        <v>200</v>
      </c>
      <c r="C34" s="9"/>
      <c r="S34" s="3"/>
    </row>
    <row r="35" spans="2:19" ht="23.25" x14ac:dyDescent="0.25">
      <c r="B35" s="9" t="s">
        <v>199</v>
      </c>
      <c r="C35" s="9" t="s">
        <v>198</v>
      </c>
      <c r="D35" s="9"/>
      <c r="E35" s="9"/>
      <c r="S35" s="3"/>
    </row>
    <row r="36" spans="2:19" ht="18.75" x14ac:dyDescent="0.25">
      <c r="R36" s="10"/>
    </row>
    <row r="37" spans="2:19" ht="18.75" x14ac:dyDescent="0.25">
      <c r="B37" s="9" t="s">
        <v>208</v>
      </c>
      <c r="C37" s="111">
        <v>45139</v>
      </c>
      <c r="R37" s="10"/>
    </row>
    <row r="38" spans="2:19" ht="18.75" x14ac:dyDescent="0.25">
      <c r="R38" s="10"/>
    </row>
    <row r="39" spans="2:19" ht="18.75" x14ac:dyDescent="0.25">
      <c r="R39" s="1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3"/>
  <sheetViews>
    <sheetView tabSelected="1" workbookViewId="0">
      <selection activeCell="B29" sqref="B29"/>
    </sheetView>
  </sheetViews>
  <sheetFormatPr defaultRowHeight="15" x14ac:dyDescent="0.25"/>
  <cols>
    <col min="1" max="1" width="6.28515625" style="203" customWidth="1"/>
    <col min="2" max="2" width="88.85546875" style="154" customWidth="1"/>
    <col min="3" max="32" width="2.85546875" customWidth="1"/>
    <col min="33" max="33" width="21.7109375" style="155" customWidth="1"/>
    <col min="34" max="34" width="3.28515625" customWidth="1"/>
    <col min="239" max="239" width="5.28515625" customWidth="1"/>
    <col min="240" max="240" width="36.85546875" customWidth="1"/>
    <col min="241" max="288" width="2.85546875" customWidth="1"/>
    <col min="289" max="289" width="21.7109375" customWidth="1"/>
    <col min="290" max="290" width="3.28515625" customWidth="1"/>
    <col min="495" max="495" width="5.28515625" customWidth="1"/>
    <col min="496" max="496" width="36.85546875" customWidth="1"/>
    <col min="497" max="544" width="2.85546875" customWidth="1"/>
    <col min="545" max="545" width="21.7109375" customWidth="1"/>
    <col min="546" max="546" width="3.28515625" customWidth="1"/>
    <col min="751" max="751" width="5.28515625" customWidth="1"/>
    <col min="752" max="752" width="36.85546875" customWidth="1"/>
    <col min="753" max="800" width="2.85546875" customWidth="1"/>
    <col min="801" max="801" width="21.7109375" customWidth="1"/>
    <col min="802" max="802" width="3.28515625" customWidth="1"/>
    <col min="1007" max="1007" width="5.28515625" customWidth="1"/>
    <col min="1008" max="1008" width="36.85546875" customWidth="1"/>
    <col min="1009" max="1056" width="2.85546875" customWidth="1"/>
    <col min="1057" max="1057" width="21.7109375" customWidth="1"/>
    <col min="1058" max="1058" width="3.28515625" customWidth="1"/>
    <col min="1263" max="1263" width="5.28515625" customWidth="1"/>
    <col min="1264" max="1264" width="36.85546875" customWidth="1"/>
    <col min="1265" max="1312" width="2.85546875" customWidth="1"/>
    <col min="1313" max="1313" width="21.7109375" customWidth="1"/>
    <col min="1314" max="1314" width="3.28515625" customWidth="1"/>
    <col min="1519" max="1519" width="5.28515625" customWidth="1"/>
    <col min="1520" max="1520" width="36.85546875" customWidth="1"/>
    <col min="1521" max="1568" width="2.85546875" customWidth="1"/>
    <col min="1569" max="1569" width="21.7109375" customWidth="1"/>
    <col min="1570" max="1570" width="3.28515625" customWidth="1"/>
    <col min="1775" max="1775" width="5.28515625" customWidth="1"/>
    <col min="1776" max="1776" width="36.85546875" customWidth="1"/>
    <col min="1777" max="1824" width="2.85546875" customWidth="1"/>
    <col min="1825" max="1825" width="21.7109375" customWidth="1"/>
    <col min="1826" max="1826" width="3.28515625" customWidth="1"/>
    <col min="2031" max="2031" width="5.28515625" customWidth="1"/>
    <col min="2032" max="2032" width="36.85546875" customWidth="1"/>
    <col min="2033" max="2080" width="2.85546875" customWidth="1"/>
    <col min="2081" max="2081" width="21.7109375" customWidth="1"/>
    <col min="2082" max="2082" width="3.28515625" customWidth="1"/>
    <col min="2287" max="2287" width="5.28515625" customWidth="1"/>
    <col min="2288" max="2288" width="36.85546875" customWidth="1"/>
    <col min="2289" max="2336" width="2.85546875" customWidth="1"/>
    <col min="2337" max="2337" width="21.7109375" customWidth="1"/>
    <col min="2338" max="2338" width="3.28515625" customWidth="1"/>
    <col min="2543" max="2543" width="5.28515625" customWidth="1"/>
    <col min="2544" max="2544" width="36.85546875" customWidth="1"/>
    <col min="2545" max="2592" width="2.85546875" customWidth="1"/>
    <col min="2593" max="2593" width="21.7109375" customWidth="1"/>
    <col min="2594" max="2594" width="3.28515625" customWidth="1"/>
    <col min="2799" max="2799" width="5.28515625" customWidth="1"/>
    <col min="2800" max="2800" width="36.85546875" customWidth="1"/>
    <col min="2801" max="2848" width="2.85546875" customWidth="1"/>
    <col min="2849" max="2849" width="21.7109375" customWidth="1"/>
    <col min="2850" max="2850" width="3.28515625" customWidth="1"/>
    <col min="3055" max="3055" width="5.28515625" customWidth="1"/>
    <col min="3056" max="3056" width="36.85546875" customWidth="1"/>
    <col min="3057" max="3104" width="2.85546875" customWidth="1"/>
    <col min="3105" max="3105" width="21.7109375" customWidth="1"/>
    <col min="3106" max="3106" width="3.28515625" customWidth="1"/>
    <col min="3311" max="3311" width="5.28515625" customWidth="1"/>
    <col min="3312" max="3312" width="36.85546875" customWidth="1"/>
    <col min="3313" max="3360" width="2.85546875" customWidth="1"/>
    <col min="3361" max="3361" width="21.7109375" customWidth="1"/>
    <col min="3362" max="3362" width="3.28515625" customWidth="1"/>
    <col min="3567" max="3567" width="5.28515625" customWidth="1"/>
    <col min="3568" max="3568" width="36.85546875" customWidth="1"/>
    <col min="3569" max="3616" width="2.85546875" customWidth="1"/>
    <col min="3617" max="3617" width="21.7109375" customWidth="1"/>
    <col min="3618" max="3618" width="3.28515625" customWidth="1"/>
    <col min="3823" max="3823" width="5.28515625" customWidth="1"/>
    <col min="3824" max="3824" width="36.85546875" customWidth="1"/>
    <col min="3825" max="3872" width="2.85546875" customWidth="1"/>
    <col min="3873" max="3873" width="21.7109375" customWidth="1"/>
    <col min="3874" max="3874" width="3.28515625" customWidth="1"/>
    <col min="4079" max="4079" width="5.28515625" customWidth="1"/>
    <col min="4080" max="4080" width="36.85546875" customWidth="1"/>
    <col min="4081" max="4128" width="2.85546875" customWidth="1"/>
    <col min="4129" max="4129" width="21.7109375" customWidth="1"/>
    <col min="4130" max="4130" width="3.28515625" customWidth="1"/>
    <col min="4335" max="4335" width="5.28515625" customWidth="1"/>
    <col min="4336" max="4336" width="36.85546875" customWidth="1"/>
    <col min="4337" max="4384" width="2.85546875" customWidth="1"/>
    <col min="4385" max="4385" width="21.7109375" customWidth="1"/>
    <col min="4386" max="4386" width="3.28515625" customWidth="1"/>
    <col min="4591" max="4591" width="5.28515625" customWidth="1"/>
    <col min="4592" max="4592" width="36.85546875" customWidth="1"/>
    <col min="4593" max="4640" width="2.85546875" customWidth="1"/>
    <col min="4641" max="4641" width="21.7109375" customWidth="1"/>
    <col min="4642" max="4642" width="3.28515625" customWidth="1"/>
    <col min="4847" max="4847" width="5.28515625" customWidth="1"/>
    <col min="4848" max="4848" width="36.85546875" customWidth="1"/>
    <col min="4849" max="4896" width="2.85546875" customWidth="1"/>
    <col min="4897" max="4897" width="21.7109375" customWidth="1"/>
    <col min="4898" max="4898" width="3.28515625" customWidth="1"/>
    <col min="5103" max="5103" width="5.28515625" customWidth="1"/>
    <col min="5104" max="5104" width="36.85546875" customWidth="1"/>
    <col min="5105" max="5152" width="2.85546875" customWidth="1"/>
    <col min="5153" max="5153" width="21.7109375" customWidth="1"/>
    <col min="5154" max="5154" width="3.28515625" customWidth="1"/>
    <col min="5359" max="5359" width="5.28515625" customWidth="1"/>
    <col min="5360" max="5360" width="36.85546875" customWidth="1"/>
    <col min="5361" max="5408" width="2.85546875" customWidth="1"/>
    <col min="5409" max="5409" width="21.7109375" customWidth="1"/>
    <col min="5410" max="5410" width="3.28515625" customWidth="1"/>
    <col min="5615" max="5615" width="5.28515625" customWidth="1"/>
    <col min="5616" max="5616" width="36.85546875" customWidth="1"/>
    <col min="5617" max="5664" width="2.85546875" customWidth="1"/>
    <col min="5665" max="5665" width="21.7109375" customWidth="1"/>
    <col min="5666" max="5666" width="3.28515625" customWidth="1"/>
    <col min="5871" max="5871" width="5.28515625" customWidth="1"/>
    <col min="5872" max="5872" width="36.85546875" customWidth="1"/>
    <col min="5873" max="5920" width="2.85546875" customWidth="1"/>
    <col min="5921" max="5921" width="21.7109375" customWidth="1"/>
    <col min="5922" max="5922" width="3.28515625" customWidth="1"/>
    <col min="6127" max="6127" width="5.28515625" customWidth="1"/>
    <col min="6128" max="6128" width="36.85546875" customWidth="1"/>
    <col min="6129" max="6176" width="2.85546875" customWidth="1"/>
    <col min="6177" max="6177" width="21.7109375" customWidth="1"/>
    <col min="6178" max="6178" width="3.28515625" customWidth="1"/>
    <col min="6383" max="6383" width="5.28515625" customWidth="1"/>
    <col min="6384" max="6384" width="36.85546875" customWidth="1"/>
    <col min="6385" max="6432" width="2.85546875" customWidth="1"/>
    <col min="6433" max="6433" width="21.7109375" customWidth="1"/>
    <col min="6434" max="6434" width="3.28515625" customWidth="1"/>
    <col min="6639" max="6639" width="5.28515625" customWidth="1"/>
    <col min="6640" max="6640" width="36.85546875" customWidth="1"/>
    <col min="6641" max="6688" width="2.85546875" customWidth="1"/>
    <col min="6689" max="6689" width="21.7109375" customWidth="1"/>
    <col min="6690" max="6690" width="3.28515625" customWidth="1"/>
    <col min="6895" max="6895" width="5.28515625" customWidth="1"/>
    <col min="6896" max="6896" width="36.85546875" customWidth="1"/>
    <col min="6897" max="6944" width="2.85546875" customWidth="1"/>
    <col min="6945" max="6945" width="21.7109375" customWidth="1"/>
    <col min="6946" max="6946" width="3.28515625" customWidth="1"/>
    <col min="7151" max="7151" width="5.28515625" customWidth="1"/>
    <col min="7152" max="7152" width="36.85546875" customWidth="1"/>
    <col min="7153" max="7200" width="2.85546875" customWidth="1"/>
    <col min="7201" max="7201" width="21.7109375" customWidth="1"/>
    <col min="7202" max="7202" width="3.28515625" customWidth="1"/>
    <col min="7407" max="7407" width="5.28515625" customWidth="1"/>
    <col min="7408" max="7408" width="36.85546875" customWidth="1"/>
    <col min="7409" max="7456" width="2.85546875" customWidth="1"/>
    <col min="7457" max="7457" width="21.7109375" customWidth="1"/>
    <col min="7458" max="7458" width="3.28515625" customWidth="1"/>
    <col min="7663" max="7663" width="5.28515625" customWidth="1"/>
    <col min="7664" max="7664" width="36.85546875" customWidth="1"/>
    <col min="7665" max="7712" width="2.85546875" customWidth="1"/>
    <col min="7713" max="7713" width="21.7109375" customWidth="1"/>
    <col min="7714" max="7714" width="3.28515625" customWidth="1"/>
    <col min="7919" max="7919" width="5.28515625" customWidth="1"/>
    <col min="7920" max="7920" width="36.85546875" customWidth="1"/>
    <col min="7921" max="7968" width="2.85546875" customWidth="1"/>
    <col min="7969" max="7969" width="21.7109375" customWidth="1"/>
    <col min="7970" max="7970" width="3.28515625" customWidth="1"/>
    <col min="8175" max="8175" width="5.28515625" customWidth="1"/>
    <col min="8176" max="8176" width="36.85546875" customWidth="1"/>
    <col min="8177" max="8224" width="2.85546875" customWidth="1"/>
    <col min="8225" max="8225" width="21.7109375" customWidth="1"/>
    <col min="8226" max="8226" width="3.28515625" customWidth="1"/>
    <col min="8431" max="8431" width="5.28515625" customWidth="1"/>
    <col min="8432" max="8432" width="36.85546875" customWidth="1"/>
    <col min="8433" max="8480" width="2.85546875" customWidth="1"/>
    <col min="8481" max="8481" width="21.7109375" customWidth="1"/>
    <col min="8482" max="8482" width="3.28515625" customWidth="1"/>
    <col min="8687" max="8687" width="5.28515625" customWidth="1"/>
    <col min="8688" max="8688" width="36.85546875" customWidth="1"/>
    <col min="8689" max="8736" width="2.85546875" customWidth="1"/>
    <col min="8737" max="8737" width="21.7109375" customWidth="1"/>
    <col min="8738" max="8738" width="3.28515625" customWidth="1"/>
    <col min="8943" max="8943" width="5.28515625" customWidth="1"/>
    <col min="8944" max="8944" width="36.85546875" customWidth="1"/>
    <col min="8945" max="8992" width="2.85546875" customWidth="1"/>
    <col min="8993" max="8993" width="21.7109375" customWidth="1"/>
    <col min="8994" max="8994" width="3.28515625" customWidth="1"/>
    <col min="9199" max="9199" width="5.28515625" customWidth="1"/>
    <col min="9200" max="9200" width="36.85546875" customWidth="1"/>
    <col min="9201" max="9248" width="2.85546875" customWidth="1"/>
    <col min="9249" max="9249" width="21.7109375" customWidth="1"/>
    <col min="9250" max="9250" width="3.28515625" customWidth="1"/>
    <col min="9455" max="9455" width="5.28515625" customWidth="1"/>
    <col min="9456" max="9456" width="36.85546875" customWidth="1"/>
    <col min="9457" max="9504" width="2.85546875" customWidth="1"/>
    <col min="9505" max="9505" width="21.7109375" customWidth="1"/>
    <col min="9506" max="9506" width="3.28515625" customWidth="1"/>
    <col min="9711" max="9711" width="5.28515625" customWidth="1"/>
    <col min="9712" max="9712" width="36.85546875" customWidth="1"/>
    <col min="9713" max="9760" width="2.85546875" customWidth="1"/>
    <col min="9761" max="9761" width="21.7109375" customWidth="1"/>
    <col min="9762" max="9762" width="3.28515625" customWidth="1"/>
    <col min="9967" max="9967" width="5.28515625" customWidth="1"/>
    <col min="9968" max="9968" width="36.85546875" customWidth="1"/>
    <col min="9969" max="10016" width="2.85546875" customWidth="1"/>
    <col min="10017" max="10017" width="21.7109375" customWidth="1"/>
    <col min="10018" max="10018" width="3.28515625" customWidth="1"/>
    <col min="10223" max="10223" width="5.28515625" customWidth="1"/>
    <col min="10224" max="10224" width="36.85546875" customWidth="1"/>
    <col min="10225" max="10272" width="2.85546875" customWidth="1"/>
    <col min="10273" max="10273" width="21.7109375" customWidth="1"/>
    <col min="10274" max="10274" width="3.28515625" customWidth="1"/>
    <col min="10479" max="10479" width="5.28515625" customWidth="1"/>
    <col min="10480" max="10480" width="36.85546875" customWidth="1"/>
    <col min="10481" max="10528" width="2.85546875" customWidth="1"/>
    <col min="10529" max="10529" width="21.7109375" customWidth="1"/>
    <col min="10530" max="10530" width="3.28515625" customWidth="1"/>
    <col min="10735" max="10735" width="5.28515625" customWidth="1"/>
    <col min="10736" max="10736" width="36.85546875" customWidth="1"/>
    <col min="10737" max="10784" width="2.85546875" customWidth="1"/>
    <col min="10785" max="10785" width="21.7109375" customWidth="1"/>
    <col min="10786" max="10786" width="3.28515625" customWidth="1"/>
    <col min="10991" max="10991" width="5.28515625" customWidth="1"/>
    <col min="10992" max="10992" width="36.85546875" customWidth="1"/>
    <col min="10993" max="11040" width="2.85546875" customWidth="1"/>
    <col min="11041" max="11041" width="21.7109375" customWidth="1"/>
    <col min="11042" max="11042" width="3.28515625" customWidth="1"/>
    <col min="11247" max="11247" width="5.28515625" customWidth="1"/>
    <col min="11248" max="11248" width="36.85546875" customWidth="1"/>
    <col min="11249" max="11296" width="2.85546875" customWidth="1"/>
    <col min="11297" max="11297" width="21.7109375" customWidth="1"/>
    <col min="11298" max="11298" width="3.28515625" customWidth="1"/>
    <col min="11503" max="11503" width="5.28515625" customWidth="1"/>
    <col min="11504" max="11504" width="36.85546875" customWidth="1"/>
    <col min="11505" max="11552" width="2.85546875" customWidth="1"/>
    <col min="11553" max="11553" width="21.7109375" customWidth="1"/>
    <col min="11554" max="11554" width="3.28515625" customWidth="1"/>
    <col min="11759" max="11759" width="5.28515625" customWidth="1"/>
    <col min="11760" max="11760" width="36.85546875" customWidth="1"/>
    <col min="11761" max="11808" width="2.85546875" customWidth="1"/>
    <col min="11809" max="11809" width="21.7109375" customWidth="1"/>
    <col min="11810" max="11810" width="3.28515625" customWidth="1"/>
    <col min="12015" max="12015" width="5.28515625" customWidth="1"/>
    <col min="12016" max="12016" width="36.85546875" customWidth="1"/>
    <col min="12017" max="12064" width="2.85546875" customWidth="1"/>
    <col min="12065" max="12065" width="21.7109375" customWidth="1"/>
    <col min="12066" max="12066" width="3.28515625" customWidth="1"/>
    <col min="12271" max="12271" width="5.28515625" customWidth="1"/>
    <col min="12272" max="12272" width="36.85546875" customWidth="1"/>
    <col min="12273" max="12320" width="2.85546875" customWidth="1"/>
    <col min="12321" max="12321" width="21.7109375" customWidth="1"/>
    <col min="12322" max="12322" width="3.28515625" customWidth="1"/>
    <col min="12527" max="12527" width="5.28515625" customWidth="1"/>
    <col min="12528" max="12528" width="36.85546875" customWidth="1"/>
    <col min="12529" max="12576" width="2.85546875" customWidth="1"/>
    <col min="12577" max="12577" width="21.7109375" customWidth="1"/>
    <col min="12578" max="12578" width="3.28515625" customWidth="1"/>
    <col min="12783" max="12783" width="5.28515625" customWidth="1"/>
    <col min="12784" max="12784" width="36.85546875" customWidth="1"/>
    <col min="12785" max="12832" width="2.85546875" customWidth="1"/>
    <col min="12833" max="12833" width="21.7109375" customWidth="1"/>
    <col min="12834" max="12834" width="3.28515625" customWidth="1"/>
    <col min="13039" max="13039" width="5.28515625" customWidth="1"/>
    <col min="13040" max="13040" width="36.85546875" customWidth="1"/>
    <col min="13041" max="13088" width="2.85546875" customWidth="1"/>
    <col min="13089" max="13089" width="21.7109375" customWidth="1"/>
    <col min="13090" max="13090" width="3.28515625" customWidth="1"/>
    <col min="13295" max="13295" width="5.28515625" customWidth="1"/>
    <col min="13296" max="13296" width="36.85546875" customWidth="1"/>
    <col min="13297" max="13344" width="2.85546875" customWidth="1"/>
    <col min="13345" max="13345" width="21.7109375" customWidth="1"/>
    <col min="13346" max="13346" width="3.28515625" customWidth="1"/>
    <col min="13551" max="13551" width="5.28515625" customWidth="1"/>
    <col min="13552" max="13552" width="36.85546875" customWidth="1"/>
    <col min="13553" max="13600" width="2.85546875" customWidth="1"/>
    <col min="13601" max="13601" width="21.7109375" customWidth="1"/>
    <col min="13602" max="13602" width="3.28515625" customWidth="1"/>
    <col min="13807" max="13807" width="5.28515625" customWidth="1"/>
    <col min="13808" max="13808" width="36.85546875" customWidth="1"/>
    <col min="13809" max="13856" width="2.85546875" customWidth="1"/>
    <col min="13857" max="13857" width="21.7109375" customWidth="1"/>
    <col min="13858" max="13858" width="3.28515625" customWidth="1"/>
    <col min="14063" max="14063" width="5.28515625" customWidth="1"/>
    <col min="14064" max="14064" width="36.85546875" customWidth="1"/>
    <col min="14065" max="14112" width="2.85546875" customWidth="1"/>
    <col min="14113" max="14113" width="21.7109375" customWidth="1"/>
    <col min="14114" max="14114" width="3.28515625" customWidth="1"/>
    <col min="14319" max="14319" width="5.28515625" customWidth="1"/>
    <col min="14320" max="14320" width="36.85546875" customWidth="1"/>
    <col min="14321" max="14368" width="2.85546875" customWidth="1"/>
    <col min="14369" max="14369" width="21.7109375" customWidth="1"/>
    <col min="14370" max="14370" width="3.28515625" customWidth="1"/>
    <col min="14575" max="14575" width="5.28515625" customWidth="1"/>
    <col min="14576" max="14576" width="36.85546875" customWidth="1"/>
    <col min="14577" max="14624" width="2.85546875" customWidth="1"/>
    <col min="14625" max="14625" width="21.7109375" customWidth="1"/>
    <col min="14626" max="14626" width="3.28515625" customWidth="1"/>
    <col min="14831" max="14831" width="5.28515625" customWidth="1"/>
    <col min="14832" max="14832" width="36.85546875" customWidth="1"/>
    <col min="14833" max="14880" width="2.85546875" customWidth="1"/>
    <col min="14881" max="14881" width="21.7109375" customWidth="1"/>
    <col min="14882" max="14882" width="3.28515625" customWidth="1"/>
    <col min="15087" max="15087" width="5.28515625" customWidth="1"/>
    <col min="15088" max="15088" width="36.85546875" customWidth="1"/>
    <col min="15089" max="15136" width="2.85546875" customWidth="1"/>
    <col min="15137" max="15137" width="21.7109375" customWidth="1"/>
    <col min="15138" max="15138" width="3.28515625" customWidth="1"/>
    <col min="15343" max="15343" width="5.28515625" customWidth="1"/>
    <col min="15344" max="15344" width="36.85546875" customWidth="1"/>
    <col min="15345" max="15392" width="2.85546875" customWidth="1"/>
    <col min="15393" max="15393" width="21.7109375" customWidth="1"/>
    <col min="15394" max="15394" width="3.28515625" customWidth="1"/>
    <col min="15599" max="15599" width="5.28515625" customWidth="1"/>
    <col min="15600" max="15600" width="36.85546875" customWidth="1"/>
    <col min="15601" max="15648" width="2.85546875" customWidth="1"/>
    <col min="15649" max="15649" width="21.7109375" customWidth="1"/>
    <col min="15650" max="15650" width="3.28515625" customWidth="1"/>
    <col min="15855" max="15855" width="5.28515625" customWidth="1"/>
    <col min="15856" max="15856" width="36.85546875" customWidth="1"/>
    <col min="15857" max="15904" width="2.85546875" customWidth="1"/>
    <col min="15905" max="15905" width="21.7109375" customWidth="1"/>
    <col min="15906" max="15906" width="3.28515625" customWidth="1"/>
    <col min="16111" max="16111" width="5.28515625" customWidth="1"/>
    <col min="16112" max="16112" width="36.85546875" customWidth="1"/>
    <col min="16113" max="16160" width="2.85546875" customWidth="1"/>
    <col min="16161" max="16161" width="21.7109375" customWidth="1"/>
    <col min="16162" max="16162" width="3.28515625" customWidth="1"/>
  </cols>
  <sheetData>
    <row r="1" spans="1:33" ht="18.75" thickBot="1" x14ac:dyDescent="0.3">
      <c r="A1" s="153" t="s">
        <v>263</v>
      </c>
    </row>
    <row r="2" spans="1:33" x14ac:dyDescent="0.25">
      <c r="A2" s="156">
        <v>2025</v>
      </c>
      <c r="B2" s="157" t="s">
        <v>264</v>
      </c>
      <c r="C2" s="158" t="s">
        <v>1</v>
      </c>
      <c r="D2" s="212">
        <v>6</v>
      </c>
      <c r="E2" s="159"/>
      <c r="F2" s="159"/>
      <c r="G2" s="159"/>
      <c r="H2" s="159">
        <v>7</v>
      </c>
      <c r="I2" s="159"/>
      <c r="J2" s="159"/>
      <c r="K2" s="159"/>
      <c r="L2" s="159">
        <v>8</v>
      </c>
      <c r="M2" s="159"/>
      <c r="N2" s="159"/>
      <c r="O2" s="159"/>
      <c r="P2" s="159">
        <v>9</v>
      </c>
      <c r="Q2" s="159"/>
      <c r="R2" s="159"/>
      <c r="S2" s="159"/>
      <c r="T2" s="159">
        <v>10</v>
      </c>
      <c r="U2" s="159"/>
      <c r="V2" s="159"/>
      <c r="W2" s="159"/>
      <c r="X2" s="159">
        <v>11</v>
      </c>
      <c r="Y2" s="159"/>
      <c r="Z2" s="159"/>
      <c r="AA2" s="159"/>
      <c r="AB2" s="159">
        <v>12</v>
      </c>
      <c r="AC2" s="159"/>
      <c r="AD2" s="159"/>
      <c r="AE2" s="159"/>
      <c r="AF2" s="160" t="s">
        <v>1</v>
      </c>
      <c r="AG2" s="161" t="s">
        <v>231</v>
      </c>
    </row>
    <row r="3" spans="1:33" ht="15.75" thickBot="1" x14ac:dyDescent="0.3">
      <c r="A3" s="162" t="s">
        <v>1</v>
      </c>
      <c r="B3" s="163" t="s">
        <v>258</v>
      </c>
      <c r="C3" s="164">
        <v>4</v>
      </c>
      <c r="D3" s="213">
        <v>1</v>
      </c>
      <c r="E3" s="165">
        <v>2</v>
      </c>
      <c r="F3" s="165">
        <v>3</v>
      </c>
      <c r="G3" s="165">
        <v>4</v>
      </c>
      <c r="H3" s="165">
        <v>1</v>
      </c>
      <c r="I3" s="165">
        <v>2</v>
      </c>
      <c r="J3" s="165">
        <v>3</v>
      </c>
      <c r="K3" s="165">
        <v>4</v>
      </c>
      <c r="L3" s="165">
        <v>1</v>
      </c>
      <c r="M3" s="165">
        <v>2</v>
      </c>
      <c r="N3" s="165">
        <v>3</v>
      </c>
      <c r="O3" s="165">
        <v>4</v>
      </c>
      <c r="P3" s="165">
        <v>1</v>
      </c>
      <c r="Q3" s="165">
        <v>2</v>
      </c>
      <c r="R3" s="165">
        <v>3</v>
      </c>
      <c r="S3" s="165">
        <v>4</v>
      </c>
      <c r="T3" s="165">
        <v>1</v>
      </c>
      <c r="U3" s="165">
        <v>2</v>
      </c>
      <c r="V3" s="165">
        <v>3</v>
      </c>
      <c r="W3" s="165">
        <v>4</v>
      </c>
      <c r="X3" s="165">
        <v>1</v>
      </c>
      <c r="Y3" s="165">
        <v>2</v>
      </c>
      <c r="Z3" s="165">
        <v>3</v>
      </c>
      <c r="AA3" s="165">
        <v>4</v>
      </c>
      <c r="AB3" s="165">
        <v>1</v>
      </c>
      <c r="AC3" s="165">
        <v>2</v>
      </c>
      <c r="AD3" s="165">
        <v>3</v>
      </c>
      <c r="AE3" s="165">
        <v>4</v>
      </c>
      <c r="AF3" s="166">
        <v>1</v>
      </c>
      <c r="AG3" s="167" t="s">
        <v>1</v>
      </c>
    </row>
    <row r="4" spans="1:33" x14ac:dyDescent="0.25">
      <c r="A4" s="168" t="s">
        <v>259</v>
      </c>
      <c r="B4" s="169" t="s">
        <v>260</v>
      </c>
      <c r="C4" s="170"/>
      <c r="D4" s="214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172"/>
      <c r="AG4" s="173"/>
    </row>
    <row r="5" spans="1:33" x14ac:dyDescent="0.25">
      <c r="A5" s="174">
        <v>1</v>
      </c>
      <c r="B5" s="219" t="s">
        <v>267</v>
      </c>
      <c r="C5" s="175"/>
      <c r="D5" s="215"/>
      <c r="E5" s="177"/>
      <c r="F5" s="176"/>
      <c r="G5" s="176"/>
      <c r="H5" s="179"/>
      <c r="I5" s="179"/>
      <c r="J5" s="179"/>
      <c r="K5" s="179"/>
      <c r="L5" s="179"/>
      <c r="M5" s="179"/>
      <c r="N5" s="179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178"/>
      <c r="AG5" s="181"/>
    </row>
    <row r="6" spans="1:33" x14ac:dyDescent="0.25">
      <c r="A6" s="182">
        <v>2</v>
      </c>
      <c r="B6" s="183" t="s">
        <v>268</v>
      </c>
      <c r="C6" s="184"/>
      <c r="D6" s="216"/>
      <c r="E6" s="216"/>
      <c r="F6" s="186"/>
      <c r="G6" s="186"/>
      <c r="H6" s="186"/>
      <c r="I6" s="185"/>
      <c r="J6" s="185"/>
      <c r="K6" s="185"/>
      <c r="L6" s="185"/>
      <c r="M6" s="185"/>
      <c r="N6" s="185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187"/>
      <c r="AG6" s="188"/>
    </row>
    <row r="7" spans="1:33" x14ac:dyDescent="0.25">
      <c r="A7" s="182" t="s">
        <v>1</v>
      </c>
      <c r="B7" s="197" t="s">
        <v>265</v>
      </c>
      <c r="C7" s="198"/>
      <c r="D7" s="217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0"/>
      <c r="AG7" s="201"/>
    </row>
    <row r="8" spans="1:33" x14ac:dyDescent="0.25">
      <c r="A8" s="174">
        <v>3</v>
      </c>
      <c r="B8" s="183" t="s">
        <v>269</v>
      </c>
      <c r="C8" s="184"/>
      <c r="D8" s="216"/>
      <c r="E8" s="185"/>
      <c r="F8" s="185"/>
      <c r="G8" s="185"/>
      <c r="H8" s="185"/>
      <c r="I8" s="186"/>
      <c r="J8" s="185"/>
      <c r="K8" s="185"/>
      <c r="L8" s="185"/>
      <c r="M8" s="185"/>
      <c r="N8" s="185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187"/>
      <c r="AG8" s="189"/>
    </row>
    <row r="9" spans="1:33" x14ac:dyDescent="0.25">
      <c r="A9" s="182">
        <v>4</v>
      </c>
      <c r="B9" s="183" t="s">
        <v>270</v>
      </c>
      <c r="C9" s="184"/>
      <c r="D9" s="216"/>
      <c r="E9" s="185"/>
      <c r="F9" s="185"/>
      <c r="G9" s="185"/>
      <c r="H9" s="185"/>
      <c r="I9" s="185"/>
      <c r="J9" s="186"/>
      <c r="K9" s="186"/>
      <c r="L9" s="186"/>
      <c r="M9" s="186"/>
      <c r="N9" s="18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187"/>
      <c r="AG9" s="189"/>
    </row>
    <row r="10" spans="1:33" x14ac:dyDescent="0.25">
      <c r="A10" s="182">
        <v>5</v>
      </c>
      <c r="B10" s="183" t="s">
        <v>271</v>
      </c>
      <c r="C10" s="184"/>
      <c r="D10" s="216"/>
      <c r="E10" s="185"/>
      <c r="F10" s="185"/>
      <c r="G10" s="185"/>
      <c r="H10" s="185"/>
      <c r="I10" s="185"/>
      <c r="J10" s="185"/>
      <c r="K10" s="185"/>
      <c r="L10" s="186"/>
      <c r="M10" s="186"/>
      <c r="N10" s="18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187"/>
      <c r="AG10" s="189"/>
    </row>
    <row r="11" spans="1:33" x14ac:dyDescent="0.25">
      <c r="A11" s="174">
        <v>6</v>
      </c>
      <c r="B11" s="183" t="s">
        <v>273</v>
      </c>
      <c r="C11" s="184"/>
      <c r="D11" s="216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221"/>
      <c r="P11" s="221"/>
      <c r="Q11" s="224"/>
      <c r="R11" s="225"/>
      <c r="S11" s="226"/>
      <c r="T11" s="22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187"/>
      <c r="AG11" s="222"/>
    </row>
    <row r="12" spans="1:33" x14ac:dyDescent="0.25">
      <c r="A12" s="182">
        <v>7</v>
      </c>
      <c r="B12" s="183" t="s">
        <v>272</v>
      </c>
      <c r="C12" s="184"/>
      <c r="D12" s="216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206"/>
      <c r="P12" s="185"/>
      <c r="Q12" s="227"/>
      <c r="R12" s="221"/>
      <c r="S12" s="225"/>
      <c r="T12" s="22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187"/>
      <c r="AG12" s="189"/>
    </row>
    <row r="13" spans="1:33" x14ac:dyDescent="0.25">
      <c r="A13" s="182">
        <v>8</v>
      </c>
      <c r="B13" s="183" t="s">
        <v>261</v>
      </c>
      <c r="C13" s="184"/>
      <c r="D13" s="216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206"/>
      <c r="P13" s="206"/>
      <c r="Q13" s="227"/>
      <c r="R13" s="226"/>
      <c r="S13" s="226"/>
      <c r="T13" s="225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187"/>
      <c r="AG13" s="189"/>
    </row>
    <row r="14" spans="1:33" x14ac:dyDescent="0.25">
      <c r="A14" s="182" t="s">
        <v>1</v>
      </c>
      <c r="B14" s="197" t="s">
        <v>266</v>
      </c>
      <c r="C14" s="198"/>
      <c r="D14" s="217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0"/>
      <c r="AG14" s="202"/>
    </row>
    <row r="15" spans="1:33" x14ac:dyDescent="0.25">
      <c r="A15" s="182">
        <v>9</v>
      </c>
      <c r="B15" s="183" t="s">
        <v>281</v>
      </c>
      <c r="C15" s="184"/>
      <c r="D15" s="216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206"/>
      <c r="P15" s="206"/>
      <c r="Q15" s="185"/>
      <c r="R15" s="185"/>
      <c r="S15" s="185"/>
      <c r="T15" s="221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187"/>
      <c r="AG15" s="189"/>
    </row>
    <row r="16" spans="1:33" x14ac:dyDescent="0.25">
      <c r="A16" s="182">
        <v>10</v>
      </c>
      <c r="B16" s="183" t="s">
        <v>274</v>
      </c>
      <c r="C16" s="184"/>
      <c r="D16" s="216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206"/>
      <c r="P16" s="206"/>
      <c r="Q16" s="185"/>
      <c r="R16" s="185"/>
      <c r="S16" s="185"/>
      <c r="T16" s="221"/>
      <c r="U16" s="221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187"/>
      <c r="AG16" s="189"/>
    </row>
    <row r="17" spans="1:33" x14ac:dyDescent="0.25">
      <c r="A17" s="182">
        <v>11</v>
      </c>
      <c r="B17" s="183" t="s">
        <v>275</v>
      </c>
      <c r="C17" s="184"/>
      <c r="D17" s="216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206"/>
      <c r="P17" s="206"/>
      <c r="Q17" s="185"/>
      <c r="R17" s="185"/>
      <c r="S17" s="185"/>
      <c r="T17" s="185"/>
      <c r="U17" s="221"/>
      <c r="V17" s="221"/>
      <c r="W17" s="221"/>
      <c r="X17" s="207"/>
      <c r="Y17" s="207"/>
      <c r="Z17" s="206"/>
      <c r="AA17" s="206"/>
      <c r="AB17" s="206"/>
      <c r="AC17" s="206"/>
      <c r="AD17" s="206"/>
      <c r="AE17" s="206"/>
      <c r="AF17" s="187"/>
      <c r="AG17" s="189"/>
    </row>
    <row r="18" spans="1:33" x14ac:dyDescent="0.25">
      <c r="A18" s="211">
        <v>12</v>
      </c>
      <c r="B18" s="190" t="s">
        <v>262</v>
      </c>
      <c r="C18" s="210"/>
      <c r="D18" s="218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207"/>
      <c r="P18" s="207"/>
      <c r="Q18" s="207"/>
      <c r="R18" s="207"/>
      <c r="S18" s="207"/>
      <c r="T18" s="207"/>
      <c r="U18" s="207"/>
      <c r="V18" s="207"/>
      <c r="W18" s="220"/>
      <c r="X18" s="220"/>
      <c r="Y18" s="220"/>
      <c r="Z18" s="207"/>
      <c r="AA18" s="207"/>
      <c r="AB18" s="207"/>
      <c r="AC18" s="207"/>
      <c r="AD18" s="207"/>
      <c r="AE18" s="207"/>
      <c r="AF18" s="180"/>
      <c r="AG18" s="191"/>
    </row>
    <row r="19" spans="1:33" x14ac:dyDescent="0.25">
      <c r="A19" s="211">
        <v>13</v>
      </c>
      <c r="B19" s="190" t="s">
        <v>279</v>
      </c>
      <c r="C19" s="210"/>
      <c r="D19" s="218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20"/>
      <c r="Z19" s="207"/>
      <c r="AA19" s="207"/>
      <c r="AB19" s="207"/>
      <c r="AC19" s="207"/>
      <c r="AD19" s="207"/>
      <c r="AE19" s="207"/>
      <c r="AF19" s="180"/>
      <c r="AG19" s="191"/>
    </row>
    <row r="20" spans="1:33" x14ac:dyDescent="0.25">
      <c r="A20" s="211">
        <v>14</v>
      </c>
      <c r="B20" s="190" t="s">
        <v>276</v>
      </c>
      <c r="C20" s="210"/>
      <c r="D20" s="218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20"/>
      <c r="Z20" s="207"/>
      <c r="AA20" s="207"/>
      <c r="AB20" s="207"/>
      <c r="AC20" s="207"/>
      <c r="AD20" s="207"/>
      <c r="AE20" s="207"/>
      <c r="AF20" s="180"/>
      <c r="AG20" s="191"/>
    </row>
    <row r="21" spans="1:33" x14ac:dyDescent="0.25">
      <c r="A21" s="182">
        <v>15</v>
      </c>
      <c r="B21" s="190" t="s">
        <v>277</v>
      </c>
      <c r="C21" s="175"/>
      <c r="D21" s="215"/>
      <c r="E21" s="176"/>
      <c r="F21" s="176"/>
      <c r="G21" s="176"/>
      <c r="H21" s="176"/>
      <c r="I21" s="176"/>
      <c r="J21" s="176"/>
      <c r="K21" s="176"/>
      <c r="L21" s="179"/>
      <c r="M21" s="179"/>
      <c r="N21" s="179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20"/>
      <c r="AA21" s="207"/>
      <c r="AB21" s="207"/>
      <c r="AC21" s="207"/>
      <c r="AD21" s="207"/>
      <c r="AE21" s="207"/>
      <c r="AF21" s="180"/>
      <c r="AG21" s="191" t="s">
        <v>1</v>
      </c>
    </row>
    <row r="22" spans="1:33" x14ac:dyDescent="0.25">
      <c r="A22" s="211">
        <v>16</v>
      </c>
      <c r="B22" s="190" t="s">
        <v>278</v>
      </c>
      <c r="C22" s="175"/>
      <c r="D22" s="215"/>
      <c r="E22" s="176"/>
      <c r="F22" s="176"/>
      <c r="G22" s="176"/>
      <c r="H22" s="176"/>
      <c r="I22" s="176"/>
      <c r="J22" s="176"/>
      <c r="K22" s="176"/>
      <c r="L22" s="179"/>
      <c r="M22" s="179"/>
      <c r="N22" s="179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20"/>
      <c r="AA22" s="207"/>
      <c r="AB22" s="207"/>
      <c r="AC22" s="207"/>
      <c r="AD22" s="207"/>
      <c r="AE22" s="207"/>
      <c r="AF22" s="180"/>
      <c r="AG22" s="191"/>
    </row>
    <row r="23" spans="1:33" ht="15.75" thickBot="1" x14ac:dyDescent="0.3">
      <c r="A23" s="192">
        <v>17</v>
      </c>
      <c r="B23" s="193" t="s">
        <v>280</v>
      </c>
      <c r="C23" s="164"/>
      <c r="D23" s="213"/>
      <c r="E23" s="165"/>
      <c r="F23" s="165"/>
      <c r="G23" s="165"/>
      <c r="H23" s="165"/>
      <c r="I23" s="165"/>
      <c r="J23" s="165"/>
      <c r="K23" s="165"/>
      <c r="L23" s="194"/>
      <c r="M23" s="194"/>
      <c r="N23" s="194"/>
      <c r="O23" s="208"/>
      <c r="P23" s="208"/>
      <c r="Q23" s="208"/>
      <c r="R23" s="208"/>
      <c r="S23" s="208"/>
      <c r="T23" s="208"/>
      <c r="U23" s="208"/>
      <c r="V23" s="208"/>
      <c r="W23" s="208"/>
      <c r="X23" s="223"/>
      <c r="Y23" s="223"/>
      <c r="Z23" s="223"/>
      <c r="AA23" s="223"/>
      <c r="AB23" s="208"/>
      <c r="AC23" s="208"/>
      <c r="AD23" s="208"/>
      <c r="AE23" s="208"/>
      <c r="AF23" s="195"/>
      <c r="AG23" s="196" t="s">
        <v>1</v>
      </c>
    </row>
  </sheetData>
  <pageMargins left="0.70866141732283472" right="0.70866141732283472" top="0.78740157480314965" bottom="0.78740157480314965" header="0.31496062992125984" footer="0.31496062992125984"/>
  <pageSetup paperSize="8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6"/>
  <sheetViews>
    <sheetView workbookViewId="0"/>
  </sheetViews>
  <sheetFormatPr defaultRowHeight="15" x14ac:dyDescent="0.25"/>
  <cols>
    <col min="1" max="1" width="4.42578125" style="1" customWidth="1"/>
    <col min="2" max="2" width="7.7109375" style="2" customWidth="1"/>
    <col min="3" max="3" width="24.7109375" style="2" customWidth="1"/>
    <col min="4" max="4" width="23.140625" style="2" customWidth="1"/>
    <col min="5" max="5" width="8.42578125" style="2" customWidth="1"/>
    <col min="6" max="6" width="5.7109375" style="13" bestFit="1" customWidth="1"/>
    <col min="7" max="7" width="10.28515625" style="14" bestFit="1" customWidth="1"/>
    <col min="8" max="8" width="14.42578125" style="14" customWidth="1"/>
    <col min="9" max="9" width="9.85546875" style="14" customWidth="1"/>
    <col min="10" max="10" width="11.28515625" style="15" customWidth="1"/>
    <col min="11" max="11" width="21.7109375" style="13" customWidth="1"/>
    <col min="12" max="12" width="9.140625" style="2"/>
    <col min="13" max="13" width="6" style="2" bestFit="1" customWidth="1"/>
    <col min="14" max="14" width="9.85546875" style="2" bestFit="1" customWidth="1"/>
    <col min="15" max="15" width="9" style="2" customWidth="1"/>
    <col min="16" max="16" width="10" style="2" bestFit="1" customWidth="1"/>
    <col min="17" max="17" width="10.7109375" style="16" customWidth="1"/>
    <col min="18" max="18" width="12.140625" style="17" customWidth="1"/>
    <col min="19" max="19" width="10.7109375" style="16" customWidth="1"/>
    <col min="20" max="20" width="12.140625" style="17" customWidth="1"/>
    <col min="21" max="251" width="9.140625" style="1"/>
    <col min="252" max="252" width="8.140625" style="1" customWidth="1"/>
    <col min="253" max="253" width="36.5703125" style="1" customWidth="1"/>
    <col min="254" max="254" width="10" style="1" customWidth="1"/>
    <col min="255" max="255" width="5.7109375" style="1" bestFit="1" customWidth="1"/>
    <col min="256" max="256" width="10.28515625" style="1" bestFit="1" customWidth="1"/>
    <col min="257" max="257" width="13.28515625" style="1" bestFit="1" customWidth="1"/>
    <col min="258" max="258" width="10.140625" style="1" customWidth="1"/>
    <col min="259" max="259" width="10.7109375" style="1" bestFit="1" customWidth="1"/>
    <col min="260" max="260" width="13.5703125" style="1" customWidth="1"/>
    <col min="261" max="261" width="9.140625" style="1"/>
    <col min="262" max="262" width="6" style="1" bestFit="1" customWidth="1"/>
    <col min="263" max="263" width="9.85546875" style="1" bestFit="1" customWidth="1"/>
    <col min="264" max="264" width="9" style="1" customWidth="1"/>
    <col min="265" max="265" width="10" style="1" bestFit="1" customWidth="1"/>
    <col min="266" max="266" width="9.7109375" style="1" bestFit="1" customWidth="1"/>
    <col min="267" max="267" width="11.42578125" style="1" bestFit="1" customWidth="1"/>
    <col min="268" max="268" width="0.42578125" style="1" customWidth="1"/>
    <col min="269" max="507" width="9.140625" style="1"/>
    <col min="508" max="508" width="8.140625" style="1" customWidth="1"/>
    <col min="509" max="509" width="36.5703125" style="1" customWidth="1"/>
    <col min="510" max="510" width="10" style="1" customWidth="1"/>
    <col min="511" max="511" width="5.7109375" style="1" bestFit="1" customWidth="1"/>
    <col min="512" max="512" width="10.28515625" style="1" bestFit="1" customWidth="1"/>
    <col min="513" max="513" width="13.28515625" style="1" bestFit="1" customWidth="1"/>
    <col min="514" max="514" width="10.140625" style="1" customWidth="1"/>
    <col min="515" max="515" width="10.7109375" style="1" bestFit="1" customWidth="1"/>
    <col min="516" max="516" width="13.5703125" style="1" customWidth="1"/>
    <col min="517" max="517" width="9.140625" style="1"/>
    <col min="518" max="518" width="6" style="1" bestFit="1" customWidth="1"/>
    <col min="519" max="519" width="9.85546875" style="1" bestFit="1" customWidth="1"/>
    <col min="520" max="520" width="9" style="1" customWidth="1"/>
    <col min="521" max="521" width="10" style="1" bestFit="1" customWidth="1"/>
    <col min="522" max="522" width="9.7109375" style="1" bestFit="1" customWidth="1"/>
    <col min="523" max="523" width="11.42578125" style="1" bestFit="1" customWidth="1"/>
    <col min="524" max="524" width="0.42578125" style="1" customWidth="1"/>
    <col min="525" max="763" width="9.140625" style="1"/>
    <col min="764" max="764" width="8.140625" style="1" customWidth="1"/>
    <col min="765" max="765" width="36.5703125" style="1" customWidth="1"/>
    <col min="766" max="766" width="10" style="1" customWidth="1"/>
    <col min="767" max="767" width="5.7109375" style="1" bestFit="1" customWidth="1"/>
    <col min="768" max="768" width="10.28515625" style="1" bestFit="1" customWidth="1"/>
    <col min="769" max="769" width="13.28515625" style="1" bestFit="1" customWidth="1"/>
    <col min="770" max="770" width="10.140625" style="1" customWidth="1"/>
    <col min="771" max="771" width="10.7109375" style="1" bestFit="1" customWidth="1"/>
    <col min="772" max="772" width="13.5703125" style="1" customWidth="1"/>
    <col min="773" max="773" width="9.140625" style="1"/>
    <col min="774" max="774" width="6" style="1" bestFit="1" customWidth="1"/>
    <col min="775" max="775" width="9.85546875" style="1" bestFit="1" customWidth="1"/>
    <col min="776" max="776" width="9" style="1" customWidth="1"/>
    <col min="777" max="777" width="10" style="1" bestFit="1" customWidth="1"/>
    <col min="778" max="778" width="9.7109375" style="1" bestFit="1" customWidth="1"/>
    <col min="779" max="779" width="11.42578125" style="1" bestFit="1" customWidth="1"/>
    <col min="780" max="780" width="0.42578125" style="1" customWidth="1"/>
    <col min="781" max="1019" width="9.140625" style="1"/>
    <col min="1020" max="1020" width="8.140625" style="1" customWidth="1"/>
    <col min="1021" max="1021" width="36.5703125" style="1" customWidth="1"/>
    <col min="1022" max="1022" width="10" style="1" customWidth="1"/>
    <col min="1023" max="1023" width="5.7109375" style="1" bestFit="1" customWidth="1"/>
    <col min="1024" max="1024" width="10.28515625" style="1" bestFit="1" customWidth="1"/>
    <col min="1025" max="1025" width="13.28515625" style="1" bestFit="1" customWidth="1"/>
    <col min="1026" max="1026" width="10.140625" style="1" customWidth="1"/>
    <col min="1027" max="1027" width="10.7109375" style="1" bestFit="1" customWidth="1"/>
    <col min="1028" max="1028" width="13.5703125" style="1" customWidth="1"/>
    <col min="1029" max="1029" width="9.140625" style="1"/>
    <col min="1030" max="1030" width="6" style="1" bestFit="1" customWidth="1"/>
    <col min="1031" max="1031" width="9.85546875" style="1" bestFit="1" customWidth="1"/>
    <col min="1032" max="1032" width="9" style="1" customWidth="1"/>
    <col min="1033" max="1033" width="10" style="1" bestFit="1" customWidth="1"/>
    <col min="1034" max="1034" width="9.7109375" style="1" bestFit="1" customWidth="1"/>
    <col min="1035" max="1035" width="11.42578125" style="1" bestFit="1" customWidth="1"/>
    <col min="1036" max="1036" width="0.42578125" style="1" customWidth="1"/>
    <col min="1037" max="1275" width="9.140625" style="1"/>
    <col min="1276" max="1276" width="8.140625" style="1" customWidth="1"/>
    <col min="1277" max="1277" width="36.5703125" style="1" customWidth="1"/>
    <col min="1278" max="1278" width="10" style="1" customWidth="1"/>
    <col min="1279" max="1279" width="5.7109375" style="1" bestFit="1" customWidth="1"/>
    <col min="1280" max="1280" width="10.28515625" style="1" bestFit="1" customWidth="1"/>
    <col min="1281" max="1281" width="13.28515625" style="1" bestFit="1" customWidth="1"/>
    <col min="1282" max="1282" width="10.140625" style="1" customWidth="1"/>
    <col min="1283" max="1283" width="10.7109375" style="1" bestFit="1" customWidth="1"/>
    <col min="1284" max="1284" width="13.5703125" style="1" customWidth="1"/>
    <col min="1285" max="1285" width="9.140625" style="1"/>
    <col min="1286" max="1286" width="6" style="1" bestFit="1" customWidth="1"/>
    <col min="1287" max="1287" width="9.85546875" style="1" bestFit="1" customWidth="1"/>
    <col min="1288" max="1288" width="9" style="1" customWidth="1"/>
    <col min="1289" max="1289" width="10" style="1" bestFit="1" customWidth="1"/>
    <col min="1290" max="1290" width="9.7109375" style="1" bestFit="1" customWidth="1"/>
    <col min="1291" max="1291" width="11.42578125" style="1" bestFit="1" customWidth="1"/>
    <col min="1292" max="1292" width="0.42578125" style="1" customWidth="1"/>
    <col min="1293" max="1531" width="9.140625" style="1"/>
    <col min="1532" max="1532" width="8.140625" style="1" customWidth="1"/>
    <col min="1533" max="1533" width="36.5703125" style="1" customWidth="1"/>
    <col min="1534" max="1534" width="10" style="1" customWidth="1"/>
    <col min="1535" max="1535" width="5.7109375" style="1" bestFit="1" customWidth="1"/>
    <col min="1536" max="1536" width="10.28515625" style="1" bestFit="1" customWidth="1"/>
    <col min="1537" max="1537" width="13.28515625" style="1" bestFit="1" customWidth="1"/>
    <col min="1538" max="1538" width="10.140625" style="1" customWidth="1"/>
    <col min="1539" max="1539" width="10.7109375" style="1" bestFit="1" customWidth="1"/>
    <col min="1540" max="1540" width="13.5703125" style="1" customWidth="1"/>
    <col min="1541" max="1541" width="9.140625" style="1"/>
    <col min="1542" max="1542" width="6" style="1" bestFit="1" customWidth="1"/>
    <col min="1543" max="1543" width="9.85546875" style="1" bestFit="1" customWidth="1"/>
    <col min="1544" max="1544" width="9" style="1" customWidth="1"/>
    <col min="1545" max="1545" width="10" style="1" bestFit="1" customWidth="1"/>
    <col min="1546" max="1546" width="9.7109375" style="1" bestFit="1" customWidth="1"/>
    <col min="1547" max="1547" width="11.42578125" style="1" bestFit="1" customWidth="1"/>
    <col min="1548" max="1548" width="0.42578125" style="1" customWidth="1"/>
    <col min="1549" max="1787" width="9.140625" style="1"/>
    <col min="1788" max="1788" width="8.140625" style="1" customWidth="1"/>
    <col min="1789" max="1789" width="36.5703125" style="1" customWidth="1"/>
    <col min="1790" max="1790" width="10" style="1" customWidth="1"/>
    <col min="1791" max="1791" width="5.7109375" style="1" bestFit="1" customWidth="1"/>
    <col min="1792" max="1792" width="10.28515625" style="1" bestFit="1" customWidth="1"/>
    <col min="1793" max="1793" width="13.28515625" style="1" bestFit="1" customWidth="1"/>
    <col min="1794" max="1794" width="10.140625" style="1" customWidth="1"/>
    <col min="1795" max="1795" width="10.7109375" style="1" bestFit="1" customWidth="1"/>
    <col min="1796" max="1796" width="13.5703125" style="1" customWidth="1"/>
    <col min="1797" max="1797" width="9.140625" style="1"/>
    <col min="1798" max="1798" width="6" style="1" bestFit="1" customWidth="1"/>
    <col min="1799" max="1799" width="9.85546875" style="1" bestFit="1" customWidth="1"/>
    <col min="1800" max="1800" width="9" style="1" customWidth="1"/>
    <col min="1801" max="1801" width="10" style="1" bestFit="1" customWidth="1"/>
    <col min="1802" max="1802" width="9.7109375" style="1" bestFit="1" customWidth="1"/>
    <col min="1803" max="1803" width="11.42578125" style="1" bestFit="1" customWidth="1"/>
    <col min="1804" max="1804" width="0.42578125" style="1" customWidth="1"/>
    <col min="1805" max="2043" width="9.140625" style="1"/>
    <col min="2044" max="2044" width="8.140625" style="1" customWidth="1"/>
    <col min="2045" max="2045" width="36.5703125" style="1" customWidth="1"/>
    <col min="2046" max="2046" width="10" style="1" customWidth="1"/>
    <col min="2047" max="2047" width="5.7109375" style="1" bestFit="1" customWidth="1"/>
    <col min="2048" max="2048" width="10.28515625" style="1" bestFit="1" customWidth="1"/>
    <col min="2049" max="2049" width="13.28515625" style="1" bestFit="1" customWidth="1"/>
    <col min="2050" max="2050" width="10.140625" style="1" customWidth="1"/>
    <col min="2051" max="2051" width="10.7109375" style="1" bestFit="1" customWidth="1"/>
    <col min="2052" max="2052" width="13.5703125" style="1" customWidth="1"/>
    <col min="2053" max="2053" width="9.140625" style="1"/>
    <col min="2054" max="2054" width="6" style="1" bestFit="1" customWidth="1"/>
    <col min="2055" max="2055" width="9.85546875" style="1" bestFit="1" customWidth="1"/>
    <col min="2056" max="2056" width="9" style="1" customWidth="1"/>
    <col min="2057" max="2057" width="10" style="1" bestFit="1" customWidth="1"/>
    <col min="2058" max="2058" width="9.7109375" style="1" bestFit="1" customWidth="1"/>
    <col min="2059" max="2059" width="11.42578125" style="1" bestFit="1" customWidth="1"/>
    <col min="2060" max="2060" width="0.42578125" style="1" customWidth="1"/>
    <col min="2061" max="2299" width="9.140625" style="1"/>
    <col min="2300" max="2300" width="8.140625" style="1" customWidth="1"/>
    <col min="2301" max="2301" width="36.5703125" style="1" customWidth="1"/>
    <col min="2302" max="2302" width="10" style="1" customWidth="1"/>
    <col min="2303" max="2303" width="5.7109375" style="1" bestFit="1" customWidth="1"/>
    <col min="2304" max="2304" width="10.28515625" style="1" bestFit="1" customWidth="1"/>
    <col min="2305" max="2305" width="13.28515625" style="1" bestFit="1" customWidth="1"/>
    <col min="2306" max="2306" width="10.140625" style="1" customWidth="1"/>
    <col min="2307" max="2307" width="10.7109375" style="1" bestFit="1" customWidth="1"/>
    <col min="2308" max="2308" width="13.5703125" style="1" customWidth="1"/>
    <col min="2309" max="2309" width="9.140625" style="1"/>
    <col min="2310" max="2310" width="6" style="1" bestFit="1" customWidth="1"/>
    <col min="2311" max="2311" width="9.85546875" style="1" bestFit="1" customWidth="1"/>
    <col min="2312" max="2312" width="9" style="1" customWidth="1"/>
    <col min="2313" max="2313" width="10" style="1" bestFit="1" customWidth="1"/>
    <col min="2314" max="2314" width="9.7109375" style="1" bestFit="1" customWidth="1"/>
    <col min="2315" max="2315" width="11.42578125" style="1" bestFit="1" customWidth="1"/>
    <col min="2316" max="2316" width="0.42578125" style="1" customWidth="1"/>
    <col min="2317" max="2555" width="9.140625" style="1"/>
    <col min="2556" max="2556" width="8.140625" style="1" customWidth="1"/>
    <col min="2557" max="2557" width="36.5703125" style="1" customWidth="1"/>
    <col min="2558" max="2558" width="10" style="1" customWidth="1"/>
    <col min="2559" max="2559" width="5.7109375" style="1" bestFit="1" customWidth="1"/>
    <col min="2560" max="2560" width="10.28515625" style="1" bestFit="1" customWidth="1"/>
    <col min="2561" max="2561" width="13.28515625" style="1" bestFit="1" customWidth="1"/>
    <col min="2562" max="2562" width="10.140625" style="1" customWidth="1"/>
    <col min="2563" max="2563" width="10.7109375" style="1" bestFit="1" customWidth="1"/>
    <col min="2564" max="2564" width="13.5703125" style="1" customWidth="1"/>
    <col min="2565" max="2565" width="9.140625" style="1"/>
    <col min="2566" max="2566" width="6" style="1" bestFit="1" customWidth="1"/>
    <col min="2567" max="2567" width="9.85546875" style="1" bestFit="1" customWidth="1"/>
    <col min="2568" max="2568" width="9" style="1" customWidth="1"/>
    <col min="2569" max="2569" width="10" style="1" bestFit="1" customWidth="1"/>
    <col min="2570" max="2570" width="9.7109375" style="1" bestFit="1" customWidth="1"/>
    <col min="2571" max="2571" width="11.42578125" style="1" bestFit="1" customWidth="1"/>
    <col min="2572" max="2572" width="0.42578125" style="1" customWidth="1"/>
    <col min="2573" max="2811" width="9.140625" style="1"/>
    <col min="2812" max="2812" width="8.140625" style="1" customWidth="1"/>
    <col min="2813" max="2813" width="36.5703125" style="1" customWidth="1"/>
    <col min="2814" max="2814" width="10" style="1" customWidth="1"/>
    <col min="2815" max="2815" width="5.7109375" style="1" bestFit="1" customWidth="1"/>
    <col min="2816" max="2816" width="10.28515625" style="1" bestFit="1" customWidth="1"/>
    <col min="2817" max="2817" width="13.28515625" style="1" bestFit="1" customWidth="1"/>
    <col min="2818" max="2818" width="10.140625" style="1" customWidth="1"/>
    <col min="2819" max="2819" width="10.7109375" style="1" bestFit="1" customWidth="1"/>
    <col min="2820" max="2820" width="13.5703125" style="1" customWidth="1"/>
    <col min="2821" max="2821" width="9.140625" style="1"/>
    <col min="2822" max="2822" width="6" style="1" bestFit="1" customWidth="1"/>
    <col min="2823" max="2823" width="9.85546875" style="1" bestFit="1" customWidth="1"/>
    <col min="2824" max="2824" width="9" style="1" customWidth="1"/>
    <col min="2825" max="2825" width="10" style="1" bestFit="1" customWidth="1"/>
    <col min="2826" max="2826" width="9.7109375" style="1" bestFit="1" customWidth="1"/>
    <col min="2827" max="2827" width="11.42578125" style="1" bestFit="1" customWidth="1"/>
    <col min="2828" max="2828" width="0.42578125" style="1" customWidth="1"/>
    <col min="2829" max="3067" width="9.140625" style="1"/>
    <col min="3068" max="3068" width="8.140625" style="1" customWidth="1"/>
    <col min="3069" max="3069" width="36.5703125" style="1" customWidth="1"/>
    <col min="3070" max="3070" width="10" style="1" customWidth="1"/>
    <col min="3071" max="3071" width="5.7109375" style="1" bestFit="1" customWidth="1"/>
    <col min="3072" max="3072" width="10.28515625" style="1" bestFit="1" customWidth="1"/>
    <col min="3073" max="3073" width="13.28515625" style="1" bestFit="1" customWidth="1"/>
    <col min="3074" max="3074" width="10.140625" style="1" customWidth="1"/>
    <col min="3075" max="3075" width="10.7109375" style="1" bestFit="1" customWidth="1"/>
    <col min="3076" max="3076" width="13.5703125" style="1" customWidth="1"/>
    <col min="3077" max="3077" width="9.140625" style="1"/>
    <col min="3078" max="3078" width="6" style="1" bestFit="1" customWidth="1"/>
    <col min="3079" max="3079" width="9.85546875" style="1" bestFit="1" customWidth="1"/>
    <col min="3080" max="3080" width="9" style="1" customWidth="1"/>
    <col min="3081" max="3081" width="10" style="1" bestFit="1" customWidth="1"/>
    <col min="3082" max="3082" width="9.7109375" style="1" bestFit="1" customWidth="1"/>
    <col min="3083" max="3083" width="11.42578125" style="1" bestFit="1" customWidth="1"/>
    <col min="3084" max="3084" width="0.42578125" style="1" customWidth="1"/>
    <col min="3085" max="3323" width="9.140625" style="1"/>
    <col min="3324" max="3324" width="8.140625" style="1" customWidth="1"/>
    <col min="3325" max="3325" width="36.5703125" style="1" customWidth="1"/>
    <col min="3326" max="3326" width="10" style="1" customWidth="1"/>
    <col min="3327" max="3327" width="5.7109375" style="1" bestFit="1" customWidth="1"/>
    <col min="3328" max="3328" width="10.28515625" style="1" bestFit="1" customWidth="1"/>
    <col min="3329" max="3329" width="13.28515625" style="1" bestFit="1" customWidth="1"/>
    <col min="3330" max="3330" width="10.140625" style="1" customWidth="1"/>
    <col min="3331" max="3331" width="10.7109375" style="1" bestFit="1" customWidth="1"/>
    <col min="3332" max="3332" width="13.5703125" style="1" customWidth="1"/>
    <col min="3333" max="3333" width="9.140625" style="1"/>
    <col min="3334" max="3334" width="6" style="1" bestFit="1" customWidth="1"/>
    <col min="3335" max="3335" width="9.85546875" style="1" bestFit="1" customWidth="1"/>
    <col min="3336" max="3336" width="9" style="1" customWidth="1"/>
    <col min="3337" max="3337" width="10" style="1" bestFit="1" customWidth="1"/>
    <col min="3338" max="3338" width="9.7109375" style="1" bestFit="1" customWidth="1"/>
    <col min="3339" max="3339" width="11.42578125" style="1" bestFit="1" customWidth="1"/>
    <col min="3340" max="3340" width="0.42578125" style="1" customWidth="1"/>
    <col min="3341" max="3579" width="9.140625" style="1"/>
    <col min="3580" max="3580" width="8.140625" style="1" customWidth="1"/>
    <col min="3581" max="3581" width="36.5703125" style="1" customWidth="1"/>
    <col min="3582" max="3582" width="10" style="1" customWidth="1"/>
    <col min="3583" max="3583" width="5.7109375" style="1" bestFit="1" customWidth="1"/>
    <col min="3584" max="3584" width="10.28515625" style="1" bestFit="1" customWidth="1"/>
    <col min="3585" max="3585" width="13.28515625" style="1" bestFit="1" customWidth="1"/>
    <col min="3586" max="3586" width="10.140625" style="1" customWidth="1"/>
    <col min="3587" max="3587" width="10.7109375" style="1" bestFit="1" customWidth="1"/>
    <col min="3588" max="3588" width="13.5703125" style="1" customWidth="1"/>
    <col min="3589" max="3589" width="9.140625" style="1"/>
    <col min="3590" max="3590" width="6" style="1" bestFit="1" customWidth="1"/>
    <col min="3591" max="3591" width="9.85546875" style="1" bestFit="1" customWidth="1"/>
    <col min="3592" max="3592" width="9" style="1" customWidth="1"/>
    <col min="3593" max="3593" width="10" style="1" bestFit="1" customWidth="1"/>
    <col min="3594" max="3594" width="9.7109375" style="1" bestFit="1" customWidth="1"/>
    <col min="3595" max="3595" width="11.42578125" style="1" bestFit="1" customWidth="1"/>
    <col min="3596" max="3596" width="0.42578125" style="1" customWidth="1"/>
    <col min="3597" max="3835" width="9.140625" style="1"/>
    <col min="3836" max="3836" width="8.140625" style="1" customWidth="1"/>
    <col min="3837" max="3837" width="36.5703125" style="1" customWidth="1"/>
    <col min="3838" max="3838" width="10" style="1" customWidth="1"/>
    <col min="3839" max="3839" width="5.7109375" style="1" bestFit="1" customWidth="1"/>
    <col min="3840" max="3840" width="10.28515625" style="1" bestFit="1" customWidth="1"/>
    <col min="3841" max="3841" width="13.28515625" style="1" bestFit="1" customWidth="1"/>
    <col min="3842" max="3842" width="10.140625" style="1" customWidth="1"/>
    <col min="3843" max="3843" width="10.7109375" style="1" bestFit="1" customWidth="1"/>
    <col min="3844" max="3844" width="13.5703125" style="1" customWidth="1"/>
    <col min="3845" max="3845" width="9.140625" style="1"/>
    <col min="3846" max="3846" width="6" style="1" bestFit="1" customWidth="1"/>
    <col min="3847" max="3847" width="9.85546875" style="1" bestFit="1" customWidth="1"/>
    <col min="3848" max="3848" width="9" style="1" customWidth="1"/>
    <col min="3849" max="3849" width="10" style="1" bestFit="1" customWidth="1"/>
    <col min="3850" max="3850" width="9.7109375" style="1" bestFit="1" customWidth="1"/>
    <col min="3851" max="3851" width="11.42578125" style="1" bestFit="1" customWidth="1"/>
    <col min="3852" max="3852" width="0.42578125" style="1" customWidth="1"/>
    <col min="3853" max="4091" width="9.140625" style="1"/>
    <col min="4092" max="4092" width="8.140625" style="1" customWidth="1"/>
    <col min="4093" max="4093" width="36.5703125" style="1" customWidth="1"/>
    <col min="4094" max="4094" width="10" style="1" customWidth="1"/>
    <col min="4095" max="4095" width="5.7109375" style="1" bestFit="1" customWidth="1"/>
    <col min="4096" max="4096" width="10.28515625" style="1" bestFit="1" customWidth="1"/>
    <col min="4097" max="4097" width="13.28515625" style="1" bestFit="1" customWidth="1"/>
    <col min="4098" max="4098" width="10.140625" style="1" customWidth="1"/>
    <col min="4099" max="4099" width="10.7109375" style="1" bestFit="1" customWidth="1"/>
    <col min="4100" max="4100" width="13.5703125" style="1" customWidth="1"/>
    <col min="4101" max="4101" width="9.140625" style="1"/>
    <col min="4102" max="4102" width="6" style="1" bestFit="1" customWidth="1"/>
    <col min="4103" max="4103" width="9.85546875" style="1" bestFit="1" customWidth="1"/>
    <col min="4104" max="4104" width="9" style="1" customWidth="1"/>
    <col min="4105" max="4105" width="10" style="1" bestFit="1" customWidth="1"/>
    <col min="4106" max="4106" width="9.7109375" style="1" bestFit="1" customWidth="1"/>
    <col min="4107" max="4107" width="11.42578125" style="1" bestFit="1" customWidth="1"/>
    <col min="4108" max="4108" width="0.42578125" style="1" customWidth="1"/>
    <col min="4109" max="4347" width="9.140625" style="1"/>
    <col min="4348" max="4348" width="8.140625" style="1" customWidth="1"/>
    <col min="4349" max="4349" width="36.5703125" style="1" customWidth="1"/>
    <col min="4350" max="4350" width="10" style="1" customWidth="1"/>
    <col min="4351" max="4351" width="5.7109375" style="1" bestFit="1" customWidth="1"/>
    <col min="4352" max="4352" width="10.28515625" style="1" bestFit="1" customWidth="1"/>
    <col min="4353" max="4353" width="13.28515625" style="1" bestFit="1" customWidth="1"/>
    <col min="4354" max="4354" width="10.140625" style="1" customWidth="1"/>
    <col min="4355" max="4355" width="10.7109375" style="1" bestFit="1" customWidth="1"/>
    <col min="4356" max="4356" width="13.5703125" style="1" customWidth="1"/>
    <col min="4357" max="4357" width="9.140625" style="1"/>
    <col min="4358" max="4358" width="6" style="1" bestFit="1" customWidth="1"/>
    <col min="4359" max="4359" width="9.85546875" style="1" bestFit="1" customWidth="1"/>
    <col min="4360" max="4360" width="9" style="1" customWidth="1"/>
    <col min="4361" max="4361" width="10" style="1" bestFit="1" customWidth="1"/>
    <col min="4362" max="4362" width="9.7109375" style="1" bestFit="1" customWidth="1"/>
    <col min="4363" max="4363" width="11.42578125" style="1" bestFit="1" customWidth="1"/>
    <col min="4364" max="4364" width="0.42578125" style="1" customWidth="1"/>
    <col min="4365" max="4603" width="9.140625" style="1"/>
    <col min="4604" max="4604" width="8.140625" style="1" customWidth="1"/>
    <col min="4605" max="4605" width="36.5703125" style="1" customWidth="1"/>
    <col min="4606" max="4606" width="10" style="1" customWidth="1"/>
    <col min="4607" max="4607" width="5.7109375" style="1" bestFit="1" customWidth="1"/>
    <col min="4608" max="4608" width="10.28515625" style="1" bestFit="1" customWidth="1"/>
    <col min="4609" max="4609" width="13.28515625" style="1" bestFit="1" customWidth="1"/>
    <col min="4610" max="4610" width="10.140625" style="1" customWidth="1"/>
    <col min="4611" max="4611" width="10.7109375" style="1" bestFit="1" customWidth="1"/>
    <col min="4612" max="4612" width="13.5703125" style="1" customWidth="1"/>
    <col min="4613" max="4613" width="9.140625" style="1"/>
    <col min="4614" max="4614" width="6" style="1" bestFit="1" customWidth="1"/>
    <col min="4615" max="4615" width="9.85546875" style="1" bestFit="1" customWidth="1"/>
    <col min="4616" max="4616" width="9" style="1" customWidth="1"/>
    <col min="4617" max="4617" width="10" style="1" bestFit="1" customWidth="1"/>
    <col min="4618" max="4618" width="9.7109375" style="1" bestFit="1" customWidth="1"/>
    <col min="4619" max="4619" width="11.42578125" style="1" bestFit="1" customWidth="1"/>
    <col min="4620" max="4620" width="0.42578125" style="1" customWidth="1"/>
    <col min="4621" max="4859" width="9.140625" style="1"/>
    <col min="4860" max="4860" width="8.140625" style="1" customWidth="1"/>
    <col min="4861" max="4861" width="36.5703125" style="1" customWidth="1"/>
    <col min="4862" max="4862" width="10" style="1" customWidth="1"/>
    <col min="4863" max="4863" width="5.7109375" style="1" bestFit="1" customWidth="1"/>
    <col min="4864" max="4864" width="10.28515625" style="1" bestFit="1" customWidth="1"/>
    <col min="4865" max="4865" width="13.28515625" style="1" bestFit="1" customWidth="1"/>
    <col min="4866" max="4866" width="10.140625" style="1" customWidth="1"/>
    <col min="4867" max="4867" width="10.7109375" style="1" bestFit="1" customWidth="1"/>
    <col min="4868" max="4868" width="13.5703125" style="1" customWidth="1"/>
    <col min="4869" max="4869" width="9.140625" style="1"/>
    <col min="4870" max="4870" width="6" style="1" bestFit="1" customWidth="1"/>
    <col min="4871" max="4871" width="9.85546875" style="1" bestFit="1" customWidth="1"/>
    <col min="4872" max="4872" width="9" style="1" customWidth="1"/>
    <col min="4873" max="4873" width="10" style="1" bestFit="1" customWidth="1"/>
    <col min="4874" max="4874" width="9.7109375" style="1" bestFit="1" customWidth="1"/>
    <col min="4875" max="4875" width="11.42578125" style="1" bestFit="1" customWidth="1"/>
    <col min="4876" max="4876" width="0.42578125" style="1" customWidth="1"/>
    <col min="4877" max="5115" width="9.140625" style="1"/>
    <col min="5116" max="5116" width="8.140625" style="1" customWidth="1"/>
    <col min="5117" max="5117" width="36.5703125" style="1" customWidth="1"/>
    <col min="5118" max="5118" width="10" style="1" customWidth="1"/>
    <col min="5119" max="5119" width="5.7109375" style="1" bestFit="1" customWidth="1"/>
    <col min="5120" max="5120" width="10.28515625" style="1" bestFit="1" customWidth="1"/>
    <col min="5121" max="5121" width="13.28515625" style="1" bestFit="1" customWidth="1"/>
    <col min="5122" max="5122" width="10.140625" style="1" customWidth="1"/>
    <col min="5123" max="5123" width="10.7109375" style="1" bestFit="1" customWidth="1"/>
    <col min="5124" max="5124" width="13.5703125" style="1" customWidth="1"/>
    <col min="5125" max="5125" width="9.140625" style="1"/>
    <col min="5126" max="5126" width="6" style="1" bestFit="1" customWidth="1"/>
    <col min="5127" max="5127" width="9.85546875" style="1" bestFit="1" customWidth="1"/>
    <col min="5128" max="5128" width="9" style="1" customWidth="1"/>
    <col min="5129" max="5129" width="10" style="1" bestFit="1" customWidth="1"/>
    <col min="5130" max="5130" width="9.7109375" style="1" bestFit="1" customWidth="1"/>
    <col min="5131" max="5131" width="11.42578125" style="1" bestFit="1" customWidth="1"/>
    <col min="5132" max="5132" width="0.42578125" style="1" customWidth="1"/>
    <col min="5133" max="5371" width="9.140625" style="1"/>
    <col min="5372" max="5372" width="8.140625" style="1" customWidth="1"/>
    <col min="5373" max="5373" width="36.5703125" style="1" customWidth="1"/>
    <col min="5374" max="5374" width="10" style="1" customWidth="1"/>
    <col min="5375" max="5375" width="5.7109375" style="1" bestFit="1" customWidth="1"/>
    <col min="5376" max="5376" width="10.28515625" style="1" bestFit="1" customWidth="1"/>
    <col min="5377" max="5377" width="13.28515625" style="1" bestFit="1" customWidth="1"/>
    <col min="5378" max="5378" width="10.140625" style="1" customWidth="1"/>
    <col min="5379" max="5379" width="10.7109375" style="1" bestFit="1" customWidth="1"/>
    <col min="5380" max="5380" width="13.5703125" style="1" customWidth="1"/>
    <col min="5381" max="5381" width="9.140625" style="1"/>
    <col min="5382" max="5382" width="6" style="1" bestFit="1" customWidth="1"/>
    <col min="5383" max="5383" width="9.85546875" style="1" bestFit="1" customWidth="1"/>
    <col min="5384" max="5384" width="9" style="1" customWidth="1"/>
    <col min="5385" max="5385" width="10" style="1" bestFit="1" customWidth="1"/>
    <col min="5386" max="5386" width="9.7109375" style="1" bestFit="1" customWidth="1"/>
    <col min="5387" max="5387" width="11.42578125" style="1" bestFit="1" customWidth="1"/>
    <col min="5388" max="5388" width="0.42578125" style="1" customWidth="1"/>
    <col min="5389" max="5627" width="9.140625" style="1"/>
    <col min="5628" max="5628" width="8.140625" style="1" customWidth="1"/>
    <col min="5629" max="5629" width="36.5703125" style="1" customWidth="1"/>
    <col min="5630" max="5630" width="10" style="1" customWidth="1"/>
    <col min="5631" max="5631" width="5.7109375" style="1" bestFit="1" customWidth="1"/>
    <col min="5632" max="5632" width="10.28515625" style="1" bestFit="1" customWidth="1"/>
    <col min="5633" max="5633" width="13.28515625" style="1" bestFit="1" customWidth="1"/>
    <col min="5634" max="5634" width="10.140625" style="1" customWidth="1"/>
    <col min="5635" max="5635" width="10.7109375" style="1" bestFit="1" customWidth="1"/>
    <col min="5636" max="5636" width="13.5703125" style="1" customWidth="1"/>
    <col min="5637" max="5637" width="9.140625" style="1"/>
    <col min="5638" max="5638" width="6" style="1" bestFit="1" customWidth="1"/>
    <col min="5639" max="5639" width="9.85546875" style="1" bestFit="1" customWidth="1"/>
    <col min="5640" max="5640" width="9" style="1" customWidth="1"/>
    <col min="5641" max="5641" width="10" style="1" bestFit="1" customWidth="1"/>
    <col min="5642" max="5642" width="9.7109375" style="1" bestFit="1" customWidth="1"/>
    <col min="5643" max="5643" width="11.42578125" style="1" bestFit="1" customWidth="1"/>
    <col min="5644" max="5644" width="0.42578125" style="1" customWidth="1"/>
    <col min="5645" max="5883" width="9.140625" style="1"/>
    <col min="5884" max="5884" width="8.140625" style="1" customWidth="1"/>
    <col min="5885" max="5885" width="36.5703125" style="1" customWidth="1"/>
    <col min="5886" max="5886" width="10" style="1" customWidth="1"/>
    <col min="5887" max="5887" width="5.7109375" style="1" bestFit="1" customWidth="1"/>
    <col min="5888" max="5888" width="10.28515625" style="1" bestFit="1" customWidth="1"/>
    <col min="5889" max="5889" width="13.28515625" style="1" bestFit="1" customWidth="1"/>
    <col min="5890" max="5890" width="10.140625" style="1" customWidth="1"/>
    <col min="5891" max="5891" width="10.7109375" style="1" bestFit="1" customWidth="1"/>
    <col min="5892" max="5892" width="13.5703125" style="1" customWidth="1"/>
    <col min="5893" max="5893" width="9.140625" style="1"/>
    <col min="5894" max="5894" width="6" style="1" bestFit="1" customWidth="1"/>
    <col min="5895" max="5895" width="9.85546875" style="1" bestFit="1" customWidth="1"/>
    <col min="5896" max="5896" width="9" style="1" customWidth="1"/>
    <col min="5897" max="5897" width="10" style="1" bestFit="1" customWidth="1"/>
    <col min="5898" max="5898" width="9.7109375" style="1" bestFit="1" customWidth="1"/>
    <col min="5899" max="5899" width="11.42578125" style="1" bestFit="1" customWidth="1"/>
    <col min="5900" max="5900" width="0.42578125" style="1" customWidth="1"/>
    <col min="5901" max="6139" width="9.140625" style="1"/>
    <col min="6140" max="6140" width="8.140625" style="1" customWidth="1"/>
    <col min="6141" max="6141" width="36.5703125" style="1" customWidth="1"/>
    <col min="6142" max="6142" width="10" style="1" customWidth="1"/>
    <col min="6143" max="6143" width="5.7109375" style="1" bestFit="1" customWidth="1"/>
    <col min="6144" max="6144" width="10.28515625" style="1" bestFit="1" customWidth="1"/>
    <col min="6145" max="6145" width="13.28515625" style="1" bestFit="1" customWidth="1"/>
    <col min="6146" max="6146" width="10.140625" style="1" customWidth="1"/>
    <col min="6147" max="6147" width="10.7109375" style="1" bestFit="1" customWidth="1"/>
    <col min="6148" max="6148" width="13.5703125" style="1" customWidth="1"/>
    <col min="6149" max="6149" width="9.140625" style="1"/>
    <col min="6150" max="6150" width="6" style="1" bestFit="1" customWidth="1"/>
    <col min="6151" max="6151" width="9.85546875" style="1" bestFit="1" customWidth="1"/>
    <col min="6152" max="6152" width="9" style="1" customWidth="1"/>
    <col min="6153" max="6153" width="10" style="1" bestFit="1" customWidth="1"/>
    <col min="6154" max="6154" width="9.7109375" style="1" bestFit="1" customWidth="1"/>
    <col min="6155" max="6155" width="11.42578125" style="1" bestFit="1" customWidth="1"/>
    <col min="6156" max="6156" width="0.42578125" style="1" customWidth="1"/>
    <col min="6157" max="6395" width="9.140625" style="1"/>
    <col min="6396" max="6396" width="8.140625" style="1" customWidth="1"/>
    <col min="6397" max="6397" width="36.5703125" style="1" customWidth="1"/>
    <col min="6398" max="6398" width="10" style="1" customWidth="1"/>
    <col min="6399" max="6399" width="5.7109375" style="1" bestFit="1" customWidth="1"/>
    <col min="6400" max="6400" width="10.28515625" style="1" bestFit="1" customWidth="1"/>
    <col min="6401" max="6401" width="13.28515625" style="1" bestFit="1" customWidth="1"/>
    <col min="6402" max="6402" width="10.140625" style="1" customWidth="1"/>
    <col min="6403" max="6403" width="10.7109375" style="1" bestFit="1" customWidth="1"/>
    <col min="6404" max="6404" width="13.5703125" style="1" customWidth="1"/>
    <col min="6405" max="6405" width="9.140625" style="1"/>
    <col min="6406" max="6406" width="6" style="1" bestFit="1" customWidth="1"/>
    <col min="6407" max="6407" width="9.85546875" style="1" bestFit="1" customWidth="1"/>
    <col min="6408" max="6408" width="9" style="1" customWidth="1"/>
    <col min="6409" max="6409" width="10" style="1" bestFit="1" customWidth="1"/>
    <col min="6410" max="6410" width="9.7109375" style="1" bestFit="1" customWidth="1"/>
    <col min="6411" max="6411" width="11.42578125" style="1" bestFit="1" customWidth="1"/>
    <col min="6412" max="6412" width="0.42578125" style="1" customWidth="1"/>
    <col min="6413" max="6651" width="9.140625" style="1"/>
    <col min="6652" max="6652" width="8.140625" style="1" customWidth="1"/>
    <col min="6653" max="6653" width="36.5703125" style="1" customWidth="1"/>
    <col min="6654" max="6654" width="10" style="1" customWidth="1"/>
    <col min="6655" max="6655" width="5.7109375" style="1" bestFit="1" customWidth="1"/>
    <col min="6656" max="6656" width="10.28515625" style="1" bestFit="1" customWidth="1"/>
    <col min="6657" max="6657" width="13.28515625" style="1" bestFit="1" customWidth="1"/>
    <col min="6658" max="6658" width="10.140625" style="1" customWidth="1"/>
    <col min="6659" max="6659" width="10.7109375" style="1" bestFit="1" customWidth="1"/>
    <col min="6660" max="6660" width="13.5703125" style="1" customWidth="1"/>
    <col min="6661" max="6661" width="9.140625" style="1"/>
    <col min="6662" max="6662" width="6" style="1" bestFit="1" customWidth="1"/>
    <col min="6663" max="6663" width="9.85546875" style="1" bestFit="1" customWidth="1"/>
    <col min="6664" max="6664" width="9" style="1" customWidth="1"/>
    <col min="6665" max="6665" width="10" style="1" bestFit="1" customWidth="1"/>
    <col min="6666" max="6666" width="9.7109375" style="1" bestFit="1" customWidth="1"/>
    <col min="6667" max="6667" width="11.42578125" style="1" bestFit="1" customWidth="1"/>
    <col min="6668" max="6668" width="0.42578125" style="1" customWidth="1"/>
    <col min="6669" max="6907" width="9.140625" style="1"/>
    <col min="6908" max="6908" width="8.140625" style="1" customWidth="1"/>
    <col min="6909" max="6909" width="36.5703125" style="1" customWidth="1"/>
    <col min="6910" max="6910" width="10" style="1" customWidth="1"/>
    <col min="6911" max="6911" width="5.7109375" style="1" bestFit="1" customWidth="1"/>
    <col min="6912" max="6912" width="10.28515625" style="1" bestFit="1" customWidth="1"/>
    <col min="6913" max="6913" width="13.28515625" style="1" bestFit="1" customWidth="1"/>
    <col min="6914" max="6914" width="10.140625" style="1" customWidth="1"/>
    <col min="6915" max="6915" width="10.7109375" style="1" bestFit="1" customWidth="1"/>
    <col min="6916" max="6916" width="13.5703125" style="1" customWidth="1"/>
    <col min="6917" max="6917" width="9.140625" style="1"/>
    <col min="6918" max="6918" width="6" style="1" bestFit="1" customWidth="1"/>
    <col min="6919" max="6919" width="9.85546875" style="1" bestFit="1" customWidth="1"/>
    <col min="6920" max="6920" width="9" style="1" customWidth="1"/>
    <col min="6921" max="6921" width="10" style="1" bestFit="1" customWidth="1"/>
    <col min="6922" max="6922" width="9.7109375" style="1" bestFit="1" customWidth="1"/>
    <col min="6923" max="6923" width="11.42578125" style="1" bestFit="1" customWidth="1"/>
    <col min="6924" max="6924" width="0.42578125" style="1" customWidth="1"/>
    <col min="6925" max="7163" width="9.140625" style="1"/>
    <col min="7164" max="7164" width="8.140625" style="1" customWidth="1"/>
    <col min="7165" max="7165" width="36.5703125" style="1" customWidth="1"/>
    <col min="7166" max="7166" width="10" style="1" customWidth="1"/>
    <col min="7167" max="7167" width="5.7109375" style="1" bestFit="1" customWidth="1"/>
    <col min="7168" max="7168" width="10.28515625" style="1" bestFit="1" customWidth="1"/>
    <col min="7169" max="7169" width="13.28515625" style="1" bestFit="1" customWidth="1"/>
    <col min="7170" max="7170" width="10.140625" style="1" customWidth="1"/>
    <col min="7171" max="7171" width="10.7109375" style="1" bestFit="1" customWidth="1"/>
    <col min="7172" max="7172" width="13.5703125" style="1" customWidth="1"/>
    <col min="7173" max="7173" width="9.140625" style="1"/>
    <col min="7174" max="7174" width="6" style="1" bestFit="1" customWidth="1"/>
    <col min="7175" max="7175" width="9.85546875" style="1" bestFit="1" customWidth="1"/>
    <col min="7176" max="7176" width="9" style="1" customWidth="1"/>
    <col min="7177" max="7177" width="10" style="1" bestFit="1" customWidth="1"/>
    <col min="7178" max="7178" width="9.7109375" style="1" bestFit="1" customWidth="1"/>
    <col min="7179" max="7179" width="11.42578125" style="1" bestFit="1" customWidth="1"/>
    <col min="7180" max="7180" width="0.42578125" style="1" customWidth="1"/>
    <col min="7181" max="7419" width="9.140625" style="1"/>
    <col min="7420" max="7420" width="8.140625" style="1" customWidth="1"/>
    <col min="7421" max="7421" width="36.5703125" style="1" customWidth="1"/>
    <col min="7422" max="7422" width="10" style="1" customWidth="1"/>
    <col min="7423" max="7423" width="5.7109375" style="1" bestFit="1" customWidth="1"/>
    <col min="7424" max="7424" width="10.28515625" style="1" bestFit="1" customWidth="1"/>
    <col min="7425" max="7425" width="13.28515625" style="1" bestFit="1" customWidth="1"/>
    <col min="7426" max="7426" width="10.140625" style="1" customWidth="1"/>
    <col min="7427" max="7427" width="10.7109375" style="1" bestFit="1" customWidth="1"/>
    <col min="7428" max="7428" width="13.5703125" style="1" customWidth="1"/>
    <col min="7429" max="7429" width="9.140625" style="1"/>
    <col min="7430" max="7430" width="6" style="1" bestFit="1" customWidth="1"/>
    <col min="7431" max="7431" width="9.85546875" style="1" bestFit="1" customWidth="1"/>
    <col min="7432" max="7432" width="9" style="1" customWidth="1"/>
    <col min="7433" max="7433" width="10" style="1" bestFit="1" customWidth="1"/>
    <col min="7434" max="7434" width="9.7109375" style="1" bestFit="1" customWidth="1"/>
    <col min="7435" max="7435" width="11.42578125" style="1" bestFit="1" customWidth="1"/>
    <col min="7436" max="7436" width="0.42578125" style="1" customWidth="1"/>
    <col min="7437" max="7675" width="9.140625" style="1"/>
    <col min="7676" max="7676" width="8.140625" style="1" customWidth="1"/>
    <col min="7677" max="7677" width="36.5703125" style="1" customWidth="1"/>
    <col min="7678" max="7678" width="10" style="1" customWidth="1"/>
    <col min="7679" max="7679" width="5.7109375" style="1" bestFit="1" customWidth="1"/>
    <col min="7680" max="7680" width="10.28515625" style="1" bestFit="1" customWidth="1"/>
    <col min="7681" max="7681" width="13.28515625" style="1" bestFit="1" customWidth="1"/>
    <col min="7682" max="7682" width="10.140625" style="1" customWidth="1"/>
    <col min="7683" max="7683" width="10.7109375" style="1" bestFit="1" customWidth="1"/>
    <col min="7684" max="7684" width="13.5703125" style="1" customWidth="1"/>
    <col min="7685" max="7685" width="9.140625" style="1"/>
    <col min="7686" max="7686" width="6" style="1" bestFit="1" customWidth="1"/>
    <col min="7687" max="7687" width="9.85546875" style="1" bestFit="1" customWidth="1"/>
    <col min="7688" max="7688" width="9" style="1" customWidth="1"/>
    <col min="7689" max="7689" width="10" style="1" bestFit="1" customWidth="1"/>
    <col min="7690" max="7690" width="9.7109375" style="1" bestFit="1" customWidth="1"/>
    <col min="7691" max="7691" width="11.42578125" style="1" bestFit="1" customWidth="1"/>
    <col min="7692" max="7692" width="0.42578125" style="1" customWidth="1"/>
    <col min="7693" max="7931" width="9.140625" style="1"/>
    <col min="7932" max="7932" width="8.140625" style="1" customWidth="1"/>
    <col min="7933" max="7933" width="36.5703125" style="1" customWidth="1"/>
    <col min="7934" max="7934" width="10" style="1" customWidth="1"/>
    <col min="7935" max="7935" width="5.7109375" style="1" bestFit="1" customWidth="1"/>
    <col min="7936" max="7936" width="10.28515625" style="1" bestFit="1" customWidth="1"/>
    <col min="7937" max="7937" width="13.28515625" style="1" bestFit="1" customWidth="1"/>
    <col min="7938" max="7938" width="10.140625" style="1" customWidth="1"/>
    <col min="7939" max="7939" width="10.7109375" style="1" bestFit="1" customWidth="1"/>
    <col min="7940" max="7940" width="13.5703125" style="1" customWidth="1"/>
    <col min="7941" max="7941" width="9.140625" style="1"/>
    <col min="7942" max="7942" width="6" style="1" bestFit="1" customWidth="1"/>
    <col min="7943" max="7943" width="9.85546875" style="1" bestFit="1" customWidth="1"/>
    <col min="7944" max="7944" width="9" style="1" customWidth="1"/>
    <col min="7945" max="7945" width="10" style="1" bestFit="1" customWidth="1"/>
    <col min="7946" max="7946" width="9.7109375" style="1" bestFit="1" customWidth="1"/>
    <col min="7947" max="7947" width="11.42578125" style="1" bestFit="1" customWidth="1"/>
    <col min="7948" max="7948" width="0.42578125" style="1" customWidth="1"/>
    <col min="7949" max="8187" width="9.140625" style="1"/>
    <col min="8188" max="8188" width="8.140625" style="1" customWidth="1"/>
    <col min="8189" max="8189" width="36.5703125" style="1" customWidth="1"/>
    <col min="8190" max="8190" width="10" style="1" customWidth="1"/>
    <col min="8191" max="8191" width="5.7109375" style="1" bestFit="1" customWidth="1"/>
    <col min="8192" max="8192" width="10.28515625" style="1" bestFit="1" customWidth="1"/>
    <col min="8193" max="8193" width="13.28515625" style="1" bestFit="1" customWidth="1"/>
    <col min="8194" max="8194" width="10.140625" style="1" customWidth="1"/>
    <col min="8195" max="8195" width="10.7109375" style="1" bestFit="1" customWidth="1"/>
    <col min="8196" max="8196" width="13.5703125" style="1" customWidth="1"/>
    <col min="8197" max="8197" width="9.140625" style="1"/>
    <col min="8198" max="8198" width="6" style="1" bestFit="1" customWidth="1"/>
    <col min="8199" max="8199" width="9.85546875" style="1" bestFit="1" customWidth="1"/>
    <col min="8200" max="8200" width="9" style="1" customWidth="1"/>
    <col min="8201" max="8201" width="10" style="1" bestFit="1" customWidth="1"/>
    <col min="8202" max="8202" width="9.7109375" style="1" bestFit="1" customWidth="1"/>
    <col min="8203" max="8203" width="11.42578125" style="1" bestFit="1" customWidth="1"/>
    <col min="8204" max="8204" width="0.42578125" style="1" customWidth="1"/>
    <col min="8205" max="8443" width="9.140625" style="1"/>
    <col min="8444" max="8444" width="8.140625" style="1" customWidth="1"/>
    <col min="8445" max="8445" width="36.5703125" style="1" customWidth="1"/>
    <col min="8446" max="8446" width="10" style="1" customWidth="1"/>
    <col min="8447" max="8447" width="5.7109375" style="1" bestFit="1" customWidth="1"/>
    <col min="8448" max="8448" width="10.28515625" style="1" bestFit="1" customWidth="1"/>
    <col min="8449" max="8449" width="13.28515625" style="1" bestFit="1" customWidth="1"/>
    <col min="8450" max="8450" width="10.140625" style="1" customWidth="1"/>
    <col min="8451" max="8451" width="10.7109375" style="1" bestFit="1" customWidth="1"/>
    <col min="8452" max="8452" width="13.5703125" style="1" customWidth="1"/>
    <col min="8453" max="8453" width="9.140625" style="1"/>
    <col min="8454" max="8454" width="6" style="1" bestFit="1" customWidth="1"/>
    <col min="8455" max="8455" width="9.85546875" style="1" bestFit="1" customWidth="1"/>
    <col min="8456" max="8456" width="9" style="1" customWidth="1"/>
    <col min="8457" max="8457" width="10" style="1" bestFit="1" customWidth="1"/>
    <col min="8458" max="8458" width="9.7109375" style="1" bestFit="1" customWidth="1"/>
    <col min="8459" max="8459" width="11.42578125" style="1" bestFit="1" customWidth="1"/>
    <col min="8460" max="8460" width="0.42578125" style="1" customWidth="1"/>
    <col min="8461" max="8699" width="9.140625" style="1"/>
    <col min="8700" max="8700" width="8.140625" style="1" customWidth="1"/>
    <col min="8701" max="8701" width="36.5703125" style="1" customWidth="1"/>
    <col min="8702" max="8702" width="10" style="1" customWidth="1"/>
    <col min="8703" max="8703" width="5.7109375" style="1" bestFit="1" customWidth="1"/>
    <col min="8704" max="8704" width="10.28515625" style="1" bestFit="1" customWidth="1"/>
    <col min="8705" max="8705" width="13.28515625" style="1" bestFit="1" customWidth="1"/>
    <col min="8706" max="8706" width="10.140625" style="1" customWidth="1"/>
    <col min="8707" max="8707" width="10.7109375" style="1" bestFit="1" customWidth="1"/>
    <col min="8708" max="8708" width="13.5703125" style="1" customWidth="1"/>
    <col min="8709" max="8709" width="9.140625" style="1"/>
    <col min="8710" max="8710" width="6" style="1" bestFit="1" customWidth="1"/>
    <col min="8711" max="8711" width="9.85546875" style="1" bestFit="1" customWidth="1"/>
    <col min="8712" max="8712" width="9" style="1" customWidth="1"/>
    <col min="8713" max="8713" width="10" style="1" bestFit="1" customWidth="1"/>
    <col min="8714" max="8714" width="9.7109375" style="1" bestFit="1" customWidth="1"/>
    <col min="8715" max="8715" width="11.42578125" style="1" bestFit="1" customWidth="1"/>
    <col min="8716" max="8716" width="0.42578125" style="1" customWidth="1"/>
    <col min="8717" max="8955" width="9.140625" style="1"/>
    <col min="8956" max="8956" width="8.140625" style="1" customWidth="1"/>
    <col min="8957" max="8957" width="36.5703125" style="1" customWidth="1"/>
    <col min="8958" max="8958" width="10" style="1" customWidth="1"/>
    <col min="8959" max="8959" width="5.7109375" style="1" bestFit="1" customWidth="1"/>
    <col min="8960" max="8960" width="10.28515625" style="1" bestFit="1" customWidth="1"/>
    <col min="8961" max="8961" width="13.28515625" style="1" bestFit="1" customWidth="1"/>
    <col min="8962" max="8962" width="10.140625" style="1" customWidth="1"/>
    <col min="8963" max="8963" width="10.7109375" style="1" bestFit="1" customWidth="1"/>
    <col min="8964" max="8964" width="13.5703125" style="1" customWidth="1"/>
    <col min="8965" max="8965" width="9.140625" style="1"/>
    <col min="8966" max="8966" width="6" style="1" bestFit="1" customWidth="1"/>
    <col min="8967" max="8967" width="9.85546875" style="1" bestFit="1" customWidth="1"/>
    <col min="8968" max="8968" width="9" style="1" customWidth="1"/>
    <col min="8969" max="8969" width="10" style="1" bestFit="1" customWidth="1"/>
    <col min="8970" max="8970" width="9.7109375" style="1" bestFit="1" customWidth="1"/>
    <col min="8971" max="8971" width="11.42578125" style="1" bestFit="1" customWidth="1"/>
    <col min="8972" max="8972" width="0.42578125" style="1" customWidth="1"/>
    <col min="8973" max="9211" width="9.140625" style="1"/>
    <col min="9212" max="9212" width="8.140625" style="1" customWidth="1"/>
    <col min="9213" max="9213" width="36.5703125" style="1" customWidth="1"/>
    <col min="9214" max="9214" width="10" style="1" customWidth="1"/>
    <col min="9215" max="9215" width="5.7109375" style="1" bestFit="1" customWidth="1"/>
    <col min="9216" max="9216" width="10.28515625" style="1" bestFit="1" customWidth="1"/>
    <col min="9217" max="9217" width="13.28515625" style="1" bestFit="1" customWidth="1"/>
    <col min="9218" max="9218" width="10.140625" style="1" customWidth="1"/>
    <col min="9219" max="9219" width="10.7109375" style="1" bestFit="1" customWidth="1"/>
    <col min="9220" max="9220" width="13.5703125" style="1" customWidth="1"/>
    <col min="9221" max="9221" width="9.140625" style="1"/>
    <col min="9222" max="9222" width="6" style="1" bestFit="1" customWidth="1"/>
    <col min="9223" max="9223" width="9.85546875" style="1" bestFit="1" customWidth="1"/>
    <col min="9224" max="9224" width="9" style="1" customWidth="1"/>
    <col min="9225" max="9225" width="10" style="1" bestFit="1" customWidth="1"/>
    <col min="9226" max="9226" width="9.7109375" style="1" bestFit="1" customWidth="1"/>
    <col min="9227" max="9227" width="11.42578125" style="1" bestFit="1" customWidth="1"/>
    <col min="9228" max="9228" width="0.42578125" style="1" customWidth="1"/>
    <col min="9229" max="9467" width="9.140625" style="1"/>
    <col min="9468" max="9468" width="8.140625" style="1" customWidth="1"/>
    <col min="9469" max="9469" width="36.5703125" style="1" customWidth="1"/>
    <col min="9470" max="9470" width="10" style="1" customWidth="1"/>
    <col min="9471" max="9471" width="5.7109375" style="1" bestFit="1" customWidth="1"/>
    <col min="9472" max="9472" width="10.28515625" style="1" bestFit="1" customWidth="1"/>
    <col min="9473" max="9473" width="13.28515625" style="1" bestFit="1" customWidth="1"/>
    <col min="9474" max="9474" width="10.140625" style="1" customWidth="1"/>
    <col min="9475" max="9475" width="10.7109375" style="1" bestFit="1" customWidth="1"/>
    <col min="9476" max="9476" width="13.5703125" style="1" customWidth="1"/>
    <col min="9477" max="9477" width="9.140625" style="1"/>
    <col min="9478" max="9478" width="6" style="1" bestFit="1" customWidth="1"/>
    <col min="9479" max="9479" width="9.85546875" style="1" bestFit="1" customWidth="1"/>
    <col min="9480" max="9480" width="9" style="1" customWidth="1"/>
    <col min="9481" max="9481" width="10" style="1" bestFit="1" customWidth="1"/>
    <col min="9482" max="9482" width="9.7109375" style="1" bestFit="1" customWidth="1"/>
    <col min="9483" max="9483" width="11.42578125" style="1" bestFit="1" customWidth="1"/>
    <col min="9484" max="9484" width="0.42578125" style="1" customWidth="1"/>
    <col min="9485" max="9723" width="9.140625" style="1"/>
    <col min="9724" max="9724" width="8.140625" style="1" customWidth="1"/>
    <col min="9725" max="9725" width="36.5703125" style="1" customWidth="1"/>
    <col min="9726" max="9726" width="10" style="1" customWidth="1"/>
    <col min="9727" max="9727" width="5.7109375" style="1" bestFit="1" customWidth="1"/>
    <col min="9728" max="9728" width="10.28515625" style="1" bestFit="1" customWidth="1"/>
    <col min="9729" max="9729" width="13.28515625" style="1" bestFit="1" customWidth="1"/>
    <col min="9730" max="9730" width="10.140625" style="1" customWidth="1"/>
    <col min="9731" max="9731" width="10.7109375" style="1" bestFit="1" customWidth="1"/>
    <col min="9732" max="9732" width="13.5703125" style="1" customWidth="1"/>
    <col min="9733" max="9733" width="9.140625" style="1"/>
    <col min="9734" max="9734" width="6" style="1" bestFit="1" customWidth="1"/>
    <col min="9735" max="9735" width="9.85546875" style="1" bestFit="1" customWidth="1"/>
    <col min="9736" max="9736" width="9" style="1" customWidth="1"/>
    <col min="9737" max="9737" width="10" style="1" bestFit="1" customWidth="1"/>
    <col min="9738" max="9738" width="9.7109375" style="1" bestFit="1" customWidth="1"/>
    <col min="9739" max="9739" width="11.42578125" style="1" bestFit="1" customWidth="1"/>
    <col min="9740" max="9740" width="0.42578125" style="1" customWidth="1"/>
    <col min="9741" max="9979" width="9.140625" style="1"/>
    <col min="9980" max="9980" width="8.140625" style="1" customWidth="1"/>
    <col min="9981" max="9981" width="36.5703125" style="1" customWidth="1"/>
    <col min="9982" max="9982" width="10" style="1" customWidth="1"/>
    <col min="9983" max="9983" width="5.7109375" style="1" bestFit="1" customWidth="1"/>
    <col min="9984" max="9984" width="10.28515625" style="1" bestFit="1" customWidth="1"/>
    <col min="9985" max="9985" width="13.28515625" style="1" bestFit="1" customWidth="1"/>
    <col min="9986" max="9986" width="10.140625" style="1" customWidth="1"/>
    <col min="9987" max="9987" width="10.7109375" style="1" bestFit="1" customWidth="1"/>
    <col min="9988" max="9988" width="13.5703125" style="1" customWidth="1"/>
    <col min="9989" max="9989" width="9.140625" style="1"/>
    <col min="9990" max="9990" width="6" style="1" bestFit="1" customWidth="1"/>
    <col min="9991" max="9991" width="9.85546875" style="1" bestFit="1" customWidth="1"/>
    <col min="9992" max="9992" width="9" style="1" customWidth="1"/>
    <col min="9993" max="9993" width="10" style="1" bestFit="1" customWidth="1"/>
    <col min="9994" max="9994" width="9.7109375" style="1" bestFit="1" customWidth="1"/>
    <col min="9995" max="9995" width="11.42578125" style="1" bestFit="1" customWidth="1"/>
    <col min="9996" max="9996" width="0.42578125" style="1" customWidth="1"/>
    <col min="9997" max="10235" width="9.140625" style="1"/>
    <col min="10236" max="10236" width="8.140625" style="1" customWidth="1"/>
    <col min="10237" max="10237" width="36.5703125" style="1" customWidth="1"/>
    <col min="10238" max="10238" width="10" style="1" customWidth="1"/>
    <col min="10239" max="10239" width="5.7109375" style="1" bestFit="1" customWidth="1"/>
    <col min="10240" max="10240" width="10.28515625" style="1" bestFit="1" customWidth="1"/>
    <col min="10241" max="10241" width="13.28515625" style="1" bestFit="1" customWidth="1"/>
    <col min="10242" max="10242" width="10.140625" style="1" customWidth="1"/>
    <col min="10243" max="10243" width="10.7109375" style="1" bestFit="1" customWidth="1"/>
    <col min="10244" max="10244" width="13.5703125" style="1" customWidth="1"/>
    <col min="10245" max="10245" width="9.140625" style="1"/>
    <col min="10246" max="10246" width="6" style="1" bestFit="1" customWidth="1"/>
    <col min="10247" max="10247" width="9.85546875" style="1" bestFit="1" customWidth="1"/>
    <col min="10248" max="10248" width="9" style="1" customWidth="1"/>
    <col min="10249" max="10249" width="10" style="1" bestFit="1" customWidth="1"/>
    <col min="10250" max="10250" width="9.7109375" style="1" bestFit="1" customWidth="1"/>
    <col min="10251" max="10251" width="11.42578125" style="1" bestFit="1" customWidth="1"/>
    <col min="10252" max="10252" width="0.42578125" style="1" customWidth="1"/>
    <col min="10253" max="10491" width="9.140625" style="1"/>
    <col min="10492" max="10492" width="8.140625" style="1" customWidth="1"/>
    <col min="10493" max="10493" width="36.5703125" style="1" customWidth="1"/>
    <col min="10494" max="10494" width="10" style="1" customWidth="1"/>
    <col min="10495" max="10495" width="5.7109375" style="1" bestFit="1" customWidth="1"/>
    <col min="10496" max="10496" width="10.28515625" style="1" bestFit="1" customWidth="1"/>
    <col min="10497" max="10497" width="13.28515625" style="1" bestFit="1" customWidth="1"/>
    <col min="10498" max="10498" width="10.140625" style="1" customWidth="1"/>
    <col min="10499" max="10499" width="10.7109375" style="1" bestFit="1" customWidth="1"/>
    <col min="10500" max="10500" width="13.5703125" style="1" customWidth="1"/>
    <col min="10501" max="10501" width="9.140625" style="1"/>
    <col min="10502" max="10502" width="6" style="1" bestFit="1" customWidth="1"/>
    <col min="10503" max="10503" width="9.85546875" style="1" bestFit="1" customWidth="1"/>
    <col min="10504" max="10504" width="9" style="1" customWidth="1"/>
    <col min="10505" max="10505" width="10" style="1" bestFit="1" customWidth="1"/>
    <col min="10506" max="10506" width="9.7109375" style="1" bestFit="1" customWidth="1"/>
    <col min="10507" max="10507" width="11.42578125" style="1" bestFit="1" customWidth="1"/>
    <col min="10508" max="10508" width="0.42578125" style="1" customWidth="1"/>
    <col min="10509" max="10747" width="9.140625" style="1"/>
    <col min="10748" max="10748" width="8.140625" style="1" customWidth="1"/>
    <col min="10749" max="10749" width="36.5703125" style="1" customWidth="1"/>
    <col min="10750" max="10750" width="10" style="1" customWidth="1"/>
    <col min="10751" max="10751" width="5.7109375" style="1" bestFit="1" customWidth="1"/>
    <col min="10752" max="10752" width="10.28515625" style="1" bestFit="1" customWidth="1"/>
    <col min="10753" max="10753" width="13.28515625" style="1" bestFit="1" customWidth="1"/>
    <col min="10754" max="10754" width="10.140625" style="1" customWidth="1"/>
    <col min="10755" max="10755" width="10.7109375" style="1" bestFit="1" customWidth="1"/>
    <col min="10756" max="10756" width="13.5703125" style="1" customWidth="1"/>
    <col min="10757" max="10757" width="9.140625" style="1"/>
    <col min="10758" max="10758" width="6" style="1" bestFit="1" customWidth="1"/>
    <col min="10759" max="10759" width="9.85546875" style="1" bestFit="1" customWidth="1"/>
    <col min="10760" max="10760" width="9" style="1" customWidth="1"/>
    <col min="10761" max="10761" width="10" style="1" bestFit="1" customWidth="1"/>
    <col min="10762" max="10762" width="9.7109375" style="1" bestFit="1" customWidth="1"/>
    <col min="10763" max="10763" width="11.42578125" style="1" bestFit="1" customWidth="1"/>
    <col min="10764" max="10764" width="0.42578125" style="1" customWidth="1"/>
    <col min="10765" max="11003" width="9.140625" style="1"/>
    <col min="11004" max="11004" width="8.140625" style="1" customWidth="1"/>
    <col min="11005" max="11005" width="36.5703125" style="1" customWidth="1"/>
    <col min="11006" max="11006" width="10" style="1" customWidth="1"/>
    <col min="11007" max="11007" width="5.7109375" style="1" bestFit="1" customWidth="1"/>
    <col min="11008" max="11008" width="10.28515625" style="1" bestFit="1" customWidth="1"/>
    <col min="11009" max="11009" width="13.28515625" style="1" bestFit="1" customWidth="1"/>
    <col min="11010" max="11010" width="10.140625" style="1" customWidth="1"/>
    <col min="11011" max="11011" width="10.7109375" style="1" bestFit="1" customWidth="1"/>
    <col min="11012" max="11012" width="13.5703125" style="1" customWidth="1"/>
    <col min="11013" max="11013" width="9.140625" style="1"/>
    <col min="11014" max="11014" width="6" style="1" bestFit="1" customWidth="1"/>
    <col min="11015" max="11015" width="9.85546875" style="1" bestFit="1" customWidth="1"/>
    <col min="11016" max="11016" width="9" style="1" customWidth="1"/>
    <col min="11017" max="11017" width="10" style="1" bestFit="1" customWidth="1"/>
    <col min="11018" max="11018" width="9.7109375" style="1" bestFit="1" customWidth="1"/>
    <col min="11019" max="11019" width="11.42578125" style="1" bestFit="1" customWidth="1"/>
    <col min="11020" max="11020" width="0.42578125" style="1" customWidth="1"/>
    <col min="11021" max="11259" width="9.140625" style="1"/>
    <col min="11260" max="11260" width="8.140625" style="1" customWidth="1"/>
    <col min="11261" max="11261" width="36.5703125" style="1" customWidth="1"/>
    <col min="11262" max="11262" width="10" style="1" customWidth="1"/>
    <col min="11263" max="11263" width="5.7109375" style="1" bestFit="1" customWidth="1"/>
    <col min="11264" max="11264" width="10.28515625" style="1" bestFit="1" customWidth="1"/>
    <col min="11265" max="11265" width="13.28515625" style="1" bestFit="1" customWidth="1"/>
    <col min="11266" max="11266" width="10.140625" style="1" customWidth="1"/>
    <col min="11267" max="11267" width="10.7109375" style="1" bestFit="1" customWidth="1"/>
    <col min="11268" max="11268" width="13.5703125" style="1" customWidth="1"/>
    <col min="11269" max="11269" width="9.140625" style="1"/>
    <col min="11270" max="11270" width="6" style="1" bestFit="1" customWidth="1"/>
    <col min="11271" max="11271" width="9.85546875" style="1" bestFit="1" customWidth="1"/>
    <col min="11272" max="11272" width="9" style="1" customWidth="1"/>
    <col min="11273" max="11273" width="10" style="1" bestFit="1" customWidth="1"/>
    <col min="11274" max="11274" width="9.7109375" style="1" bestFit="1" customWidth="1"/>
    <col min="11275" max="11275" width="11.42578125" style="1" bestFit="1" customWidth="1"/>
    <col min="11276" max="11276" width="0.42578125" style="1" customWidth="1"/>
    <col min="11277" max="11515" width="9.140625" style="1"/>
    <col min="11516" max="11516" width="8.140625" style="1" customWidth="1"/>
    <col min="11517" max="11517" width="36.5703125" style="1" customWidth="1"/>
    <col min="11518" max="11518" width="10" style="1" customWidth="1"/>
    <col min="11519" max="11519" width="5.7109375" style="1" bestFit="1" customWidth="1"/>
    <col min="11520" max="11520" width="10.28515625" style="1" bestFit="1" customWidth="1"/>
    <col min="11521" max="11521" width="13.28515625" style="1" bestFit="1" customWidth="1"/>
    <col min="11522" max="11522" width="10.140625" style="1" customWidth="1"/>
    <col min="11523" max="11523" width="10.7109375" style="1" bestFit="1" customWidth="1"/>
    <col min="11524" max="11524" width="13.5703125" style="1" customWidth="1"/>
    <col min="11525" max="11525" width="9.140625" style="1"/>
    <col min="11526" max="11526" width="6" style="1" bestFit="1" customWidth="1"/>
    <col min="11527" max="11527" width="9.85546875" style="1" bestFit="1" customWidth="1"/>
    <col min="11528" max="11528" width="9" style="1" customWidth="1"/>
    <col min="11529" max="11529" width="10" style="1" bestFit="1" customWidth="1"/>
    <col min="11530" max="11530" width="9.7109375" style="1" bestFit="1" customWidth="1"/>
    <col min="11531" max="11531" width="11.42578125" style="1" bestFit="1" customWidth="1"/>
    <col min="11532" max="11532" width="0.42578125" style="1" customWidth="1"/>
    <col min="11533" max="11771" width="9.140625" style="1"/>
    <col min="11772" max="11772" width="8.140625" style="1" customWidth="1"/>
    <col min="11773" max="11773" width="36.5703125" style="1" customWidth="1"/>
    <col min="11774" max="11774" width="10" style="1" customWidth="1"/>
    <col min="11775" max="11775" width="5.7109375" style="1" bestFit="1" customWidth="1"/>
    <col min="11776" max="11776" width="10.28515625" style="1" bestFit="1" customWidth="1"/>
    <col min="11777" max="11777" width="13.28515625" style="1" bestFit="1" customWidth="1"/>
    <col min="11778" max="11778" width="10.140625" style="1" customWidth="1"/>
    <col min="11779" max="11779" width="10.7109375" style="1" bestFit="1" customWidth="1"/>
    <col min="11780" max="11780" width="13.5703125" style="1" customWidth="1"/>
    <col min="11781" max="11781" width="9.140625" style="1"/>
    <col min="11782" max="11782" width="6" style="1" bestFit="1" customWidth="1"/>
    <col min="11783" max="11783" width="9.85546875" style="1" bestFit="1" customWidth="1"/>
    <col min="11784" max="11784" width="9" style="1" customWidth="1"/>
    <col min="11785" max="11785" width="10" style="1" bestFit="1" customWidth="1"/>
    <col min="11786" max="11786" width="9.7109375" style="1" bestFit="1" customWidth="1"/>
    <col min="11787" max="11787" width="11.42578125" style="1" bestFit="1" customWidth="1"/>
    <col min="11788" max="11788" width="0.42578125" style="1" customWidth="1"/>
    <col min="11789" max="12027" width="9.140625" style="1"/>
    <col min="12028" max="12028" width="8.140625" style="1" customWidth="1"/>
    <col min="12029" max="12029" width="36.5703125" style="1" customWidth="1"/>
    <col min="12030" max="12030" width="10" style="1" customWidth="1"/>
    <col min="12031" max="12031" width="5.7109375" style="1" bestFit="1" customWidth="1"/>
    <col min="12032" max="12032" width="10.28515625" style="1" bestFit="1" customWidth="1"/>
    <col min="12033" max="12033" width="13.28515625" style="1" bestFit="1" customWidth="1"/>
    <col min="12034" max="12034" width="10.140625" style="1" customWidth="1"/>
    <col min="12035" max="12035" width="10.7109375" style="1" bestFit="1" customWidth="1"/>
    <col min="12036" max="12036" width="13.5703125" style="1" customWidth="1"/>
    <col min="12037" max="12037" width="9.140625" style="1"/>
    <col min="12038" max="12038" width="6" style="1" bestFit="1" customWidth="1"/>
    <col min="12039" max="12039" width="9.85546875" style="1" bestFit="1" customWidth="1"/>
    <col min="12040" max="12040" width="9" style="1" customWidth="1"/>
    <col min="12041" max="12041" width="10" style="1" bestFit="1" customWidth="1"/>
    <col min="12042" max="12042" width="9.7109375" style="1" bestFit="1" customWidth="1"/>
    <col min="12043" max="12043" width="11.42578125" style="1" bestFit="1" customWidth="1"/>
    <col min="12044" max="12044" width="0.42578125" style="1" customWidth="1"/>
    <col min="12045" max="12283" width="9.140625" style="1"/>
    <col min="12284" max="12284" width="8.140625" style="1" customWidth="1"/>
    <col min="12285" max="12285" width="36.5703125" style="1" customWidth="1"/>
    <col min="12286" max="12286" width="10" style="1" customWidth="1"/>
    <col min="12287" max="12287" width="5.7109375" style="1" bestFit="1" customWidth="1"/>
    <col min="12288" max="12288" width="10.28515625" style="1" bestFit="1" customWidth="1"/>
    <col min="12289" max="12289" width="13.28515625" style="1" bestFit="1" customWidth="1"/>
    <col min="12290" max="12290" width="10.140625" style="1" customWidth="1"/>
    <col min="12291" max="12291" width="10.7109375" style="1" bestFit="1" customWidth="1"/>
    <col min="12292" max="12292" width="13.5703125" style="1" customWidth="1"/>
    <col min="12293" max="12293" width="9.140625" style="1"/>
    <col min="12294" max="12294" width="6" style="1" bestFit="1" customWidth="1"/>
    <col min="12295" max="12295" width="9.85546875" style="1" bestFit="1" customWidth="1"/>
    <col min="12296" max="12296" width="9" style="1" customWidth="1"/>
    <col min="12297" max="12297" width="10" style="1" bestFit="1" customWidth="1"/>
    <col min="12298" max="12298" width="9.7109375" style="1" bestFit="1" customWidth="1"/>
    <col min="12299" max="12299" width="11.42578125" style="1" bestFit="1" customWidth="1"/>
    <col min="12300" max="12300" width="0.42578125" style="1" customWidth="1"/>
    <col min="12301" max="12539" width="9.140625" style="1"/>
    <col min="12540" max="12540" width="8.140625" style="1" customWidth="1"/>
    <col min="12541" max="12541" width="36.5703125" style="1" customWidth="1"/>
    <col min="12542" max="12542" width="10" style="1" customWidth="1"/>
    <col min="12543" max="12543" width="5.7109375" style="1" bestFit="1" customWidth="1"/>
    <col min="12544" max="12544" width="10.28515625" style="1" bestFit="1" customWidth="1"/>
    <col min="12545" max="12545" width="13.28515625" style="1" bestFit="1" customWidth="1"/>
    <col min="12546" max="12546" width="10.140625" style="1" customWidth="1"/>
    <col min="12547" max="12547" width="10.7109375" style="1" bestFit="1" customWidth="1"/>
    <col min="12548" max="12548" width="13.5703125" style="1" customWidth="1"/>
    <col min="12549" max="12549" width="9.140625" style="1"/>
    <col min="12550" max="12550" width="6" style="1" bestFit="1" customWidth="1"/>
    <col min="12551" max="12551" width="9.85546875" style="1" bestFit="1" customWidth="1"/>
    <col min="12552" max="12552" width="9" style="1" customWidth="1"/>
    <col min="12553" max="12553" width="10" style="1" bestFit="1" customWidth="1"/>
    <col min="12554" max="12554" width="9.7109375" style="1" bestFit="1" customWidth="1"/>
    <col min="12555" max="12555" width="11.42578125" style="1" bestFit="1" customWidth="1"/>
    <col min="12556" max="12556" width="0.42578125" style="1" customWidth="1"/>
    <col min="12557" max="12795" width="9.140625" style="1"/>
    <col min="12796" max="12796" width="8.140625" style="1" customWidth="1"/>
    <col min="12797" max="12797" width="36.5703125" style="1" customWidth="1"/>
    <col min="12798" max="12798" width="10" style="1" customWidth="1"/>
    <col min="12799" max="12799" width="5.7109375" style="1" bestFit="1" customWidth="1"/>
    <col min="12800" max="12800" width="10.28515625" style="1" bestFit="1" customWidth="1"/>
    <col min="12801" max="12801" width="13.28515625" style="1" bestFit="1" customWidth="1"/>
    <col min="12802" max="12802" width="10.140625" style="1" customWidth="1"/>
    <col min="12803" max="12803" width="10.7109375" style="1" bestFit="1" customWidth="1"/>
    <col min="12804" max="12804" width="13.5703125" style="1" customWidth="1"/>
    <col min="12805" max="12805" width="9.140625" style="1"/>
    <col min="12806" max="12806" width="6" style="1" bestFit="1" customWidth="1"/>
    <col min="12807" max="12807" width="9.85546875" style="1" bestFit="1" customWidth="1"/>
    <col min="12808" max="12808" width="9" style="1" customWidth="1"/>
    <col min="12809" max="12809" width="10" style="1" bestFit="1" customWidth="1"/>
    <col min="12810" max="12810" width="9.7109375" style="1" bestFit="1" customWidth="1"/>
    <col min="12811" max="12811" width="11.42578125" style="1" bestFit="1" customWidth="1"/>
    <col min="12812" max="12812" width="0.42578125" style="1" customWidth="1"/>
    <col min="12813" max="13051" width="9.140625" style="1"/>
    <col min="13052" max="13052" width="8.140625" style="1" customWidth="1"/>
    <col min="13053" max="13053" width="36.5703125" style="1" customWidth="1"/>
    <col min="13054" max="13054" width="10" style="1" customWidth="1"/>
    <col min="13055" max="13055" width="5.7109375" style="1" bestFit="1" customWidth="1"/>
    <col min="13056" max="13056" width="10.28515625" style="1" bestFit="1" customWidth="1"/>
    <col min="13057" max="13057" width="13.28515625" style="1" bestFit="1" customWidth="1"/>
    <col min="13058" max="13058" width="10.140625" style="1" customWidth="1"/>
    <col min="13059" max="13059" width="10.7109375" style="1" bestFit="1" customWidth="1"/>
    <col min="13060" max="13060" width="13.5703125" style="1" customWidth="1"/>
    <col min="13061" max="13061" width="9.140625" style="1"/>
    <col min="13062" max="13062" width="6" style="1" bestFit="1" customWidth="1"/>
    <col min="13063" max="13063" width="9.85546875" style="1" bestFit="1" customWidth="1"/>
    <col min="13064" max="13064" width="9" style="1" customWidth="1"/>
    <col min="13065" max="13065" width="10" style="1" bestFit="1" customWidth="1"/>
    <col min="13066" max="13066" width="9.7109375" style="1" bestFit="1" customWidth="1"/>
    <col min="13067" max="13067" width="11.42578125" style="1" bestFit="1" customWidth="1"/>
    <col min="13068" max="13068" width="0.42578125" style="1" customWidth="1"/>
    <col min="13069" max="13307" width="9.140625" style="1"/>
    <col min="13308" max="13308" width="8.140625" style="1" customWidth="1"/>
    <col min="13309" max="13309" width="36.5703125" style="1" customWidth="1"/>
    <col min="13310" max="13310" width="10" style="1" customWidth="1"/>
    <col min="13311" max="13311" width="5.7109375" style="1" bestFit="1" customWidth="1"/>
    <col min="13312" max="13312" width="10.28515625" style="1" bestFit="1" customWidth="1"/>
    <col min="13313" max="13313" width="13.28515625" style="1" bestFit="1" customWidth="1"/>
    <col min="13314" max="13314" width="10.140625" style="1" customWidth="1"/>
    <col min="13315" max="13315" width="10.7109375" style="1" bestFit="1" customWidth="1"/>
    <col min="13316" max="13316" width="13.5703125" style="1" customWidth="1"/>
    <col min="13317" max="13317" width="9.140625" style="1"/>
    <col min="13318" max="13318" width="6" style="1" bestFit="1" customWidth="1"/>
    <col min="13319" max="13319" width="9.85546875" style="1" bestFit="1" customWidth="1"/>
    <col min="13320" max="13320" width="9" style="1" customWidth="1"/>
    <col min="13321" max="13321" width="10" style="1" bestFit="1" customWidth="1"/>
    <col min="13322" max="13322" width="9.7109375" style="1" bestFit="1" customWidth="1"/>
    <col min="13323" max="13323" width="11.42578125" style="1" bestFit="1" customWidth="1"/>
    <col min="13324" max="13324" width="0.42578125" style="1" customWidth="1"/>
    <col min="13325" max="13563" width="9.140625" style="1"/>
    <col min="13564" max="13564" width="8.140625" style="1" customWidth="1"/>
    <col min="13565" max="13565" width="36.5703125" style="1" customWidth="1"/>
    <col min="13566" max="13566" width="10" style="1" customWidth="1"/>
    <col min="13567" max="13567" width="5.7109375" style="1" bestFit="1" customWidth="1"/>
    <col min="13568" max="13568" width="10.28515625" style="1" bestFit="1" customWidth="1"/>
    <col min="13569" max="13569" width="13.28515625" style="1" bestFit="1" customWidth="1"/>
    <col min="13570" max="13570" width="10.140625" style="1" customWidth="1"/>
    <col min="13571" max="13571" width="10.7109375" style="1" bestFit="1" customWidth="1"/>
    <col min="13572" max="13572" width="13.5703125" style="1" customWidth="1"/>
    <col min="13573" max="13573" width="9.140625" style="1"/>
    <col min="13574" max="13574" width="6" style="1" bestFit="1" customWidth="1"/>
    <col min="13575" max="13575" width="9.85546875" style="1" bestFit="1" customWidth="1"/>
    <col min="13576" max="13576" width="9" style="1" customWidth="1"/>
    <col min="13577" max="13577" width="10" style="1" bestFit="1" customWidth="1"/>
    <col min="13578" max="13578" width="9.7109375" style="1" bestFit="1" customWidth="1"/>
    <col min="13579" max="13579" width="11.42578125" style="1" bestFit="1" customWidth="1"/>
    <col min="13580" max="13580" width="0.42578125" style="1" customWidth="1"/>
    <col min="13581" max="13819" width="9.140625" style="1"/>
    <col min="13820" max="13820" width="8.140625" style="1" customWidth="1"/>
    <col min="13821" max="13821" width="36.5703125" style="1" customWidth="1"/>
    <col min="13822" max="13822" width="10" style="1" customWidth="1"/>
    <col min="13823" max="13823" width="5.7109375" style="1" bestFit="1" customWidth="1"/>
    <col min="13824" max="13824" width="10.28515625" style="1" bestFit="1" customWidth="1"/>
    <col min="13825" max="13825" width="13.28515625" style="1" bestFit="1" customWidth="1"/>
    <col min="13826" max="13826" width="10.140625" style="1" customWidth="1"/>
    <col min="13827" max="13827" width="10.7109375" style="1" bestFit="1" customWidth="1"/>
    <col min="13828" max="13828" width="13.5703125" style="1" customWidth="1"/>
    <col min="13829" max="13829" width="9.140625" style="1"/>
    <col min="13830" max="13830" width="6" style="1" bestFit="1" customWidth="1"/>
    <col min="13831" max="13831" width="9.85546875" style="1" bestFit="1" customWidth="1"/>
    <col min="13832" max="13832" width="9" style="1" customWidth="1"/>
    <col min="13833" max="13833" width="10" style="1" bestFit="1" customWidth="1"/>
    <col min="13834" max="13834" width="9.7109375" style="1" bestFit="1" customWidth="1"/>
    <col min="13835" max="13835" width="11.42578125" style="1" bestFit="1" customWidth="1"/>
    <col min="13836" max="13836" width="0.42578125" style="1" customWidth="1"/>
    <col min="13837" max="14075" width="9.140625" style="1"/>
    <col min="14076" max="14076" width="8.140625" style="1" customWidth="1"/>
    <col min="14077" max="14077" width="36.5703125" style="1" customWidth="1"/>
    <col min="14078" max="14078" width="10" style="1" customWidth="1"/>
    <col min="14079" max="14079" width="5.7109375" style="1" bestFit="1" customWidth="1"/>
    <col min="14080" max="14080" width="10.28515625" style="1" bestFit="1" customWidth="1"/>
    <col min="14081" max="14081" width="13.28515625" style="1" bestFit="1" customWidth="1"/>
    <col min="14082" max="14082" width="10.140625" style="1" customWidth="1"/>
    <col min="14083" max="14083" width="10.7109375" style="1" bestFit="1" customWidth="1"/>
    <col min="14084" max="14084" width="13.5703125" style="1" customWidth="1"/>
    <col min="14085" max="14085" width="9.140625" style="1"/>
    <col min="14086" max="14086" width="6" style="1" bestFit="1" customWidth="1"/>
    <col min="14087" max="14087" width="9.85546875" style="1" bestFit="1" customWidth="1"/>
    <col min="14088" max="14088" width="9" style="1" customWidth="1"/>
    <col min="14089" max="14089" width="10" style="1" bestFit="1" customWidth="1"/>
    <col min="14090" max="14090" width="9.7109375" style="1" bestFit="1" customWidth="1"/>
    <col min="14091" max="14091" width="11.42578125" style="1" bestFit="1" customWidth="1"/>
    <col min="14092" max="14092" width="0.42578125" style="1" customWidth="1"/>
    <col min="14093" max="14331" width="9.140625" style="1"/>
    <col min="14332" max="14332" width="8.140625" style="1" customWidth="1"/>
    <col min="14333" max="14333" width="36.5703125" style="1" customWidth="1"/>
    <col min="14334" max="14334" width="10" style="1" customWidth="1"/>
    <col min="14335" max="14335" width="5.7109375" style="1" bestFit="1" customWidth="1"/>
    <col min="14336" max="14336" width="10.28515625" style="1" bestFit="1" customWidth="1"/>
    <col min="14337" max="14337" width="13.28515625" style="1" bestFit="1" customWidth="1"/>
    <col min="14338" max="14338" width="10.140625" style="1" customWidth="1"/>
    <col min="14339" max="14339" width="10.7109375" style="1" bestFit="1" customWidth="1"/>
    <col min="14340" max="14340" width="13.5703125" style="1" customWidth="1"/>
    <col min="14341" max="14341" width="9.140625" style="1"/>
    <col min="14342" max="14342" width="6" style="1" bestFit="1" customWidth="1"/>
    <col min="14343" max="14343" width="9.85546875" style="1" bestFit="1" customWidth="1"/>
    <col min="14344" max="14344" width="9" style="1" customWidth="1"/>
    <col min="14345" max="14345" width="10" style="1" bestFit="1" customWidth="1"/>
    <col min="14346" max="14346" width="9.7109375" style="1" bestFit="1" customWidth="1"/>
    <col min="14347" max="14347" width="11.42578125" style="1" bestFit="1" customWidth="1"/>
    <col min="14348" max="14348" width="0.42578125" style="1" customWidth="1"/>
    <col min="14349" max="14587" width="9.140625" style="1"/>
    <col min="14588" max="14588" width="8.140625" style="1" customWidth="1"/>
    <col min="14589" max="14589" width="36.5703125" style="1" customWidth="1"/>
    <col min="14590" max="14590" width="10" style="1" customWidth="1"/>
    <col min="14591" max="14591" width="5.7109375" style="1" bestFit="1" customWidth="1"/>
    <col min="14592" max="14592" width="10.28515625" style="1" bestFit="1" customWidth="1"/>
    <col min="14593" max="14593" width="13.28515625" style="1" bestFit="1" customWidth="1"/>
    <col min="14594" max="14594" width="10.140625" style="1" customWidth="1"/>
    <col min="14595" max="14595" width="10.7109375" style="1" bestFit="1" customWidth="1"/>
    <col min="14596" max="14596" width="13.5703125" style="1" customWidth="1"/>
    <col min="14597" max="14597" width="9.140625" style="1"/>
    <col min="14598" max="14598" width="6" style="1" bestFit="1" customWidth="1"/>
    <col min="14599" max="14599" width="9.85546875" style="1" bestFit="1" customWidth="1"/>
    <col min="14600" max="14600" width="9" style="1" customWidth="1"/>
    <col min="14601" max="14601" width="10" style="1" bestFit="1" customWidth="1"/>
    <col min="14602" max="14602" width="9.7109375" style="1" bestFit="1" customWidth="1"/>
    <col min="14603" max="14603" width="11.42578125" style="1" bestFit="1" customWidth="1"/>
    <col min="14604" max="14604" width="0.42578125" style="1" customWidth="1"/>
    <col min="14605" max="14843" width="9.140625" style="1"/>
    <col min="14844" max="14844" width="8.140625" style="1" customWidth="1"/>
    <col min="14845" max="14845" width="36.5703125" style="1" customWidth="1"/>
    <col min="14846" max="14846" width="10" style="1" customWidth="1"/>
    <col min="14847" max="14847" width="5.7109375" style="1" bestFit="1" customWidth="1"/>
    <col min="14848" max="14848" width="10.28515625" style="1" bestFit="1" customWidth="1"/>
    <col min="14849" max="14849" width="13.28515625" style="1" bestFit="1" customWidth="1"/>
    <col min="14850" max="14850" width="10.140625" style="1" customWidth="1"/>
    <col min="14851" max="14851" width="10.7109375" style="1" bestFit="1" customWidth="1"/>
    <col min="14852" max="14852" width="13.5703125" style="1" customWidth="1"/>
    <col min="14853" max="14853" width="9.140625" style="1"/>
    <col min="14854" max="14854" width="6" style="1" bestFit="1" customWidth="1"/>
    <col min="14855" max="14855" width="9.85546875" style="1" bestFit="1" customWidth="1"/>
    <col min="14856" max="14856" width="9" style="1" customWidth="1"/>
    <col min="14857" max="14857" width="10" style="1" bestFit="1" customWidth="1"/>
    <col min="14858" max="14858" width="9.7109375" style="1" bestFit="1" customWidth="1"/>
    <col min="14859" max="14859" width="11.42578125" style="1" bestFit="1" customWidth="1"/>
    <col min="14860" max="14860" width="0.42578125" style="1" customWidth="1"/>
    <col min="14861" max="15099" width="9.140625" style="1"/>
    <col min="15100" max="15100" width="8.140625" style="1" customWidth="1"/>
    <col min="15101" max="15101" width="36.5703125" style="1" customWidth="1"/>
    <col min="15102" max="15102" width="10" style="1" customWidth="1"/>
    <col min="15103" max="15103" width="5.7109375" style="1" bestFit="1" customWidth="1"/>
    <col min="15104" max="15104" width="10.28515625" style="1" bestFit="1" customWidth="1"/>
    <col min="15105" max="15105" width="13.28515625" style="1" bestFit="1" customWidth="1"/>
    <col min="15106" max="15106" width="10.140625" style="1" customWidth="1"/>
    <col min="15107" max="15107" width="10.7109375" style="1" bestFit="1" customWidth="1"/>
    <col min="15108" max="15108" width="13.5703125" style="1" customWidth="1"/>
    <col min="15109" max="15109" width="9.140625" style="1"/>
    <col min="15110" max="15110" width="6" style="1" bestFit="1" customWidth="1"/>
    <col min="15111" max="15111" width="9.85546875" style="1" bestFit="1" customWidth="1"/>
    <col min="15112" max="15112" width="9" style="1" customWidth="1"/>
    <col min="15113" max="15113" width="10" style="1" bestFit="1" customWidth="1"/>
    <col min="15114" max="15114" width="9.7109375" style="1" bestFit="1" customWidth="1"/>
    <col min="15115" max="15115" width="11.42578125" style="1" bestFit="1" customWidth="1"/>
    <col min="15116" max="15116" width="0.42578125" style="1" customWidth="1"/>
    <col min="15117" max="15355" width="9.140625" style="1"/>
    <col min="15356" max="15356" width="8.140625" style="1" customWidth="1"/>
    <col min="15357" max="15357" width="36.5703125" style="1" customWidth="1"/>
    <col min="15358" max="15358" width="10" style="1" customWidth="1"/>
    <col min="15359" max="15359" width="5.7109375" style="1" bestFit="1" customWidth="1"/>
    <col min="15360" max="15360" width="10.28515625" style="1" bestFit="1" customWidth="1"/>
    <col min="15361" max="15361" width="13.28515625" style="1" bestFit="1" customWidth="1"/>
    <col min="15362" max="15362" width="10.140625" style="1" customWidth="1"/>
    <col min="15363" max="15363" width="10.7109375" style="1" bestFit="1" customWidth="1"/>
    <col min="15364" max="15364" width="13.5703125" style="1" customWidth="1"/>
    <col min="15365" max="15365" width="9.140625" style="1"/>
    <col min="15366" max="15366" width="6" style="1" bestFit="1" customWidth="1"/>
    <col min="15367" max="15367" width="9.85546875" style="1" bestFit="1" customWidth="1"/>
    <col min="15368" max="15368" width="9" style="1" customWidth="1"/>
    <col min="15369" max="15369" width="10" style="1" bestFit="1" customWidth="1"/>
    <col min="15370" max="15370" width="9.7109375" style="1" bestFit="1" customWidth="1"/>
    <col min="15371" max="15371" width="11.42578125" style="1" bestFit="1" customWidth="1"/>
    <col min="15372" max="15372" width="0.42578125" style="1" customWidth="1"/>
    <col min="15373" max="15611" width="9.140625" style="1"/>
    <col min="15612" max="15612" width="8.140625" style="1" customWidth="1"/>
    <col min="15613" max="15613" width="36.5703125" style="1" customWidth="1"/>
    <col min="15614" max="15614" width="10" style="1" customWidth="1"/>
    <col min="15615" max="15615" width="5.7109375" style="1" bestFit="1" customWidth="1"/>
    <col min="15616" max="15616" width="10.28515625" style="1" bestFit="1" customWidth="1"/>
    <col min="15617" max="15617" width="13.28515625" style="1" bestFit="1" customWidth="1"/>
    <col min="15618" max="15618" width="10.140625" style="1" customWidth="1"/>
    <col min="15619" max="15619" width="10.7109375" style="1" bestFit="1" customWidth="1"/>
    <col min="15620" max="15620" width="13.5703125" style="1" customWidth="1"/>
    <col min="15621" max="15621" width="9.140625" style="1"/>
    <col min="15622" max="15622" width="6" style="1" bestFit="1" customWidth="1"/>
    <col min="15623" max="15623" width="9.85546875" style="1" bestFit="1" customWidth="1"/>
    <col min="15624" max="15624" width="9" style="1" customWidth="1"/>
    <col min="15625" max="15625" width="10" style="1" bestFit="1" customWidth="1"/>
    <col min="15626" max="15626" width="9.7109375" style="1" bestFit="1" customWidth="1"/>
    <col min="15627" max="15627" width="11.42578125" style="1" bestFit="1" customWidth="1"/>
    <col min="15628" max="15628" width="0.42578125" style="1" customWidth="1"/>
    <col min="15629" max="15867" width="9.140625" style="1"/>
    <col min="15868" max="15868" width="8.140625" style="1" customWidth="1"/>
    <col min="15869" max="15869" width="36.5703125" style="1" customWidth="1"/>
    <col min="15870" max="15870" width="10" style="1" customWidth="1"/>
    <col min="15871" max="15871" width="5.7109375" style="1" bestFit="1" customWidth="1"/>
    <col min="15872" max="15872" width="10.28515625" style="1" bestFit="1" customWidth="1"/>
    <col min="15873" max="15873" width="13.28515625" style="1" bestFit="1" customWidth="1"/>
    <col min="15874" max="15874" width="10.140625" style="1" customWidth="1"/>
    <col min="15875" max="15875" width="10.7109375" style="1" bestFit="1" customWidth="1"/>
    <col min="15876" max="15876" width="13.5703125" style="1" customWidth="1"/>
    <col min="15877" max="15877" width="9.140625" style="1"/>
    <col min="15878" max="15878" width="6" style="1" bestFit="1" customWidth="1"/>
    <col min="15879" max="15879" width="9.85546875" style="1" bestFit="1" customWidth="1"/>
    <col min="15880" max="15880" width="9" style="1" customWidth="1"/>
    <col min="15881" max="15881" width="10" style="1" bestFit="1" customWidth="1"/>
    <col min="15882" max="15882" width="9.7109375" style="1" bestFit="1" customWidth="1"/>
    <col min="15883" max="15883" width="11.42578125" style="1" bestFit="1" customWidth="1"/>
    <col min="15884" max="15884" width="0.42578125" style="1" customWidth="1"/>
    <col min="15885" max="16123" width="9.140625" style="1"/>
    <col min="16124" max="16124" width="8.140625" style="1" customWidth="1"/>
    <col min="16125" max="16125" width="36.5703125" style="1" customWidth="1"/>
    <col min="16126" max="16126" width="10" style="1" customWidth="1"/>
    <col min="16127" max="16127" width="5.7109375" style="1" bestFit="1" customWidth="1"/>
    <col min="16128" max="16128" width="10.28515625" style="1" bestFit="1" customWidth="1"/>
    <col min="16129" max="16129" width="13.28515625" style="1" bestFit="1" customWidth="1"/>
    <col min="16130" max="16130" width="10.140625" style="1" customWidth="1"/>
    <col min="16131" max="16131" width="10.7109375" style="1" bestFit="1" customWidth="1"/>
    <col min="16132" max="16132" width="13.5703125" style="1" customWidth="1"/>
    <col min="16133" max="16133" width="9.140625" style="1"/>
    <col min="16134" max="16134" width="6" style="1" bestFit="1" customWidth="1"/>
    <col min="16135" max="16135" width="9.85546875" style="1" bestFit="1" customWidth="1"/>
    <col min="16136" max="16136" width="9" style="1" customWidth="1"/>
    <col min="16137" max="16137" width="10" style="1" bestFit="1" customWidth="1"/>
    <col min="16138" max="16138" width="9.7109375" style="1" bestFit="1" customWidth="1"/>
    <col min="16139" max="16139" width="11.42578125" style="1" bestFit="1" customWidth="1"/>
    <col min="16140" max="16140" width="0.42578125" style="1" customWidth="1"/>
    <col min="16141" max="16384" width="9.140625" style="1"/>
  </cols>
  <sheetData>
    <row r="1" spans="1:20" ht="23.25" x14ac:dyDescent="0.25">
      <c r="B1" s="1"/>
      <c r="C1" s="12" t="str">
        <f>ID!B20</f>
        <v>D.1.1.3.</v>
      </c>
      <c r="D1" s="12" t="str">
        <f>ID!C20</f>
        <v>Specifikace a výkaz materiálu (PS01)</v>
      </c>
      <c r="F1" s="2"/>
      <c r="G1" s="13"/>
      <c r="J1" s="14"/>
      <c r="K1" s="15"/>
      <c r="L1" s="13"/>
      <c r="Q1" s="2"/>
      <c r="R1" s="16"/>
      <c r="S1" s="2"/>
      <c r="T1" s="16"/>
    </row>
    <row r="2" spans="1:20" s="18" customFormat="1" ht="15.75" x14ac:dyDescent="0.25">
      <c r="B2" s="19" t="s">
        <v>13</v>
      </c>
      <c r="C2" s="20" t="str">
        <f>ID!B3</f>
        <v>VD Týnec n.L., oprava vzpěrných vrat PK</v>
      </c>
      <c r="D2" s="20"/>
      <c r="E2" s="21"/>
      <c r="F2" s="19"/>
      <c r="G2" s="22"/>
      <c r="H2" s="22"/>
      <c r="I2" s="22"/>
      <c r="J2" s="23"/>
      <c r="K2" s="19"/>
      <c r="L2" s="21"/>
      <c r="M2" s="21"/>
      <c r="N2" s="21"/>
      <c r="O2" s="21"/>
      <c r="P2" s="21"/>
      <c r="Q2" s="24"/>
      <c r="R2" s="25" t="s">
        <v>1</v>
      </c>
      <c r="S2" s="24"/>
      <c r="T2" s="25" t="s">
        <v>1</v>
      </c>
    </row>
    <row r="3" spans="1:20" s="18" customFormat="1" ht="15.75" x14ac:dyDescent="0.25">
      <c r="B3" s="19"/>
      <c r="C3" s="20"/>
      <c r="D3" s="20"/>
      <c r="E3" s="21"/>
      <c r="F3" s="19"/>
      <c r="G3" s="22"/>
      <c r="H3" s="22"/>
      <c r="I3" s="22"/>
      <c r="J3" s="23"/>
      <c r="K3" s="19"/>
      <c r="L3" s="21"/>
      <c r="M3" s="21"/>
      <c r="N3" s="21"/>
      <c r="O3" s="21"/>
      <c r="P3" s="21"/>
      <c r="Q3" s="24"/>
      <c r="R3" s="25"/>
      <c r="S3" s="24"/>
      <c r="T3" s="25"/>
    </row>
    <row r="4" spans="1:20" ht="15.75" customHeight="1" x14ac:dyDescent="0.25">
      <c r="B4" s="100" t="str">
        <f>ID!B8</f>
        <v>PS01</v>
      </c>
      <c r="C4" s="101" t="str">
        <f>ID!C8</f>
        <v>Oprava provizorního hrazení</v>
      </c>
      <c r="D4" s="26"/>
    </row>
    <row r="5" spans="1:20" ht="15.75" thickBot="1" x14ac:dyDescent="0.3">
      <c r="B5" s="20" t="str">
        <f>ID!B9</f>
        <v>část</v>
      </c>
      <c r="C5" s="20" t="str">
        <f>ID!C9</f>
        <v>Oprava hradidel</v>
      </c>
      <c r="D5" s="20" t="s">
        <v>1</v>
      </c>
    </row>
    <row r="6" spans="1:20" x14ac:dyDescent="0.25">
      <c r="A6" s="2"/>
      <c r="B6" s="228" t="s">
        <v>14</v>
      </c>
      <c r="C6" s="29" t="s">
        <v>15</v>
      </c>
      <c r="D6" s="29" t="s">
        <v>16</v>
      </c>
      <c r="E6" s="29" t="s">
        <v>17</v>
      </c>
      <c r="F6" s="30" t="s">
        <v>18</v>
      </c>
      <c r="G6" s="30" t="s">
        <v>19</v>
      </c>
      <c r="H6" s="30" t="s">
        <v>2</v>
      </c>
      <c r="I6" s="30" t="s">
        <v>20</v>
      </c>
      <c r="J6" s="230" t="s">
        <v>21</v>
      </c>
      <c r="K6" s="232" t="s">
        <v>103</v>
      </c>
      <c r="L6" s="29" t="s">
        <v>16</v>
      </c>
      <c r="M6" s="29" t="s">
        <v>22</v>
      </c>
      <c r="N6" s="234" t="s">
        <v>23</v>
      </c>
      <c r="O6" s="235"/>
      <c r="P6" s="236"/>
      <c r="Q6" s="31" t="s">
        <v>24</v>
      </c>
      <c r="R6" s="71" t="s">
        <v>24</v>
      </c>
      <c r="S6" s="31" t="s">
        <v>2</v>
      </c>
      <c r="T6" s="32" t="s">
        <v>2</v>
      </c>
    </row>
    <row r="7" spans="1:20" ht="15.75" thickBot="1" x14ac:dyDescent="0.3">
      <c r="A7" s="2"/>
      <c r="B7" s="229"/>
      <c r="C7" s="33" t="s">
        <v>25</v>
      </c>
      <c r="D7" s="33"/>
      <c r="E7" s="33" t="s">
        <v>26</v>
      </c>
      <c r="F7" s="34" t="s">
        <v>26</v>
      </c>
      <c r="G7" s="34" t="s">
        <v>26</v>
      </c>
      <c r="H7" s="34" t="s">
        <v>27</v>
      </c>
      <c r="I7" s="34" t="s">
        <v>28</v>
      </c>
      <c r="J7" s="231"/>
      <c r="K7" s="233"/>
      <c r="L7" s="33" t="s">
        <v>29</v>
      </c>
      <c r="M7" s="33" t="s">
        <v>30</v>
      </c>
      <c r="N7" s="35" t="s">
        <v>31</v>
      </c>
      <c r="O7" s="35" t="s">
        <v>32</v>
      </c>
      <c r="P7" s="35" t="s">
        <v>33</v>
      </c>
      <c r="Q7" s="36" t="s">
        <v>34</v>
      </c>
      <c r="R7" s="72" t="s">
        <v>35</v>
      </c>
      <c r="S7" s="36" t="s">
        <v>44</v>
      </c>
      <c r="T7" s="37" t="s">
        <v>45</v>
      </c>
    </row>
    <row r="8" spans="1:20" s="38" customFormat="1" ht="15.75" thickTop="1" x14ac:dyDescent="0.25">
      <c r="B8" s="39">
        <v>1.1000000000000001</v>
      </c>
      <c r="C8" s="40" t="s">
        <v>46</v>
      </c>
      <c r="D8" s="40" t="s">
        <v>69</v>
      </c>
      <c r="E8" s="41">
        <v>6</v>
      </c>
      <c r="F8" s="42">
        <v>377</v>
      </c>
      <c r="G8" s="43">
        <v>12240</v>
      </c>
      <c r="H8" s="44"/>
      <c r="I8" s="45">
        <f>Q8*G8/1000</f>
        <v>684.46080000000006</v>
      </c>
      <c r="J8" s="46"/>
      <c r="K8" s="47" t="s">
        <v>1</v>
      </c>
      <c r="M8" s="41" t="s">
        <v>0</v>
      </c>
      <c r="N8" s="41">
        <v>1</v>
      </c>
      <c r="O8" s="41">
        <v>1</v>
      </c>
      <c r="P8" s="49">
        <f t="shared" ref="P8:P13" si="0">N8*O8</f>
        <v>1</v>
      </c>
      <c r="Q8" s="50">
        <v>55.92</v>
      </c>
      <c r="R8" s="73">
        <f>I8*P8</f>
        <v>684.46080000000006</v>
      </c>
      <c r="S8" s="77">
        <v>0.184</v>
      </c>
      <c r="T8" s="51">
        <f>S8*G8/1000</f>
        <v>2.2521599999999999</v>
      </c>
    </row>
    <row r="9" spans="1:20" s="38" customFormat="1" x14ac:dyDescent="0.25">
      <c r="B9" s="39">
        <v>1.2</v>
      </c>
      <c r="C9" s="40" t="s">
        <v>47</v>
      </c>
      <c r="D9" s="40" t="s">
        <v>38</v>
      </c>
      <c r="E9" s="41">
        <v>8</v>
      </c>
      <c r="F9" s="42">
        <v>48.3</v>
      </c>
      <c r="G9" s="43">
        <v>99</v>
      </c>
      <c r="H9" s="44">
        <v>5.0000000000000001E-3</v>
      </c>
      <c r="I9" s="45">
        <f>Q9*H9</f>
        <v>0.32</v>
      </c>
      <c r="J9" s="46"/>
      <c r="K9" s="47" t="s">
        <v>1</v>
      </c>
      <c r="M9" s="41" t="s">
        <v>0</v>
      </c>
      <c r="N9" s="41">
        <v>1</v>
      </c>
      <c r="O9" s="41">
        <v>4</v>
      </c>
      <c r="P9" s="49">
        <f t="shared" si="0"/>
        <v>4</v>
      </c>
      <c r="Q9" s="50">
        <v>64</v>
      </c>
      <c r="R9" s="73">
        <f t="shared" ref="R9:R19" si="1">I9*P9</f>
        <v>1.28</v>
      </c>
      <c r="S9" s="77">
        <f>H9</f>
        <v>5.0000000000000001E-3</v>
      </c>
      <c r="T9" s="51">
        <f>P9*S9</f>
        <v>0.02</v>
      </c>
    </row>
    <row r="10" spans="1:20" s="38" customFormat="1" x14ac:dyDescent="0.25">
      <c r="B10" s="39">
        <v>1.3</v>
      </c>
      <c r="C10" s="40" t="s">
        <v>51</v>
      </c>
      <c r="D10" s="40" t="s">
        <v>38</v>
      </c>
      <c r="E10" s="41">
        <v>8</v>
      </c>
      <c r="F10" s="42">
        <v>48.3</v>
      </c>
      <c r="G10" s="43">
        <v>171</v>
      </c>
      <c r="H10" s="44">
        <v>5.3600000000000002E-2</v>
      </c>
      <c r="I10" s="45">
        <f>Q10*H10</f>
        <v>3.4304000000000001</v>
      </c>
      <c r="J10" s="46"/>
      <c r="K10" s="47" t="s">
        <v>1</v>
      </c>
      <c r="L10" s="48" t="s">
        <v>40</v>
      </c>
      <c r="M10" s="41" t="s">
        <v>0</v>
      </c>
      <c r="N10" s="41">
        <v>1</v>
      </c>
      <c r="O10" s="41">
        <v>2</v>
      </c>
      <c r="P10" s="49">
        <f t="shared" si="0"/>
        <v>2</v>
      </c>
      <c r="Q10" s="50">
        <v>64</v>
      </c>
      <c r="R10" s="73">
        <f t="shared" si="1"/>
        <v>6.8608000000000002</v>
      </c>
      <c r="S10" s="77">
        <v>1.4E-2</v>
      </c>
      <c r="T10" s="51">
        <f>P10*S10</f>
        <v>2.8000000000000001E-2</v>
      </c>
    </row>
    <row r="11" spans="1:20" s="38" customFormat="1" x14ac:dyDescent="0.25">
      <c r="B11" s="39">
        <v>1.4</v>
      </c>
      <c r="C11" s="40" t="s">
        <v>48</v>
      </c>
      <c r="D11" s="40" t="s">
        <v>38</v>
      </c>
      <c r="E11" s="41">
        <v>8</v>
      </c>
      <c r="F11" s="42">
        <v>175</v>
      </c>
      <c r="G11" s="43">
        <v>238</v>
      </c>
      <c r="H11" s="44">
        <f>F11/1000*G11/1000</f>
        <v>4.165E-2</v>
      </c>
      <c r="I11" s="45">
        <f>Q11*H11</f>
        <v>2.6656</v>
      </c>
      <c r="J11" s="46"/>
      <c r="K11" s="47" t="s">
        <v>1</v>
      </c>
      <c r="L11" s="48" t="s">
        <v>40</v>
      </c>
      <c r="M11" s="41" t="s">
        <v>0</v>
      </c>
      <c r="N11" s="41">
        <v>1</v>
      </c>
      <c r="O11" s="41">
        <v>4</v>
      </c>
      <c r="P11" s="49">
        <f t="shared" si="0"/>
        <v>4</v>
      </c>
      <c r="Q11" s="50">
        <v>64</v>
      </c>
      <c r="R11" s="73">
        <f t="shared" si="1"/>
        <v>10.6624</v>
      </c>
      <c r="S11" s="77">
        <f>H11</f>
        <v>4.165E-2</v>
      </c>
      <c r="T11" s="51">
        <f>P11*S11</f>
        <v>0.1666</v>
      </c>
    </row>
    <row r="12" spans="1:20" s="38" customFormat="1" x14ac:dyDescent="0.25">
      <c r="B12" s="39">
        <v>1.5</v>
      </c>
      <c r="C12" s="40" t="s">
        <v>49</v>
      </c>
      <c r="D12" s="40" t="s">
        <v>58</v>
      </c>
      <c r="E12" s="41">
        <v>30</v>
      </c>
      <c r="F12" s="42">
        <v>60</v>
      </c>
      <c r="G12" s="43">
        <v>390</v>
      </c>
      <c r="H12" s="44" t="s">
        <v>1</v>
      </c>
      <c r="I12" s="45">
        <f t="shared" ref="I12:I13" si="2">Q12*G12/1000</f>
        <v>10.104899999999999</v>
      </c>
      <c r="J12" s="46"/>
      <c r="K12" s="47" t="s">
        <v>1</v>
      </c>
      <c r="L12" s="48" t="s">
        <v>40</v>
      </c>
      <c r="M12" s="41" t="s">
        <v>0</v>
      </c>
      <c r="N12" s="41">
        <v>1</v>
      </c>
      <c r="O12" s="41">
        <v>2</v>
      </c>
      <c r="P12" s="49">
        <f t="shared" si="0"/>
        <v>2</v>
      </c>
      <c r="Q12" s="50">
        <v>25.91</v>
      </c>
      <c r="R12" s="73">
        <f t="shared" si="1"/>
        <v>20.209799999999998</v>
      </c>
      <c r="S12" s="77">
        <v>0.28000000000000003</v>
      </c>
      <c r="T12" s="51">
        <f>S12*G12/1000*P12</f>
        <v>0.21840000000000004</v>
      </c>
    </row>
    <row r="13" spans="1:20" s="38" customFormat="1" x14ac:dyDescent="0.25">
      <c r="B13" s="39">
        <v>1.6</v>
      </c>
      <c r="C13" s="40" t="s">
        <v>50</v>
      </c>
      <c r="D13" s="40" t="s">
        <v>59</v>
      </c>
      <c r="E13" s="41">
        <v>20</v>
      </c>
      <c r="F13" s="42">
        <v>48.3</v>
      </c>
      <c r="G13" s="43">
        <v>370</v>
      </c>
      <c r="H13" s="44"/>
      <c r="I13" s="45">
        <f t="shared" si="2"/>
        <v>2.9045000000000001</v>
      </c>
      <c r="J13" s="46"/>
      <c r="K13" s="47" t="s">
        <v>1</v>
      </c>
      <c r="L13" s="48" t="s">
        <v>40</v>
      </c>
      <c r="M13" s="41" t="s">
        <v>0</v>
      </c>
      <c r="N13" s="41">
        <v>1</v>
      </c>
      <c r="O13" s="41">
        <v>2</v>
      </c>
      <c r="P13" s="49">
        <f t="shared" si="0"/>
        <v>2</v>
      </c>
      <c r="Q13" s="50">
        <v>7.85</v>
      </c>
      <c r="R13" s="73">
        <f t="shared" si="1"/>
        <v>5.8090000000000002</v>
      </c>
      <c r="S13" s="77">
        <v>0.14000000000000001</v>
      </c>
      <c r="T13" s="51">
        <f>S13*G13/1000*P13</f>
        <v>0.10360000000000001</v>
      </c>
    </row>
    <row r="14" spans="1:20" s="38" customFormat="1" x14ac:dyDescent="0.25">
      <c r="B14" s="39">
        <v>1.7</v>
      </c>
      <c r="C14" s="40" t="s">
        <v>54</v>
      </c>
      <c r="D14" s="40" t="s">
        <v>60</v>
      </c>
      <c r="E14" s="41">
        <v>12</v>
      </c>
      <c r="F14" s="42">
        <v>110</v>
      </c>
      <c r="G14" s="43">
        <v>1660</v>
      </c>
      <c r="H14" s="44">
        <f>F14/1000*G14/1000</f>
        <v>0.18259999999999998</v>
      </c>
      <c r="I14" s="45">
        <f>Q14*H14</f>
        <v>17.529599999999999</v>
      </c>
      <c r="J14" s="46" t="s">
        <v>1</v>
      </c>
      <c r="K14" s="47" t="s">
        <v>1</v>
      </c>
      <c r="L14" s="48" t="s">
        <v>40</v>
      </c>
      <c r="M14" s="41" t="s">
        <v>0</v>
      </c>
      <c r="N14" s="41">
        <v>1</v>
      </c>
      <c r="O14" s="41">
        <v>4</v>
      </c>
      <c r="P14" s="49">
        <f t="shared" ref="P14:P19" si="3">N14*O14</f>
        <v>4</v>
      </c>
      <c r="Q14" s="50">
        <v>96</v>
      </c>
      <c r="R14" s="73">
        <f t="shared" si="1"/>
        <v>70.118399999999994</v>
      </c>
      <c r="S14" s="77">
        <f>2*H14</f>
        <v>0.36519999999999997</v>
      </c>
      <c r="T14" s="51">
        <f>S14*P14</f>
        <v>1.4607999999999999</v>
      </c>
    </row>
    <row r="15" spans="1:20" x14ac:dyDescent="0.25">
      <c r="A15" s="2"/>
      <c r="B15" s="39">
        <v>1.8</v>
      </c>
      <c r="C15" s="40" t="s">
        <v>53</v>
      </c>
      <c r="D15" s="40" t="s">
        <v>61</v>
      </c>
      <c r="E15" s="41">
        <v>22</v>
      </c>
      <c r="F15" s="42">
        <v>100</v>
      </c>
      <c r="G15" s="43">
        <v>6780</v>
      </c>
      <c r="H15" s="44">
        <f>F15/1000*G15/1000</f>
        <v>0.67800000000000005</v>
      </c>
      <c r="I15" s="45">
        <f>Q15*H15</f>
        <v>119.328</v>
      </c>
      <c r="J15" s="52"/>
      <c r="K15" s="47" t="s">
        <v>1</v>
      </c>
      <c r="L15" s="48" t="s">
        <v>40</v>
      </c>
      <c r="M15" s="41" t="s">
        <v>0</v>
      </c>
      <c r="N15" s="41">
        <v>1</v>
      </c>
      <c r="O15" s="41">
        <v>2</v>
      </c>
      <c r="P15" s="49">
        <f t="shared" si="3"/>
        <v>2</v>
      </c>
      <c r="Q15" s="50">
        <v>176</v>
      </c>
      <c r="R15" s="73">
        <f t="shared" si="1"/>
        <v>238.65600000000001</v>
      </c>
      <c r="S15" s="77">
        <f>2*H15</f>
        <v>1.3560000000000001</v>
      </c>
      <c r="T15" s="51">
        <f>S15*P15</f>
        <v>2.7120000000000002</v>
      </c>
    </row>
    <row r="16" spans="1:20" x14ac:dyDescent="0.25">
      <c r="A16" s="2"/>
      <c r="B16" s="39">
        <v>1.9</v>
      </c>
      <c r="C16" s="40" t="s">
        <v>52</v>
      </c>
      <c r="D16" s="40" t="s">
        <v>62</v>
      </c>
      <c r="E16" s="41">
        <v>20</v>
      </c>
      <c r="F16" s="42"/>
      <c r="G16" s="43">
        <v>202</v>
      </c>
      <c r="H16" s="44"/>
      <c r="I16" s="45">
        <f t="shared" ref="I16" si="4">Q16*G16/1000</f>
        <v>0.49692000000000003</v>
      </c>
      <c r="J16" s="52"/>
      <c r="K16" s="47"/>
      <c r="L16" s="48" t="s">
        <v>40</v>
      </c>
      <c r="M16" s="41" t="s">
        <v>0</v>
      </c>
      <c r="N16" s="41">
        <v>1</v>
      </c>
      <c r="O16" s="41">
        <v>8</v>
      </c>
      <c r="P16" s="49">
        <f t="shared" si="3"/>
        <v>8</v>
      </c>
      <c r="Q16" s="50">
        <v>2.46</v>
      </c>
      <c r="R16" s="73">
        <f t="shared" si="1"/>
        <v>3.9753600000000002</v>
      </c>
      <c r="S16" s="77">
        <v>1.2999999999999999E-2</v>
      </c>
      <c r="T16" s="51">
        <f>P16*S16</f>
        <v>0.104</v>
      </c>
    </row>
    <row r="17" spans="1:20" x14ac:dyDescent="0.25">
      <c r="A17" s="2"/>
      <c r="B17" s="39" t="s">
        <v>222</v>
      </c>
      <c r="C17" s="54" t="s">
        <v>55</v>
      </c>
      <c r="D17" s="54"/>
      <c r="E17" s="55"/>
      <c r="F17" s="56"/>
      <c r="G17" s="57"/>
      <c r="H17" s="58"/>
      <c r="I17" s="45"/>
      <c r="J17" s="52"/>
      <c r="K17" s="59" t="s">
        <v>104</v>
      </c>
      <c r="L17" s="42" t="s">
        <v>65</v>
      </c>
      <c r="M17" s="41" t="s">
        <v>0</v>
      </c>
      <c r="N17" s="41">
        <v>1</v>
      </c>
      <c r="O17" s="41">
        <v>85</v>
      </c>
      <c r="P17" s="49">
        <f t="shared" si="3"/>
        <v>85</v>
      </c>
      <c r="Q17" s="76">
        <v>5.0000000000000001E-3</v>
      </c>
      <c r="R17" s="74">
        <f>P17*Q17</f>
        <v>0.42499999999999999</v>
      </c>
      <c r="S17" s="76"/>
      <c r="T17" s="62"/>
    </row>
    <row r="18" spans="1:20" x14ac:dyDescent="0.25">
      <c r="A18" s="2"/>
      <c r="B18" s="39" t="s">
        <v>223</v>
      </c>
      <c r="C18" s="54" t="s">
        <v>56</v>
      </c>
      <c r="D18" s="54" t="s">
        <v>63</v>
      </c>
      <c r="E18" s="55">
        <v>30</v>
      </c>
      <c r="F18" s="56">
        <v>8</v>
      </c>
      <c r="G18" s="57">
        <v>2445</v>
      </c>
      <c r="H18" s="58"/>
      <c r="I18" s="45">
        <f t="shared" ref="I18" si="5">Q18*G18/1000</f>
        <v>4.5965999999999996</v>
      </c>
      <c r="J18" s="52"/>
      <c r="K18" s="59" t="s">
        <v>105</v>
      </c>
      <c r="L18" s="48">
        <v>1.4300999999999999</v>
      </c>
      <c r="M18" s="41" t="s">
        <v>0</v>
      </c>
      <c r="N18" s="41">
        <v>1</v>
      </c>
      <c r="O18" s="41">
        <v>5</v>
      </c>
      <c r="P18" s="49">
        <f t="shared" si="3"/>
        <v>5</v>
      </c>
      <c r="Q18" s="61">
        <v>1.88</v>
      </c>
      <c r="R18" s="73">
        <f t="shared" si="1"/>
        <v>22.982999999999997</v>
      </c>
      <c r="S18" s="76"/>
      <c r="T18" s="62"/>
    </row>
    <row r="19" spans="1:20" x14ac:dyDescent="0.25">
      <c r="A19" s="2"/>
      <c r="B19" s="39">
        <v>1.1200000000000001</v>
      </c>
      <c r="C19" s="54" t="s">
        <v>57</v>
      </c>
      <c r="D19" s="54" t="s">
        <v>64</v>
      </c>
      <c r="E19" s="55">
        <v>35</v>
      </c>
      <c r="F19" s="56">
        <v>80</v>
      </c>
      <c r="G19" s="57">
        <v>12240</v>
      </c>
      <c r="H19" s="58">
        <v>1E-3</v>
      </c>
      <c r="I19" s="45">
        <f>Q19*G19/1000</f>
        <v>19.584</v>
      </c>
      <c r="J19" s="52"/>
      <c r="K19" s="59" t="s">
        <v>106</v>
      </c>
      <c r="L19" s="56" t="s">
        <v>66</v>
      </c>
      <c r="M19" s="41" t="s">
        <v>0</v>
      </c>
      <c r="N19" s="41">
        <v>1</v>
      </c>
      <c r="O19" s="41">
        <v>1</v>
      </c>
      <c r="P19" s="49">
        <f t="shared" si="3"/>
        <v>1</v>
      </c>
      <c r="Q19" s="61">
        <v>1.6</v>
      </c>
      <c r="R19" s="73">
        <f t="shared" si="1"/>
        <v>19.584</v>
      </c>
      <c r="S19" s="76"/>
      <c r="T19" s="62"/>
    </row>
    <row r="20" spans="1:20" x14ac:dyDescent="0.25">
      <c r="A20" s="2"/>
      <c r="B20" s="39">
        <v>1.1299999999999999</v>
      </c>
      <c r="C20" s="54" t="s">
        <v>67</v>
      </c>
      <c r="D20" s="55"/>
      <c r="E20" s="55">
        <v>8</v>
      </c>
      <c r="F20" s="56"/>
      <c r="G20" s="57">
        <v>10</v>
      </c>
      <c r="H20" s="58"/>
      <c r="I20" s="45"/>
      <c r="J20" s="52"/>
      <c r="K20" s="59" t="s">
        <v>68</v>
      </c>
      <c r="L20" s="42" t="s">
        <v>39</v>
      </c>
      <c r="M20" s="41" t="s">
        <v>0</v>
      </c>
      <c r="N20" s="41">
        <v>1</v>
      </c>
      <c r="O20" s="41">
        <v>85</v>
      </c>
      <c r="P20" s="49">
        <f t="shared" ref="P20" si="6">N20*O20</f>
        <v>85</v>
      </c>
      <c r="Q20" s="76">
        <v>6.0000000000000001E-3</v>
      </c>
      <c r="R20" s="74">
        <f>P20*Q20</f>
        <v>0.51</v>
      </c>
      <c r="S20" s="76"/>
      <c r="T20" s="62"/>
    </row>
    <row r="21" spans="1:20" ht="15.75" thickBot="1" x14ac:dyDescent="0.3">
      <c r="A21" s="2"/>
      <c r="B21" s="53"/>
      <c r="C21" s="54"/>
      <c r="D21" s="55"/>
      <c r="E21" s="55"/>
      <c r="F21" s="56"/>
      <c r="G21" s="57"/>
      <c r="H21" s="58"/>
      <c r="I21" s="45"/>
      <c r="J21" s="46"/>
      <c r="K21" s="59"/>
      <c r="L21" s="56"/>
      <c r="M21" s="55"/>
      <c r="N21" s="55"/>
      <c r="O21" s="55"/>
      <c r="P21" s="60"/>
      <c r="Q21" s="61"/>
      <c r="R21" s="74"/>
      <c r="S21" s="76"/>
      <c r="T21" s="62"/>
    </row>
    <row r="22" spans="1:20" ht="16.5" thickTop="1" thickBot="1" x14ac:dyDescent="0.3">
      <c r="A22" s="2"/>
      <c r="B22" s="239" t="s">
        <v>37</v>
      </c>
      <c r="C22" s="240"/>
      <c r="D22" s="63"/>
      <c r="E22" s="64"/>
      <c r="F22" s="65"/>
      <c r="G22" s="66"/>
      <c r="H22" s="66" t="s">
        <v>1</v>
      </c>
      <c r="I22" s="67"/>
      <c r="J22" s="68"/>
      <c r="K22" s="65"/>
      <c r="L22" s="64"/>
      <c r="M22" s="64"/>
      <c r="N22" s="64"/>
      <c r="O22" s="64"/>
      <c r="P22" s="64"/>
      <c r="Q22" s="69"/>
      <c r="R22" s="75">
        <f>SUM(R8:R21)</f>
        <v>1085.5345599999998</v>
      </c>
      <c r="S22" s="69"/>
      <c r="T22" s="70">
        <f>SUM(T8:T21)</f>
        <v>7.0655600000000005</v>
      </c>
    </row>
    <row r="23" spans="1:20" ht="16.5" thickTop="1" thickBot="1" x14ac:dyDescent="0.3">
      <c r="A23" s="2"/>
      <c r="B23" s="237" t="s">
        <v>70</v>
      </c>
      <c r="C23" s="238"/>
      <c r="D23" s="63"/>
      <c r="E23" s="64"/>
      <c r="F23" s="65"/>
      <c r="G23" s="66"/>
      <c r="H23" s="66" t="s">
        <v>1</v>
      </c>
      <c r="I23" s="67"/>
      <c r="J23" s="68"/>
      <c r="K23" s="65"/>
      <c r="L23" s="64"/>
      <c r="M23" s="64" t="s">
        <v>0</v>
      </c>
      <c r="N23" s="64"/>
      <c r="O23" s="64"/>
      <c r="P23" s="64">
        <v>28</v>
      </c>
      <c r="Q23" s="69"/>
      <c r="R23" s="75">
        <f>R22*P23</f>
        <v>30394.967679999994</v>
      </c>
      <c r="S23" s="69"/>
      <c r="T23" s="70">
        <f>T22*P23</f>
        <v>197.83568000000002</v>
      </c>
    </row>
    <row r="24" spans="1:20" x14ac:dyDescent="0.25">
      <c r="B24" s="27"/>
      <c r="C24" s="28"/>
      <c r="D24" s="28"/>
      <c r="E24" s="27"/>
    </row>
    <row r="25" spans="1:20" x14ac:dyDescent="0.25">
      <c r="B25" s="27"/>
      <c r="C25" s="28"/>
      <c r="D25" s="28"/>
      <c r="E25" s="27"/>
    </row>
    <row r="26" spans="1:20" ht="15.75" thickBot="1" x14ac:dyDescent="0.3">
      <c r="B26" s="20" t="str">
        <f>ID!D7</f>
        <v>část</v>
      </c>
      <c r="C26" s="20" t="str">
        <f>ID!C10</f>
        <v>Oprava lávky PH</v>
      </c>
      <c r="D26" s="20" t="s">
        <v>1</v>
      </c>
      <c r="E26" s="27"/>
    </row>
    <row r="27" spans="1:20" x14ac:dyDescent="0.25">
      <c r="A27" s="2"/>
      <c r="B27" s="228" t="s">
        <v>14</v>
      </c>
      <c r="C27" s="29" t="s">
        <v>15</v>
      </c>
      <c r="D27" s="29" t="s">
        <v>16</v>
      </c>
      <c r="E27" s="29" t="s">
        <v>17</v>
      </c>
      <c r="F27" s="30" t="s">
        <v>18</v>
      </c>
      <c r="G27" s="30" t="s">
        <v>19</v>
      </c>
      <c r="H27" s="30" t="s">
        <v>2</v>
      </c>
      <c r="I27" s="30" t="s">
        <v>20</v>
      </c>
      <c r="J27" s="230" t="s">
        <v>21</v>
      </c>
      <c r="K27" s="232" t="s">
        <v>103</v>
      </c>
      <c r="L27" s="29" t="s">
        <v>16</v>
      </c>
      <c r="M27" s="29" t="s">
        <v>22</v>
      </c>
      <c r="N27" s="234" t="s">
        <v>23</v>
      </c>
      <c r="O27" s="235"/>
      <c r="P27" s="236"/>
      <c r="Q27" s="31" t="s">
        <v>24</v>
      </c>
      <c r="R27" s="71" t="s">
        <v>24</v>
      </c>
      <c r="S27" s="31" t="s">
        <v>2</v>
      </c>
      <c r="T27" s="32" t="s">
        <v>2</v>
      </c>
    </row>
    <row r="28" spans="1:20" ht="15.75" thickBot="1" x14ac:dyDescent="0.3">
      <c r="A28" s="2"/>
      <c r="B28" s="229"/>
      <c r="C28" s="33" t="s">
        <v>25</v>
      </c>
      <c r="D28" s="33"/>
      <c r="E28" s="33" t="s">
        <v>26</v>
      </c>
      <c r="F28" s="34" t="s">
        <v>26</v>
      </c>
      <c r="G28" s="34" t="s">
        <v>26</v>
      </c>
      <c r="H28" s="34" t="s">
        <v>27</v>
      </c>
      <c r="I28" s="34" t="s">
        <v>28</v>
      </c>
      <c r="J28" s="231"/>
      <c r="K28" s="233"/>
      <c r="L28" s="33" t="s">
        <v>29</v>
      </c>
      <c r="M28" s="33" t="s">
        <v>30</v>
      </c>
      <c r="N28" s="35" t="s">
        <v>31</v>
      </c>
      <c r="O28" s="35" t="s">
        <v>32</v>
      </c>
      <c r="P28" s="35" t="s">
        <v>33</v>
      </c>
      <c r="Q28" s="36" t="s">
        <v>34</v>
      </c>
      <c r="R28" s="72" t="s">
        <v>35</v>
      </c>
      <c r="S28" s="36" t="s">
        <v>44</v>
      </c>
      <c r="T28" s="37" t="s">
        <v>45</v>
      </c>
    </row>
    <row r="29" spans="1:20" s="38" customFormat="1" ht="15.75" thickTop="1" x14ac:dyDescent="0.25">
      <c r="B29" s="39">
        <v>2.1</v>
      </c>
      <c r="C29" s="40" t="s">
        <v>71</v>
      </c>
      <c r="D29" s="40" t="s">
        <v>72</v>
      </c>
      <c r="E29" s="41" t="s">
        <v>1</v>
      </c>
      <c r="F29" s="42">
        <v>100</v>
      </c>
      <c r="G29" s="43">
        <v>6000</v>
      </c>
      <c r="H29" s="44"/>
      <c r="I29" s="45">
        <f>Q29*G29/1000</f>
        <v>42.54</v>
      </c>
      <c r="J29" s="46"/>
      <c r="K29" s="47" t="s">
        <v>120</v>
      </c>
      <c r="L29" s="48" t="s">
        <v>40</v>
      </c>
      <c r="M29" s="41" t="s">
        <v>0</v>
      </c>
      <c r="N29" s="41">
        <v>1</v>
      </c>
      <c r="O29" s="41">
        <v>2</v>
      </c>
      <c r="P29" s="49">
        <f t="shared" ref="P29:P60" si="7">N29*O29</f>
        <v>2</v>
      </c>
      <c r="Q29" s="50">
        <v>7.09</v>
      </c>
      <c r="R29" s="73">
        <f t="shared" ref="R29:R31" si="8">I29*P29</f>
        <v>85.08</v>
      </c>
      <c r="S29" s="77">
        <v>0.4</v>
      </c>
      <c r="T29" s="51">
        <f>S29*G29/1000*P29</f>
        <v>4.8</v>
      </c>
    </row>
    <row r="30" spans="1:20" s="38" customFormat="1" x14ac:dyDescent="0.25">
      <c r="B30" s="39">
        <v>2.2000000000000002</v>
      </c>
      <c r="C30" s="40" t="s">
        <v>73</v>
      </c>
      <c r="D30" s="40" t="s">
        <v>74</v>
      </c>
      <c r="E30" s="41" t="s">
        <v>1</v>
      </c>
      <c r="F30" s="42">
        <v>65</v>
      </c>
      <c r="G30" s="43">
        <v>1015</v>
      </c>
      <c r="H30" s="44"/>
      <c r="I30" s="45">
        <f t="shared" ref="I30:I32" si="9">Q30*G30/1000</f>
        <v>7.1963499999999998</v>
      </c>
      <c r="J30" s="46"/>
      <c r="K30" s="47" t="s">
        <v>120</v>
      </c>
      <c r="L30" s="48" t="s">
        <v>40</v>
      </c>
      <c r="M30" s="41" t="s">
        <v>0</v>
      </c>
      <c r="N30" s="41">
        <v>1</v>
      </c>
      <c r="O30" s="41">
        <v>6</v>
      </c>
      <c r="P30" s="49">
        <f t="shared" si="7"/>
        <v>6</v>
      </c>
      <c r="Q30" s="50">
        <v>7.09</v>
      </c>
      <c r="R30" s="73">
        <f t="shared" si="8"/>
        <v>43.178100000000001</v>
      </c>
      <c r="S30" s="77">
        <v>0.3</v>
      </c>
      <c r="T30" s="51">
        <f>S30*G30/1000*P30</f>
        <v>1.827</v>
      </c>
    </row>
    <row r="31" spans="1:20" s="38" customFormat="1" x14ac:dyDescent="0.25">
      <c r="B31" s="39">
        <v>2.2999999999999998</v>
      </c>
      <c r="C31" s="40" t="s">
        <v>75</v>
      </c>
      <c r="D31" s="40" t="s">
        <v>76</v>
      </c>
      <c r="E31" s="41">
        <v>50</v>
      </c>
      <c r="F31" s="42">
        <v>60</v>
      </c>
      <c r="G31" s="43">
        <v>1015</v>
      </c>
      <c r="H31" s="44"/>
      <c r="I31" s="45">
        <f t="shared" si="9"/>
        <v>7.6531000000000002</v>
      </c>
      <c r="J31" s="46"/>
      <c r="K31" s="47" t="s">
        <v>120</v>
      </c>
      <c r="L31" s="48" t="s">
        <v>40</v>
      </c>
      <c r="M31" s="41" t="s">
        <v>0</v>
      </c>
      <c r="N31" s="41">
        <v>1</v>
      </c>
      <c r="O31" s="41">
        <v>4</v>
      </c>
      <c r="P31" s="49">
        <f t="shared" si="7"/>
        <v>4</v>
      </c>
      <c r="Q31" s="50">
        <v>7.54</v>
      </c>
      <c r="R31" s="73">
        <f t="shared" si="8"/>
        <v>30.612400000000001</v>
      </c>
      <c r="S31" s="77">
        <v>0.32</v>
      </c>
      <c r="T31" s="51">
        <f>S31*G31/1000*P31</f>
        <v>1.2992000000000001</v>
      </c>
    </row>
    <row r="32" spans="1:20" s="38" customFormat="1" x14ac:dyDescent="0.25">
      <c r="B32" s="39">
        <v>2.4</v>
      </c>
      <c r="C32" s="40" t="s">
        <v>77</v>
      </c>
      <c r="D32" s="40" t="s">
        <v>76</v>
      </c>
      <c r="E32" s="41">
        <v>50</v>
      </c>
      <c r="F32" s="42">
        <v>60</v>
      </c>
      <c r="G32" s="43">
        <v>800</v>
      </c>
      <c r="H32" s="44"/>
      <c r="I32" s="45">
        <f t="shared" si="9"/>
        <v>6.032</v>
      </c>
      <c r="J32" s="46"/>
      <c r="K32" s="47" t="s">
        <v>120</v>
      </c>
      <c r="L32" s="48" t="s">
        <v>40</v>
      </c>
      <c r="M32" s="41" t="s">
        <v>0</v>
      </c>
      <c r="N32" s="41">
        <v>1</v>
      </c>
      <c r="O32" s="41">
        <v>8</v>
      </c>
      <c r="P32" s="49">
        <f t="shared" si="7"/>
        <v>8</v>
      </c>
      <c r="Q32" s="50">
        <v>7.54</v>
      </c>
      <c r="R32" s="73">
        <f t="shared" ref="R32:R53" si="10">I32*P32</f>
        <v>48.256</v>
      </c>
      <c r="S32" s="77">
        <v>0.35</v>
      </c>
      <c r="T32" s="51">
        <f>S32*G32/1000*P32</f>
        <v>2.2400000000000002</v>
      </c>
    </row>
    <row r="33" spans="1:20" s="38" customFormat="1" x14ac:dyDescent="0.25">
      <c r="B33" s="39">
        <v>2.5</v>
      </c>
      <c r="C33" s="40" t="s">
        <v>79</v>
      </c>
      <c r="D33" s="40" t="s">
        <v>78</v>
      </c>
      <c r="E33" s="41">
        <v>6</v>
      </c>
      <c r="F33" s="42">
        <v>210</v>
      </c>
      <c r="G33" s="43">
        <v>600</v>
      </c>
      <c r="H33" s="44">
        <f>0.5*F33/1000*G33/1000</f>
        <v>6.3E-2</v>
      </c>
      <c r="I33" s="45">
        <f>H33*Q33</f>
        <v>3.024</v>
      </c>
      <c r="J33" s="46"/>
      <c r="K33" s="47" t="s">
        <v>120</v>
      </c>
      <c r="L33" s="48" t="s">
        <v>40</v>
      </c>
      <c r="M33" s="41" t="s">
        <v>0</v>
      </c>
      <c r="N33" s="41">
        <v>1</v>
      </c>
      <c r="O33" s="41">
        <v>8</v>
      </c>
      <c r="P33" s="49">
        <f t="shared" si="7"/>
        <v>8</v>
      </c>
      <c r="Q33" s="50">
        <v>48</v>
      </c>
      <c r="R33" s="73">
        <f t="shared" si="10"/>
        <v>24.192</v>
      </c>
      <c r="S33" s="77">
        <v>2</v>
      </c>
      <c r="T33" s="51">
        <f>S33*H33*P33</f>
        <v>1.008</v>
      </c>
    </row>
    <row r="34" spans="1:20" s="38" customFormat="1" x14ac:dyDescent="0.25">
      <c r="B34" s="39">
        <v>2.6</v>
      </c>
      <c r="C34" s="40" t="s">
        <v>80</v>
      </c>
      <c r="D34" s="40" t="s">
        <v>83</v>
      </c>
      <c r="E34" s="41">
        <v>8</v>
      </c>
      <c r="F34" s="42">
        <v>45</v>
      </c>
      <c r="G34" s="43">
        <v>86</v>
      </c>
      <c r="H34" s="44">
        <f>F34/1000*G34/1000</f>
        <v>3.8699999999999997E-3</v>
      </c>
      <c r="I34" s="45">
        <f>H34*Q34</f>
        <v>0.24767999999999998</v>
      </c>
      <c r="J34" s="46"/>
      <c r="K34" s="47" t="s">
        <v>120</v>
      </c>
      <c r="L34" s="48" t="s">
        <v>40</v>
      </c>
      <c r="M34" s="41" t="s">
        <v>0</v>
      </c>
      <c r="N34" s="41">
        <v>1</v>
      </c>
      <c r="O34" s="41">
        <v>1</v>
      </c>
      <c r="P34" s="49">
        <f t="shared" si="7"/>
        <v>1</v>
      </c>
      <c r="Q34" s="50">
        <v>64</v>
      </c>
      <c r="R34" s="73">
        <f t="shared" si="10"/>
        <v>0.24767999999999998</v>
      </c>
      <c r="S34" s="77">
        <v>2</v>
      </c>
      <c r="T34" s="51">
        <f>S34*H34*P34</f>
        <v>7.7399999999999995E-3</v>
      </c>
    </row>
    <row r="35" spans="1:20" s="38" customFormat="1" x14ac:dyDescent="0.25">
      <c r="B35" s="39">
        <v>2.7</v>
      </c>
      <c r="C35" s="40" t="s">
        <v>81</v>
      </c>
      <c r="D35" s="40" t="s">
        <v>78</v>
      </c>
      <c r="E35" s="41">
        <v>6</v>
      </c>
      <c r="F35" s="42">
        <v>50</v>
      </c>
      <c r="G35" s="43">
        <v>100</v>
      </c>
      <c r="H35" s="44">
        <f>F35/1000*G35/1000</f>
        <v>5.0000000000000001E-3</v>
      </c>
      <c r="I35" s="45">
        <f>H35*Q35</f>
        <v>0.24</v>
      </c>
      <c r="J35" s="46"/>
      <c r="K35" s="47" t="s">
        <v>120</v>
      </c>
      <c r="L35" s="48" t="s">
        <v>40</v>
      </c>
      <c r="M35" s="41" t="s">
        <v>0</v>
      </c>
      <c r="N35" s="41">
        <v>1</v>
      </c>
      <c r="O35" s="41">
        <v>1</v>
      </c>
      <c r="P35" s="49">
        <f t="shared" si="7"/>
        <v>1</v>
      </c>
      <c r="Q35" s="50">
        <v>48</v>
      </c>
      <c r="R35" s="73">
        <f t="shared" si="10"/>
        <v>0.24</v>
      </c>
      <c r="S35" s="77">
        <v>2</v>
      </c>
      <c r="T35" s="51">
        <f>S35*H35*P35</f>
        <v>0.01</v>
      </c>
    </row>
    <row r="36" spans="1:20" s="38" customFormat="1" x14ac:dyDescent="0.25">
      <c r="B36" s="39">
        <v>2.8</v>
      </c>
      <c r="C36" s="40" t="s">
        <v>82</v>
      </c>
      <c r="D36" s="40" t="s">
        <v>78</v>
      </c>
      <c r="E36" s="41">
        <v>6</v>
      </c>
      <c r="F36" s="42">
        <v>70</v>
      </c>
      <c r="G36" s="43">
        <v>80</v>
      </c>
      <c r="H36" s="44">
        <f>F36/1000*G36/1000</f>
        <v>5.6000000000000008E-3</v>
      </c>
      <c r="I36" s="45">
        <f>H36*Q36</f>
        <v>0.26880000000000004</v>
      </c>
      <c r="J36" s="46"/>
      <c r="K36" s="47" t="s">
        <v>120</v>
      </c>
      <c r="L36" s="48" t="s">
        <v>40</v>
      </c>
      <c r="M36" s="41" t="s">
        <v>0</v>
      </c>
      <c r="N36" s="41">
        <v>1</v>
      </c>
      <c r="O36" s="41">
        <v>4</v>
      </c>
      <c r="P36" s="49">
        <f t="shared" si="7"/>
        <v>4</v>
      </c>
      <c r="Q36" s="50">
        <v>48</v>
      </c>
      <c r="R36" s="73">
        <f t="shared" si="10"/>
        <v>1.0752000000000002</v>
      </c>
      <c r="S36" s="77">
        <v>2</v>
      </c>
      <c r="T36" s="51">
        <f>S36*H36*P36</f>
        <v>4.4800000000000006E-2</v>
      </c>
    </row>
    <row r="37" spans="1:20" s="38" customFormat="1" x14ac:dyDescent="0.25">
      <c r="B37" s="39">
        <v>2.9</v>
      </c>
      <c r="C37" s="40" t="s">
        <v>84</v>
      </c>
      <c r="D37" s="40" t="s">
        <v>78</v>
      </c>
      <c r="E37" s="41">
        <v>6</v>
      </c>
      <c r="F37" s="42">
        <v>65</v>
      </c>
      <c r="G37" s="43">
        <v>70</v>
      </c>
      <c r="H37" s="44">
        <f>0.5*F37/1000*G37/1000</f>
        <v>2.2750000000000001E-3</v>
      </c>
      <c r="I37" s="45">
        <v>0.26200000000000001</v>
      </c>
      <c r="J37" s="46"/>
      <c r="K37" s="47" t="s">
        <v>102</v>
      </c>
      <c r="L37" s="48" t="s">
        <v>40</v>
      </c>
      <c r="M37" s="41" t="s">
        <v>0</v>
      </c>
      <c r="N37" s="41">
        <v>0</v>
      </c>
      <c r="O37" s="41">
        <v>6</v>
      </c>
      <c r="P37" s="49">
        <f t="shared" si="7"/>
        <v>0</v>
      </c>
      <c r="Q37" s="50">
        <v>48</v>
      </c>
      <c r="R37" s="73">
        <f t="shared" si="10"/>
        <v>0</v>
      </c>
      <c r="S37" s="77">
        <v>2</v>
      </c>
      <c r="T37" s="51">
        <f>S37*H37*P37</f>
        <v>0</v>
      </c>
    </row>
    <row r="38" spans="1:20" s="38" customFormat="1" x14ac:dyDescent="0.25">
      <c r="B38" s="39" t="s">
        <v>224</v>
      </c>
      <c r="C38" s="40" t="s">
        <v>85</v>
      </c>
      <c r="D38" s="40" t="s">
        <v>88</v>
      </c>
      <c r="E38" s="41">
        <v>3</v>
      </c>
      <c r="F38" s="42">
        <v>45</v>
      </c>
      <c r="G38" s="43">
        <v>1075</v>
      </c>
      <c r="H38" s="44"/>
      <c r="I38" s="45">
        <f>Q38*G38/1000</f>
        <v>3.3432499999999998</v>
      </c>
      <c r="J38" s="46" t="s">
        <v>1</v>
      </c>
      <c r="K38" s="47" t="s">
        <v>102</v>
      </c>
      <c r="L38" s="48" t="s">
        <v>40</v>
      </c>
      <c r="M38" s="41" t="s">
        <v>0</v>
      </c>
      <c r="N38" s="41">
        <v>0</v>
      </c>
      <c r="O38" s="41">
        <v>3</v>
      </c>
      <c r="P38" s="49">
        <f t="shared" si="7"/>
        <v>0</v>
      </c>
      <c r="Q38" s="50">
        <v>3.11</v>
      </c>
      <c r="R38" s="73">
        <f t="shared" si="10"/>
        <v>0</v>
      </c>
      <c r="S38" s="77">
        <v>0.14099999999999999</v>
      </c>
      <c r="T38" s="51">
        <f>S38*G38/1000*P38</f>
        <v>0</v>
      </c>
    </row>
    <row r="39" spans="1:20" x14ac:dyDescent="0.25">
      <c r="A39" s="2"/>
      <c r="B39" s="39">
        <v>2.11</v>
      </c>
      <c r="C39" s="40" t="s">
        <v>86</v>
      </c>
      <c r="D39" s="40" t="s">
        <v>88</v>
      </c>
      <c r="E39" s="41">
        <v>3</v>
      </c>
      <c r="F39" s="42">
        <v>45</v>
      </c>
      <c r="G39" s="43">
        <v>2750</v>
      </c>
      <c r="H39" s="44"/>
      <c r="I39" s="45">
        <f>Q39*G39/1000</f>
        <v>8.5525000000000002</v>
      </c>
      <c r="J39" s="52"/>
      <c r="K39" s="47" t="s">
        <v>102</v>
      </c>
      <c r="L39" s="48" t="s">
        <v>40</v>
      </c>
      <c r="M39" s="41" t="s">
        <v>0</v>
      </c>
      <c r="N39" s="41">
        <v>0</v>
      </c>
      <c r="O39" s="41">
        <v>2</v>
      </c>
      <c r="P39" s="49">
        <f t="shared" si="7"/>
        <v>0</v>
      </c>
      <c r="Q39" s="50">
        <v>3.11</v>
      </c>
      <c r="R39" s="73">
        <f t="shared" si="10"/>
        <v>0</v>
      </c>
      <c r="S39" s="77">
        <v>0.14099999999999999</v>
      </c>
      <c r="T39" s="51">
        <f>S39*G39/1000*P39</f>
        <v>0</v>
      </c>
    </row>
    <row r="40" spans="1:20" x14ac:dyDescent="0.25">
      <c r="A40" s="2"/>
      <c r="B40" s="39">
        <v>2.12</v>
      </c>
      <c r="C40" s="40" t="s">
        <v>87</v>
      </c>
      <c r="D40" s="40" t="s">
        <v>88</v>
      </c>
      <c r="E40" s="41">
        <v>3</v>
      </c>
      <c r="F40" s="42">
        <v>45</v>
      </c>
      <c r="G40" s="43">
        <v>6000</v>
      </c>
      <c r="H40" s="44"/>
      <c r="I40" s="45">
        <f>Q40*G40/1000</f>
        <v>18.66</v>
      </c>
      <c r="J40" s="52"/>
      <c r="K40" s="47" t="s">
        <v>102</v>
      </c>
      <c r="L40" s="48" t="s">
        <v>40</v>
      </c>
      <c r="M40" s="41" t="s">
        <v>0</v>
      </c>
      <c r="N40" s="41">
        <v>0</v>
      </c>
      <c r="O40" s="41">
        <v>1</v>
      </c>
      <c r="P40" s="49">
        <f t="shared" si="7"/>
        <v>0</v>
      </c>
      <c r="Q40" s="50">
        <v>3.11</v>
      </c>
      <c r="R40" s="73">
        <f t="shared" si="10"/>
        <v>0</v>
      </c>
      <c r="S40" s="77">
        <v>0.14099999999999999</v>
      </c>
      <c r="T40" s="51">
        <f>S40*G40/1000*P40</f>
        <v>0</v>
      </c>
    </row>
    <row r="41" spans="1:20" x14ac:dyDescent="0.25">
      <c r="A41" s="2"/>
      <c r="B41" s="39">
        <v>2.13</v>
      </c>
      <c r="C41" s="40" t="s">
        <v>90</v>
      </c>
      <c r="D41" s="40" t="s">
        <v>89</v>
      </c>
      <c r="E41" s="41">
        <v>6</v>
      </c>
      <c r="F41" s="42">
        <v>50</v>
      </c>
      <c r="G41" s="43">
        <v>1200</v>
      </c>
      <c r="H41" s="44"/>
      <c r="I41" s="45">
        <f>Q41*G41/1000</f>
        <v>5.3639999999999999</v>
      </c>
      <c r="J41" s="52"/>
      <c r="K41" s="47" t="s">
        <v>102</v>
      </c>
      <c r="L41" s="48" t="s">
        <v>40</v>
      </c>
      <c r="M41" s="41" t="s">
        <v>0</v>
      </c>
      <c r="N41" s="41">
        <v>0</v>
      </c>
      <c r="O41" s="41">
        <v>2</v>
      </c>
      <c r="P41" s="49">
        <f t="shared" si="7"/>
        <v>0</v>
      </c>
      <c r="Q41" s="50">
        <v>4.47</v>
      </c>
      <c r="R41" s="73">
        <f t="shared" si="10"/>
        <v>0</v>
      </c>
      <c r="S41" s="77">
        <v>0.2</v>
      </c>
      <c r="T41" s="51">
        <f>S41*G41/1000*P41</f>
        <v>0</v>
      </c>
    </row>
    <row r="42" spans="1:20" x14ac:dyDescent="0.25">
      <c r="A42" s="2"/>
      <c r="B42" s="39">
        <v>2.14</v>
      </c>
      <c r="C42" s="40" t="s">
        <v>91</v>
      </c>
      <c r="D42" s="40" t="s">
        <v>92</v>
      </c>
      <c r="E42" s="41">
        <v>10</v>
      </c>
      <c r="F42" s="42" t="s">
        <v>1</v>
      </c>
      <c r="G42" s="43">
        <v>300</v>
      </c>
      <c r="H42" s="44"/>
      <c r="I42" s="45">
        <f>Q42*G42/1000</f>
        <v>0.186</v>
      </c>
      <c r="J42" s="52"/>
      <c r="K42" s="47" t="s">
        <v>102</v>
      </c>
      <c r="L42" s="48" t="s">
        <v>40</v>
      </c>
      <c r="M42" s="41" t="s">
        <v>0</v>
      </c>
      <c r="N42" s="41">
        <v>0</v>
      </c>
      <c r="O42" s="41">
        <v>2</v>
      </c>
      <c r="P42" s="49">
        <f t="shared" si="7"/>
        <v>0</v>
      </c>
      <c r="Q42" s="50">
        <v>0.62</v>
      </c>
      <c r="R42" s="73">
        <f t="shared" si="10"/>
        <v>0</v>
      </c>
      <c r="S42" s="77">
        <v>0.03</v>
      </c>
      <c r="T42" s="51">
        <f>S42*G42/1000*P42</f>
        <v>0</v>
      </c>
    </row>
    <row r="43" spans="1:20" x14ac:dyDescent="0.25">
      <c r="A43" s="2"/>
      <c r="B43" s="39">
        <v>2.15</v>
      </c>
      <c r="C43" s="54" t="s">
        <v>94</v>
      </c>
      <c r="D43" s="54" t="s">
        <v>95</v>
      </c>
      <c r="E43" s="41">
        <v>35</v>
      </c>
      <c r="F43" s="42">
        <v>1000</v>
      </c>
      <c r="G43" s="43">
        <v>1200</v>
      </c>
      <c r="H43" s="44">
        <f>F43/1000*G43/1000</f>
        <v>1.2</v>
      </c>
      <c r="I43" s="45">
        <f>Q43*H43</f>
        <v>24</v>
      </c>
      <c r="J43" s="52"/>
      <c r="K43" s="47" t="s">
        <v>102</v>
      </c>
      <c r="L43" s="48" t="s">
        <v>40</v>
      </c>
      <c r="M43" s="41" t="s">
        <v>0</v>
      </c>
      <c r="N43" s="41">
        <v>0</v>
      </c>
      <c r="O43" s="41">
        <v>5</v>
      </c>
      <c r="P43" s="49">
        <f t="shared" ref="P43:P47" si="11">N43*O43</f>
        <v>0</v>
      </c>
      <c r="Q43" s="50">
        <v>20</v>
      </c>
      <c r="R43" s="73">
        <f t="shared" si="10"/>
        <v>0</v>
      </c>
      <c r="S43" s="50"/>
      <c r="T43" s="51" t="s">
        <v>1</v>
      </c>
    </row>
    <row r="44" spans="1:20" x14ac:dyDescent="0.25">
      <c r="A44" s="2"/>
      <c r="B44" s="39">
        <v>2.16</v>
      </c>
      <c r="C44" s="54" t="s">
        <v>107</v>
      </c>
      <c r="D44" s="54" t="s">
        <v>109</v>
      </c>
      <c r="E44" s="41">
        <v>5</v>
      </c>
      <c r="F44" s="42">
        <v>30</v>
      </c>
      <c r="G44" s="43">
        <v>1000</v>
      </c>
      <c r="H44" s="44"/>
      <c r="I44" s="45">
        <f>Q44*G44/1000</f>
        <v>1.18</v>
      </c>
      <c r="J44" s="46"/>
      <c r="K44" s="47" t="s">
        <v>119</v>
      </c>
      <c r="L44" s="48" t="s">
        <v>40</v>
      </c>
      <c r="M44" s="41" t="s">
        <v>0</v>
      </c>
      <c r="N44" s="41">
        <v>1</v>
      </c>
      <c r="O44" s="41">
        <v>10</v>
      </c>
      <c r="P44" s="49">
        <f t="shared" si="11"/>
        <v>10</v>
      </c>
      <c r="Q44" s="50">
        <v>1.18</v>
      </c>
      <c r="R44" s="73">
        <f t="shared" si="10"/>
        <v>11.799999999999999</v>
      </c>
      <c r="S44" s="76">
        <v>6.5000000000000002E-2</v>
      </c>
      <c r="T44" s="51">
        <f>S44*G44/1000*P44</f>
        <v>0.65</v>
      </c>
    </row>
    <row r="45" spans="1:20" x14ac:dyDescent="0.25">
      <c r="A45" s="2"/>
      <c r="B45" s="39">
        <v>2.17</v>
      </c>
      <c r="C45" s="54" t="s">
        <v>108</v>
      </c>
      <c r="D45" s="54" t="s">
        <v>109</v>
      </c>
      <c r="E45" s="41">
        <v>5</v>
      </c>
      <c r="F45" s="42">
        <v>30</v>
      </c>
      <c r="G45" s="43">
        <v>790</v>
      </c>
      <c r="H45" s="44"/>
      <c r="I45" s="45">
        <f>Q45*G45/1000</f>
        <v>0.93219999999999992</v>
      </c>
      <c r="J45" s="46"/>
      <c r="K45" s="47" t="s">
        <v>119</v>
      </c>
      <c r="L45" s="48" t="s">
        <v>40</v>
      </c>
      <c r="M45" s="41" t="s">
        <v>0</v>
      </c>
      <c r="N45" s="41">
        <v>1</v>
      </c>
      <c r="O45" s="41">
        <v>2</v>
      </c>
      <c r="P45" s="49">
        <f t="shared" si="11"/>
        <v>2</v>
      </c>
      <c r="Q45" s="50">
        <v>1.18</v>
      </c>
      <c r="R45" s="73">
        <f t="shared" si="10"/>
        <v>1.8643999999999998</v>
      </c>
      <c r="S45" s="76">
        <v>6.5000000000000002E-2</v>
      </c>
      <c r="T45" s="51">
        <f>S45*G45/1000*P45</f>
        <v>0.1027</v>
      </c>
    </row>
    <row r="46" spans="1:20" x14ac:dyDescent="0.25">
      <c r="A46" s="2"/>
      <c r="B46" s="39">
        <v>2.1800000000000002</v>
      </c>
      <c r="C46" s="54" t="s">
        <v>110</v>
      </c>
      <c r="D46" s="54" t="s">
        <v>112</v>
      </c>
      <c r="E46" s="41">
        <v>30</v>
      </c>
      <c r="F46" s="42">
        <v>1000</v>
      </c>
      <c r="G46" s="43">
        <v>1200</v>
      </c>
      <c r="H46" s="44">
        <f>F46/1000*G46/1000</f>
        <v>1.2</v>
      </c>
      <c r="I46" s="45">
        <f>Q46*H46</f>
        <v>24</v>
      </c>
      <c r="J46" s="52"/>
      <c r="K46" s="47" t="s">
        <v>119</v>
      </c>
      <c r="L46" s="48" t="s">
        <v>40</v>
      </c>
      <c r="M46" s="41" t="s">
        <v>0</v>
      </c>
      <c r="N46" s="41">
        <v>1</v>
      </c>
      <c r="O46" s="41">
        <v>4</v>
      </c>
      <c r="P46" s="49">
        <f t="shared" si="11"/>
        <v>4</v>
      </c>
      <c r="Q46" s="50">
        <v>20</v>
      </c>
      <c r="R46" s="73">
        <f t="shared" si="10"/>
        <v>96</v>
      </c>
      <c r="S46" s="76">
        <v>0</v>
      </c>
      <c r="T46" s="51">
        <f t="shared" ref="T46:T53" si="12">S46*G46/1000*P46</f>
        <v>0</v>
      </c>
    </row>
    <row r="47" spans="1:20" x14ac:dyDescent="0.25">
      <c r="A47" s="2"/>
      <c r="B47" s="39">
        <v>2.19</v>
      </c>
      <c r="C47" s="54" t="s">
        <v>111</v>
      </c>
      <c r="D47" s="54" t="s">
        <v>113</v>
      </c>
      <c r="E47" s="41">
        <v>30</v>
      </c>
      <c r="F47" s="42">
        <v>1000</v>
      </c>
      <c r="G47" s="43">
        <v>1150</v>
      </c>
      <c r="H47" s="44">
        <f>F47/1000*G47/1000</f>
        <v>1.1499999999999999</v>
      </c>
      <c r="I47" s="45">
        <f>Q47*H47</f>
        <v>23</v>
      </c>
      <c r="J47" s="52"/>
      <c r="K47" s="47" t="s">
        <v>119</v>
      </c>
      <c r="L47" s="48" t="s">
        <v>40</v>
      </c>
      <c r="M47" s="41" t="s">
        <v>0</v>
      </c>
      <c r="N47" s="41">
        <v>1</v>
      </c>
      <c r="O47" s="41">
        <v>1</v>
      </c>
      <c r="P47" s="49">
        <f t="shared" si="11"/>
        <v>1</v>
      </c>
      <c r="Q47" s="50">
        <v>20</v>
      </c>
      <c r="R47" s="73">
        <f t="shared" si="10"/>
        <v>23</v>
      </c>
      <c r="S47" s="76">
        <v>0</v>
      </c>
      <c r="T47" s="51">
        <f t="shared" si="12"/>
        <v>0</v>
      </c>
    </row>
    <row r="48" spans="1:20" x14ac:dyDescent="0.25">
      <c r="A48" s="2"/>
      <c r="B48" s="39" t="s">
        <v>225</v>
      </c>
      <c r="C48" s="54" t="s">
        <v>85</v>
      </c>
      <c r="D48" s="54" t="s">
        <v>121</v>
      </c>
      <c r="E48" s="41">
        <v>2.6</v>
      </c>
      <c r="F48" s="42"/>
      <c r="G48" s="43">
        <v>1100</v>
      </c>
      <c r="H48" s="44"/>
      <c r="I48" s="45">
        <f>Q48*G48/1000</f>
        <v>2.8159999999999998</v>
      </c>
      <c r="J48" s="52"/>
      <c r="K48" s="47" t="s">
        <v>119</v>
      </c>
      <c r="L48" s="48" t="s">
        <v>40</v>
      </c>
      <c r="M48" s="41" t="s">
        <v>0</v>
      </c>
      <c r="N48" s="41">
        <v>2</v>
      </c>
      <c r="O48" s="41">
        <v>3</v>
      </c>
      <c r="P48" s="49">
        <f t="shared" ref="P48:P55" si="13">N48*O48</f>
        <v>6</v>
      </c>
      <c r="Q48" s="50">
        <v>2.56</v>
      </c>
      <c r="R48" s="73">
        <f t="shared" si="10"/>
        <v>16.896000000000001</v>
      </c>
      <c r="S48" s="50">
        <v>0.13500000000000001</v>
      </c>
      <c r="T48" s="51">
        <f t="shared" si="12"/>
        <v>0.89100000000000001</v>
      </c>
    </row>
    <row r="49" spans="1:20" x14ac:dyDescent="0.25">
      <c r="A49" s="2"/>
      <c r="B49" s="39">
        <v>2.21</v>
      </c>
      <c r="C49" s="54" t="s">
        <v>87</v>
      </c>
      <c r="D49" s="54" t="s">
        <v>121</v>
      </c>
      <c r="E49" s="41">
        <v>2.6</v>
      </c>
      <c r="F49" s="42"/>
      <c r="G49" s="43">
        <v>5935</v>
      </c>
      <c r="H49" s="44"/>
      <c r="I49" s="45">
        <f>Q49*G49/1000</f>
        <v>15.1936</v>
      </c>
      <c r="J49" s="52"/>
      <c r="K49" s="47" t="s">
        <v>119</v>
      </c>
      <c r="L49" s="48" t="s">
        <v>40</v>
      </c>
      <c r="M49" s="41" t="s">
        <v>0</v>
      </c>
      <c r="N49" s="41">
        <v>2</v>
      </c>
      <c r="O49" s="41">
        <v>1</v>
      </c>
      <c r="P49" s="49">
        <f t="shared" si="13"/>
        <v>2</v>
      </c>
      <c r="Q49" s="50">
        <v>2.56</v>
      </c>
      <c r="R49" s="73">
        <f t="shared" si="10"/>
        <v>30.3872</v>
      </c>
      <c r="S49" s="50">
        <v>0.13500000000000001</v>
      </c>
      <c r="T49" s="51">
        <f t="shared" si="12"/>
        <v>1.6024500000000002</v>
      </c>
    </row>
    <row r="50" spans="1:20" x14ac:dyDescent="0.25">
      <c r="A50" s="2"/>
      <c r="B50" s="39">
        <v>2.2200000000000002</v>
      </c>
      <c r="C50" s="54" t="s">
        <v>114</v>
      </c>
      <c r="D50" s="54" t="s">
        <v>121</v>
      </c>
      <c r="E50" s="41">
        <v>2.6</v>
      </c>
      <c r="F50" s="42"/>
      <c r="G50" s="43">
        <v>2750</v>
      </c>
      <c r="H50" s="44"/>
      <c r="I50" s="45">
        <f>Q50*G50/1000</f>
        <v>7.04</v>
      </c>
      <c r="J50" s="52"/>
      <c r="K50" s="47" t="s">
        <v>119</v>
      </c>
      <c r="L50" s="48" t="s">
        <v>40</v>
      </c>
      <c r="M50" s="41" t="s">
        <v>0</v>
      </c>
      <c r="N50" s="41">
        <v>2</v>
      </c>
      <c r="O50" s="41">
        <v>2</v>
      </c>
      <c r="P50" s="49">
        <f t="shared" si="13"/>
        <v>4</v>
      </c>
      <c r="Q50" s="50">
        <v>2.56</v>
      </c>
      <c r="R50" s="73">
        <f t="shared" si="10"/>
        <v>28.16</v>
      </c>
      <c r="S50" s="50">
        <v>0.13500000000000001</v>
      </c>
      <c r="T50" s="51">
        <f t="shared" si="12"/>
        <v>1.4850000000000001</v>
      </c>
    </row>
    <row r="51" spans="1:20" x14ac:dyDescent="0.25">
      <c r="A51" s="2"/>
      <c r="B51" s="39">
        <v>2.23</v>
      </c>
      <c r="C51" s="54" t="s">
        <v>115</v>
      </c>
      <c r="D51" s="54" t="s">
        <v>121</v>
      </c>
      <c r="E51" s="41">
        <v>2.6</v>
      </c>
      <c r="F51" s="42"/>
      <c r="G51" s="43">
        <v>190</v>
      </c>
      <c r="H51" s="44"/>
      <c r="I51" s="45">
        <f>Q51*G51/1000</f>
        <v>0.48640000000000005</v>
      </c>
      <c r="J51" s="52"/>
      <c r="K51" s="47" t="s">
        <v>119</v>
      </c>
      <c r="L51" s="48" t="s">
        <v>40</v>
      </c>
      <c r="M51" s="41" t="s">
        <v>0</v>
      </c>
      <c r="N51" s="41">
        <v>2</v>
      </c>
      <c r="O51" s="41">
        <v>1</v>
      </c>
      <c r="P51" s="49">
        <f t="shared" si="13"/>
        <v>2</v>
      </c>
      <c r="Q51" s="50">
        <v>2.56</v>
      </c>
      <c r="R51" s="73">
        <f t="shared" si="10"/>
        <v>0.97280000000000011</v>
      </c>
      <c r="S51" s="50">
        <v>0.13500000000000001</v>
      </c>
      <c r="T51" s="51">
        <f t="shared" si="12"/>
        <v>5.1300000000000005E-2</v>
      </c>
    </row>
    <row r="52" spans="1:20" x14ac:dyDescent="0.25">
      <c r="A52" s="2"/>
      <c r="B52" s="39">
        <v>2.2400000000000002</v>
      </c>
      <c r="C52" s="54" t="s">
        <v>116</v>
      </c>
      <c r="D52" s="54" t="s">
        <v>121</v>
      </c>
      <c r="E52" s="41">
        <v>2.6</v>
      </c>
      <c r="F52" s="42"/>
      <c r="G52" s="43">
        <v>505</v>
      </c>
      <c r="H52" s="44"/>
      <c r="I52" s="45">
        <f>Q52*G52/1000</f>
        <v>1.2927999999999999</v>
      </c>
      <c r="J52" s="52"/>
      <c r="K52" s="47" t="s">
        <v>119</v>
      </c>
      <c r="L52" s="48" t="s">
        <v>40</v>
      </c>
      <c r="M52" s="41" t="s">
        <v>0</v>
      </c>
      <c r="N52" s="41">
        <v>2</v>
      </c>
      <c r="O52" s="41">
        <v>1</v>
      </c>
      <c r="P52" s="49">
        <f t="shared" si="13"/>
        <v>2</v>
      </c>
      <c r="Q52" s="50">
        <v>2.56</v>
      </c>
      <c r="R52" s="73">
        <f t="shared" si="10"/>
        <v>2.5855999999999999</v>
      </c>
      <c r="S52" s="50">
        <v>0.13500000000000001</v>
      </c>
      <c r="T52" s="51">
        <f t="shared" si="12"/>
        <v>0.13635000000000003</v>
      </c>
    </row>
    <row r="53" spans="1:20" x14ac:dyDescent="0.25">
      <c r="A53" s="2"/>
      <c r="B53" s="39">
        <v>2.25</v>
      </c>
      <c r="C53" s="54" t="s">
        <v>117</v>
      </c>
      <c r="D53" s="54" t="s">
        <v>121</v>
      </c>
      <c r="E53" s="41">
        <v>2.6</v>
      </c>
      <c r="F53" s="42"/>
      <c r="G53" s="43">
        <v>80</v>
      </c>
      <c r="H53" s="44"/>
      <c r="I53" s="45">
        <f>Q53</f>
        <v>0.2</v>
      </c>
      <c r="J53" s="52"/>
      <c r="K53" s="47" t="s">
        <v>119</v>
      </c>
      <c r="L53" s="48" t="s">
        <v>40</v>
      </c>
      <c r="M53" s="41" t="s">
        <v>0</v>
      </c>
      <c r="N53" s="41">
        <v>2</v>
      </c>
      <c r="O53" s="41">
        <v>2</v>
      </c>
      <c r="P53" s="49">
        <f t="shared" si="13"/>
        <v>4</v>
      </c>
      <c r="Q53" s="50">
        <v>0.2</v>
      </c>
      <c r="R53" s="73">
        <f t="shared" si="10"/>
        <v>0.8</v>
      </c>
      <c r="S53" s="50">
        <v>0.13500000000000001</v>
      </c>
      <c r="T53" s="51">
        <f t="shared" si="12"/>
        <v>4.3200000000000002E-2</v>
      </c>
    </row>
    <row r="54" spans="1:20" x14ac:dyDescent="0.25">
      <c r="A54" s="2"/>
      <c r="B54" s="39">
        <v>2.2599999999999998</v>
      </c>
      <c r="C54" s="54" t="s">
        <v>84</v>
      </c>
      <c r="D54" s="40" t="s">
        <v>78</v>
      </c>
      <c r="E54" s="41">
        <v>6</v>
      </c>
      <c r="F54" s="42">
        <v>80</v>
      </c>
      <c r="G54" s="43">
        <v>150</v>
      </c>
      <c r="H54" s="44">
        <f>0.5*F54/1000*G54/1000*1.2</f>
        <v>7.1999999999999998E-3</v>
      </c>
      <c r="I54" s="45">
        <v>0.26200000000000001</v>
      </c>
      <c r="J54" s="46"/>
      <c r="K54" s="47" t="s">
        <v>119</v>
      </c>
      <c r="L54" s="48" t="s">
        <v>40</v>
      </c>
      <c r="M54" s="41" t="s">
        <v>0</v>
      </c>
      <c r="N54" s="41">
        <v>2</v>
      </c>
      <c r="O54" s="41">
        <v>6</v>
      </c>
      <c r="P54" s="49">
        <f t="shared" si="13"/>
        <v>12</v>
      </c>
      <c r="Q54" s="50">
        <v>48</v>
      </c>
      <c r="R54" s="73">
        <f t="shared" ref="R54" si="14">I54*P54</f>
        <v>3.1440000000000001</v>
      </c>
      <c r="S54" s="76">
        <v>2</v>
      </c>
      <c r="T54" s="51">
        <f>S54*H54*P54</f>
        <v>0.17280000000000001</v>
      </c>
    </row>
    <row r="55" spans="1:20" x14ac:dyDescent="0.25">
      <c r="A55" s="2"/>
      <c r="B55" s="39">
        <v>2.27</v>
      </c>
      <c r="C55" s="54" t="s">
        <v>118</v>
      </c>
      <c r="D55" s="40" t="s">
        <v>78</v>
      </c>
      <c r="E55" s="41">
        <v>6</v>
      </c>
      <c r="F55" s="42">
        <v>50</v>
      </c>
      <c r="G55" s="43">
        <v>100</v>
      </c>
      <c r="H55" s="44">
        <f>0.5*F55/1000*G55/1000*1.2</f>
        <v>3.0000000000000001E-3</v>
      </c>
      <c r="I55" s="45">
        <f>Q55*H55</f>
        <v>0.14400000000000002</v>
      </c>
      <c r="J55" s="52"/>
      <c r="K55" s="47" t="s">
        <v>119</v>
      </c>
      <c r="L55" s="48" t="s">
        <v>40</v>
      </c>
      <c r="M55" s="41" t="s">
        <v>0</v>
      </c>
      <c r="N55" s="41">
        <v>2</v>
      </c>
      <c r="O55" s="41">
        <v>1</v>
      </c>
      <c r="P55" s="49">
        <f t="shared" si="13"/>
        <v>2</v>
      </c>
      <c r="Q55" s="50">
        <v>48</v>
      </c>
      <c r="R55" s="73">
        <f t="shared" ref="R55" si="15">I55*P55</f>
        <v>0.28800000000000003</v>
      </c>
      <c r="S55" s="76">
        <v>2</v>
      </c>
      <c r="T55" s="51">
        <f>S55*H55*P55</f>
        <v>1.2E-2</v>
      </c>
    </row>
    <row r="56" spans="1:20" x14ac:dyDescent="0.25">
      <c r="A56" s="2"/>
      <c r="B56" s="39"/>
      <c r="C56" s="79" t="s">
        <v>99</v>
      </c>
      <c r="D56" s="54"/>
      <c r="E56" s="41"/>
      <c r="F56" s="42"/>
      <c r="G56" s="43"/>
      <c r="H56" s="44"/>
      <c r="I56" s="45"/>
      <c r="J56" s="52"/>
      <c r="K56" s="47"/>
      <c r="L56" s="48"/>
      <c r="M56" s="41"/>
      <c r="N56" s="41"/>
      <c r="O56" s="41"/>
      <c r="P56" s="49"/>
      <c r="Q56" s="50"/>
      <c r="R56" s="80">
        <f>SUM(R29:R55)</f>
        <v>448.77938000000012</v>
      </c>
      <c r="S56" s="50"/>
      <c r="T56" s="82">
        <f>SUM(T29:T55)</f>
        <v>16.38354</v>
      </c>
    </row>
    <row r="57" spans="1:20" x14ac:dyDescent="0.25">
      <c r="A57" s="2"/>
      <c r="B57" s="39"/>
      <c r="C57" s="112" t="s">
        <v>1</v>
      </c>
      <c r="D57" s="54"/>
      <c r="E57" s="41"/>
      <c r="F57" s="42"/>
      <c r="G57" s="43"/>
      <c r="H57" s="44"/>
      <c r="I57" s="45"/>
      <c r="J57" s="52"/>
      <c r="K57" s="47"/>
      <c r="L57" s="48"/>
      <c r="M57" s="41"/>
      <c r="N57" s="41"/>
      <c r="O57" s="41"/>
      <c r="P57" s="49"/>
      <c r="Q57" s="50"/>
      <c r="R57" s="80"/>
      <c r="S57" s="50"/>
      <c r="T57" s="82"/>
    </row>
    <row r="58" spans="1:20" x14ac:dyDescent="0.25">
      <c r="A58" s="2"/>
      <c r="B58" s="39">
        <v>2.2799999999999998</v>
      </c>
      <c r="C58" s="40" t="s">
        <v>93</v>
      </c>
      <c r="D58" s="40" t="s">
        <v>1</v>
      </c>
      <c r="E58" s="41">
        <v>20</v>
      </c>
      <c r="F58" s="42" t="s">
        <v>1</v>
      </c>
      <c r="G58" s="43">
        <v>50</v>
      </c>
      <c r="H58" s="44"/>
      <c r="I58" s="45">
        <f>Q58*G58/1000</f>
        <v>8.9499999999999996E-3</v>
      </c>
      <c r="J58" s="46"/>
      <c r="K58" s="47" t="s">
        <v>96</v>
      </c>
      <c r="L58" s="48" t="s">
        <v>39</v>
      </c>
      <c r="M58" s="41" t="s">
        <v>0</v>
      </c>
      <c r="N58" s="41">
        <v>1</v>
      </c>
      <c r="O58" s="41">
        <v>3</v>
      </c>
      <c r="P58" s="49">
        <f t="shared" si="7"/>
        <v>3</v>
      </c>
      <c r="Q58" s="77">
        <v>0.17899999999999999</v>
      </c>
      <c r="R58" s="78">
        <f>P58*Q58</f>
        <v>0.53699999999999992</v>
      </c>
      <c r="S58" s="50" t="s">
        <v>1</v>
      </c>
      <c r="T58" s="51" t="s">
        <v>1</v>
      </c>
    </row>
    <row r="59" spans="1:20" x14ac:dyDescent="0.25">
      <c r="A59" s="2"/>
      <c r="B59" s="39">
        <v>2.29</v>
      </c>
      <c r="C59" s="54" t="s">
        <v>42</v>
      </c>
      <c r="D59" s="54" t="s">
        <v>1</v>
      </c>
      <c r="E59" s="55" t="s">
        <v>1</v>
      </c>
      <c r="F59" s="56" t="s">
        <v>1</v>
      </c>
      <c r="G59" s="57" t="s">
        <v>1</v>
      </c>
      <c r="H59" s="44" t="s">
        <v>1</v>
      </c>
      <c r="I59" s="45" t="s">
        <v>1</v>
      </c>
      <c r="J59" s="46"/>
      <c r="K59" s="47" t="s">
        <v>98</v>
      </c>
      <c r="L59" s="48" t="s">
        <v>39</v>
      </c>
      <c r="M59" s="41" t="s">
        <v>0</v>
      </c>
      <c r="N59" s="41">
        <v>1</v>
      </c>
      <c r="O59" s="41">
        <v>6</v>
      </c>
      <c r="P59" s="49">
        <f t="shared" si="7"/>
        <v>6</v>
      </c>
      <c r="Q59" s="77">
        <v>1.6E-2</v>
      </c>
      <c r="R59" s="78">
        <f>P59*Q59</f>
        <v>9.6000000000000002E-2</v>
      </c>
      <c r="S59" s="50" t="s">
        <v>1</v>
      </c>
      <c r="T59" s="51" t="s">
        <v>1</v>
      </c>
    </row>
    <row r="60" spans="1:20" x14ac:dyDescent="0.25">
      <c r="A60" s="2"/>
      <c r="B60" s="39" t="s">
        <v>226</v>
      </c>
      <c r="C60" s="54" t="s">
        <v>41</v>
      </c>
      <c r="D60" s="54" t="s">
        <v>1</v>
      </c>
      <c r="E60" s="55">
        <v>20</v>
      </c>
      <c r="F60" s="56" t="s">
        <v>1</v>
      </c>
      <c r="G60" s="57" t="s">
        <v>1</v>
      </c>
      <c r="H60" s="44" t="s">
        <v>1</v>
      </c>
      <c r="I60" s="45" t="s">
        <v>1</v>
      </c>
      <c r="J60" s="46"/>
      <c r="K60" s="47" t="s">
        <v>97</v>
      </c>
      <c r="L60" s="48" t="s">
        <v>36</v>
      </c>
      <c r="M60" s="41" t="s">
        <v>0</v>
      </c>
      <c r="N60" s="41">
        <v>1</v>
      </c>
      <c r="O60" s="41">
        <v>3</v>
      </c>
      <c r="P60" s="49">
        <f t="shared" si="7"/>
        <v>3</v>
      </c>
      <c r="Q60" s="77">
        <v>5.6000000000000001E-2</v>
      </c>
      <c r="R60" s="78">
        <f>P60*Q60</f>
        <v>0.16800000000000001</v>
      </c>
      <c r="S60" s="50" t="s">
        <v>1</v>
      </c>
      <c r="T60" s="51" t="s">
        <v>1</v>
      </c>
    </row>
    <row r="61" spans="1:20" x14ac:dyDescent="0.25">
      <c r="A61" s="2"/>
      <c r="B61" s="39" t="s">
        <v>1</v>
      </c>
      <c r="C61" s="79" t="s">
        <v>101</v>
      </c>
      <c r="D61" s="54" t="s">
        <v>1</v>
      </c>
      <c r="E61" s="55"/>
      <c r="F61" s="56"/>
      <c r="G61" s="57"/>
      <c r="H61" s="58"/>
      <c r="I61" s="45"/>
      <c r="J61" s="46"/>
      <c r="K61" s="59"/>
      <c r="L61" s="48" t="s">
        <v>1</v>
      </c>
      <c r="M61" s="41"/>
      <c r="N61" s="55"/>
      <c r="O61" s="55"/>
      <c r="P61" s="60"/>
      <c r="Q61" s="61"/>
      <c r="R61" s="81">
        <f>SUM(R58:R60)</f>
        <v>0.80099999999999993</v>
      </c>
      <c r="S61" s="61"/>
      <c r="T61" s="62"/>
    </row>
    <row r="62" spans="1:20" x14ac:dyDescent="0.25">
      <c r="A62" s="2"/>
      <c r="B62" s="53"/>
      <c r="C62" s="54"/>
      <c r="D62" s="54"/>
      <c r="E62" s="55"/>
      <c r="F62" s="56"/>
      <c r="G62" s="57"/>
      <c r="H62" s="58"/>
      <c r="I62" s="45"/>
      <c r="J62" s="46"/>
      <c r="K62" s="59"/>
      <c r="L62" s="48"/>
      <c r="M62" s="41"/>
      <c r="N62" s="55"/>
      <c r="O62" s="55"/>
      <c r="P62" s="60"/>
      <c r="Q62" s="61"/>
      <c r="R62" s="74"/>
      <c r="S62" s="61"/>
      <c r="T62" s="62"/>
    </row>
    <row r="63" spans="1:20" ht="15.75" thickBot="1" x14ac:dyDescent="0.3">
      <c r="A63" s="2"/>
      <c r="B63" s="53"/>
      <c r="C63" s="54"/>
      <c r="D63" s="55"/>
      <c r="E63" s="55"/>
      <c r="F63" s="56"/>
      <c r="G63" s="57"/>
      <c r="H63" s="58"/>
      <c r="I63" s="45"/>
      <c r="J63" s="46"/>
      <c r="K63" s="59"/>
      <c r="L63" s="56"/>
      <c r="M63" s="55"/>
      <c r="N63" s="55"/>
      <c r="O63" s="55"/>
      <c r="P63" s="60"/>
      <c r="Q63" s="61"/>
      <c r="R63" s="74"/>
      <c r="S63" s="61"/>
      <c r="T63" s="62"/>
    </row>
    <row r="64" spans="1:20" ht="16.5" thickTop="1" thickBot="1" x14ac:dyDescent="0.3">
      <c r="A64" s="2"/>
      <c r="B64" s="239" t="s">
        <v>37</v>
      </c>
      <c r="C64" s="240"/>
      <c r="D64" s="63"/>
      <c r="E64" s="64"/>
      <c r="F64" s="65"/>
      <c r="G64" s="66"/>
      <c r="H64" s="66" t="s">
        <v>1</v>
      </c>
      <c r="I64" s="67"/>
      <c r="J64" s="68"/>
      <c r="K64" s="65"/>
      <c r="L64" s="64"/>
      <c r="M64" s="64"/>
      <c r="N64" s="64"/>
      <c r="O64" s="64"/>
      <c r="P64" s="64"/>
      <c r="Q64" s="69"/>
      <c r="R64" s="75">
        <f>R56+R61</f>
        <v>449.5803800000001</v>
      </c>
      <c r="S64" s="69"/>
      <c r="T64" s="70">
        <f>T56</f>
        <v>16.38354</v>
      </c>
    </row>
    <row r="65" spans="1:20" ht="16.5" thickTop="1" thickBot="1" x14ac:dyDescent="0.3">
      <c r="A65" s="2"/>
      <c r="B65" s="237" t="s">
        <v>100</v>
      </c>
      <c r="C65" s="238"/>
      <c r="D65" s="63"/>
      <c r="E65" s="64"/>
      <c r="F65" s="65"/>
      <c r="G65" s="66"/>
      <c r="H65" s="66" t="s">
        <v>1</v>
      </c>
      <c r="I65" s="67"/>
      <c r="J65" s="68"/>
      <c r="K65" s="65"/>
      <c r="L65" s="64"/>
      <c r="M65" s="64" t="s">
        <v>0</v>
      </c>
      <c r="N65" s="64" t="s">
        <v>1</v>
      </c>
      <c r="O65" s="64"/>
      <c r="P65" s="64">
        <v>2</v>
      </c>
      <c r="Q65" s="69"/>
      <c r="R65" s="75">
        <f>R56*P65+R61</f>
        <v>898.35976000000028</v>
      </c>
      <c r="S65" s="69"/>
      <c r="T65" s="70">
        <f>T64*P65</f>
        <v>32.76708</v>
      </c>
    </row>
    <row r="66" spans="1:20" x14ac:dyDescent="0.25">
      <c r="B66" s="27"/>
      <c r="C66" s="28"/>
      <c r="D66" s="28"/>
      <c r="E66" s="27"/>
    </row>
    <row r="67" spans="1:20" x14ac:dyDescent="0.25">
      <c r="B67" s="27"/>
      <c r="C67" s="28"/>
      <c r="D67" s="28"/>
      <c r="E67" s="27"/>
    </row>
    <row r="68" spans="1:20" x14ac:dyDescent="0.25">
      <c r="B68" s="27"/>
      <c r="C68" s="28"/>
      <c r="D68" s="28"/>
      <c r="E68" s="27"/>
    </row>
    <row r="69" spans="1:20" ht="23.25" x14ac:dyDescent="0.25">
      <c r="B69" s="1"/>
      <c r="C69" s="12" t="str">
        <f>ID!B21</f>
        <v>D.1.2.6.</v>
      </c>
      <c r="D69" s="12" t="str">
        <f>ID!C21</f>
        <v>Specifikace a výkaz materiálu (PS02)</v>
      </c>
      <c r="F69" s="2"/>
      <c r="G69" s="13"/>
      <c r="J69" s="14"/>
      <c r="K69" s="15"/>
      <c r="L69" s="13"/>
      <c r="Q69" s="2"/>
      <c r="R69" s="16"/>
      <c r="S69" s="2"/>
      <c r="T69" s="16"/>
    </row>
    <row r="70" spans="1:20" s="18" customFormat="1" ht="15.75" x14ac:dyDescent="0.25">
      <c r="B70" s="19" t="s">
        <v>13</v>
      </c>
      <c r="C70" s="20" t="str">
        <f>ID!B3</f>
        <v>VD Týnec n.L., oprava vzpěrných vrat PK</v>
      </c>
      <c r="D70" s="20"/>
      <c r="E70" s="21"/>
      <c r="F70" s="19"/>
      <c r="G70" s="22"/>
      <c r="H70" s="22"/>
      <c r="I70" s="22"/>
      <c r="J70" s="23"/>
      <c r="K70" s="19"/>
      <c r="L70" s="21"/>
      <c r="M70" s="21"/>
      <c r="N70" s="21"/>
      <c r="O70" s="21"/>
      <c r="P70" s="21"/>
      <c r="Q70" s="24"/>
      <c r="R70" s="25" t="s">
        <v>1</v>
      </c>
      <c r="S70" s="24"/>
      <c r="T70" s="25" t="s">
        <v>1</v>
      </c>
    </row>
    <row r="71" spans="1:20" x14ac:dyDescent="0.25">
      <c r="B71" s="27"/>
      <c r="C71" s="28"/>
      <c r="D71" s="28"/>
      <c r="E71" s="27"/>
    </row>
    <row r="72" spans="1:20" ht="18.75" x14ac:dyDescent="0.25">
      <c r="B72" s="100" t="str">
        <f>ID!B11</f>
        <v>PS02</v>
      </c>
      <c r="C72" s="101" t="str">
        <f>ID!C11</f>
        <v>Oprava vzpěrných vrat</v>
      </c>
      <c r="D72" s="28"/>
      <c r="E72" s="27"/>
    </row>
    <row r="73" spans="1:20" s="18" customFormat="1" ht="16.5" thickBot="1" x14ac:dyDescent="0.3">
      <c r="B73" s="20" t="s">
        <v>1</v>
      </c>
      <c r="C73" s="20" t="s">
        <v>1</v>
      </c>
      <c r="D73" s="20"/>
      <c r="E73" s="21"/>
      <c r="F73" s="19"/>
      <c r="G73" s="22"/>
      <c r="H73" s="22"/>
      <c r="I73" s="22"/>
      <c r="J73" s="23"/>
      <c r="K73" s="19"/>
      <c r="L73" s="21"/>
      <c r="M73" s="21"/>
      <c r="N73" s="21"/>
      <c r="O73" s="21"/>
      <c r="P73" s="21"/>
      <c r="Q73" s="24"/>
      <c r="R73" s="25"/>
      <c r="S73" s="24"/>
      <c r="T73" s="25"/>
    </row>
    <row r="74" spans="1:20" ht="15.75" customHeight="1" x14ac:dyDescent="0.25">
      <c r="A74" s="2"/>
      <c r="B74" s="228" t="s">
        <v>14</v>
      </c>
      <c r="C74" s="29" t="s">
        <v>15</v>
      </c>
      <c r="D74" s="29" t="s">
        <v>16</v>
      </c>
      <c r="E74" s="29" t="s">
        <v>17</v>
      </c>
      <c r="F74" s="30" t="s">
        <v>18</v>
      </c>
      <c r="G74" s="30" t="s">
        <v>19</v>
      </c>
      <c r="H74" s="30" t="s">
        <v>2</v>
      </c>
      <c r="I74" s="30" t="s">
        <v>20</v>
      </c>
      <c r="J74" s="230" t="s">
        <v>21</v>
      </c>
      <c r="K74" s="232" t="s">
        <v>103</v>
      </c>
      <c r="L74" s="29" t="s">
        <v>16</v>
      </c>
      <c r="M74" s="29" t="s">
        <v>22</v>
      </c>
      <c r="N74" s="234" t="s">
        <v>23</v>
      </c>
      <c r="O74" s="235"/>
      <c r="P74" s="236"/>
      <c r="Q74" s="31" t="s">
        <v>24</v>
      </c>
      <c r="R74" s="71" t="s">
        <v>24</v>
      </c>
      <c r="S74" s="31" t="s">
        <v>2</v>
      </c>
      <c r="T74" s="32" t="s">
        <v>2</v>
      </c>
    </row>
    <row r="75" spans="1:20" ht="15.75" thickBot="1" x14ac:dyDescent="0.3">
      <c r="A75" s="2"/>
      <c r="B75" s="229"/>
      <c r="C75" s="33" t="s">
        <v>25</v>
      </c>
      <c r="D75" s="33"/>
      <c r="E75" s="33" t="s">
        <v>26</v>
      </c>
      <c r="F75" s="83" t="s">
        <v>26</v>
      </c>
      <c r="G75" s="83" t="s">
        <v>26</v>
      </c>
      <c r="H75" s="83" t="s">
        <v>27</v>
      </c>
      <c r="I75" s="83" t="s">
        <v>28</v>
      </c>
      <c r="J75" s="231"/>
      <c r="K75" s="233"/>
      <c r="L75" s="33" t="s">
        <v>29</v>
      </c>
      <c r="M75" s="33" t="s">
        <v>30</v>
      </c>
      <c r="N75" s="35" t="s">
        <v>31</v>
      </c>
      <c r="O75" s="35" t="s">
        <v>32</v>
      </c>
      <c r="P75" s="35" t="s">
        <v>33</v>
      </c>
      <c r="Q75" s="36" t="s">
        <v>136</v>
      </c>
      <c r="R75" s="72" t="s">
        <v>35</v>
      </c>
      <c r="S75" s="36" t="s">
        <v>44</v>
      </c>
      <c r="T75" s="37" t="s">
        <v>45</v>
      </c>
    </row>
    <row r="76" spans="1:20" ht="15.75" thickTop="1" x14ac:dyDescent="0.25">
      <c r="A76" s="2"/>
      <c r="B76" s="102" t="s">
        <v>1</v>
      </c>
      <c r="C76" s="110" t="s">
        <v>196</v>
      </c>
      <c r="D76" s="103"/>
      <c r="E76" s="103"/>
      <c r="F76" s="104"/>
      <c r="G76" s="104"/>
      <c r="H76" s="104"/>
      <c r="I76" s="104"/>
      <c r="J76" s="105"/>
      <c r="K76" s="104"/>
      <c r="L76" s="103"/>
      <c r="M76" s="103"/>
      <c r="N76" s="106"/>
      <c r="O76" s="106"/>
      <c r="P76" s="106"/>
      <c r="Q76" s="107"/>
      <c r="R76" s="108"/>
      <c r="S76" s="107"/>
      <c r="T76" s="109"/>
    </row>
    <row r="77" spans="1:20" s="38" customFormat="1" x14ac:dyDescent="0.25">
      <c r="B77" s="39">
        <v>1</v>
      </c>
      <c r="C77" s="40" t="s">
        <v>122</v>
      </c>
      <c r="D77" s="40" t="s">
        <v>123</v>
      </c>
      <c r="E77" s="41" t="s">
        <v>1</v>
      </c>
      <c r="F77" s="42" t="s">
        <v>1</v>
      </c>
      <c r="G77" s="43" t="s">
        <v>1</v>
      </c>
      <c r="H77" s="44"/>
      <c r="I77" s="45" t="s">
        <v>1</v>
      </c>
      <c r="J77" s="46"/>
      <c r="K77" s="47" t="s">
        <v>1</v>
      </c>
      <c r="L77" s="48" t="s">
        <v>1</v>
      </c>
      <c r="M77" s="41" t="s">
        <v>0</v>
      </c>
      <c r="N77" s="41">
        <v>1</v>
      </c>
      <c r="O77" s="41">
        <v>1</v>
      </c>
      <c r="P77" s="49">
        <f t="shared" ref="P77:P83" si="16">N77*O77</f>
        <v>1</v>
      </c>
      <c r="Q77" s="77">
        <v>0</v>
      </c>
      <c r="R77" s="73">
        <f>P77*Q77</f>
        <v>0</v>
      </c>
      <c r="S77" s="50">
        <v>285</v>
      </c>
      <c r="T77" s="51">
        <f>P77*S77</f>
        <v>285</v>
      </c>
    </row>
    <row r="78" spans="1:20" s="38" customFormat="1" x14ac:dyDescent="0.25">
      <c r="B78" s="39">
        <v>2</v>
      </c>
      <c r="C78" s="40" t="s">
        <v>124</v>
      </c>
      <c r="D78" s="40" t="s">
        <v>137</v>
      </c>
      <c r="E78" s="41"/>
      <c r="F78" s="42"/>
      <c r="G78" s="43"/>
      <c r="H78" s="44"/>
      <c r="I78" s="45"/>
      <c r="J78" s="46"/>
      <c r="K78" s="47" t="s">
        <v>195</v>
      </c>
      <c r="L78" s="48" t="s">
        <v>1</v>
      </c>
      <c r="M78" s="41" t="s">
        <v>0</v>
      </c>
      <c r="N78" s="41">
        <v>1</v>
      </c>
      <c r="O78" s="41">
        <v>7</v>
      </c>
      <c r="P78" s="49">
        <f t="shared" si="16"/>
        <v>7</v>
      </c>
      <c r="Q78" s="77">
        <v>0</v>
      </c>
      <c r="R78" s="73">
        <f>Q78*P78</f>
        <v>0</v>
      </c>
      <c r="S78" s="50">
        <v>0.11</v>
      </c>
      <c r="T78" s="51">
        <f>P78*S78</f>
        <v>0.77</v>
      </c>
    </row>
    <row r="79" spans="1:20" s="38" customFormat="1" x14ac:dyDescent="0.25">
      <c r="B79" s="39">
        <v>3</v>
      </c>
      <c r="C79" s="40" t="s">
        <v>125</v>
      </c>
      <c r="D79" s="40" t="s">
        <v>130</v>
      </c>
      <c r="E79" s="41"/>
      <c r="F79" s="42"/>
      <c r="G79" s="43"/>
      <c r="H79" s="44"/>
      <c r="I79" s="45"/>
      <c r="J79" s="46"/>
      <c r="K79" s="47" t="s">
        <v>195</v>
      </c>
      <c r="L79" s="48" t="s">
        <v>1</v>
      </c>
      <c r="M79" s="41" t="s">
        <v>0</v>
      </c>
      <c r="N79" s="41">
        <v>1</v>
      </c>
      <c r="O79" s="41">
        <v>8</v>
      </c>
      <c r="P79" s="49">
        <f t="shared" si="16"/>
        <v>8</v>
      </c>
      <c r="Q79" s="77">
        <v>0</v>
      </c>
      <c r="R79" s="73">
        <f t="shared" ref="R79:R83" si="17">Q79*P79</f>
        <v>0</v>
      </c>
      <c r="S79" s="50">
        <v>0.2</v>
      </c>
      <c r="T79" s="51">
        <f t="shared" ref="T79:T83" si="18">P79*S79</f>
        <v>1.6</v>
      </c>
    </row>
    <row r="80" spans="1:20" s="38" customFormat="1" x14ac:dyDescent="0.25">
      <c r="B80" s="39">
        <v>4</v>
      </c>
      <c r="C80" s="40" t="s">
        <v>126</v>
      </c>
      <c r="D80" s="40" t="s">
        <v>137</v>
      </c>
      <c r="E80" s="41"/>
      <c r="F80" s="42"/>
      <c r="G80" s="43"/>
      <c r="H80" s="44"/>
      <c r="I80" s="45"/>
      <c r="J80" s="46"/>
      <c r="K80" s="47" t="s">
        <v>195</v>
      </c>
      <c r="L80" s="48" t="s">
        <v>1</v>
      </c>
      <c r="M80" s="41" t="s">
        <v>0</v>
      </c>
      <c r="N80" s="41">
        <v>1</v>
      </c>
      <c r="O80" s="41">
        <v>2</v>
      </c>
      <c r="P80" s="49">
        <f t="shared" si="16"/>
        <v>2</v>
      </c>
      <c r="Q80" s="77">
        <v>0</v>
      </c>
      <c r="R80" s="73">
        <f t="shared" si="17"/>
        <v>0</v>
      </c>
      <c r="S80" s="50">
        <v>0.35</v>
      </c>
      <c r="T80" s="51">
        <f t="shared" si="18"/>
        <v>0.7</v>
      </c>
    </row>
    <row r="81" spans="1:20" s="38" customFormat="1" x14ac:dyDescent="0.25">
      <c r="B81" s="39">
        <v>5</v>
      </c>
      <c r="C81" s="40" t="s">
        <v>127</v>
      </c>
      <c r="D81" s="40" t="s">
        <v>137</v>
      </c>
      <c r="E81" s="41"/>
      <c r="F81" s="42"/>
      <c r="G81" s="43"/>
      <c r="H81" s="44"/>
      <c r="I81" s="45"/>
      <c r="J81" s="46"/>
      <c r="K81" s="47" t="s">
        <v>195</v>
      </c>
      <c r="L81" s="48" t="s">
        <v>1</v>
      </c>
      <c r="M81" s="41" t="s">
        <v>0</v>
      </c>
      <c r="N81" s="41">
        <v>1</v>
      </c>
      <c r="O81" s="41">
        <v>2</v>
      </c>
      <c r="P81" s="49">
        <f t="shared" si="16"/>
        <v>2</v>
      </c>
      <c r="Q81" s="77">
        <v>0</v>
      </c>
      <c r="R81" s="73">
        <f t="shared" si="17"/>
        <v>0</v>
      </c>
      <c r="S81" s="50">
        <v>0.35</v>
      </c>
      <c r="T81" s="51">
        <f t="shared" si="18"/>
        <v>0.7</v>
      </c>
    </row>
    <row r="82" spans="1:20" s="38" customFormat="1" x14ac:dyDescent="0.25">
      <c r="B82" s="39">
        <v>6</v>
      </c>
      <c r="C82" s="40" t="s">
        <v>128</v>
      </c>
      <c r="D82" s="40" t="s">
        <v>131</v>
      </c>
      <c r="E82" s="41"/>
      <c r="F82" s="42"/>
      <c r="G82" s="43"/>
      <c r="H82" s="44"/>
      <c r="I82" s="45"/>
      <c r="J82" s="46"/>
      <c r="K82" s="47" t="s">
        <v>195</v>
      </c>
      <c r="L82" s="48" t="s">
        <v>1</v>
      </c>
      <c r="M82" s="41" t="s">
        <v>0</v>
      </c>
      <c r="N82" s="41">
        <v>1</v>
      </c>
      <c r="O82" s="41">
        <v>1</v>
      </c>
      <c r="P82" s="49">
        <f t="shared" si="16"/>
        <v>1</v>
      </c>
      <c r="Q82" s="77">
        <v>0</v>
      </c>
      <c r="R82" s="73">
        <f t="shared" si="17"/>
        <v>0</v>
      </c>
      <c r="S82" s="50">
        <v>1</v>
      </c>
      <c r="T82" s="51">
        <f t="shared" si="18"/>
        <v>1</v>
      </c>
    </row>
    <row r="83" spans="1:20" s="38" customFormat="1" x14ac:dyDescent="0.25">
      <c r="B83" s="39">
        <v>7</v>
      </c>
      <c r="C83" s="40" t="s">
        <v>129</v>
      </c>
      <c r="D83" s="40" t="s">
        <v>132</v>
      </c>
      <c r="E83" s="41"/>
      <c r="F83" s="42"/>
      <c r="G83" s="43"/>
      <c r="H83" s="44"/>
      <c r="I83" s="45"/>
      <c r="J83" s="46"/>
      <c r="K83" s="47" t="s">
        <v>195</v>
      </c>
      <c r="L83" s="48" t="s">
        <v>1</v>
      </c>
      <c r="M83" s="41" t="s">
        <v>0</v>
      </c>
      <c r="N83" s="41">
        <v>1</v>
      </c>
      <c r="O83" s="41">
        <v>1</v>
      </c>
      <c r="P83" s="49">
        <f t="shared" si="16"/>
        <v>1</v>
      </c>
      <c r="Q83" s="77">
        <v>0</v>
      </c>
      <c r="R83" s="73">
        <f t="shared" si="17"/>
        <v>0</v>
      </c>
      <c r="S83" s="50">
        <v>3.4</v>
      </c>
      <c r="T83" s="51">
        <f t="shared" si="18"/>
        <v>3.4</v>
      </c>
    </row>
    <row r="84" spans="1:20" x14ac:dyDescent="0.25">
      <c r="A84" s="2"/>
      <c r="B84" s="39">
        <v>8</v>
      </c>
      <c r="C84" s="40" t="s">
        <v>133</v>
      </c>
      <c r="D84" s="40" t="s">
        <v>130</v>
      </c>
      <c r="E84" s="41"/>
      <c r="F84" s="42"/>
      <c r="G84" s="43"/>
      <c r="H84" s="44"/>
      <c r="I84" s="45"/>
      <c r="J84" s="52"/>
      <c r="K84" s="47"/>
      <c r="L84" s="42"/>
      <c r="M84" s="41" t="s">
        <v>0</v>
      </c>
      <c r="N84" s="41">
        <v>1</v>
      </c>
      <c r="O84" s="41">
        <v>1</v>
      </c>
      <c r="P84" s="49">
        <v>1</v>
      </c>
      <c r="Q84" s="77">
        <v>845</v>
      </c>
      <c r="R84" s="73">
        <f>Q84*P84</f>
        <v>845</v>
      </c>
      <c r="S84" s="50">
        <v>27.5</v>
      </c>
      <c r="T84" s="51">
        <f>P84*S84</f>
        <v>27.5</v>
      </c>
    </row>
    <row r="85" spans="1:20" x14ac:dyDescent="0.25">
      <c r="A85" s="2"/>
      <c r="B85" s="39" t="s">
        <v>1</v>
      </c>
      <c r="C85" s="84" t="s">
        <v>134</v>
      </c>
      <c r="D85" s="41"/>
      <c r="E85" s="41"/>
      <c r="F85" s="42"/>
      <c r="G85" s="43"/>
      <c r="H85" s="44"/>
      <c r="I85" s="45"/>
      <c r="J85" s="52"/>
      <c r="K85" s="47"/>
      <c r="L85" s="42"/>
      <c r="M85" s="41"/>
      <c r="N85" s="41"/>
      <c r="O85" s="41"/>
      <c r="P85" s="49"/>
      <c r="Q85" s="77"/>
      <c r="R85" s="73"/>
      <c r="S85" s="50"/>
      <c r="T85" s="82">
        <f>SUM(T77:T84)</f>
        <v>320.66999999999996</v>
      </c>
    </row>
    <row r="86" spans="1:20" x14ac:dyDescent="0.25">
      <c r="A86" s="2"/>
      <c r="B86" s="39"/>
      <c r="C86" s="84" t="s">
        <v>135</v>
      </c>
      <c r="D86" s="41"/>
      <c r="E86" s="41"/>
      <c r="F86" s="42"/>
      <c r="G86" s="43"/>
      <c r="H86" s="44"/>
      <c r="I86" s="45"/>
      <c r="J86" s="52"/>
      <c r="K86" s="47"/>
      <c r="L86" s="42"/>
      <c r="M86" s="41"/>
      <c r="N86" s="41"/>
      <c r="O86" s="41"/>
      <c r="P86" s="49">
        <v>2</v>
      </c>
      <c r="Q86" s="77"/>
      <c r="R86" s="73"/>
      <c r="S86" s="50"/>
      <c r="T86" s="82">
        <f>T85*P86</f>
        <v>641.33999999999992</v>
      </c>
    </row>
    <row r="87" spans="1:20" x14ac:dyDescent="0.25">
      <c r="A87" s="2"/>
      <c r="B87" s="39"/>
      <c r="C87" s="84"/>
      <c r="D87" s="41"/>
      <c r="E87" s="41"/>
      <c r="F87" s="42"/>
      <c r="G87" s="43"/>
      <c r="H87" s="44"/>
      <c r="I87" s="45"/>
      <c r="J87" s="52"/>
      <c r="K87" s="47"/>
      <c r="L87" s="42"/>
      <c r="M87" s="41"/>
      <c r="N87" s="41"/>
      <c r="O87" s="41"/>
      <c r="P87" s="49"/>
      <c r="Q87" s="77"/>
      <c r="R87" s="73"/>
      <c r="S87" s="50"/>
      <c r="T87" s="82"/>
    </row>
    <row r="88" spans="1:20" x14ac:dyDescent="0.25">
      <c r="A88" s="2"/>
      <c r="B88" s="113" t="s">
        <v>1</v>
      </c>
      <c r="C88" s="84" t="s">
        <v>175</v>
      </c>
      <c r="D88" s="41"/>
      <c r="E88" s="41"/>
      <c r="F88" s="42"/>
      <c r="G88" s="43"/>
      <c r="H88" s="44"/>
      <c r="I88" s="45"/>
      <c r="J88" s="52"/>
      <c r="K88" s="47"/>
      <c r="L88" s="42"/>
      <c r="M88" s="41"/>
      <c r="N88" s="41"/>
      <c r="O88" s="41"/>
      <c r="P88" s="49"/>
      <c r="Q88" s="77"/>
      <c r="R88" s="73"/>
      <c r="S88" s="50"/>
      <c r="T88" s="82"/>
    </row>
    <row r="89" spans="1:20" x14ac:dyDescent="0.25">
      <c r="A89" s="2"/>
      <c r="B89" s="39">
        <v>9</v>
      </c>
      <c r="C89" s="40" t="s">
        <v>176</v>
      </c>
      <c r="D89" s="40" t="s">
        <v>177</v>
      </c>
      <c r="E89" s="41"/>
      <c r="F89" s="42">
        <v>160</v>
      </c>
      <c r="G89" s="43">
        <v>6850</v>
      </c>
      <c r="H89" s="44"/>
      <c r="I89" s="45"/>
      <c r="J89" s="52"/>
      <c r="K89" s="47"/>
      <c r="L89" s="42"/>
      <c r="M89" s="41" t="s">
        <v>0</v>
      </c>
      <c r="N89" s="41">
        <v>2</v>
      </c>
      <c r="O89" s="41">
        <v>1</v>
      </c>
      <c r="P89" s="49">
        <f t="shared" ref="P89" si="19">N89*O89</f>
        <v>2</v>
      </c>
      <c r="Q89" s="77"/>
      <c r="R89" s="73"/>
      <c r="S89" s="50">
        <v>0.32</v>
      </c>
      <c r="T89" s="82">
        <f>P89*S89</f>
        <v>0.64</v>
      </c>
    </row>
    <row r="90" spans="1:20" x14ac:dyDescent="0.25">
      <c r="A90" s="2"/>
      <c r="B90" s="39">
        <v>10</v>
      </c>
      <c r="C90" s="40" t="s">
        <v>178</v>
      </c>
      <c r="D90" s="40" t="s">
        <v>217</v>
      </c>
      <c r="E90" s="41"/>
      <c r="F90" s="42">
        <v>200</v>
      </c>
      <c r="G90" s="43">
        <v>300</v>
      </c>
      <c r="H90" s="44">
        <f>G90/1000*F90/1000</f>
        <v>0.06</v>
      </c>
      <c r="I90" s="45"/>
      <c r="J90" s="52"/>
      <c r="K90" s="47"/>
      <c r="L90" s="42"/>
      <c r="M90" s="41" t="s">
        <v>0</v>
      </c>
      <c r="N90" s="41">
        <v>2</v>
      </c>
      <c r="O90" s="41">
        <v>8</v>
      </c>
      <c r="P90" s="49">
        <f t="shared" ref="P90:P92" si="20">N90*O90</f>
        <v>16</v>
      </c>
      <c r="Q90" s="77"/>
      <c r="R90" s="73"/>
      <c r="S90" s="50">
        <f>H90</f>
        <v>0.06</v>
      </c>
      <c r="T90" s="82">
        <f t="shared" ref="T90:T92" si="21">P90*S90</f>
        <v>0.96</v>
      </c>
    </row>
    <row r="91" spans="1:20" x14ac:dyDescent="0.25">
      <c r="A91" s="2"/>
      <c r="B91" s="39">
        <v>11</v>
      </c>
      <c r="C91" s="40" t="s">
        <v>216</v>
      </c>
      <c r="D91" s="40" t="s">
        <v>218</v>
      </c>
      <c r="E91" s="41"/>
      <c r="F91" s="42">
        <v>500</v>
      </c>
      <c r="G91" s="43">
        <v>8600</v>
      </c>
      <c r="H91" s="44">
        <f>G91/1000*F91/1000</f>
        <v>4.3</v>
      </c>
      <c r="I91" s="45"/>
      <c r="J91" s="52"/>
      <c r="K91" s="47"/>
      <c r="L91" s="42"/>
      <c r="M91" s="41" t="s">
        <v>0</v>
      </c>
      <c r="N91" s="41">
        <v>2</v>
      </c>
      <c r="O91" s="41">
        <v>1</v>
      </c>
      <c r="P91" s="49">
        <f t="shared" si="20"/>
        <v>2</v>
      </c>
      <c r="Q91" s="77"/>
      <c r="R91" s="73"/>
      <c r="S91" s="50">
        <f>H91</f>
        <v>4.3</v>
      </c>
      <c r="T91" s="82">
        <f t="shared" si="21"/>
        <v>8.6</v>
      </c>
    </row>
    <row r="92" spans="1:20" x14ac:dyDescent="0.25">
      <c r="A92" s="2"/>
      <c r="B92" s="39">
        <v>12</v>
      </c>
      <c r="C92" s="40" t="s">
        <v>179</v>
      </c>
      <c r="D92" s="40" t="s">
        <v>218</v>
      </c>
      <c r="E92" s="41"/>
      <c r="F92" s="42">
        <v>650</v>
      </c>
      <c r="G92" s="43">
        <v>4500</v>
      </c>
      <c r="H92" s="44">
        <f>G92/1000*F92/1000</f>
        <v>2.9249999999999998</v>
      </c>
      <c r="I92" s="45"/>
      <c r="J92" s="52"/>
      <c r="K92" s="47"/>
      <c r="L92" s="42"/>
      <c r="M92" s="41" t="s">
        <v>0</v>
      </c>
      <c r="N92" s="41">
        <v>2</v>
      </c>
      <c r="O92" s="41">
        <v>1</v>
      </c>
      <c r="P92" s="49">
        <f t="shared" si="20"/>
        <v>2</v>
      </c>
      <c r="Q92" s="77"/>
      <c r="R92" s="73"/>
      <c r="S92" s="50">
        <f>H92</f>
        <v>2.9249999999999998</v>
      </c>
      <c r="T92" s="82">
        <f t="shared" si="21"/>
        <v>5.85</v>
      </c>
    </row>
    <row r="93" spans="1:20" x14ac:dyDescent="0.25">
      <c r="A93" s="2"/>
      <c r="B93" s="39"/>
      <c r="C93" s="40"/>
      <c r="D93" s="40" t="s">
        <v>1</v>
      </c>
      <c r="E93" s="41"/>
      <c r="F93" s="42"/>
      <c r="G93" s="43"/>
      <c r="H93" s="44"/>
      <c r="I93" s="45"/>
      <c r="J93" s="52"/>
      <c r="K93" s="47"/>
      <c r="L93" s="42"/>
      <c r="M93" s="41"/>
      <c r="N93" s="41"/>
      <c r="O93" s="41"/>
      <c r="P93" s="49"/>
      <c r="Q93" s="77"/>
      <c r="R93" s="73"/>
      <c r="S93" s="50"/>
      <c r="T93" s="82">
        <f>SUM(T89:T92)</f>
        <v>16.049999999999997</v>
      </c>
    </row>
    <row r="94" spans="1:20" x14ac:dyDescent="0.25">
      <c r="A94" s="2"/>
      <c r="B94" s="39"/>
      <c r="C94" s="40"/>
      <c r="D94" s="40"/>
      <c r="E94" s="41"/>
      <c r="F94" s="42"/>
      <c r="G94" s="43"/>
      <c r="H94" s="44"/>
      <c r="I94" s="45"/>
      <c r="J94" s="52"/>
      <c r="K94" s="47"/>
      <c r="L94" s="42"/>
      <c r="M94" s="41"/>
      <c r="N94" s="41"/>
      <c r="O94" s="41"/>
      <c r="P94" s="49"/>
      <c r="Q94" s="77"/>
      <c r="R94" s="80" t="s">
        <v>182</v>
      </c>
      <c r="S94" s="50"/>
      <c r="T94" s="82">
        <f>T86+T93</f>
        <v>657.38999999999987</v>
      </c>
    </row>
    <row r="95" spans="1:20" x14ac:dyDescent="0.25">
      <c r="A95" s="2"/>
      <c r="B95" s="39"/>
      <c r="C95" s="40"/>
      <c r="D95" s="41"/>
      <c r="E95" s="41"/>
      <c r="F95" s="42"/>
      <c r="G95" s="43"/>
      <c r="H95" s="44"/>
      <c r="I95" s="45"/>
      <c r="J95" s="52"/>
      <c r="K95" s="47"/>
      <c r="L95" s="42"/>
      <c r="M95" s="41"/>
      <c r="N95" s="41"/>
      <c r="O95" s="41"/>
      <c r="P95" s="49"/>
      <c r="Q95" s="77"/>
      <c r="R95" s="73"/>
      <c r="S95" s="50"/>
      <c r="T95" s="51"/>
    </row>
    <row r="96" spans="1:20" x14ac:dyDescent="0.25">
      <c r="A96" s="2"/>
      <c r="B96" s="113" t="s">
        <v>1</v>
      </c>
      <c r="C96" s="84" t="s">
        <v>197</v>
      </c>
      <c r="D96" s="41"/>
      <c r="E96" s="41"/>
      <c r="F96" s="42"/>
      <c r="G96" s="43"/>
      <c r="H96" s="44"/>
      <c r="I96" s="45"/>
      <c r="J96" s="52"/>
      <c r="K96" s="47"/>
      <c r="L96" s="42"/>
      <c r="M96" s="41"/>
      <c r="N96" s="41"/>
      <c r="O96" s="41"/>
      <c r="P96" s="49"/>
      <c r="Q96" s="77"/>
      <c r="R96" s="73"/>
      <c r="S96" s="50"/>
      <c r="T96" s="51"/>
    </row>
    <row r="97" spans="1:20" x14ac:dyDescent="0.25">
      <c r="A97" s="2"/>
      <c r="B97" s="39">
        <v>13</v>
      </c>
      <c r="C97" s="40" t="s">
        <v>152</v>
      </c>
      <c r="D97" s="40" t="s">
        <v>1</v>
      </c>
      <c r="E97" s="41"/>
      <c r="F97" s="42"/>
      <c r="G97" s="43"/>
      <c r="H97" s="44"/>
      <c r="I97" s="45"/>
      <c r="J97" s="52"/>
      <c r="K97" s="40" t="s">
        <v>151</v>
      </c>
      <c r="L97" s="42"/>
      <c r="M97" s="41" t="s">
        <v>0</v>
      </c>
      <c r="N97" s="41">
        <v>5</v>
      </c>
      <c r="O97" s="41">
        <v>6</v>
      </c>
      <c r="P97" s="49">
        <f t="shared" ref="P97:P99" si="22">N97*O97</f>
        <v>30</v>
      </c>
      <c r="Q97" s="77">
        <v>0.22</v>
      </c>
      <c r="R97" s="73">
        <f>P97*Q97</f>
        <v>6.6</v>
      </c>
      <c r="S97" s="50"/>
      <c r="T97" s="51"/>
    </row>
    <row r="98" spans="1:20" x14ac:dyDescent="0.25">
      <c r="A98" s="2"/>
      <c r="B98" s="39">
        <v>14</v>
      </c>
      <c r="C98" s="40" t="s">
        <v>149</v>
      </c>
      <c r="D98" s="40" t="s">
        <v>1</v>
      </c>
      <c r="E98" s="41"/>
      <c r="F98" s="42"/>
      <c r="G98" s="43"/>
      <c r="H98" s="44"/>
      <c r="I98" s="45"/>
      <c r="J98" s="52"/>
      <c r="K98" s="40" t="s">
        <v>151</v>
      </c>
      <c r="L98" s="42"/>
      <c r="M98" s="41" t="s">
        <v>0</v>
      </c>
      <c r="N98" s="41">
        <v>5</v>
      </c>
      <c r="O98" s="41">
        <v>6</v>
      </c>
      <c r="P98" s="49">
        <f t="shared" si="22"/>
        <v>30</v>
      </c>
      <c r="Q98" s="77">
        <v>5.6000000000000001E-2</v>
      </c>
      <c r="R98" s="73">
        <f>P98*Q98</f>
        <v>1.68</v>
      </c>
      <c r="S98" s="50"/>
      <c r="T98" s="51"/>
    </row>
    <row r="99" spans="1:20" x14ac:dyDescent="0.25">
      <c r="A99" s="2"/>
      <c r="B99" s="39">
        <v>15</v>
      </c>
      <c r="C99" s="40" t="s">
        <v>150</v>
      </c>
      <c r="D99" s="40" t="s">
        <v>1</v>
      </c>
      <c r="E99" s="41"/>
      <c r="F99" s="42"/>
      <c r="G99" s="43"/>
      <c r="H99" s="44"/>
      <c r="I99" s="45"/>
      <c r="J99" s="52"/>
      <c r="K99" s="40" t="s">
        <v>151</v>
      </c>
      <c r="L99" s="42"/>
      <c r="M99" s="41" t="s">
        <v>0</v>
      </c>
      <c r="N99" s="41">
        <v>5</v>
      </c>
      <c r="O99" s="41">
        <v>12</v>
      </c>
      <c r="P99" s="49">
        <f t="shared" si="22"/>
        <v>60</v>
      </c>
      <c r="Q99" s="77">
        <v>1.6E-2</v>
      </c>
      <c r="R99" s="73">
        <f>P99*Q99</f>
        <v>0.96</v>
      </c>
      <c r="S99" s="50"/>
      <c r="T99" s="51"/>
    </row>
    <row r="100" spans="1:20" x14ac:dyDescent="0.25">
      <c r="A100" s="2"/>
      <c r="B100" s="39">
        <v>16</v>
      </c>
      <c r="C100" s="40" t="s">
        <v>139</v>
      </c>
      <c r="D100" s="40" t="s">
        <v>219</v>
      </c>
      <c r="E100" s="41"/>
      <c r="F100" s="42"/>
      <c r="G100" s="43">
        <v>6710</v>
      </c>
      <c r="H100" s="44"/>
      <c r="I100" s="45">
        <f t="shared" ref="I100:I106" si="23">G100/1000*Q100</f>
        <v>60.39</v>
      </c>
      <c r="J100" s="52"/>
      <c r="K100" s="47"/>
      <c r="L100" s="42" t="s">
        <v>138</v>
      </c>
      <c r="M100" s="41" t="s">
        <v>0</v>
      </c>
      <c r="N100" s="41">
        <v>2</v>
      </c>
      <c r="O100" s="41">
        <v>1</v>
      </c>
      <c r="P100" s="49">
        <f t="shared" ref="P100:P103" si="24">N100*O100</f>
        <v>2</v>
      </c>
      <c r="Q100" s="77">
        <v>9</v>
      </c>
      <c r="R100" s="73">
        <f t="shared" ref="R100:R106" si="25">P100*I100</f>
        <v>120.78</v>
      </c>
      <c r="S100" s="50"/>
      <c r="T100" s="51"/>
    </row>
    <row r="101" spans="1:20" x14ac:dyDescent="0.25">
      <c r="A101" s="2"/>
      <c r="B101" s="39">
        <v>17</v>
      </c>
      <c r="C101" s="40" t="s">
        <v>140</v>
      </c>
      <c r="D101" s="40" t="s">
        <v>144</v>
      </c>
      <c r="E101" s="41"/>
      <c r="F101" s="42"/>
      <c r="G101" s="43">
        <v>600</v>
      </c>
      <c r="H101" s="44"/>
      <c r="I101" s="45">
        <f t="shared" si="23"/>
        <v>6.3599999999999994</v>
      </c>
      <c r="J101" s="52"/>
      <c r="K101" s="47"/>
      <c r="L101" s="42" t="s">
        <v>138</v>
      </c>
      <c r="M101" s="41" t="s">
        <v>0</v>
      </c>
      <c r="N101" s="41">
        <v>2</v>
      </c>
      <c r="O101" s="41">
        <v>1</v>
      </c>
      <c r="P101" s="49">
        <f t="shared" si="24"/>
        <v>2</v>
      </c>
      <c r="Q101" s="77">
        <v>10.6</v>
      </c>
      <c r="R101" s="73">
        <f t="shared" si="25"/>
        <v>12.719999999999999</v>
      </c>
      <c r="S101" s="50"/>
      <c r="T101" s="51"/>
    </row>
    <row r="102" spans="1:20" x14ac:dyDescent="0.25">
      <c r="A102" s="2"/>
      <c r="B102" s="39">
        <v>18</v>
      </c>
      <c r="C102" s="40" t="s">
        <v>141</v>
      </c>
      <c r="D102" s="40" t="s">
        <v>219</v>
      </c>
      <c r="E102" s="41"/>
      <c r="F102" s="42"/>
      <c r="G102" s="43">
        <v>7660</v>
      </c>
      <c r="H102" s="44"/>
      <c r="I102" s="45">
        <f t="shared" si="23"/>
        <v>68.94</v>
      </c>
      <c r="J102" s="52"/>
      <c r="K102" s="47"/>
      <c r="L102" s="42" t="s">
        <v>138</v>
      </c>
      <c r="M102" s="41" t="s">
        <v>0</v>
      </c>
      <c r="N102" s="41">
        <v>1</v>
      </c>
      <c r="O102" s="41">
        <v>1</v>
      </c>
      <c r="P102" s="49">
        <f t="shared" si="24"/>
        <v>1</v>
      </c>
      <c r="Q102" s="77">
        <v>9</v>
      </c>
      <c r="R102" s="73">
        <f t="shared" si="25"/>
        <v>68.94</v>
      </c>
      <c r="S102" s="50"/>
      <c r="T102" s="51"/>
    </row>
    <row r="103" spans="1:20" x14ac:dyDescent="0.25">
      <c r="A103" s="2"/>
      <c r="B103" s="39">
        <v>19</v>
      </c>
      <c r="C103" s="40" t="s">
        <v>142</v>
      </c>
      <c r="D103" s="40" t="s">
        <v>219</v>
      </c>
      <c r="E103" s="41"/>
      <c r="F103" s="42"/>
      <c r="G103" s="43">
        <v>7660</v>
      </c>
      <c r="H103" s="44"/>
      <c r="I103" s="45">
        <f t="shared" si="23"/>
        <v>68.94</v>
      </c>
      <c r="J103" s="52"/>
      <c r="K103" s="47"/>
      <c r="L103" s="42" t="s">
        <v>138</v>
      </c>
      <c r="M103" s="41" t="s">
        <v>0</v>
      </c>
      <c r="N103" s="41">
        <v>2</v>
      </c>
      <c r="O103" s="41">
        <v>1</v>
      </c>
      <c r="P103" s="49">
        <f t="shared" si="24"/>
        <v>2</v>
      </c>
      <c r="Q103" s="77">
        <v>9</v>
      </c>
      <c r="R103" s="73">
        <f t="shared" si="25"/>
        <v>137.88</v>
      </c>
      <c r="S103" s="50"/>
      <c r="T103" s="51"/>
    </row>
    <row r="104" spans="1:20" x14ac:dyDescent="0.25">
      <c r="A104" s="2"/>
      <c r="B104" s="39">
        <v>20</v>
      </c>
      <c r="C104" s="40" t="s">
        <v>143</v>
      </c>
      <c r="D104" s="40" t="s">
        <v>146</v>
      </c>
      <c r="E104" s="41"/>
      <c r="F104" s="42"/>
      <c r="G104" s="43">
        <v>7650</v>
      </c>
      <c r="H104" s="44"/>
      <c r="I104" s="45">
        <f t="shared" si="23"/>
        <v>76.5</v>
      </c>
      <c r="J104" s="52"/>
      <c r="K104" s="47"/>
      <c r="L104" s="48">
        <v>1.4300999999999999</v>
      </c>
      <c r="M104" s="41" t="s">
        <v>0</v>
      </c>
      <c r="N104" s="41">
        <v>1</v>
      </c>
      <c r="O104" s="41">
        <v>1</v>
      </c>
      <c r="P104" s="49">
        <f t="shared" ref="P104:P106" si="26">N104*O104</f>
        <v>1</v>
      </c>
      <c r="Q104" s="77">
        <v>10</v>
      </c>
      <c r="R104" s="73">
        <f t="shared" si="25"/>
        <v>76.5</v>
      </c>
      <c r="S104" s="50"/>
      <c r="T104" s="51"/>
    </row>
    <row r="105" spans="1:20" x14ac:dyDescent="0.25">
      <c r="A105" s="2"/>
      <c r="B105" s="39">
        <v>21</v>
      </c>
      <c r="C105" s="40" t="s">
        <v>164</v>
      </c>
      <c r="D105" s="40" t="s">
        <v>146</v>
      </c>
      <c r="E105" s="41"/>
      <c r="F105" s="42"/>
      <c r="G105" s="43">
        <v>6450</v>
      </c>
      <c r="H105" s="44"/>
      <c r="I105" s="45">
        <f t="shared" si="23"/>
        <v>64.5</v>
      </c>
      <c r="J105" s="52"/>
      <c r="K105" s="47"/>
      <c r="L105" s="48">
        <v>1.4300999999999999</v>
      </c>
      <c r="M105" s="41" t="s">
        <v>0</v>
      </c>
      <c r="N105" s="41">
        <v>2</v>
      </c>
      <c r="O105" s="41">
        <v>1</v>
      </c>
      <c r="P105" s="49">
        <f t="shared" si="26"/>
        <v>2</v>
      </c>
      <c r="Q105" s="77">
        <v>10</v>
      </c>
      <c r="R105" s="73">
        <f t="shared" si="25"/>
        <v>129</v>
      </c>
      <c r="S105" s="50"/>
      <c r="T105" s="51"/>
    </row>
    <row r="106" spans="1:20" x14ac:dyDescent="0.25">
      <c r="A106" s="2"/>
      <c r="B106" s="39">
        <v>22</v>
      </c>
      <c r="C106" s="40" t="s">
        <v>145</v>
      </c>
      <c r="D106" s="40" t="s">
        <v>146</v>
      </c>
      <c r="E106" s="41"/>
      <c r="F106" s="42"/>
      <c r="G106" s="43">
        <v>7660</v>
      </c>
      <c r="H106" s="44"/>
      <c r="I106" s="45">
        <f t="shared" si="23"/>
        <v>76.599999999999994</v>
      </c>
      <c r="J106" s="52"/>
      <c r="K106" s="47"/>
      <c r="L106" s="48">
        <v>1.4300999999999999</v>
      </c>
      <c r="M106" s="41" t="s">
        <v>0</v>
      </c>
      <c r="N106" s="41">
        <v>2</v>
      </c>
      <c r="O106" s="41">
        <v>1</v>
      </c>
      <c r="P106" s="49">
        <f t="shared" si="26"/>
        <v>2</v>
      </c>
      <c r="Q106" s="77">
        <v>10</v>
      </c>
      <c r="R106" s="73">
        <f t="shared" si="25"/>
        <v>153.19999999999999</v>
      </c>
      <c r="S106" s="50"/>
      <c r="T106" s="51"/>
    </row>
    <row r="107" spans="1:20" x14ac:dyDescent="0.25">
      <c r="A107" s="2"/>
      <c r="B107" s="39">
        <v>23</v>
      </c>
      <c r="C107" s="40" t="s">
        <v>159</v>
      </c>
      <c r="D107" s="41"/>
      <c r="E107" s="41"/>
      <c r="F107" s="42"/>
      <c r="G107" s="43">
        <v>70</v>
      </c>
      <c r="H107" s="44"/>
      <c r="I107" s="45"/>
      <c r="J107" s="52"/>
      <c r="K107" s="47" t="s">
        <v>153</v>
      </c>
      <c r="L107" s="42" t="s">
        <v>39</v>
      </c>
      <c r="M107" s="41" t="s">
        <v>0</v>
      </c>
      <c r="N107" s="41">
        <v>2</v>
      </c>
      <c r="O107" s="41">
        <v>16</v>
      </c>
      <c r="P107" s="49">
        <f t="shared" ref="P107:P113" si="27">N107*O107</f>
        <v>32</v>
      </c>
      <c r="Q107" s="77">
        <v>0.13300000000000001</v>
      </c>
      <c r="R107" s="73">
        <f t="shared" ref="R107:R114" si="28">P107*Q107</f>
        <v>4.2560000000000002</v>
      </c>
      <c r="S107" s="50"/>
      <c r="T107" s="51"/>
    </row>
    <row r="108" spans="1:20" x14ac:dyDescent="0.25">
      <c r="A108" s="2"/>
      <c r="B108" s="39">
        <v>24</v>
      </c>
      <c r="C108" s="40" t="s">
        <v>160</v>
      </c>
      <c r="D108" s="41"/>
      <c r="E108" s="41"/>
      <c r="F108" s="42"/>
      <c r="G108" s="43">
        <v>65</v>
      </c>
      <c r="H108" s="44"/>
      <c r="I108" s="45"/>
      <c r="J108" s="52"/>
      <c r="K108" s="47" t="s">
        <v>154</v>
      </c>
      <c r="L108" s="42" t="s">
        <v>39</v>
      </c>
      <c r="M108" s="41" t="s">
        <v>0</v>
      </c>
      <c r="N108" s="41">
        <v>2</v>
      </c>
      <c r="O108" s="41">
        <v>38</v>
      </c>
      <c r="P108" s="49">
        <f t="shared" si="27"/>
        <v>76</v>
      </c>
      <c r="Q108" s="77">
        <v>0.124</v>
      </c>
      <c r="R108" s="73">
        <f t="shared" si="28"/>
        <v>9.4239999999999995</v>
      </c>
      <c r="S108" s="50"/>
      <c r="T108" s="51"/>
    </row>
    <row r="109" spans="1:20" x14ac:dyDescent="0.25">
      <c r="A109" s="2"/>
      <c r="B109" s="39">
        <v>25</v>
      </c>
      <c r="C109" s="40" t="s">
        <v>161</v>
      </c>
      <c r="D109" s="41"/>
      <c r="E109" s="41"/>
      <c r="F109" s="42"/>
      <c r="G109" s="43">
        <v>85</v>
      </c>
      <c r="H109" s="44"/>
      <c r="I109" s="45"/>
      <c r="J109" s="52"/>
      <c r="K109" s="47" t="s">
        <v>155</v>
      </c>
      <c r="L109" s="42" t="s">
        <v>39</v>
      </c>
      <c r="M109" s="41" t="s">
        <v>0</v>
      </c>
      <c r="N109" s="41">
        <v>2</v>
      </c>
      <c r="O109" s="41">
        <v>16</v>
      </c>
      <c r="P109" s="49">
        <f t="shared" si="27"/>
        <v>32</v>
      </c>
      <c r="Q109" s="77">
        <v>0.14499999999999999</v>
      </c>
      <c r="R109" s="73">
        <f t="shared" si="28"/>
        <v>4.6399999999999997</v>
      </c>
      <c r="S109" s="50"/>
      <c r="T109" s="51"/>
    </row>
    <row r="110" spans="1:20" x14ac:dyDescent="0.25">
      <c r="A110" s="2"/>
      <c r="B110" s="39">
        <v>26</v>
      </c>
      <c r="C110" s="40" t="s">
        <v>160</v>
      </c>
      <c r="D110" s="41"/>
      <c r="E110" s="41"/>
      <c r="F110" s="42"/>
      <c r="G110" s="43">
        <v>65</v>
      </c>
      <c r="H110" s="44"/>
      <c r="I110" s="45"/>
      <c r="J110" s="52"/>
      <c r="K110" s="47" t="s">
        <v>156</v>
      </c>
      <c r="L110" s="42" t="s">
        <v>39</v>
      </c>
      <c r="M110" s="41" t="s">
        <v>0</v>
      </c>
      <c r="N110" s="41">
        <v>2</v>
      </c>
      <c r="O110" s="41">
        <v>34</v>
      </c>
      <c r="P110" s="49">
        <f t="shared" si="27"/>
        <v>68</v>
      </c>
      <c r="Q110" s="77">
        <v>0.124</v>
      </c>
      <c r="R110" s="73">
        <f t="shared" si="28"/>
        <v>8.4320000000000004</v>
      </c>
      <c r="S110" s="50"/>
      <c r="T110" s="51"/>
    </row>
    <row r="111" spans="1:20" x14ac:dyDescent="0.25">
      <c r="A111" s="2"/>
      <c r="B111" s="39">
        <v>27</v>
      </c>
      <c r="C111" s="40" t="s">
        <v>162</v>
      </c>
      <c r="D111" s="41"/>
      <c r="E111" s="41"/>
      <c r="F111" s="42"/>
      <c r="G111" s="43">
        <v>100</v>
      </c>
      <c r="H111" s="44"/>
      <c r="I111" s="45"/>
      <c r="J111" s="52"/>
      <c r="K111" s="47" t="s">
        <v>157</v>
      </c>
      <c r="L111" s="42" t="s">
        <v>39</v>
      </c>
      <c r="M111" s="41" t="s">
        <v>0</v>
      </c>
      <c r="N111" s="41">
        <v>1</v>
      </c>
      <c r="O111" s="41">
        <v>16</v>
      </c>
      <c r="P111" s="49">
        <f t="shared" si="27"/>
        <v>16</v>
      </c>
      <c r="Q111" s="77">
        <v>0.17299999999999999</v>
      </c>
      <c r="R111" s="73">
        <f t="shared" si="28"/>
        <v>2.7679999999999998</v>
      </c>
      <c r="S111" s="50"/>
      <c r="T111" s="51"/>
    </row>
    <row r="112" spans="1:20" x14ac:dyDescent="0.25">
      <c r="A112" s="2"/>
      <c r="B112" s="39">
        <v>28</v>
      </c>
      <c r="C112" s="40" t="s">
        <v>163</v>
      </c>
      <c r="D112" s="41"/>
      <c r="E112" s="41"/>
      <c r="F112" s="42"/>
      <c r="G112" s="43">
        <v>75</v>
      </c>
      <c r="H112" s="44"/>
      <c r="I112" s="45"/>
      <c r="J112" s="52"/>
      <c r="K112" s="47" t="s">
        <v>158</v>
      </c>
      <c r="L112" s="42" t="s">
        <v>39</v>
      </c>
      <c r="M112" s="41" t="s">
        <v>0</v>
      </c>
      <c r="N112" s="41">
        <v>1</v>
      </c>
      <c r="O112" s="41">
        <v>38</v>
      </c>
      <c r="P112" s="49">
        <f t="shared" si="27"/>
        <v>38</v>
      </c>
      <c r="Q112" s="77">
        <v>0.13900000000000001</v>
      </c>
      <c r="R112" s="73">
        <f t="shared" si="28"/>
        <v>5.282</v>
      </c>
      <c r="S112" s="50"/>
      <c r="T112" s="51"/>
    </row>
    <row r="113" spans="1:20" x14ac:dyDescent="0.25">
      <c r="A113" s="2"/>
      <c r="B113" s="39">
        <v>29</v>
      </c>
      <c r="C113" s="40" t="s">
        <v>147</v>
      </c>
      <c r="D113" s="41"/>
      <c r="E113" s="41"/>
      <c r="F113" s="42"/>
      <c r="G113" s="43"/>
      <c r="H113" s="44"/>
      <c r="I113" s="45"/>
      <c r="J113" s="52"/>
      <c r="K113" s="47"/>
      <c r="L113" s="42" t="s">
        <v>39</v>
      </c>
      <c r="M113" s="41" t="s">
        <v>0</v>
      </c>
      <c r="N113" s="41">
        <v>1</v>
      </c>
      <c r="O113" s="41">
        <f>P112+P111+P110+P109+P108+P107</f>
        <v>262</v>
      </c>
      <c r="P113" s="49">
        <f t="shared" si="27"/>
        <v>262</v>
      </c>
      <c r="Q113" s="77">
        <v>5.6000000000000001E-2</v>
      </c>
      <c r="R113" s="73">
        <f t="shared" si="28"/>
        <v>14.672000000000001</v>
      </c>
      <c r="S113" s="50"/>
      <c r="T113" s="51"/>
    </row>
    <row r="114" spans="1:20" x14ac:dyDescent="0.25">
      <c r="A114" s="2"/>
      <c r="B114" s="39">
        <v>30</v>
      </c>
      <c r="C114" s="54" t="s">
        <v>165</v>
      </c>
      <c r="D114" s="55"/>
      <c r="E114" s="55"/>
      <c r="F114" s="56"/>
      <c r="G114" s="57"/>
      <c r="H114" s="58"/>
      <c r="I114" s="45"/>
      <c r="J114" s="52"/>
      <c r="K114" s="59"/>
      <c r="L114" s="56" t="s">
        <v>148</v>
      </c>
      <c r="M114" s="41" t="s">
        <v>0</v>
      </c>
      <c r="N114" s="41">
        <v>0.7</v>
      </c>
      <c r="O114" s="41">
        <f>O113</f>
        <v>262</v>
      </c>
      <c r="P114" s="49">
        <f t="shared" ref="P114:P120" si="29">ROUND(N114*O114,0)</f>
        <v>183</v>
      </c>
      <c r="Q114" s="76">
        <v>5.6000000000000001E-2</v>
      </c>
      <c r="R114" s="73">
        <f t="shared" si="28"/>
        <v>10.247999999999999</v>
      </c>
      <c r="S114" s="61"/>
      <c r="T114" s="62"/>
    </row>
    <row r="115" spans="1:20" x14ac:dyDescent="0.25">
      <c r="A115" s="2"/>
      <c r="B115" s="39">
        <v>31</v>
      </c>
      <c r="C115" s="54" t="s">
        <v>166</v>
      </c>
      <c r="D115" s="54" t="s">
        <v>169</v>
      </c>
      <c r="E115" s="55">
        <v>140</v>
      </c>
      <c r="F115" s="56">
        <v>180</v>
      </c>
      <c r="G115" s="57">
        <v>4500</v>
      </c>
      <c r="H115" s="58"/>
      <c r="I115" s="45">
        <f>G115/1000*Q115</f>
        <v>128.25</v>
      </c>
      <c r="J115" s="52"/>
      <c r="K115" s="59" t="s">
        <v>171</v>
      </c>
      <c r="L115" s="56" t="s">
        <v>170</v>
      </c>
      <c r="M115" s="41" t="s">
        <v>0</v>
      </c>
      <c r="N115" s="41">
        <v>2</v>
      </c>
      <c r="O115" s="41">
        <v>2</v>
      </c>
      <c r="P115" s="49">
        <f t="shared" si="29"/>
        <v>4</v>
      </c>
      <c r="Q115" s="76">
        <v>28.5</v>
      </c>
      <c r="R115" s="73">
        <f>P115*I115</f>
        <v>513</v>
      </c>
      <c r="S115" s="61"/>
      <c r="T115" s="62"/>
    </row>
    <row r="116" spans="1:20" x14ac:dyDescent="0.25">
      <c r="A116" s="2"/>
      <c r="B116" s="39">
        <v>32</v>
      </c>
      <c r="C116" s="54" t="s">
        <v>167</v>
      </c>
      <c r="D116" s="54" t="s">
        <v>169</v>
      </c>
      <c r="E116" s="55">
        <v>140</v>
      </c>
      <c r="F116" s="56">
        <v>180</v>
      </c>
      <c r="G116" s="57">
        <v>2600</v>
      </c>
      <c r="H116" s="58"/>
      <c r="I116" s="45">
        <f>G116/1000*Q116</f>
        <v>74.100000000000009</v>
      </c>
      <c r="J116" s="52"/>
      <c r="K116" s="59" t="s">
        <v>171</v>
      </c>
      <c r="L116" s="56" t="s">
        <v>170</v>
      </c>
      <c r="M116" s="41" t="s">
        <v>0</v>
      </c>
      <c r="N116" s="41">
        <v>2</v>
      </c>
      <c r="O116" s="41">
        <v>2</v>
      </c>
      <c r="P116" s="49">
        <f t="shared" si="29"/>
        <v>4</v>
      </c>
      <c r="Q116" s="76">
        <v>28.5</v>
      </c>
      <c r="R116" s="73">
        <f>P116*I116</f>
        <v>296.40000000000003</v>
      </c>
      <c r="S116" s="61"/>
      <c r="T116" s="62"/>
    </row>
    <row r="117" spans="1:20" x14ac:dyDescent="0.25">
      <c r="A117" s="2"/>
      <c r="B117" s="39">
        <v>33</v>
      </c>
      <c r="C117" s="54" t="s">
        <v>168</v>
      </c>
      <c r="D117" s="54" t="s">
        <v>169</v>
      </c>
      <c r="E117" s="55">
        <v>140</v>
      </c>
      <c r="F117" s="56">
        <v>180</v>
      </c>
      <c r="G117" s="57">
        <v>2400</v>
      </c>
      <c r="H117" s="58"/>
      <c r="I117" s="45">
        <f>G117/1000*Q117</f>
        <v>68.399999999999991</v>
      </c>
      <c r="J117" s="52"/>
      <c r="K117" s="59" t="s">
        <v>171</v>
      </c>
      <c r="L117" s="56" t="s">
        <v>170</v>
      </c>
      <c r="M117" s="41" t="s">
        <v>0</v>
      </c>
      <c r="N117" s="41">
        <v>2</v>
      </c>
      <c r="O117" s="41">
        <v>2</v>
      </c>
      <c r="P117" s="49">
        <f t="shared" si="29"/>
        <v>4</v>
      </c>
      <c r="Q117" s="76">
        <v>28.5</v>
      </c>
      <c r="R117" s="73">
        <f>P117*I117</f>
        <v>273.59999999999997</v>
      </c>
      <c r="S117" s="61"/>
      <c r="T117" s="62"/>
    </row>
    <row r="118" spans="1:20" x14ac:dyDescent="0.25">
      <c r="A118" s="2"/>
      <c r="B118" s="39">
        <v>34</v>
      </c>
      <c r="C118" s="54" t="s">
        <v>172</v>
      </c>
      <c r="D118" s="54" t="s">
        <v>1</v>
      </c>
      <c r="E118" s="55"/>
      <c r="F118" s="56"/>
      <c r="G118" s="57">
        <v>160</v>
      </c>
      <c r="H118" s="58"/>
      <c r="I118" s="45"/>
      <c r="J118" s="52"/>
      <c r="K118" s="59" t="s">
        <v>180</v>
      </c>
      <c r="L118" s="56" t="s">
        <v>39</v>
      </c>
      <c r="M118" s="41" t="s">
        <v>0</v>
      </c>
      <c r="N118" s="41">
        <v>2</v>
      </c>
      <c r="O118" s="41">
        <v>10</v>
      </c>
      <c r="P118" s="49">
        <f t="shared" si="29"/>
        <v>20</v>
      </c>
      <c r="Q118" s="76">
        <v>0.14099999999999999</v>
      </c>
      <c r="R118" s="73">
        <f>P118*Q118</f>
        <v>2.82</v>
      </c>
      <c r="S118" s="61"/>
      <c r="T118" s="62"/>
    </row>
    <row r="119" spans="1:20" x14ac:dyDescent="0.25">
      <c r="A119" s="2"/>
      <c r="B119" s="39">
        <v>35</v>
      </c>
      <c r="C119" s="54" t="s">
        <v>173</v>
      </c>
      <c r="D119" s="55"/>
      <c r="E119" s="55"/>
      <c r="F119" s="56"/>
      <c r="G119" s="57"/>
      <c r="H119" s="58"/>
      <c r="I119" s="45"/>
      <c r="J119" s="52"/>
      <c r="K119" s="59" t="s">
        <v>181</v>
      </c>
      <c r="L119" s="56" t="s">
        <v>39</v>
      </c>
      <c r="M119" s="41" t="s">
        <v>0</v>
      </c>
      <c r="N119" s="41">
        <v>2</v>
      </c>
      <c r="O119" s="41">
        <v>20</v>
      </c>
      <c r="P119" s="49">
        <f t="shared" si="29"/>
        <v>40</v>
      </c>
      <c r="Q119" s="76">
        <v>2.1000000000000001E-2</v>
      </c>
      <c r="R119" s="73">
        <f>P119*Q119</f>
        <v>0.84000000000000008</v>
      </c>
      <c r="S119" s="61"/>
      <c r="T119" s="62"/>
    </row>
    <row r="120" spans="1:20" x14ac:dyDescent="0.25">
      <c r="A120" s="2"/>
      <c r="B120" s="39">
        <v>36</v>
      </c>
      <c r="C120" s="54" t="s">
        <v>174</v>
      </c>
      <c r="D120" s="55"/>
      <c r="E120" s="55"/>
      <c r="F120" s="56"/>
      <c r="G120" s="57"/>
      <c r="H120" s="58"/>
      <c r="I120" s="45"/>
      <c r="J120" s="52"/>
      <c r="K120" s="59" t="s">
        <v>97</v>
      </c>
      <c r="L120" s="56" t="s">
        <v>39</v>
      </c>
      <c r="M120" s="41" t="s">
        <v>0</v>
      </c>
      <c r="N120" s="41">
        <v>2</v>
      </c>
      <c r="O120" s="41">
        <v>10</v>
      </c>
      <c r="P120" s="49">
        <f t="shared" si="29"/>
        <v>20</v>
      </c>
      <c r="Q120" s="76">
        <v>1.4999999999999999E-2</v>
      </c>
      <c r="R120" s="73">
        <f>P120*Q120</f>
        <v>0.3</v>
      </c>
      <c r="S120" s="61"/>
      <c r="T120" s="62"/>
    </row>
    <row r="121" spans="1:20" x14ac:dyDescent="0.25">
      <c r="A121" s="2"/>
      <c r="B121" s="53">
        <v>37</v>
      </c>
      <c r="C121" s="54" t="s">
        <v>220</v>
      </c>
      <c r="D121" s="54" t="s">
        <v>221</v>
      </c>
      <c r="E121" s="55"/>
      <c r="F121" s="56"/>
      <c r="G121" s="57">
        <v>2400</v>
      </c>
      <c r="H121" s="58"/>
      <c r="I121" s="45">
        <f>G121/1000*Q121</f>
        <v>7.1520000000000001</v>
      </c>
      <c r="J121" s="52" t="s">
        <v>183</v>
      </c>
      <c r="K121" s="59"/>
      <c r="L121" s="56" t="s">
        <v>184</v>
      </c>
      <c r="M121" s="41" t="s">
        <v>0</v>
      </c>
      <c r="N121" s="41">
        <v>2</v>
      </c>
      <c r="O121" s="41">
        <v>2</v>
      </c>
      <c r="P121" s="49">
        <f t="shared" ref="P121" si="30">ROUND(N121*O121,0)</f>
        <v>4</v>
      </c>
      <c r="Q121" s="76">
        <v>2.98</v>
      </c>
      <c r="R121" s="74">
        <f>I121*P121</f>
        <v>28.608000000000001</v>
      </c>
      <c r="S121" s="61">
        <v>7.0000000000000007E-2</v>
      </c>
      <c r="T121" s="62">
        <f>S121*P121*G121/1000</f>
        <v>0.67200000000000015</v>
      </c>
    </row>
    <row r="122" spans="1:20" x14ac:dyDescent="0.25">
      <c r="A122" s="2"/>
      <c r="B122" s="53"/>
      <c r="C122" s="54"/>
      <c r="D122" s="55"/>
      <c r="E122" s="55"/>
      <c r="F122" s="56"/>
      <c r="G122" s="57"/>
      <c r="H122" s="58"/>
      <c r="I122" s="45"/>
      <c r="J122" s="52"/>
      <c r="K122" s="59"/>
      <c r="L122" s="56"/>
      <c r="M122" s="55"/>
      <c r="N122" s="55"/>
      <c r="O122" s="55"/>
      <c r="P122" s="60"/>
      <c r="Q122" s="76"/>
      <c r="R122" s="74"/>
      <c r="S122" s="61"/>
      <c r="T122" s="62"/>
    </row>
    <row r="123" spans="1:20" ht="15.75" thickBot="1" x14ac:dyDescent="0.3">
      <c r="A123" s="2"/>
      <c r="B123" s="85"/>
      <c r="C123" s="86"/>
      <c r="D123" s="87"/>
      <c r="E123" s="87"/>
      <c r="F123" s="88"/>
      <c r="G123" s="89"/>
      <c r="H123" s="90"/>
      <c r="I123" s="91"/>
      <c r="J123" s="92"/>
      <c r="K123" s="93"/>
      <c r="L123" s="88"/>
      <c r="M123" s="87"/>
      <c r="N123" s="87"/>
      <c r="O123" s="87"/>
      <c r="P123" s="94"/>
      <c r="Q123" s="95"/>
      <c r="R123" s="96"/>
      <c r="S123" s="97"/>
      <c r="T123" s="98"/>
    </row>
    <row r="126" spans="1:20" x14ac:dyDescent="0.25">
      <c r="S126" s="16" t="s">
        <v>1</v>
      </c>
    </row>
  </sheetData>
  <mergeCells count="16">
    <mergeCell ref="B64:C64"/>
    <mergeCell ref="B23:C23"/>
    <mergeCell ref="B27:B28"/>
    <mergeCell ref="J27:J28"/>
    <mergeCell ref="K27:K28"/>
    <mergeCell ref="N27:P27"/>
    <mergeCell ref="B6:B7"/>
    <mergeCell ref="J6:J7"/>
    <mergeCell ref="K6:K7"/>
    <mergeCell ref="N6:P6"/>
    <mergeCell ref="B22:C22"/>
    <mergeCell ref="B74:B75"/>
    <mergeCell ref="J74:J75"/>
    <mergeCell ref="K74:K75"/>
    <mergeCell ref="N74:P74"/>
    <mergeCell ref="B65:C65"/>
  </mergeCells>
  <pageMargins left="0.70866141732283472" right="0.70866141732283472" top="0.78740157480314965" bottom="0.78740157480314965" header="0.31496062992125984" footer="0.31496062992125984"/>
  <pageSetup paperSize="9" scale="57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opLeftCell="A22" workbookViewId="0">
      <selection activeCell="H18" sqref="H18"/>
    </sheetView>
  </sheetViews>
  <sheetFormatPr defaultRowHeight="14.25" x14ac:dyDescent="0.25"/>
  <cols>
    <col min="1" max="2" width="9.140625" style="114"/>
    <col min="3" max="3" width="5.42578125" style="115" customWidth="1"/>
    <col min="4" max="4" width="23.7109375" style="115" customWidth="1"/>
    <col min="5" max="5" width="6.140625" style="115" customWidth="1"/>
    <col min="6" max="6" width="8.85546875" style="115" customWidth="1"/>
    <col min="7" max="7" width="14.140625" style="115" customWidth="1"/>
    <col min="8" max="8" width="11" style="117" customWidth="1"/>
    <col min="9" max="9" width="11.28515625" style="118" customWidth="1"/>
    <col min="10" max="10" width="9.140625" style="115" customWidth="1"/>
    <col min="11" max="185" width="9.140625" style="114"/>
    <col min="186" max="186" width="6.5703125" style="114" customWidth="1"/>
    <col min="187" max="187" width="19.42578125" style="114" customWidth="1"/>
    <col min="188" max="188" width="9.5703125" style="114" customWidth="1"/>
    <col min="189" max="189" width="5.7109375" style="114" bestFit="1" customWidth="1"/>
    <col min="190" max="190" width="10.28515625" style="114" bestFit="1" customWidth="1"/>
    <col min="191" max="191" width="13.28515625" style="114" bestFit="1" customWidth="1"/>
    <col min="192" max="192" width="10.140625" style="114" customWidth="1"/>
    <col min="193" max="193" width="10.7109375" style="114" bestFit="1" customWidth="1"/>
    <col min="194" max="194" width="13.5703125" style="114" customWidth="1"/>
    <col min="195" max="195" width="9.140625" style="114"/>
    <col min="196" max="196" width="6" style="114" bestFit="1" customWidth="1"/>
    <col min="197" max="197" width="9.85546875" style="114" bestFit="1" customWidth="1"/>
    <col min="198" max="198" width="9" style="114" customWidth="1"/>
    <col min="199" max="199" width="10" style="114" bestFit="1" customWidth="1"/>
    <col min="200" max="200" width="9.7109375" style="114" bestFit="1" customWidth="1"/>
    <col min="201" max="201" width="11.42578125" style="114" bestFit="1" customWidth="1"/>
    <col min="202" max="202" width="0.42578125" style="114" customWidth="1"/>
    <col min="203" max="441" width="9.140625" style="114"/>
    <col min="442" max="442" width="6.5703125" style="114" customWidth="1"/>
    <col min="443" max="443" width="19.42578125" style="114" customWidth="1"/>
    <col min="444" max="444" width="9.5703125" style="114" customWidth="1"/>
    <col min="445" max="445" width="5.7109375" style="114" bestFit="1" customWidth="1"/>
    <col min="446" max="446" width="10.28515625" style="114" bestFit="1" customWidth="1"/>
    <col min="447" max="447" width="13.28515625" style="114" bestFit="1" customWidth="1"/>
    <col min="448" max="448" width="10.140625" style="114" customWidth="1"/>
    <col min="449" max="449" width="10.7109375" style="114" bestFit="1" customWidth="1"/>
    <col min="450" max="450" width="13.5703125" style="114" customWidth="1"/>
    <col min="451" max="451" width="9.140625" style="114"/>
    <col min="452" max="452" width="6" style="114" bestFit="1" customWidth="1"/>
    <col min="453" max="453" width="9.85546875" style="114" bestFit="1" customWidth="1"/>
    <col min="454" max="454" width="9" style="114" customWidth="1"/>
    <col min="455" max="455" width="10" style="114" bestFit="1" customWidth="1"/>
    <col min="456" max="456" width="9.7109375" style="114" bestFit="1" customWidth="1"/>
    <col min="457" max="457" width="11.42578125" style="114" bestFit="1" customWidth="1"/>
    <col min="458" max="458" width="0.42578125" style="114" customWidth="1"/>
    <col min="459" max="697" width="9.140625" style="114"/>
    <col min="698" max="698" width="6.5703125" style="114" customWidth="1"/>
    <col min="699" max="699" width="19.42578125" style="114" customWidth="1"/>
    <col min="700" max="700" width="9.5703125" style="114" customWidth="1"/>
    <col min="701" max="701" width="5.7109375" style="114" bestFit="1" customWidth="1"/>
    <col min="702" max="702" width="10.28515625" style="114" bestFit="1" customWidth="1"/>
    <col min="703" max="703" width="13.28515625" style="114" bestFit="1" customWidth="1"/>
    <col min="704" max="704" width="10.140625" style="114" customWidth="1"/>
    <col min="705" max="705" width="10.7109375" style="114" bestFit="1" customWidth="1"/>
    <col min="706" max="706" width="13.5703125" style="114" customWidth="1"/>
    <col min="707" max="707" width="9.140625" style="114"/>
    <col min="708" max="708" width="6" style="114" bestFit="1" customWidth="1"/>
    <col min="709" max="709" width="9.85546875" style="114" bestFit="1" customWidth="1"/>
    <col min="710" max="710" width="9" style="114" customWidth="1"/>
    <col min="711" max="711" width="10" style="114" bestFit="1" customWidth="1"/>
    <col min="712" max="712" width="9.7109375" style="114" bestFit="1" customWidth="1"/>
    <col min="713" max="713" width="11.42578125" style="114" bestFit="1" customWidth="1"/>
    <col min="714" max="714" width="0.42578125" style="114" customWidth="1"/>
    <col min="715" max="953" width="9.140625" style="114"/>
    <col min="954" max="954" width="6.5703125" style="114" customWidth="1"/>
    <col min="955" max="955" width="19.42578125" style="114" customWidth="1"/>
    <col min="956" max="956" width="9.5703125" style="114" customWidth="1"/>
    <col min="957" max="957" width="5.7109375" style="114" bestFit="1" customWidth="1"/>
    <col min="958" max="958" width="10.28515625" style="114" bestFit="1" customWidth="1"/>
    <col min="959" max="959" width="13.28515625" style="114" bestFit="1" customWidth="1"/>
    <col min="960" max="960" width="10.140625" style="114" customWidth="1"/>
    <col min="961" max="961" width="10.7109375" style="114" bestFit="1" customWidth="1"/>
    <col min="962" max="962" width="13.5703125" style="114" customWidth="1"/>
    <col min="963" max="963" width="9.140625" style="114"/>
    <col min="964" max="964" width="6" style="114" bestFit="1" customWidth="1"/>
    <col min="965" max="965" width="9.85546875" style="114" bestFit="1" customWidth="1"/>
    <col min="966" max="966" width="9" style="114" customWidth="1"/>
    <col min="967" max="967" width="10" style="114" bestFit="1" customWidth="1"/>
    <col min="968" max="968" width="9.7109375" style="114" bestFit="1" customWidth="1"/>
    <col min="969" max="969" width="11.42578125" style="114" bestFit="1" customWidth="1"/>
    <col min="970" max="970" width="0.42578125" style="114" customWidth="1"/>
    <col min="971" max="1209" width="9.140625" style="114"/>
    <col min="1210" max="1210" width="6.5703125" style="114" customWidth="1"/>
    <col min="1211" max="1211" width="19.42578125" style="114" customWidth="1"/>
    <col min="1212" max="1212" width="9.5703125" style="114" customWidth="1"/>
    <col min="1213" max="1213" width="5.7109375" style="114" bestFit="1" customWidth="1"/>
    <col min="1214" max="1214" width="10.28515625" style="114" bestFit="1" customWidth="1"/>
    <col min="1215" max="1215" width="13.28515625" style="114" bestFit="1" customWidth="1"/>
    <col min="1216" max="1216" width="10.140625" style="114" customWidth="1"/>
    <col min="1217" max="1217" width="10.7109375" style="114" bestFit="1" customWidth="1"/>
    <col min="1218" max="1218" width="13.5703125" style="114" customWidth="1"/>
    <col min="1219" max="1219" width="9.140625" style="114"/>
    <col min="1220" max="1220" width="6" style="114" bestFit="1" customWidth="1"/>
    <col min="1221" max="1221" width="9.85546875" style="114" bestFit="1" customWidth="1"/>
    <col min="1222" max="1222" width="9" style="114" customWidth="1"/>
    <col min="1223" max="1223" width="10" style="114" bestFit="1" customWidth="1"/>
    <col min="1224" max="1224" width="9.7109375" style="114" bestFit="1" customWidth="1"/>
    <col min="1225" max="1225" width="11.42578125" style="114" bestFit="1" customWidth="1"/>
    <col min="1226" max="1226" width="0.42578125" style="114" customWidth="1"/>
    <col min="1227" max="1465" width="9.140625" style="114"/>
    <col min="1466" max="1466" width="6.5703125" style="114" customWidth="1"/>
    <col min="1467" max="1467" width="19.42578125" style="114" customWidth="1"/>
    <col min="1468" max="1468" width="9.5703125" style="114" customWidth="1"/>
    <col min="1469" max="1469" width="5.7109375" style="114" bestFit="1" customWidth="1"/>
    <col min="1470" max="1470" width="10.28515625" style="114" bestFit="1" customWidth="1"/>
    <col min="1471" max="1471" width="13.28515625" style="114" bestFit="1" customWidth="1"/>
    <col min="1472" max="1472" width="10.140625" style="114" customWidth="1"/>
    <col min="1473" max="1473" width="10.7109375" style="114" bestFit="1" customWidth="1"/>
    <col min="1474" max="1474" width="13.5703125" style="114" customWidth="1"/>
    <col min="1475" max="1475" width="9.140625" style="114"/>
    <col min="1476" max="1476" width="6" style="114" bestFit="1" customWidth="1"/>
    <col min="1477" max="1477" width="9.85546875" style="114" bestFit="1" customWidth="1"/>
    <col min="1478" max="1478" width="9" style="114" customWidth="1"/>
    <col min="1479" max="1479" width="10" style="114" bestFit="1" customWidth="1"/>
    <col min="1480" max="1480" width="9.7109375" style="114" bestFit="1" customWidth="1"/>
    <col min="1481" max="1481" width="11.42578125" style="114" bestFit="1" customWidth="1"/>
    <col min="1482" max="1482" width="0.42578125" style="114" customWidth="1"/>
    <col min="1483" max="1721" width="9.140625" style="114"/>
    <col min="1722" max="1722" width="6.5703125" style="114" customWidth="1"/>
    <col min="1723" max="1723" width="19.42578125" style="114" customWidth="1"/>
    <col min="1724" max="1724" width="9.5703125" style="114" customWidth="1"/>
    <col min="1725" max="1725" width="5.7109375" style="114" bestFit="1" customWidth="1"/>
    <col min="1726" max="1726" width="10.28515625" style="114" bestFit="1" customWidth="1"/>
    <col min="1727" max="1727" width="13.28515625" style="114" bestFit="1" customWidth="1"/>
    <col min="1728" max="1728" width="10.140625" style="114" customWidth="1"/>
    <col min="1729" max="1729" width="10.7109375" style="114" bestFit="1" customWidth="1"/>
    <col min="1730" max="1730" width="13.5703125" style="114" customWidth="1"/>
    <col min="1731" max="1731" width="9.140625" style="114"/>
    <col min="1732" max="1732" width="6" style="114" bestFit="1" customWidth="1"/>
    <col min="1733" max="1733" width="9.85546875" style="114" bestFit="1" customWidth="1"/>
    <col min="1734" max="1734" width="9" style="114" customWidth="1"/>
    <col min="1735" max="1735" width="10" style="114" bestFit="1" customWidth="1"/>
    <col min="1736" max="1736" width="9.7109375" style="114" bestFit="1" customWidth="1"/>
    <col min="1737" max="1737" width="11.42578125" style="114" bestFit="1" customWidth="1"/>
    <col min="1738" max="1738" width="0.42578125" style="114" customWidth="1"/>
    <col min="1739" max="1977" width="9.140625" style="114"/>
    <col min="1978" max="1978" width="6.5703125" style="114" customWidth="1"/>
    <col min="1979" max="1979" width="19.42578125" style="114" customWidth="1"/>
    <col min="1980" max="1980" width="9.5703125" style="114" customWidth="1"/>
    <col min="1981" max="1981" width="5.7109375" style="114" bestFit="1" customWidth="1"/>
    <col min="1982" max="1982" width="10.28515625" style="114" bestFit="1" customWidth="1"/>
    <col min="1983" max="1983" width="13.28515625" style="114" bestFit="1" customWidth="1"/>
    <col min="1984" max="1984" width="10.140625" style="114" customWidth="1"/>
    <col min="1985" max="1985" width="10.7109375" style="114" bestFit="1" customWidth="1"/>
    <col min="1986" max="1986" width="13.5703125" style="114" customWidth="1"/>
    <col min="1987" max="1987" width="9.140625" style="114"/>
    <col min="1988" max="1988" width="6" style="114" bestFit="1" customWidth="1"/>
    <col min="1989" max="1989" width="9.85546875" style="114" bestFit="1" customWidth="1"/>
    <col min="1990" max="1990" width="9" style="114" customWidth="1"/>
    <col min="1991" max="1991" width="10" style="114" bestFit="1" customWidth="1"/>
    <col min="1992" max="1992" width="9.7109375" style="114" bestFit="1" customWidth="1"/>
    <col min="1993" max="1993" width="11.42578125" style="114" bestFit="1" customWidth="1"/>
    <col min="1994" max="1994" width="0.42578125" style="114" customWidth="1"/>
    <col min="1995" max="2233" width="9.140625" style="114"/>
    <col min="2234" max="2234" width="6.5703125" style="114" customWidth="1"/>
    <col min="2235" max="2235" width="19.42578125" style="114" customWidth="1"/>
    <col min="2236" max="2236" width="9.5703125" style="114" customWidth="1"/>
    <col min="2237" max="2237" width="5.7109375" style="114" bestFit="1" customWidth="1"/>
    <col min="2238" max="2238" width="10.28515625" style="114" bestFit="1" customWidth="1"/>
    <col min="2239" max="2239" width="13.28515625" style="114" bestFit="1" customWidth="1"/>
    <col min="2240" max="2240" width="10.140625" style="114" customWidth="1"/>
    <col min="2241" max="2241" width="10.7109375" style="114" bestFit="1" customWidth="1"/>
    <col min="2242" max="2242" width="13.5703125" style="114" customWidth="1"/>
    <col min="2243" max="2243" width="9.140625" style="114"/>
    <col min="2244" max="2244" width="6" style="114" bestFit="1" customWidth="1"/>
    <col min="2245" max="2245" width="9.85546875" style="114" bestFit="1" customWidth="1"/>
    <col min="2246" max="2246" width="9" style="114" customWidth="1"/>
    <col min="2247" max="2247" width="10" style="114" bestFit="1" customWidth="1"/>
    <col min="2248" max="2248" width="9.7109375" style="114" bestFit="1" customWidth="1"/>
    <col min="2249" max="2249" width="11.42578125" style="114" bestFit="1" customWidth="1"/>
    <col min="2250" max="2250" width="0.42578125" style="114" customWidth="1"/>
    <col min="2251" max="2489" width="9.140625" style="114"/>
    <col min="2490" max="2490" width="6.5703125" style="114" customWidth="1"/>
    <col min="2491" max="2491" width="19.42578125" style="114" customWidth="1"/>
    <col min="2492" max="2492" width="9.5703125" style="114" customWidth="1"/>
    <col min="2493" max="2493" width="5.7109375" style="114" bestFit="1" customWidth="1"/>
    <col min="2494" max="2494" width="10.28515625" style="114" bestFit="1" customWidth="1"/>
    <col min="2495" max="2495" width="13.28515625" style="114" bestFit="1" customWidth="1"/>
    <col min="2496" max="2496" width="10.140625" style="114" customWidth="1"/>
    <col min="2497" max="2497" width="10.7109375" style="114" bestFit="1" customWidth="1"/>
    <col min="2498" max="2498" width="13.5703125" style="114" customWidth="1"/>
    <col min="2499" max="2499" width="9.140625" style="114"/>
    <col min="2500" max="2500" width="6" style="114" bestFit="1" customWidth="1"/>
    <col min="2501" max="2501" width="9.85546875" style="114" bestFit="1" customWidth="1"/>
    <col min="2502" max="2502" width="9" style="114" customWidth="1"/>
    <col min="2503" max="2503" width="10" style="114" bestFit="1" customWidth="1"/>
    <col min="2504" max="2504" width="9.7109375" style="114" bestFit="1" customWidth="1"/>
    <col min="2505" max="2505" width="11.42578125" style="114" bestFit="1" customWidth="1"/>
    <col min="2506" max="2506" width="0.42578125" style="114" customWidth="1"/>
    <col min="2507" max="2745" width="9.140625" style="114"/>
    <col min="2746" max="2746" width="6.5703125" style="114" customWidth="1"/>
    <col min="2747" max="2747" width="19.42578125" style="114" customWidth="1"/>
    <col min="2748" max="2748" width="9.5703125" style="114" customWidth="1"/>
    <col min="2749" max="2749" width="5.7109375" style="114" bestFit="1" customWidth="1"/>
    <col min="2750" max="2750" width="10.28515625" style="114" bestFit="1" customWidth="1"/>
    <col min="2751" max="2751" width="13.28515625" style="114" bestFit="1" customWidth="1"/>
    <col min="2752" max="2752" width="10.140625" style="114" customWidth="1"/>
    <col min="2753" max="2753" width="10.7109375" style="114" bestFit="1" customWidth="1"/>
    <col min="2754" max="2754" width="13.5703125" style="114" customWidth="1"/>
    <col min="2755" max="2755" width="9.140625" style="114"/>
    <col min="2756" max="2756" width="6" style="114" bestFit="1" customWidth="1"/>
    <col min="2757" max="2757" width="9.85546875" style="114" bestFit="1" customWidth="1"/>
    <col min="2758" max="2758" width="9" style="114" customWidth="1"/>
    <col min="2759" max="2759" width="10" style="114" bestFit="1" customWidth="1"/>
    <col min="2760" max="2760" width="9.7109375" style="114" bestFit="1" customWidth="1"/>
    <col min="2761" max="2761" width="11.42578125" style="114" bestFit="1" customWidth="1"/>
    <col min="2762" max="2762" width="0.42578125" style="114" customWidth="1"/>
    <col min="2763" max="3001" width="9.140625" style="114"/>
    <col min="3002" max="3002" width="6.5703125" style="114" customWidth="1"/>
    <col min="3003" max="3003" width="19.42578125" style="114" customWidth="1"/>
    <col min="3004" max="3004" width="9.5703125" style="114" customWidth="1"/>
    <col min="3005" max="3005" width="5.7109375" style="114" bestFit="1" customWidth="1"/>
    <col min="3006" max="3006" width="10.28515625" style="114" bestFit="1" customWidth="1"/>
    <col min="3007" max="3007" width="13.28515625" style="114" bestFit="1" customWidth="1"/>
    <col min="3008" max="3008" width="10.140625" style="114" customWidth="1"/>
    <col min="3009" max="3009" width="10.7109375" style="114" bestFit="1" customWidth="1"/>
    <col min="3010" max="3010" width="13.5703125" style="114" customWidth="1"/>
    <col min="3011" max="3011" width="9.140625" style="114"/>
    <col min="3012" max="3012" width="6" style="114" bestFit="1" customWidth="1"/>
    <col min="3013" max="3013" width="9.85546875" style="114" bestFit="1" customWidth="1"/>
    <col min="3014" max="3014" width="9" style="114" customWidth="1"/>
    <col min="3015" max="3015" width="10" style="114" bestFit="1" customWidth="1"/>
    <col min="3016" max="3016" width="9.7109375" style="114" bestFit="1" customWidth="1"/>
    <col min="3017" max="3017" width="11.42578125" style="114" bestFit="1" customWidth="1"/>
    <col min="3018" max="3018" width="0.42578125" style="114" customWidth="1"/>
    <col min="3019" max="3257" width="9.140625" style="114"/>
    <col min="3258" max="3258" width="6.5703125" style="114" customWidth="1"/>
    <col min="3259" max="3259" width="19.42578125" style="114" customWidth="1"/>
    <col min="3260" max="3260" width="9.5703125" style="114" customWidth="1"/>
    <col min="3261" max="3261" width="5.7109375" style="114" bestFit="1" customWidth="1"/>
    <col min="3262" max="3262" width="10.28515625" style="114" bestFit="1" customWidth="1"/>
    <col min="3263" max="3263" width="13.28515625" style="114" bestFit="1" customWidth="1"/>
    <col min="3264" max="3264" width="10.140625" style="114" customWidth="1"/>
    <col min="3265" max="3265" width="10.7109375" style="114" bestFit="1" customWidth="1"/>
    <col min="3266" max="3266" width="13.5703125" style="114" customWidth="1"/>
    <col min="3267" max="3267" width="9.140625" style="114"/>
    <col min="3268" max="3268" width="6" style="114" bestFit="1" customWidth="1"/>
    <col min="3269" max="3269" width="9.85546875" style="114" bestFit="1" customWidth="1"/>
    <col min="3270" max="3270" width="9" style="114" customWidth="1"/>
    <col min="3271" max="3271" width="10" style="114" bestFit="1" customWidth="1"/>
    <col min="3272" max="3272" width="9.7109375" style="114" bestFit="1" customWidth="1"/>
    <col min="3273" max="3273" width="11.42578125" style="114" bestFit="1" customWidth="1"/>
    <col min="3274" max="3274" width="0.42578125" style="114" customWidth="1"/>
    <col min="3275" max="3513" width="9.140625" style="114"/>
    <col min="3514" max="3514" width="6.5703125" style="114" customWidth="1"/>
    <col min="3515" max="3515" width="19.42578125" style="114" customWidth="1"/>
    <col min="3516" max="3516" width="9.5703125" style="114" customWidth="1"/>
    <col min="3517" max="3517" width="5.7109375" style="114" bestFit="1" customWidth="1"/>
    <col min="3518" max="3518" width="10.28515625" style="114" bestFit="1" customWidth="1"/>
    <col min="3519" max="3519" width="13.28515625" style="114" bestFit="1" customWidth="1"/>
    <col min="3520" max="3520" width="10.140625" style="114" customWidth="1"/>
    <col min="3521" max="3521" width="10.7109375" style="114" bestFit="1" customWidth="1"/>
    <col min="3522" max="3522" width="13.5703125" style="114" customWidth="1"/>
    <col min="3523" max="3523" width="9.140625" style="114"/>
    <col min="3524" max="3524" width="6" style="114" bestFit="1" customWidth="1"/>
    <col min="3525" max="3525" width="9.85546875" style="114" bestFit="1" customWidth="1"/>
    <col min="3526" max="3526" width="9" style="114" customWidth="1"/>
    <col min="3527" max="3527" width="10" style="114" bestFit="1" customWidth="1"/>
    <col min="3528" max="3528" width="9.7109375" style="114" bestFit="1" customWidth="1"/>
    <col min="3529" max="3529" width="11.42578125" style="114" bestFit="1" customWidth="1"/>
    <col min="3530" max="3530" width="0.42578125" style="114" customWidth="1"/>
    <col min="3531" max="3769" width="9.140625" style="114"/>
    <col min="3770" max="3770" width="6.5703125" style="114" customWidth="1"/>
    <col min="3771" max="3771" width="19.42578125" style="114" customWidth="1"/>
    <col min="3772" max="3772" width="9.5703125" style="114" customWidth="1"/>
    <col min="3773" max="3773" width="5.7109375" style="114" bestFit="1" customWidth="1"/>
    <col min="3774" max="3774" width="10.28515625" style="114" bestFit="1" customWidth="1"/>
    <col min="3775" max="3775" width="13.28515625" style="114" bestFit="1" customWidth="1"/>
    <col min="3776" max="3776" width="10.140625" style="114" customWidth="1"/>
    <col min="3777" max="3777" width="10.7109375" style="114" bestFit="1" customWidth="1"/>
    <col min="3778" max="3778" width="13.5703125" style="114" customWidth="1"/>
    <col min="3779" max="3779" width="9.140625" style="114"/>
    <col min="3780" max="3780" width="6" style="114" bestFit="1" customWidth="1"/>
    <col min="3781" max="3781" width="9.85546875" style="114" bestFit="1" customWidth="1"/>
    <col min="3782" max="3782" width="9" style="114" customWidth="1"/>
    <col min="3783" max="3783" width="10" style="114" bestFit="1" customWidth="1"/>
    <col min="3784" max="3784" width="9.7109375" style="114" bestFit="1" customWidth="1"/>
    <col min="3785" max="3785" width="11.42578125" style="114" bestFit="1" customWidth="1"/>
    <col min="3786" max="3786" width="0.42578125" style="114" customWidth="1"/>
    <col min="3787" max="4025" width="9.140625" style="114"/>
    <col min="4026" max="4026" width="6.5703125" style="114" customWidth="1"/>
    <col min="4027" max="4027" width="19.42578125" style="114" customWidth="1"/>
    <col min="4028" max="4028" width="9.5703125" style="114" customWidth="1"/>
    <col min="4029" max="4029" width="5.7109375" style="114" bestFit="1" customWidth="1"/>
    <col min="4030" max="4030" width="10.28515625" style="114" bestFit="1" customWidth="1"/>
    <col min="4031" max="4031" width="13.28515625" style="114" bestFit="1" customWidth="1"/>
    <col min="4032" max="4032" width="10.140625" style="114" customWidth="1"/>
    <col min="4033" max="4033" width="10.7109375" style="114" bestFit="1" customWidth="1"/>
    <col min="4034" max="4034" width="13.5703125" style="114" customWidth="1"/>
    <col min="4035" max="4035" width="9.140625" style="114"/>
    <col min="4036" max="4036" width="6" style="114" bestFit="1" customWidth="1"/>
    <col min="4037" max="4037" width="9.85546875" style="114" bestFit="1" customWidth="1"/>
    <col min="4038" max="4038" width="9" style="114" customWidth="1"/>
    <col min="4039" max="4039" width="10" style="114" bestFit="1" customWidth="1"/>
    <col min="4040" max="4040" width="9.7109375" style="114" bestFit="1" customWidth="1"/>
    <col min="4041" max="4041" width="11.42578125" style="114" bestFit="1" customWidth="1"/>
    <col min="4042" max="4042" width="0.42578125" style="114" customWidth="1"/>
    <col min="4043" max="4281" width="9.140625" style="114"/>
    <col min="4282" max="4282" width="6.5703125" style="114" customWidth="1"/>
    <col min="4283" max="4283" width="19.42578125" style="114" customWidth="1"/>
    <col min="4284" max="4284" width="9.5703125" style="114" customWidth="1"/>
    <col min="4285" max="4285" width="5.7109375" style="114" bestFit="1" customWidth="1"/>
    <col min="4286" max="4286" width="10.28515625" style="114" bestFit="1" customWidth="1"/>
    <col min="4287" max="4287" width="13.28515625" style="114" bestFit="1" customWidth="1"/>
    <col min="4288" max="4288" width="10.140625" style="114" customWidth="1"/>
    <col min="4289" max="4289" width="10.7109375" style="114" bestFit="1" customWidth="1"/>
    <col min="4290" max="4290" width="13.5703125" style="114" customWidth="1"/>
    <col min="4291" max="4291" width="9.140625" style="114"/>
    <col min="4292" max="4292" width="6" style="114" bestFit="1" customWidth="1"/>
    <col min="4293" max="4293" width="9.85546875" style="114" bestFit="1" customWidth="1"/>
    <col min="4294" max="4294" width="9" style="114" customWidth="1"/>
    <col min="4295" max="4295" width="10" style="114" bestFit="1" customWidth="1"/>
    <col min="4296" max="4296" width="9.7109375" style="114" bestFit="1" customWidth="1"/>
    <col min="4297" max="4297" width="11.42578125" style="114" bestFit="1" customWidth="1"/>
    <col min="4298" max="4298" width="0.42578125" style="114" customWidth="1"/>
    <col min="4299" max="4537" width="9.140625" style="114"/>
    <col min="4538" max="4538" width="6.5703125" style="114" customWidth="1"/>
    <col min="4539" max="4539" width="19.42578125" style="114" customWidth="1"/>
    <col min="4540" max="4540" width="9.5703125" style="114" customWidth="1"/>
    <col min="4541" max="4541" width="5.7109375" style="114" bestFit="1" customWidth="1"/>
    <col min="4542" max="4542" width="10.28515625" style="114" bestFit="1" customWidth="1"/>
    <col min="4543" max="4543" width="13.28515625" style="114" bestFit="1" customWidth="1"/>
    <col min="4544" max="4544" width="10.140625" style="114" customWidth="1"/>
    <col min="4545" max="4545" width="10.7109375" style="114" bestFit="1" customWidth="1"/>
    <col min="4546" max="4546" width="13.5703125" style="114" customWidth="1"/>
    <col min="4547" max="4547" width="9.140625" style="114"/>
    <col min="4548" max="4548" width="6" style="114" bestFit="1" customWidth="1"/>
    <col min="4549" max="4549" width="9.85546875" style="114" bestFit="1" customWidth="1"/>
    <col min="4550" max="4550" width="9" style="114" customWidth="1"/>
    <col min="4551" max="4551" width="10" style="114" bestFit="1" customWidth="1"/>
    <col min="4552" max="4552" width="9.7109375" style="114" bestFit="1" customWidth="1"/>
    <col min="4553" max="4553" width="11.42578125" style="114" bestFit="1" customWidth="1"/>
    <col min="4554" max="4554" width="0.42578125" style="114" customWidth="1"/>
    <col min="4555" max="4793" width="9.140625" style="114"/>
    <col min="4794" max="4794" width="6.5703125" style="114" customWidth="1"/>
    <col min="4795" max="4795" width="19.42578125" style="114" customWidth="1"/>
    <col min="4796" max="4796" width="9.5703125" style="114" customWidth="1"/>
    <col min="4797" max="4797" width="5.7109375" style="114" bestFit="1" customWidth="1"/>
    <col min="4798" max="4798" width="10.28515625" style="114" bestFit="1" customWidth="1"/>
    <col min="4799" max="4799" width="13.28515625" style="114" bestFit="1" customWidth="1"/>
    <col min="4800" max="4800" width="10.140625" style="114" customWidth="1"/>
    <col min="4801" max="4801" width="10.7109375" style="114" bestFit="1" customWidth="1"/>
    <col min="4802" max="4802" width="13.5703125" style="114" customWidth="1"/>
    <col min="4803" max="4803" width="9.140625" style="114"/>
    <col min="4804" max="4804" width="6" style="114" bestFit="1" customWidth="1"/>
    <col min="4805" max="4805" width="9.85546875" style="114" bestFit="1" customWidth="1"/>
    <col min="4806" max="4806" width="9" style="114" customWidth="1"/>
    <col min="4807" max="4807" width="10" style="114" bestFit="1" customWidth="1"/>
    <col min="4808" max="4808" width="9.7109375" style="114" bestFit="1" customWidth="1"/>
    <col min="4809" max="4809" width="11.42578125" style="114" bestFit="1" customWidth="1"/>
    <col min="4810" max="4810" width="0.42578125" style="114" customWidth="1"/>
    <col min="4811" max="5049" width="9.140625" style="114"/>
    <col min="5050" max="5050" width="6.5703125" style="114" customWidth="1"/>
    <col min="5051" max="5051" width="19.42578125" style="114" customWidth="1"/>
    <col min="5052" max="5052" width="9.5703125" style="114" customWidth="1"/>
    <col min="5053" max="5053" width="5.7109375" style="114" bestFit="1" customWidth="1"/>
    <col min="5054" max="5054" width="10.28515625" style="114" bestFit="1" customWidth="1"/>
    <col min="5055" max="5055" width="13.28515625" style="114" bestFit="1" customWidth="1"/>
    <col min="5056" max="5056" width="10.140625" style="114" customWidth="1"/>
    <col min="5057" max="5057" width="10.7109375" style="114" bestFit="1" customWidth="1"/>
    <col min="5058" max="5058" width="13.5703125" style="114" customWidth="1"/>
    <col min="5059" max="5059" width="9.140625" style="114"/>
    <col min="5060" max="5060" width="6" style="114" bestFit="1" customWidth="1"/>
    <col min="5061" max="5061" width="9.85546875" style="114" bestFit="1" customWidth="1"/>
    <col min="5062" max="5062" width="9" style="114" customWidth="1"/>
    <col min="5063" max="5063" width="10" style="114" bestFit="1" customWidth="1"/>
    <col min="5064" max="5064" width="9.7109375" style="114" bestFit="1" customWidth="1"/>
    <col min="5065" max="5065" width="11.42578125" style="114" bestFit="1" customWidth="1"/>
    <col min="5066" max="5066" width="0.42578125" style="114" customWidth="1"/>
    <col min="5067" max="5305" width="9.140625" style="114"/>
    <col min="5306" max="5306" width="6.5703125" style="114" customWidth="1"/>
    <col min="5307" max="5307" width="19.42578125" style="114" customWidth="1"/>
    <col min="5308" max="5308" width="9.5703125" style="114" customWidth="1"/>
    <col min="5309" max="5309" width="5.7109375" style="114" bestFit="1" customWidth="1"/>
    <col min="5310" max="5310" width="10.28515625" style="114" bestFit="1" customWidth="1"/>
    <col min="5311" max="5311" width="13.28515625" style="114" bestFit="1" customWidth="1"/>
    <col min="5312" max="5312" width="10.140625" style="114" customWidth="1"/>
    <col min="5313" max="5313" width="10.7109375" style="114" bestFit="1" customWidth="1"/>
    <col min="5314" max="5314" width="13.5703125" style="114" customWidth="1"/>
    <col min="5315" max="5315" width="9.140625" style="114"/>
    <col min="5316" max="5316" width="6" style="114" bestFit="1" customWidth="1"/>
    <col min="5317" max="5317" width="9.85546875" style="114" bestFit="1" customWidth="1"/>
    <col min="5318" max="5318" width="9" style="114" customWidth="1"/>
    <col min="5319" max="5319" width="10" style="114" bestFit="1" customWidth="1"/>
    <col min="5320" max="5320" width="9.7109375" style="114" bestFit="1" customWidth="1"/>
    <col min="5321" max="5321" width="11.42578125" style="114" bestFit="1" customWidth="1"/>
    <col min="5322" max="5322" width="0.42578125" style="114" customWidth="1"/>
    <col min="5323" max="5561" width="9.140625" style="114"/>
    <col min="5562" max="5562" width="6.5703125" style="114" customWidth="1"/>
    <col min="5563" max="5563" width="19.42578125" style="114" customWidth="1"/>
    <col min="5564" max="5564" width="9.5703125" style="114" customWidth="1"/>
    <col min="5565" max="5565" width="5.7109375" style="114" bestFit="1" customWidth="1"/>
    <col min="5566" max="5566" width="10.28515625" style="114" bestFit="1" customWidth="1"/>
    <col min="5567" max="5567" width="13.28515625" style="114" bestFit="1" customWidth="1"/>
    <col min="5568" max="5568" width="10.140625" style="114" customWidth="1"/>
    <col min="5569" max="5569" width="10.7109375" style="114" bestFit="1" customWidth="1"/>
    <col min="5570" max="5570" width="13.5703125" style="114" customWidth="1"/>
    <col min="5571" max="5571" width="9.140625" style="114"/>
    <col min="5572" max="5572" width="6" style="114" bestFit="1" customWidth="1"/>
    <col min="5573" max="5573" width="9.85546875" style="114" bestFit="1" customWidth="1"/>
    <col min="5574" max="5574" width="9" style="114" customWidth="1"/>
    <col min="5575" max="5575" width="10" style="114" bestFit="1" customWidth="1"/>
    <col min="5576" max="5576" width="9.7109375" style="114" bestFit="1" customWidth="1"/>
    <col min="5577" max="5577" width="11.42578125" style="114" bestFit="1" customWidth="1"/>
    <col min="5578" max="5578" width="0.42578125" style="114" customWidth="1"/>
    <col min="5579" max="5817" width="9.140625" style="114"/>
    <col min="5818" max="5818" width="6.5703125" style="114" customWidth="1"/>
    <col min="5819" max="5819" width="19.42578125" style="114" customWidth="1"/>
    <col min="5820" max="5820" width="9.5703125" style="114" customWidth="1"/>
    <col min="5821" max="5821" width="5.7109375" style="114" bestFit="1" customWidth="1"/>
    <col min="5822" max="5822" width="10.28515625" style="114" bestFit="1" customWidth="1"/>
    <col min="5823" max="5823" width="13.28515625" style="114" bestFit="1" customWidth="1"/>
    <col min="5824" max="5824" width="10.140625" style="114" customWidth="1"/>
    <col min="5825" max="5825" width="10.7109375" style="114" bestFit="1" customWidth="1"/>
    <col min="5826" max="5826" width="13.5703125" style="114" customWidth="1"/>
    <col min="5827" max="5827" width="9.140625" style="114"/>
    <col min="5828" max="5828" width="6" style="114" bestFit="1" customWidth="1"/>
    <col min="5829" max="5829" width="9.85546875" style="114" bestFit="1" customWidth="1"/>
    <col min="5830" max="5830" width="9" style="114" customWidth="1"/>
    <col min="5831" max="5831" width="10" style="114" bestFit="1" customWidth="1"/>
    <col min="5832" max="5832" width="9.7109375" style="114" bestFit="1" customWidth="1"/>
    <col min="5833" max="5833" width="11.42578125" style="114" bestFit="1" customWidth="1"/>
    <col min="5834" max="5834" width="0.42578125" style="114" customWidth="1"/>
    <col min="5835" max="6073" width="9.140625" style="114"/>
    <col min="6074" max="6074" width="6.5703125" style="114" customWidth="1"/>
    <col min="6075" max="6075" width="19.42578125" style="114" customWidth="1"/>
    <col min="6076" max="6076" width="9.5703125" style="114" customWidth="1"/>
    <col min="6077" max="6077" width="5.7109375" style="114" bestFit="1" customWidth="1"/>
    <col min="6078" max="6078" width="10.28515625" style="114" bestFit="1" customWidth="1"/>
    <col min="6079" max="6079" width="13.28515625" style="114" bestFit="1" customWidth="1"/>
    <col min="6080" max="6080" width="10.140625" style="114" customWidth="1"/>
    <col min="6081" max="6081" width="10.7109375" style="114" bestFit="1" customWidth="1"/>
    <col min="6082" max="6082" width="13.5703125" style="114" customWidth="1"/>
    <col min="6083" max="6083" width="9.140625" style="114"/>
    <col min="6084" max="6084" width="6" style="114" bestFit="1" customWidth="1"/>
    <col min="6085" max="6085" width="9.85546875" style="114" bestFit="1" customWidth="1"/>
    <col min="6086" max="6086" width="9" style="114" customWidth="1"/>
    <col min="6087" max="6087" width="10" style="114" bestFit="1" customWidth="1"/>
    <col min="6088" max="6088" width="9.7109375" style="114" bestFit="1" customWidth="1"/>
    <col min="6089" max="6089" width="11.42578125" style="114" bestFit="1" customWidth="1"/>
    <col min="6090" max="6090" width="0.42578125" style="114" customWidth="1"/>
    <col min="6091" max="6329" width="9.140625" style="114"/>
    <col min="6330" max="6330" width="6.5703125" style="114" customWidth="1"/>
    <col min="6331" max="6331" width="19.42578125" style="114" customWidth="1"/>
    <col min="6332" max="6332" width="9.5703125" style="114" customWidth="1"/>
    <col min="6333" max="6333" width="5.7109375" style="114" bestFit="1" customWidth="1"/>
    <col min="6334" max="6334" width="10.28515625" style="114" bestFit="1" customWidth="1"/>
    <col min="6335" max="6335" width="13.28515625" style="114" bestFit="1" customWidth="1"/>
    <col min="6336" max="6336" width="10.140625" style="114" customWidth="1"/>
    <col min="6337" max="6337" width="10.7109375" style="114" bestFit="1" customWidth="1"/>
    <col min="6338" max="6338" width="13.5703125" style="114" customWidth="1"/>
    <col min="6339" max="6339" width="9.140625" style="114"/>
    <col min="6340" max="6340" width="6" style="114" bestFit="1" customWidth="1"/>
    <col min="6341" max="6341" width="9.85546875" style="114" bestFit="1" customWidth="1"/>
    <col min="6342" max="6342" width="9" style="114" customWidth="1"/>
    <col min="6343" max="6343" width="10" style="114" bestFit="1" customWidth="1"/>
    <col min="6344" max="6344" width="9.7109375" style="114" bestFit="1" customWidth="1"/>
    <col min="6345" max="6345" width="11.42578125" style="114" bestFit="1" customWidth="1"/>
    <col min="6346" max="6346" width="0.42578125" style="114" customWidth="1"/>
    <col min="6347" max="6585" width="9.140625" style="114"/>
    <col min="6586" max="6586" width="6.5703125" style="114" customWidth="1"/>
    <col min="6587" max="6587" width="19.42578125" style="114" customWidth="1"/>
    <col min="6588" max="6588" width="9.5703125" style="114" customWidth="1"/>
    <col min="6589" max="6589" width="5.7109375" style="114" bestFit="1" customWidth="1"/>
    <col min="6590" max="6590" width="10.28515625" style="114" bestFit="1" customWidth="1"/>
    <col min="6591" max="6591" width="13.28515625" style="114" bestFit="1" customWidth="1"/>
    <col min="6592" max="6592" width="10.140625" style="114" customWidth="1"/>
    <col min="6593" max="6593" width="10.7109375" style="114" bestFit="1" customWidth="1"/>
    <col min="6594" max="6594" width="13.5703125" style="114" customWidth="1"/>
    <col min="6595" max="6595" width="9.140625" style="114"/>
    <col min="6596" max="6596" width="6" style="114" bestFit="1" customWidth="1"/>
    <col min="6597" max="6597" width="9.85546875" style="114" bestFit="1" customWidth="1"/>
    <col min="6598" max="6598" width="9" style="114" customWidth="1"/>
    <col min="6599" max="6599" width="10" style="114" bestFit="1" customWidth="1"/>
    <col min="6600" max="6600" width="9.7109375" style="114" bestFit="1" customWidth="1"/>
    <col min="6601" max="6601" width="11.42578125" style="114" bestFit="1" customWidth="1"/>
    <col min="6602" max="6602" width="0.42578125" style="114" customWidth="1"/>
    <col min="6603" max="6841" width="9.140625" style="114"/>
    <col min="6842" max="6842" width="6.5703125" style="114" customWidth="1"/>
    <col min="6843" max="6843" width="19.42578125" style="114" customWidth="1"/>
    <col min="6844" max="6844" width="9.5703125" style="114" customWidth="1"/>
    <col min="6845" max="6845" width="5.7109375" style="114" bestFit="1" customWidth="1"/>
    <col min="6846" max="6846" width="10.28515625" style="114" bestFit="1" customWidth="1"/>
    <col min="6847" max="6847" width="13.28515625" style="114" bestFit="1" customWidth="1"/>
    <col min="6848" max="6848" width="10.140625" style="114" customWidth="1"/>
    <col min="6849" max="6849" width="10.7109375" style="114" bestFit="1" customWidth="1"/>
    <col min="6850" max="6850" width="13.5703125" style="114" customWidth="1"/>
    <col min="6851" max="6851" width="9.140625" style="114"/>
    <col min="6852" max="6852" width="6" style="114" bestFit="1" customWidth="1"/>
    <col min="6853" max="6853" width="9.85546875" style="114" bestFit="1" customWidth="1"/>
    <col min="6854" max="6854" width="9" style="114" customWidth="1"/>
    <col min="6855" max="6855" width="10" style="114" bestFit="1" customWidth="1"/>
    <col min="6856" max="6856" width="9.7109375" style="114" bestFit="1" customWidth="1"/>
    <col min="6857" max="6857" width="11.42578125" style="114" bestFit="1" customWidth="1"/>
    <col min="6858" max="6858" width="0.42578125" style="114" customWidth="1"/>
    <col min="6859" max="7097" width="9.140625" style="114"/>
    <col min="7098" max="7098" width="6.5703125" style="114" customWidth="1"/>
    <col min="7099" max="7099" width="19.42578125" style="114" customWidth="1"/>
    <col min="7100" max="7100" width="9.5703125" style="114" customWidth="1"/>
    <col min="7101" max="7101" width="5.7109375" style="114" bestFit="1" customWidth="1"/>
    <col min="7102" max="7102" width="10.28515625" style="114" bestFit="1" customWidth="1"/>
    <col min="7103" max="7103" width="13.28515625" style="114" bestFit="1" customWidth="1"/>
    <col min="7104" max="7104" width="10.140625" style="114" customWidth="1"/>
    <col min="7105" max="7105" width="10.7109375" style="114" bestFit="1" customWidth="1"/>
    <col min="7106" max="7106" width="13.5703125" style="114" customWidth="1"/>
    <col min="7107" max="7107" width="9.140625" style="114"/>
    <col min="7108" max="7108" width="6" style="114" bestFit="1" customWidth="1"/>
    <col min="7109" max="7109" width="9.85546875" style="114" bestFit="1" customWidth="1"/>
    <col min="7110" max="7110" width="9" style="114" customWidth="1"/>
    <col min="7111" max="7111" width="10" style="114" bestFit="1" customWidth="1"/>
    <col min="7112" max="7112" width="9.7109375" style="114" bestFit="1" customWidth="1"/>
    <col min="7113" max="7113" width="11.42578125" style="114" bestFit="1" customWidth="1"/>
    <col min="7114" max="7114" width="0.42578125" style="114" customWidth="1"/>
    <col min="7115" max="7353" width="9.140625" style="114"/>
    <col min="7354" max="7354" width="6.5703125" style="114" customWidth="1"/>
    <col min="7355" max="7355" width="19.42578125" style="114" customWidth="1"/>
    <col min="7356" max="7356" width="9.5703125" style="114" customWidth="1"/>
    <col min="7357" max="7357" width="5.7109375" style="114" bestFit="1" customWidth="1"/>
    <col min="7358" max="7358" width="10.28515625" style="114" bestFit="1" customWidth="1"/>
    <col min="7359" max="7359" width="13.28515625" style="114" bestFit="1" customWidth="1"/>
    <col min="7360" max="7360" width="10.140625" style="114" customWidth="1"/>
    <col min="7361" max="7361" width="10.7109375" style="114" bestFit="1" customWidth="1"/>
    <col min="7362" max="7362" width="13.5703125" style="114" customWidth="1"/>
    <col min="7363" max="7363" width="9.140625" style="114"/>
    <col min="7364" max="7364" width="6" style="114" bestFit="1" customWidth="1"/>
    <col min="7365" max="7365" width="9.85546875" style="114" bestFit="1" customWidth="1"/>
    <col min="7366" max="7366" width="9" style="114" customWidth="1"/>
    <col min="7367" max="7367" width="10" style="114" bestFit="1" customWidth="1"/>
    <col min="7368" max="7368" width="9.7109375" style="114" bestFit="1" customWidth="1"/>
    <col min="7369" max="7369" width="11.42578125" style="114" bestFit="1" customWidth="1"/>
    <col min="7370" max="7370" width="0.42578125" style="114" customWidth="1"/>
    <col min="7371" max="7609" width="9.140625" style="114"/>
    <col min="7610" max="7610" width="6.5703125" style="114" customWidth="1"/>
    <col min="7611" max="7611" width="19.42578125" style="114" customWidth="1"/>
    <col min="7612" max="7612" width="9.5703125" style="114" customWidth="1"/>
    <col min="7613" max="7613" width="5.7109375" style="114" bestFit="1" customWidth="1"/>
    <col min="7614" max="7614" width="10.28515625" style="114" bestFit="1" customWidth="1"/>
    <col min="7615" max="7615" width="13.28515625" style="114" bestFit="1" customWidth="1"/>
    <col min="7616" max="7616" width="10.140625" style="114" customWidth="1"/>
    <col min="7617" max="7617" width="10.7109375" style="114" bestFit="1" customWidth="1"/>
    <col min="7618" max="7618" width="13.5703125" style="114" customWidth="1"/>
    <col min="7619" max="7619" width="9.140625" style="114"/>
    <col min="7620" max="7620" width="6" style="114" bestFit="1" customWidth="1"/>
    <col min="7621" max="7621" width="9.85546875" style="114" bestFit="1" customWidth="1"/>
    <col min="7622" max="7622" width="9" style="114" customWidth="1"/>
    <col min="7623" max="7623" width="10" style="114" bestFit="1" customWidth="1"/>
    <col min="7624" max="7624" width="9.7109375" style="114" bestFit="1" customWidth="1"/>
    <col min="7625" max="7625" width="11.42578125" style="114" bestFit="1" customWidth="1"/>
    <col min="7626" max="7626" width="0.42578125" style="114" customWidth="1"/>
    <col min="7627" max="7865" width="9.140625" style="114"/>
    <col min="7866" max="7866" width="6.5703125" style="114" customWidth="1"/>
    <col min="7867" max="7867" width="19.42578125" style="114" customWidth="1"/>
    <col min="7868" max="7868" width="9.5703125" style="114" customWidth="1"/>
    <col min="7869" max="7869" width="5.7109375" style="114" bestFit="1" customWidth="1"/>
    <col min="7870" max="7870" width="10.28515625" style="114" bestFit="1" customWidth="1"/>
    <col min="7871" max="7871" width="13.28515625" style="114" bestFit="1" customWidth="1"/>
    <col min="7872" max="7872" width="10.140625" style="114" customWidth="1"/>
    <col min="7873" max="7873" width="10.7109375" style="114" bestFit="1" customWidth="1"/>
    <col min="7874" max="7874" width="13.5703125" style="114" customWidth="1"/>
    <col min="7875" max="7875" width="9.140625" style="114"/>
    <col min="7876" max="7876" width="6" style="114" bestFit="1" customWidth="1"/>
    <col min="7877" max="7877" width="9.85546875" style="114" bestFit="1" customWidth="1"/>
    <col min="7878" max="7878" width="9" style="114" customWidth="1"/>
    <col min="7879" max="7879" width="10" style="114" bestFit="1" customWidth="1"/>
    <col min="7880" max="7880" width="9.7109375" style="114" bestFit="1" customWidth="1"/>
    <col min="7881" max="7881" width="11.42578125" style="114" bestFit="1" customWidth="1"/>
    <col min="7882" max="7882" width="0.42578125" style="114" customWidth="1"/>
    <col min="7883" max="8121" width="9.140625" style="114"/>
    <col min="8122" max="8122" width="6.5703125" style="114" customWidth="1"/>
    <col min="8123" max="8123" width="19.42578125" style="114" customWidth="1"/>
    <col min="8124" max="8124" width="9.5703125" style="114" customWidth="1"/>
    <col min="8125" max="8125" width="5.7109375" style="114" bestFit="1" customWidth="1"/>
    <col min="8126" max="8126" width="10.28515625" style="114" bestFit="1" customWidth="1"/>
    <col min="8127" max="8127" width="13.28515625" style="114" bestFit="1" customWidth="1"/>
    <col min="8128" max="8128" width="10.140625" style="114" customWidth="1"/>
    <col min="8129" max="8129" width="10.7109375" style="114" bestFit="1" customWidth="1"/>
    <col min="8130" max="8130" width="13.5703125" style="114" customWidth="1"/>
    <col min="8131" max="8131" width="9.140625" style="114"/>
    <col min="8132" max="8132" width="6" style="114" bestFit="1" customWidth="1"/>
    <col min="8133" max="8133" width="9.85546875" style="114" bestFit="1" customWidth="1"/>
    <col min="8134" max="8134" width="9" style="114" customWidth="1"/>
    <col min="8135" max="8135" width="10" style="114" bestFit="1" customWidth="1"/>
    <col min="8136" max="8136" width="9.7109375" style="114" bestFit="1" customWidth="1"/>
    <col min="8137" max="8137" width="11.42578125" style="114" bestFit="1" customWidth="1"/>
    <col min="8138" max="8138" width="0.42578125" style="114" customWidth="1"/>
    <col min="8139" max="8377" width="9.140625" style="114"/>
    <col min="8378" max="8378" width="6.5703125" style="114" customWidth="1"/>
    <col min="8379" max="8379" width="19.42578125" style="114" customWidth="1"/>
    <col min="8380" max="8380" width="9.5703125" style="114" customWidth="1"/>
    <col min="8381" max="8381" width="5.7109375" style="114" bestFit="1" customWidth="1"/>
    <col min="8382" max="8382" width="10.28515625" style="114" bestFit="1" customWidth="1"/>
    <col min="8383" max="8383" width="13.28515625" style="114" bestFit="1" customWidth="1"/>
    <col min="8384" max="8384" width="10.140625" style="114" customWidth="1"/>
    <col min="8385" max="8385" width="10.7109375" style="114" bestFit="1" customWidth="1"/>
    <col min="8386" max="8386" width="13.5703125" style="114" customWidth="1"/>
    <col min="8387" max="8387" width="9.140625" style="114"/>
    <col min="8388" max="8388" width="6" style="114" bestFit="1" customWidth="1"/>
    <col min="8389" max="8389" width="9.85546875" style="114" bestFit="1" customWidth="1"/>
    <col min="8390" max="8390" width="9" style="114" customWidth="1"/>
    <col min="8391" max="8391" width="10" style="114" bestFit="1" customWidth="1"/>
    <col min="8392" max="8392" width="9.7109375" style="114" bestFit="1" customWidth="1"/>
    <col min="8393" max="8393" width="11.42578125" style="114" bestFit="1" customWidth="1"/>
    <col min="8394" max="8394" width="0.42578125" style="114" customWidth="1"/>
    <col min="8395" max="8633" width="9.140625" style="114"/>
    <col min="8634" max="8634" width="6.5703125" style="114" customWidth="1"/>
    <col min="8635" max="8635" width="19.42578125" style="114" customWidth="1"/>
    <col min="8636" max="8636" width="9.5703125" style="114" customWidth="1"/>
    <col min="8637" max="8637" width="5.7109375" style="114" bestFit="1" customWidth="1"/>
    <col min="8638" max="8638" width="10.28515625" style="114" bestFit="1" customWidth="1"/>
    <col min="8639" max="8639" width="13.28515625" style="114" bestFit="1" customWidth="1"/>
    <col min="8640" max="8640" width="10.140625" style="114" customWidth="1"/>
    <col min="8641" max="8641" width="10.7109375" style="114" bestFit="1" customWidth="1"/>
    <col min="8642" max="8642" width="13.5703125" style="114" customWidth="1"/>
    <col min="8643" max="8643" width="9.140625" style="114"/>
    <col min="8644" max="8644" width="6" style="114" bestFit="1" customWidth="1"/>
    <col min="8645" max="8645" width="9.85546875" style="114" bestFit="1" customWidth="1"/>
    <col min="8646" max="8646" width="9" style="114" customWidth="1"/>
    <col min="8647" max="8647" width="10" style="114" bestFit="1" customWidth="1"/>
    <col min="8648" max="8648" width="9.7109375" style="114" bestFit="1" customWidth="1"/>
    <col min="8649" max="8649" width="11.42578125" style="114" bestFit="1" customWidth="1"/>
    <col min="8650" max="8650" width="0.42578125" style="114" customWidth="1"/>
    <col min="8651" max="8889" width="9.140625" style="114"/>
    <col min="8890" max="8890" width="6.5703125" style="114" customWidth="1"/>
    <col min="8891" max="8891" width="19.42578125" style="114" customWidth="1"/>
    <col min="8892" max="8892" width="9.5703125" style="114" customWidth="1"/>
    <col min="8893" max="8893" width="5.7109375" style="114" bestFit="1" customWidth="1"/>
    <col min="8894" max="8894" width="10.28515625" style="114" bestFit="1" customWidth="1"/>
    <col min="8895" max="8895" width="13.28515625" style="114" bestFit="1" customWidth="1"/>
    <col min="8896" max="8896" width="10.140625" style="114" customWidth="1"/>
    <col min="8897" max="8897" width="10.7109375" style="114" bestFit="1" customWidth="1"/>
    <col min="8898" max="8898" width="13.5703125" style="114" customWidth="1"/>
    <col min="8899" max="8899" width="9.140625" style="114"/>
    <col min="8900" max="8900" width="6" style="114" bestFit="1" customWidth="1"/>
    <col min="8901" max="8901" width="9.85546875" style="114" bestFit="1" customWidth="1"/>
    <col min="8902" max="8902" width="9" style="114" customWidth="1"/>
    <col min="8903" max="8903" width="10" style="114" bestFit="1" customWidth="1"/>
    <col min="8904" max="8904" width="9.7109375" style="114" bestFit="1" customWidth="1"/>
    <col min="8905" max="8905" width="11.42578125" style="114" bestFit="1" customWidth="1"/>
    <col min="8906" max="8906" width="0.42578125" style="114" customWidth="1"/>
    <col min="8907" max="9145" width="9.140625" style="114"/>
    <col min="9146" max="9146" width="6.5703125" style="114" customWidth="1"/>
    <col min="9147" max="9147" width="19.42578125" style="114" customWidth="1"/>
    <col min="9148" max="9148" width="9.5703125" style="114" customWidth="1"/>
    <col min="9149" max="9149" width="5.7109375" style="114" bestFit="1" customWidth="1"/>
    <col min="9150" max="9150" width="10.28515625" style="114" bestFit="1" customWidth="1"/>
    <col min="9151" max="9151" width="13.28515625" style="114" bestFit="1" customWidth="1"/>
    <col min="9152" max="9152" width="10.140625" style="114" customWidth="1"/>
    <col min="9153" max="9153" width="10.7109375" style="114" bestFit="1" customWidth="1"/>
    <col min="9154" max="9154" width="13.5703125" style="114" customWidth="1"/>
    <col min="9155" max="9155" width="9.140625" style="114"/>
    <col min="9156" max="9156" width="6" style="114" bestFit="1" customWidth="1"/>
    <col min="9157" max="9157" width="9.85546875" style="114" bestFit="1" customWidth="1"/>
    <col min="9158" max="9158" width="9" style="114" customWidth="1"/>
    <col min="9159" max="9159" width="10" style="114" bestFit="1" customWidth="1"/>
    <col min="9160" max="9160" width="9.7109375" style="114" bestFit="1" customWidth="1"/>
    <col min="9161" max="9161" width="11.42578125" style="114" bestFit="1" customWidth="1"/>
    <col min="9162" max="9162" width="0.42578125" style="114" customWidth="1"/>
    <col min="9163" max="9401" width="9.140625" style="114"/>
    <col min="9402" max="9402" width="6.5703125" style="114" customWidth="1"/>
    <col min="9403" max="9403" width="19.42578125" style="114" customWidth="1"/>
    <col min="9404" max="9404" width="9.5703125" style="114" customWidth="1"/>
    <col min="9405" max="9405" width="5.7109375" style="114" bestFit="1" customWidth="1"/>
    <col min="9406" max="9406" width="10.28515625" style="114" bestFit="1" customWidth="1"/>
    <col min="9407" max="9407" width="13.28515625" style="114" bestFit="1" customWidth="1"/>
    <col min="9408" max="9408" width="10.140625" style="114" customWidth="1"/>
    <col min="9409" max="9409" width="10.7109375" style="114" bestFit="1" customWidth="1"/>
    <col min="9410" max="9410" width="13.5703125" style="114" customWidth="1"/>
    <col min="9411" max="9411" width="9.140625" style="114"/>
    <col min="9412" max="9412" width="6" style="114" bestFit="1" customWidth="1"/>
    <col min="9413" max="9413" width="9.85546875" style="114" bestFit="1" customWidth="1"/>
    <col min="9414" max="9414" width="9" style="114" customWidth="1"/>
    <col min="9415" max="9415" width="10" style="114" bestFit="1" customWidth="1"/>
    <col min="9416" max="9416" width="9.7109375" style="114" bestFit="1" customWidth="1"/>
    <col min="9417" max="9417" width="11.42578125" style="114" bestFit="1" customWidth="1"/>
    <col min="9418" max="9418" width="0.42578125" style="114" customWidth="1"/>
    <col min="9419" max="9657" width="9.140625" style="114"/>
    <col min="9658" max="9658" width="6.5703125" style="114" customWidth="1"/>
    <col min="9659" max="9659" width="19.42578125" style="114" customWidth="1"/>
    <col min="9660" max="9660" width="9.5703125" style="114" customWidth="1"/>
    <col min="9661" max="9661" width="5.7109375" style="114" bestFit="1" customWidth="1"/>
    <col min="9662" max="9662" width="10.28515625" style="114" bestFit="1" customWidth="1"/>
    <col min="9663" max="9663" width="13.28515625" style="114" bestFit="1" customWidth="1"/>
    <col min="9664" max="9664" width="10.140625" style="114" customWidth="1"/>
    <col min="9665" max="9665" width="10.7109375" style="114" bestFit="1" customWidth="1"/>
    <col min="9666" max="9666" width="13.5703125" style="114" customWidth="1"/>
    <col min="9667" max="9667" width="9.140625" style="114"/>
    <col min="9668" max="9668" width="6" style="114" bestFit="1" customWidth="1"/>
    <col min="9669" max="9669" width="9.85546875" style="114" bestFit="1" customWidth="1"/>
    <col min="9670" max="9670" width="9" style="114" customWidth="1"/>
    <col min="9671" max="9671" width="10" style="114" bestFit="1" customWidth="1"/>
    <col min="9672" max="9672" width="9.7109375" style="114" bestFit="1" customWidth="1"/>
    <col min="9673" max="9673" width="11.42578125" style="114" bestFit="1" customWidth="1"/>
    <col min="9674" max="9674" width="0.42578125" style="114" customWidth="1"/>
    <col min="9675" max="9913" width="9.140625" style="114"/>
    <col min="9914" max="9914" width="6.5703125" style="114" customWidth="1"/>
    <col min="9915" max="9915" width="19.42578125" style="114" customWidth="1"/>
    <col min="9916" max="9916" width="9.5703125" style="114" customWidth="1"/>
    <col min="9917" max="9917" width="5.7109375" style="114" bestFit="1" customWidth="1"/>
    <col min="9918" max="9918" width="10.28515625" style="114" bestFit="1" customWidth="1"/>
    <col min="9919" max="9919" width="13.28515625" style="114" bestFit="1" customWidth="1"/>
    <col min="9920" max="9920" width="10.140625" style="114" customWidth="1"/>
    <col min="9921" max="9921" width="10.7109375" style="114" bestFit="1" customWidth="1"/>
    <col min="9922" max="9922" width="13.5703125" style="114" customWidth="1"/>
    <col min="9923" max="9923" width="9.140625" style="114"/>
    <col min="9924" max="9924" width="6" style="114" bestFit="1" customWidth="1"/>
    <col min="9925" max="9925" width="9.85546875" style="114" bestFit="1" customWidth="1"/>
    <col min="9926" max="9926" width="9" style="114" customWidth="1"/>
    <col min="9927" max="9927" width="10" style="114" bestFit="1" customWidth="1"/>
    <col min="9928" max="9928" width="9.7109375" style="114" bestFit="1" customWidth="1"/>
    <col min="9929" max="9929" width="11.42578125" style="114" bestFit="1" customWidth="1"/>
    <col min="9930" max="9930" width="0.42578125" style="114" customWidth="1"/>
    <col min="9931" max="10169" width="9.140625" style="114"/>
    <col min="10170" max="10170" width="6.5703125" style="114" customWidth="1"/>
    <col min="10171" max="10171" width="19.42578125" style="114" customWidth="1"/>
    <col min="10172" max="10172" width="9.5703125" style="114" customWidth="1"/>
    <col min="10173" max="10173" width="5.7109375" style="114" bestFit="1" customWidth="1"/>
    <col min="10174" max="10174" width="10.28515625" style="114" bestFit="1" customWidth="1"/>
    <col min="10175" max="10175" width="13.28515625" style="114" bestFit="1" customWidth="1"/>
    <col min="10176" max="10176" width="10.140625" style="114" customWidth="1"/>
    <col min="10177" max="10177" width="10.7109375" style="114" bestFit="1" customWidth="1"/>
    <col min="10178" max="10178" width="13.5703125" style="114" customWidth="1"/>
    <col min="10179" max="10179" width="9.140625" style="114"/>
    <col min="10180" max="10180" width="6" style="114" bestFit="1" customWidth="1"/>
    <col min="10181" max="10181" width="9.85546875" style="114" bestFit="1" customWidth="1"/>
    <col min="10182" max="10182" width="9" style="114" customWidth="1"/>
    <col min="10183" max="10183" width="10" style="114" bestFit="1" customWidth="1"/>
    <col min="10184" max="10184" width="9.7109375" style="114" bestFit="1" customWidth="1"/>
    <col min="10185" max="10185" width="11.42578125" style="114" bestFit="1" customWidth="1"/>
    <col min="10186" max="10186" width="0.42578125" style="114" customWidth="1"/>
    <col min="10187" max="10425" width="9.140625" style="114"/>
    <col min="10426" max="10426" width="6.5703125" style="114" customWidth="1"/>
    <col min="10427" max="10427" width="19.42578125" style="114" customWidth="1"/>
    <col min="10428" max="10428" width="9.5703125" style="114" customWidth="1"/>
    <col min="10429" max="10429" width="5.7109375" style="114" bestFit="1" customWidth="1"/>
    <col min="10430" max="10430" width="10.28515625" style="114" bestFit="1" customWidth="1"/>
    <col min="10431" max="10431" width="13.28515625" style="114" bestFit="1" customWidth="1"/>
    <col min="10432" max="10432" width="10.140625" style="114" customWidth="1"/>
    <col min="10433" max="10433" width="10.7109375" style="114" bestFit="1" customWidth="1"/>
    <col min="10434" max="10434" width="13.5703125" style="114" customWidth="1"/>
    <col min="10435" max="10435" width="9.140625" style="114"/>
    <col min="10436" max="10436" width="6" style="114" bestFit="1" customWidth="1"/>
    <col min="10437" max="10437" width="9.85546875" style="114" bestFit="1" customWidth="1"/>
    <col min="10438" max="10438" width="9" style="114" customWidth="1"/>
    <col min="10439" max="10439" width="10" style="114" bestFit="1" customWidth="1"/>
    <col min="10440" max="10440" width="9.7109375" style="114" bestFit="1" customWidth="1"/>
    <col min="10441" max="10441" width="11.42578125" style="114" bestFit="1" customWidth="1"/>
    <col min="10442" max="10442" width="0.42578125" style="114" customWidth="1"/>
    <col min="10443" max="10681" width="9.140625" style="114"/>
    <col min="10682" max="10682" width="6.5703125" style="114" customWidth="1"/>
    <col min="10683" max="10683" width="19.42578125" style="114" customWidth="1"/>
    <col min="10684" max="10684" width="9.5703125" style="114" customWidth="1"/>
    <col min="10685" max="10685" width="5.7109375" style="114" bestFit="1" customWidth="1"/>
    <col min="10686" max="10686" width="10.28515625" style="114" bestFit="1" customWidth="1"/>
    <col min="10687" max="10687" width="13.28515625" style="114" bestFit="1" customWidth="1"/>
    <col min="10688" max="10688" width="10.140625" style="114" customWidth="1"/>
    <col min="10689" max="10689" width="10.7109375" style="114" bestFit="1" customWidth="1"/>
    <col min="10690" max="10690" width="13.5703125" style="114" customWidth="1"/>
    <col min="10691" max="10691" width="9.140625" style="114"/>
    <col min="10692" max="10692" width="6" style="114" bestFit="1" customWidth="1"/>
    <col min="10693" max="10693" width="9.85546875" style="114" bestFit="1" customWidth="1"/>
    <col min="10694" max="10694" width="9" style="114" customWidth="1"/>
    <col min="10695" max="10695" width="10" style="114" bestFit="1" customWidth="1"/>
    <col min="10696" max="10696" width="9.7109375" style="114" bestFit="1" customWidth="1"/>
    <col min="10697" max="10697" width="11.42578125" style="114" bestFit="1" customWidth="1"/>
    <col min="10698" max="10698" width="0.42578125" style="114" customWidth="1"/>
    <col min="10699" max="10937" width="9.140625" style="114"/>
    <col min="10938" max="10938" width="6.5703125" style="114" customWidth="1"/>
    <col min="10939" max="10939" width="19.42578125" style="114" customWidth="1"/>
    <col min="10940" max="10940" width="9.5703125" style="114" customWidth="1"/>
    <col min="10941" max="10941" width="5.7109375" style="114" bestFit="1" customWidth="1"/>
    <col min="10942" max="10942" width="10.28515625" style="114" bestFit="1" customWidth="1"/>
    <col min="10943" max="10943" width="13.28515625" style="114" bestFit="1" customWidth="1"/>
    <col min="10944" max="10944" width="10.140625" style="114" customWidth="1"/>
    <col min="10945" max="10945" width="10.7109375" style="114" bestFit="1" customWidth="1"/>
    <col min="10946" max="10946" width="13.5703125" style="114" customWidth="1"/>
    <col min="10947" max="10947" width="9.140625" style="114"/>
    <col min="10948" max="10948" width="6" style="114" bestFit="1" customWidth="1"/>
    <col min="10949" max="10949" width="9.85546875" style="114" bestFit="1" customWidth="1"/>
    <col min="10950" max="10950" width="9" style="114" customWidth="1"/>
    <col min="10951" max="10951" width="10" style="114" bestFit="1" customWidth="1"/>
    <col min="10952" max="10952" width="9.7109375" style="114" bestFit="1" customWidth="1"/>
    <col min="10953" max="10953" width="11.42578125" style="114" bestFit="1" customWidth="1"/>
    <col min="10954" max="10954" width="0.42578125" style="114" customWidth="1"/>
    <col min="10955" max="11193" width="9.140625" style="114"/>
    <col min="11194" max="11194" width="6.5703125" style="114" customWidth="1"/>
    <col min="11195" max="11195" width="19.42578125" style="114" customWidth="1"/>
    <col min="11196" max="11196" width="9.5703125" style="114" customWidth="1"/>
    <col min="11197" max="11197" width="5.7109375" style="114" bestFit="1" customWidth="1"/>
    <col min="11198" max="11198" width="10.28515625" style="114" bestFit="1" customWidth="1"/>
    <col min="11199" max="11199" width="13.28515625" style="114" bestFit="1" customWidth="1"/>
    <col min="11200" max="11200" width="10.140625" style="114" customWidth="1"/>
    <col min="11201" max="11201" width="10.7109375" style="114" bestFit="1" customWidth="1"/>
    <col min="11202" max="11202" width="13.5703125" style="114" customWidth="1"/>
    <col min="11203" max="11203" width="9.140625" style="114"/>
    <col min="11204" max="11204" width="6" style="114" bestFit="1" customWidth="1"/>
    <col min="11205" max="11205" width="9.85546875" style="114" bestFit="1" customWidth="1"/>
    <col min="11206" max="11206" width="9" style="114" customWidth="1"/>
    <col min="11207" max="11207" width="10" style="114" bestFit="1" customWidth="1"/>
    <col min="11208" max="11208" width="9.7109375" style="114" bestFit="1" customWidth="1"/>
    <col min="11209" max="11209" width="11.42578125" style="114" bestFit="1" customWidth="1"/>
    <col min="11210" max="11210" width="0.42578125" style="114" customWidth="1"/>
    <col min="11211" max="11449" width="9.140625" style="114"/>
    <col min="11450" max="11450" width="6.5703125" style="114" customWidth="1"/>
    <col min="11451" max="11451" width="19.42578125" style="114" customWidth="1"/>
    <col min="11452" max="11452" width="9.5703125" style="114" customWidth="1"/>
    <col min="11453" max="11453" width="5.7109375" style="114" bestFit="1" customWidth="1"/>
    <col min="11454" max="11454" width="10.28515625" style="114" bestFit="1" customWidth="1"/>
    <col min="11455" max="11455" width="13.28515625" style="114" bestFit="1" customWidth="1"/>
    <col min="11456" max="11456" width="10.140625" style="114" customWidth="1"/>
    <col min="11457" max="11457" width="10.7109375" style="114" bestFit="1" customWidth="1"/>
    <col min="11458" max="11458" width="13.5703125" style="114" customWidth="1"/>
    <col min="11459" max="11459" width="9.140625" style="114"/>
    <col min="11460" max="11460" width="6" style="114" bestFit="1" customWidth="1"/>
    <col min="11461" max="11461" width="9.85546875" style="114" bestFit="1" customWidth="1"/>
    <col min="11462" max="11462" width="9" style="114" customWidth="1"/>
    <col min="11463" max="11463" width="10" style="114" bestFit="1" customWidth="1"/>
    <col min="11464" max="11464" width="9.7109375" style="114" bestFit="1" customWidth="1"/>
    <col min="11465" max="11465" width="11.42578125" style="114" bestFit="1" customWidth="1"/>
    <col min="11466" max="11466" width="0.42578125" style="114" customWidth="1"/>
    <col min="11467" max="11705" width="9.140625" style="114"/>
    <col min="11706" max="11706" width="6.5703125" style="114" customWidth="1"/>
    <col min="11707" max="11707" width="19.42578125" style="114" customWidth="1"/>
    <col min="11708" max="11708" width="9.5703125" style="114" customWidth="1"/>
    <col min="11709" max="11709" width="5.7109375" style="114" bestFit="1" customWidth="1"/>
    <col min="11710" max="11710" width="10.28515625" style="114" bestFit="1" customWidth="1"/>
    <col min="11711" max="11711" width="13.28515625" style="114" bestFit="1" customWidth="1"/>
    <col min="11712" max="11712" width="10.140625" style="114" customWidth="1"/>
    <col min="11713" max="11713" width="10.7109375" style="114" bestFit="1" customWidth="1"/>
    <col min="11714" max="11714" width="13.5703125" style="114" customWidth="1"/>
    <col min="11715" max="11715" width="9.140625" style="114"/>
    <col min="11716" max="11716" width="6" style="114" bestFit="1" customWidth="1"/>
    <col min="11717" max="11717" width="9.85546875" style="114" bestFit="1" customWidth="1"/>
    <col min="11718" max="11718" width="9" style="114" customWidth="1"/>
    <col min="11719" max="11719" width="10" style="114" bestFit="1" customWidth="1"/>
    <col min="11720" max="11720" width="9.7109375" style="114" bestFit="1" customWidth="1"/>
    <col min="11721" max="11721" width="11.42578125" style="114" bestFit="1" customWidth="1"/>
    <col min="11722" max="11722" width="0.42578125" style="114" customWidth="1"/>
    <col min="11723" max="11961" width="9.140625" style="114"/>
    <col min="11962" max="11962" width="6.5703125" style="114" customWidth="1"/>
    <col min="11963" max="11963" width="19.42578125" style="114" customWidth="1"/>
    <col min="11964" max="11964" width="9.5703125" style="114" customWidth="1"/>
    <col min="11965" max="11965" width="5.7109375" style="114" bestFit="1" customWidth="1"/>
    <col min="11966" max="11966" width="10.28515625" style="114" bestFit="1" customWidth="1"/>
    <col min="11967" max="11967" width="13.28515625" style="114" bestFit="1" customWidth="1"/>
    <col min="11968" max="11968" width="10.140625" style="114" customWidth="1"/>
    <col min="11969" max="11969" width="10.7109375" style="114" bestFit="1" customWidth="1"/>
    <col min="11970" max="11970" width="13.5703125" style="114" customWidth="1"/>
    <col min="11971" max="11971" width="9.140625" style="114"/>
    <col min="11972" max="11972" width="6" style="114" bestFit="1" customWidth="1"/>
    <col min="11973" max="11973" width="9.85546875" style="114" bestFit="1" customWidth="1"/>
    <col min="11974" max="11974" width="9" style="114" customWidth="1"/>
    <col min="11975" max="11975" width="10" style="114" bestFit="1" customWidth="1"/>
    <col min="11976" max="11976" width="9.7109375" style="114" bestFit="1" customWidth="1"/>
    <col min="11977" max="11977" width="11.42578125" style="114" bestFit="1" customWidth="1"/>
    <col min="11978" max="11978" width="0.42578125" style="114" customWidth="1"/>
    <col min="11979" max="12217" width="9.140625" style="114"/>
    <col min="12218" max="12218" width="6.5703125" style="114" customWidth="1"/>
    <col min="12219" max="12219" width="19.42578125" style="114" customWidth="1"/>
    <col min="12220" max="12220" width="9.5703125" style="114" customWidth="1"/>
    <col min="12221" max="12221" width="5.7109375" style="114" bestFit="1" customWidth="1"/>
    <col min="12222" max="12222" width="10.28515625" style="114" bestFit="1" customWidth="1"/>
    <col min="12223" max="12223" width="13.28515625" style="114" bestFit="1" customWidth="1"/>
    <col min="12224" max="12224" width="10.140625" style="114" customWidth="1"/>
    <col min="12225" max="12225" width="10.7109375" style="114" bestFit="1" customWidth="1"/>
    <col min="12226" max="12226" width="13.5703125" style="114" customWidth="1"/>
    <col min="12227" max="12227" width="9.140625" style="114"/>
    <col min="12228" max="12228" width="6" style="114" bestFit="1" customWidth="1"/>
    <col min="12229" max="12229" width="9.85546875" style="114" bestFit="1" customWidth="1"/>
    <col min="12230" max="12230" width="9" style="114" customWidth="1"/>
    <col min="12231" max="12231" width="10" style="114" bestFit="1" customWidth="1"/>
    <col min="12232" max="12232" width="9.7109375" style="114" bestFit="1" customWidth="1"/>
    <col min="12233" max="12233" width="11.42578125" style="114" bestFit="1" customWidth="1"/>
    <col min="12234" max="12234" width="0.42578125" style="114" customWidth="1"/>
    <col min="12235" max="12473" width="9.140625" style="114"/>
    <col min="12474" max="12474" width="6.5703125" style="114" customWidth="1"/>
    <col min="12475" max="12475" width="19.42578125" style="114" customWidth="1"/>
    <col min="12476" max="12476" width="9.5703125" style="114" customWidth="1"/>
    <col min="12477" max="12477" width="5.7109375" style="114" bestFit="1" customWidth="1"/>
    <col min="12478" max="12478" width="10.28515625" style="114" bestFit="1" customWidth="1"/>
    <col min="12479" max="12479" width="13.28515625" style="114" bestFit="1" customWidth="1"/>
    <col min="12480" max="12480" width="10.140625" style="114" customWidth="1"/>
    <col min="12481" max="12481" width="10.7109375" style="114" bestFit="1" customWidth="1"/>
    <col min="12482" max="12482" width="13.5703125" style="114" customWidth="1"/>
    <col min="12483" max="12483" width="9.140625" style="114"/>
    <col min="12484" max="12484" width="6" style="114" bestFit="1" customWidth="1"/>
    <col min="12485" max="12485" width="9.85546875" style="114" bestFit="1" customWidth="1"/>
    <col min="12486" max="12486" width="9" style="114" customWidth="1"/>
    <col min="12487" max="12487" width="10" style="114" bestFit="1" customWidth="1"/>
    <col min="12488" max="12488" width="9.7109375" style="114" bestFit="1" customWidth="1"/>
    <col min="12489" max="12489" width="11.42578125" style="114" bestFit="1" customWidth="1"/>
    <col min="12490" max="12490" width="0.42578125" style="114" customWidth="1"/>
    <col min="12491" max="12729" width="9.140625" style="114"/>
    <col min="12730" max="12730" width="6.5703125" style="114" customWidth="1"/>
    <col min="12731" max="12731" width="19.42578125" style="114" customWidth="1"/>
    <col min="12732" max="12732" width="9.5703125" style="114" customWidth="1"/>
    <col min="12733" max="12733" width="5.7109375" style="114" bestFit="1" customWidth="1"/>
    <col min="12734" max="12734" width="10.28515625" style="114" bestFit="1" customWidth="1"/>
    <col min="12735" max="12735" width="13.28515625" style="114" bestFit="1" customWidth="1"/>
    <col min="12736" max="12736" width="10.140625" style="114" customWidth="1"/>
    <col min="12737" max="12737" width="10.7109375" style="114" bestFit="1" customWidth="1"/>
    <col min="12738" max="12738" width="13.5703125" style="114" customWidth="1"/>
    <col min="12739" max="12739" width="9.140625" style="114"/>
    <col min="12740" max="12740" width="6" style="114" bestFit="1" customWidth="1"/>
    <col min="12741" max="12741" width="9.85546875" style="114" bestFit="1" customWidth="1"/>
    <col min="12742" max="12742" width="9" style="114" customWidth="1"/>
    <col min="12743" max="12743" width="10" style="114" bestFit="1" customWidth="1"/>
    <col min="12744" max="12744" width="9.7109375" style="114" bestFit="1" customWidth="1"/>
    <col min="12745" max="12745" width="11.42578125" style="114" bestFit="1" customWidth="1"/>
    <col min="12746" max="12746" width="0.42578125" style="114" customWidth="1"/>
    <col min="12747" max="12985" width="9.140625" style="114"/>
    <col min="12986" max="12986" width="6.5703125" style="114" customWidth="1"/>
    <col min="12987" max="12987" width="19.42578125" style="114" customWidth="1"/>
    <col min="12988" max="12988" width="9.5703125" style="114" customWidth="1"/>
    <col min="12989" max="12989" width="5.7109375" style="114" bestFit="1" customWidth="1"/>
    <col min="12990" max="12990" width="10.28515625" style="114" bestFit="1" customWidth="1"/>
    <col min="12991" max="12991" width="13.28515625" style="114" bestFit="1" customWidth="1"/>
    <col min="12992" max="12992" width="10.140625" style="114" customWidth="1"/>
    <col min="12993" max="12993" width="10.7109375" style="114" bestFit="1" customWidth="1"/>
    <col min="12994" max="12994" width="13.5703125" style="114" customWidth="1"/>
    <col min="12995" max="12995" width="9.140625" style="114"/>
    <col min="12996" max="12996" width="6" style="114" bestFit="1" customWidth="1"/>
    <col min="12997" max="12997" width="9.85546875" style="114" bestFit="1" customWidth="1"/>
    <col min="12998" max="12998" width="9" style="114" customWidth="1"/>
    <col min="12999" max="12999" width="10" style="114" bestFit="1" customWidth="1"/>
    <col min="13000" max="13000" width="9.7109375" style="114" bestFit="1" customWidth="1"/>
    <col min="13001" max="13001" width="11.42578125" style="114" bestFit="1" customWidth="1"/>
    <col min="13002" max="13002" width="0.42578125" style="114" customWidth="1"/>
    <col min="13003" max="13241" width="9.140625" style="114"/>
    <col min="13242" max="13242" width="6.5703125" style="114" customWidth="1"/>
    <col min="13243" max="13243" width="19.42578125" style="114" customWidth="1"/>
    <col min="13244" max="13244" width="9.5703125" style="114" customWidth="1"/>
    <col min="13245" max="13245" width="5.7109375" style="114" bestFit="1" customWidth="1"/>
    <col min="13246" max="13246" width="10.28515625" style="114" bestFit="1" customWidth="1"/>
    <col min="13247" max="13247" width="13.28515625" style="114" bestFit="1" customWidth="1"/>
    <col min="13248" max="13248" width="10.140625" style="114" customWidth="1"/>
    <col min="13249" max="13249" width="10.7109375" style="114" bestFit="1" customWidth="1"/>
    <col min="13250" max="13250" width="13.5703125" style="114" customWidth="1"/>
    <col min="13251" max="13251" width="9.140625" style="114"/>
    <col min="13252" max="13252" width="6" style="114" bestFit="1" customWidth="1"/>
    <col min="13253" max="13253" width="9.85546875" style="114" bestFit="1" customWidth="1"/>
    <col min="13254" max="13254" width="9" style="114" customWidth="1"/>
    <col min="13255" max="13255" width="10" style="114" bestFit="1" customWidth="1"/>
    <col min="13256" max="13256" width="9.7109375" style="114" bestFit="1" customWidth="1"/>
    <col min="13257" max="13257" width="11.42578125" style="114" bestFit="1" customWidth="1"/>
    <col min="13258" max="13258" width="0.42578125" style="114" customWidth="1"/>
    <col min="13259" max="13497" width="9.140625" style="114"/>
    <col min="13498" max="13498" width="6.5703125" style="114" customWidth="1"/>
    <col min="13499" max="13499" width="19.42578125" style="114" customWidth="1"/>
    <col min="13500" max="13500" width="9.5703125" style="114" customWidth="1"/>
    <col min="13501" max="13501" width="5.7109375" style="114" bestFit="1" customWidth="1"/>
    <col min="13502" max="13502" width="10.28515625" style="114" bestFit="1" customWidth="1"/>
    <col min="13503" max="13503" width="13.28515625" style="114" bestFit="1" customWidth="1"/>
    <col min="13504" max="13504" width="10.140625" style="114" customWidth="1"/>
    <col min="13505" max="13505" width="10.7109375" style="114" bestFit="1" customWidth="1"/>
    <col min="13506" max="13506" width="13.5703125" style="114" customWidth="1"/>
    <col min="13507" max="13507" width="9.140625" style="114"/>
    <col min="13508" max="13508" width="6" style="114" bestFit="1" customWidth="1"/>
    <col min="13509" max="13509" width="9.85546875" style="114" bestFit="1" customWidth="1"/>
    <col min="13510" max="13510" width="9" style="114" customWidth="1"/>
    <col min="13511" max="13511" width="10" style="114" bestFit="1" customWidth="1"/>
    <col min="13512" max="13512" width="9.7109375" style="114" bestFit="1" customWidth="1"/>
    <col min="13513" max="13513" width="11.42578125" style="114" bestFit="1" customWidth="1"/>
    <col min="13514" max="13514" width="0.42578125" style="114" customWidth="1"/>
    <col min="13515" max="13753" width="9.140625" style="114"/>
    <col min="13754" max="13754" width="6.5703125" style="114" customWidth="1"/>
    <col min="13755" max="13755" width="19.42578125" style="114" customWidth="1"/>
    <col min="13756" max="13756" width="9.5703125" style="114" customWidth="1"/>
    <col min="13757" max="13757" width="5.7109375" style="114" bestFit="1" customWidth="1"/>
    <col min="13758" max="13758" width="10.28515625" style="114" bestFit="1" customWidth="1"/>
    <col min="13759" max="13759" width="13.28515625" style="114" bestFit="1" customWidth="1"/>
    <col min="13760" max="13760" width="10.140625" style="114" customWidth="1"/>
    <col min="13761" max="13761" width="10.7109375" style="114" bestFit="1" customWidth="1"/>
    <col min="13762" max="13762" width="13.5703125" style="114" customWidth="1"/>
    <col min="13763" max="13763" width="9.140625" style="114"/>
    <col min="13764" max="13764" width="6" style="114" bestFit="1" customWidth="1"/>
    <col min="13765" max="13765" width="9.85546875" style="114" bestFit="1" customWidth="1"/>
    <col min="13766" max="13766" width="9" style="114" customWidth="1"/>
    <col min="13767" max="13767" width="10" style="114" bestFit="1" customWidth="1"/>
    <col min="13768" max="13768" width="9.7109375" style="114" bestFit="1" customWidth="1"/>
    <col min="13769" max="13769" width="11.42578125" style="114" bestFit="1" customWidth="1"/>
    <col min="13770" max="13770" width="0.42578125" style="114" customWidth="1"/>
    <col min="13771" max="14009" width="9.140625" style="114"/>
    <col min="14010" max="14010" width="6.5703125" style="114" customWidth="1"/>
    <col min="14011" max="14011" width="19.42578125" style="114" customWidth="1"/>
    <col min="14012" max="14012" width="9.5703125" style="114" customWidth="1"/>
    <col min="14013" max="14013" width="5.7109375" style="114" bestFit="1" customWidth="1"/>
    <col min="14014" max="14014" width="10.28515625" style="114" bestFit="1" customWidth="1"/>
    <col min="14015" max="14015" width="13.28515625" style="114" bestFit="1" customWidth="1"/>
    <col min="14016" max="14016" width="10.140625" style="114" customWidth="1"/>
    <col min="14017" max="14017" width="10.7109375" style="114" bestFit="1" customWidth="1"/>
    <col min="14018" max="14018" width="13.5703125" style="114" customWidth="1"/>
    <col min="14019" max="14019" width="9.140625" style="114"/>
    <col min="14020" max="14020" width="6" style="114" bestFit="1" customWidth="1"/>
    <col min="14021" max="14021" width="9.85546875" style="114" bestFit="1" customWidth="1"/>
    <col min="14022" max="14022" width="9" style="114" customWidth="1"/>
    <col min="14023" max="14023" width="10" style="114" bestFit="1" customWidth="1"/>
    <col min="14024" max="14024" width="9.7109375" style="114" bestFit="1" customWidth="1"/>
    <col min="14025" max="14025" width="11.42578125" style="114" bestFit="1" customWidth="1"/>
    <col min="14026" max="14026" width="0.42578125" style="114" customWidth="1"/>
    <col min="14027" max="14265" width="9.140625" style="114"/>
    <col min="14266" max="14266" width="6.5703125" style="114" customWidth="1"/>
    <col min="14267" max="14267" width="19.42578125" style="114" customWidth="1"/>
    <col min="14268" max="14268" width="9.5703125" style="114" customWidth="1"/>
    <col min="14269" max="14269" width="5.7109375" style="114" bestFit="1" customWidth="1"/>
    <col min="14270" max="14270" width="10.28515625" style="114" bestFit="1" customWidth="1"/>
    <col min="14271" max="14271" width="13.28515625" style="114" bestFit="1" customWidth="1"/>
    <col min="14272" max="14272" width="10.140625" style="114" customWidth="1"/>
    <col min="14273" max="14273" width="10.7109375" style="114" bestFit="1" customWidth="1"/>
    <col min="14274" max="14274" width="13.5703125" style="114" customWidth="1"/>
    <col min="14275" max="14275" width="9.140625" style="114"/>
    <col min="14276" max="14276" width="6" style="114" bestFit="1" customWidth="1"/>
    <col min="14277" max="14277" width="9.85546875" style="114" bestFit="1" customWidth="1"/>
    <col min="14278" max="14278" width="9" style="114" customWidth="1"/>
    <col min="14279" max="14279" width="10" style="114" bestFit="1" customWidth="1"/>
    <col min="14280" max="14280" width="9.7109375" style="114" bestFit="1" customWidth="1"/>
    <col min="14281" max="14281" width="11.42578125" style="114" bestFit="1" customWidth="1"/>
    <col min="14282" max="14282" width="0.42578125" style="114" customWidth="1"/>
    <col min="14283" max="14521" width="9.140625" style="114"/>
    <col min="14522" max="14522" width="6.5703125" style="114" customWidth="1"/>
    <col min="14523" max="14523" width="19.42578125" style="114" customWidth="1"/>
    <col min="14524" max="14524" width="9.5703125" style="114" customWidth="1"/>
    <col min="14525" max="14525" width="5.7109375" style="114" bestFit="1" customWidth="1"/>
    <col min="14526" max="14526" width="10.28515625" style="114" bestFit="1" customWidth="1"/>
    <col min="14527" max="14527" width="13.28515625" style="114" bestFit="1" customWidth="1"/>
    <col min="14528" max="14528" width="10.140625" style="114" customWidth="1"/>
    <col min="14529" max="14529" width="10.7109375" style="114" bestFit="1" customWidth="1"/>
    <col min="14530" max="14530" width="13.5703125" style="114" customWidth="1"/>
    <col min="14531" max="14531" width="9.140625" style="114"/>
    <col min="14532" max="14532" width="6" style="114" bestFit="1" customWidth="1"/>
    <col min="14533" max="14533" width="9.85546875" style="114" bestFit="1" customWidth="1"/>
    <col min="14534" max="14534" width="9" style="114" customWidth="1"/>
    <col min="14535" max="14535" width="10" style="114" bestFit="1" customWidth="1"/>
    <col min="14536" max="14536" width="9.7109375" style="114" bestFit="1" customWidth="1"/>
    <col min="14537" max="14537" width="11.42578125" style="114" bestFit="1" customWidth="1"/>
    <col min="14538" max="14538" width="0.42578125" style="114" customWidth="1"/>
    <col min="14539" max="14777" width="9.140625" style="114"/>
    <col min="14778" max="14778" width="6.5703125" style="114" customWidth="1"/>
    <col min="14779" max="14779" width="19.42578125" style="114" customWidth="1"/>
    <col min="14780" max="14780" width="9.5703125" style="114" customWidth="1"/>
    <col min="14781" max="14781" width="5.7109375" style="114" bestFit="1" customWidth="1"/>
    <col min="14782" max="14782" width="10.28515625" style="114" bestFit="1" customWidth="1"/>
    <col min="14783" max="14783" width="13.28515625" style="114" bestFit="1" customWidth="1"/>
    <col min="14784" max="14784" width="10.140625" style="114" customWidth="1"/>
    <col min="14785" max="14785" width="10.7109375" style="114" bestFit="1" customWidth="1"/>
    <col min="14786" max="14786" width="13.5703125" style="114" customWidth="1"/>
    <col min="14787" max="14787" width="9.140625" style="114"/>
    <col min="14788" max="14788" width="6" style="114" bestFit="1" customWidth="1"/>
    <col min="14789" max="14789" width="9.85546875" style="114" bestFit="1" customWidth="1"/>
    <col min="14790" max="14790" width="9" style="114" customWidth="1"/>
    <col min="14791" max="14791" width="10" style="114" bestFit="1" customWidth="1"/>
    <col min="14792" max="14792" width="9.7109375" style="114" bestFit="1" customWidth="1"/>
    <col min="14793" max="14793" width="11.42578125" style="114" bestFit="1" customWidth="1"/>
    <col min="14794" max="14794" width="0.42578125" style="114" customWidth="1"/>
    <col min="14795" max="15033" width="9.140625" style="114"/>
    <col min="15034" max="15034" width="6.5703125" style="114" customWidth="1"/>
    <col min="15035" max="15035" width="19.42578125" style="114" customWidth="1"/>
    <col min="15036" max="15036" width="9.5703125" style="114" customWidth="1"/>
    <col min="15037" max="15037" width="5.7109375" style="114" bestFit="1" customWidth="1"/>
    <col min="15038" max="15038" width="10.28515625" style="114" bestFit="1" customWidth="1"/>
    <col min="15039" max="15039" width="13.28515625" style="114" bestFit="1" customWidth="1"/>
    <col min="15040" max="15040" width="10.140625" style="114" customWidth="1"/>
    <col min="15041" max="15041" width="10.7109375" style="114" bestFit="1" customWidth="1"/>
    <col min="15042" max="15042" width="13.5703125" style="114" customWidth="1"/>
    <col min="15043" max="15043" width="9.140625" style="114"/>
    <col min="15044" max="15044" width="6" style="114" bestFit="1" customWidth="1"/>
    <col min="15045" max="15045" width="9.85546875" style="114" bestFit="1" customWidth="1"/>
    <col min="15046" max="15046" width="9" style="114" customWidth="1"/>
    <col min="15047" max="15047" width="10" style="114" bestFit="1" customWidth="1"/>
    <col min="15048" max="15048" width="9.7109375" style="114" bestFit="1" customWidth="1"/>
    <col min="15049" max="15049" width="11.42578125" style="114" bestFit="1" customWidth="1"/>
    <col min="15050" max="15050" width="0.42578125" style="114" customWidth="1"/>
    <col min="15051" max="15289" width="9.140625" style="114"/>
    <col min="15290" max="15290" width="6.5703125" style="114" customWidth="1"/>
    <col min="15291" max="15291" width="19.42578125" style="114" customWidth="1"/>
    <col min="15292" max="15292" width="9.5703125" style="114" customWidth="1"/>
    <col min="15293" max="15293" width="5.7109375" style="114" bestFit="1" customWidth="1"/>
    <col min="15294" max="15294" width="10.28515625" style="114" bestFit="1" customWidth="1"/>
    <col min="15295" max="15295" width="13.28515625" style="114" bestFit="1" customWidth="1"/>
    <col min="15296" max="15296" width="10.140625" style="114" customWidth="1"/>
    <col min="15297" max="15297" width="10.7109375" style="114" bestFit="1" customWidth="1"/>
    <col min="15298" max="15298" width="13.5703125" style="114" customWidth="1"/>
    <col min="15299" max="15299" width="9.140625" style="114"/>
    <col min="15300" max="15300" width="6" style="114" bestFit="1" customWidth="1"/>
    <col min="15301" max="15301" width="9.85546875" style="114" bestFit="1" customWidth="1"/>
    <col min="15302" max="15302" width="9" style="114" customWidth="1"/>
    <col min="15303" max="15303" width="10" style="114" bestFit="1" customWidth="1"/>
    <col min="15304" max="15304" width="9.7109375" style="114" bestFit="1" customWidth="1"/>
    <col min="15305" max="15305" width="11.42578125" style="114" bestFit="1" customWidth="1"/>
    <col min="15306" max="15306" width="0.42578125" style="114" customWidth="1"/>
    <col min="15307" max="15545" width="9.140625" style="114"/>
    <col min="15546" max="15546" width="6.5703125" style="114" customWidth="1"/>
    <col min="15547" max="15547" width="19.42578125" style="114" customWidth="1"/>
    <col min="15548" max="15548" width="9.5703125" style="114" customWidth="1"/>
    <col min="15549" max="15549" width="5.7109375" style="114" bestFit="1" customWidth="1"/>
    <col min="15550" max="15550" width="10.28515625" style="114" bestFit="1" customWidth="1"/>
    <col min="15551" max="15551" width="13.28515625" style="114" bestFit="1" customWidth="1"/>
    <col min="15552" max="15552" width="10.140625" style="114" customWidth="1"/>
    <col min="15553" max="15553" width="10.7109375" style="114" bestFit="1" customWidth="1"/>
    <col min="15554" max="15554" width="13.5703125" style="114" customWidth="1"/>
    <col min="15555" max="15555" width="9.140625" style="114"/>
    <col min="15556" max="15556" width="6" style="114" bestFit="1" customWidth="1"/>
    <col min="15557" max="15557" width="9.85546875" style="114" bestFit="1" customWidth="1"/>
    <col min="15558" max="15558" width="9" style="114" customWidth="1"/>
    <col min="15559" max="15559" width="10" style="114" bestFit="1" customWidth="1"/>
    <col min="15560" max="15560" width="9.7109375" style="114" bestFit="1" customWidth="1"/>
    <col min="15561" max="15561" width="11.42578125" style="114" bestFit="1" customWidth="1"/>
    <col min="15562" max="15562" width="0.42578125" style="114" customWidth="1"/>
    <col min="15563" max="15801" width="9.140625" style="114"/>
    <col min="15802" max="15802" width="6.5703125" style="114" customWidth="1"/>
    <col min="15803" max="15803" width="19.42578125" style="114" customWidth="1"/>
    <col min="15804" max="15804" width="9.5703125" style="114" customWidth="1"/>
    <col min="15805" max="15805" width="5.7109375" style="114" bestFit="1" customWidth="1"/>
    <col min="15806" max="15806" width="10.28515625" style="114" bestFit="1" customWidth="1"/>
    <col min="15807" max="15807" width="13.28515625" style="114" bestFit="1" customWidth="1"/>
    <col min="15808" max="15808" width="10.140625" style="114" customWidth="1"/>
    <col min="15809" max="15809" width="10.7109375" style="114" bestFit="1" customWidth="1"/>
    <col min="15810" max="15810" width="13.5703125" style="114" customWidth="1"/>
    <col min="15811" max="15811" width="9.140625" style="114"/>
    <col min="15812" max="15812" width="6" style="114" bestFit="1" customWidth="1"/>
    <col min="15813" max="15813" width="9.85546875" style="114" bestFit="1" customWidth="1"/>
    <col min="15814" max="15814" width="9" style="114" customWidth="1"/>
    <col min="15815" max="15815" width="10" style="114" bestFit="1" customWidth="1"/>
    <col min="15816" max="15816" width="9.7109375" style="114" bestFit="1" customWidth="1"/>
    <col min="15817" max="15817" width="11.42578125" style="114" bestFit="1" customWidth="1"/>
    <col min="15818" max="15818" width="0.42578125" style="114" customWidth="1"/>
    <col min="15819" max="16057" width="9.140625" style="114"/>
    <col min="16058" max="16058" width="6.5703125" style="114" customWidth="1"/>
    <col min="16059" max="16059" width="19.42578125" style="114" customWidth="1"/>
    <col min="16060" max="16060" width="9.5703125" style="114" customWidth="1"/>
    <col min="16061" max="16061" width="5.7109375" style="114" bestFit="1" customWidth="1"/>
    <col min="16062" max="16062" width="10.28515625" style="114" bestFit="1" customWidth="1"/>
    <col min="16063" max="16063" width="13.28515625" style="114" bestFit="1" customWidth="1"/>
    <col min="16064" max="16064" width="10.140625" style="114" customWidth="1"/>
    <col min="16065" max="16065" width="10.7109375" style="114" bestFit="1" customWidth="1"/>
    <col min="16066" max="16066" width="13.5703125" style="114" customWidth="1"/>
    <col min="16067" max="16067" width="9.140625" style="114"/>
    <col min="16068" max="16068" width="6" style="114" bestFit="1" customWidth="1"/>
    <col min="16069" max="16069" width="9.85546875" style="114" bestFit="1" customWidth="1"/>
    <col min="16070" max="16070" width="9" style="114" customWidth="1"/>
    <col min="16071" max="16071" width="10" style="114" bestFit="1" customWidth="1"/>
    <col min="16072" max="16072" width="9.7109375" style="114" bestFit="1" customWidth="1"/>
    <col min="16073" max="16073" width="11.42578125" style="114" bestFit="1" customWidth="1"/>
    <col min="16074" max="16074" width="0.42578125" style="114" customWidth="1"/>
    <col min="16075" max="16384" width="9.140625" style="114"/>
  </cols>
  <sheetData>
    <row r="1" spans="1:10" ht="23.25" x14ac:dyDescent="0.25">
      <c r="D1" s="116" t="s">
        <v>227</v>
      </c>
    </row>
    <row r="2" spans="1:10" ht="23.25" x14ac:dyDescent="0.25">
      <c r="D2" s="116"/>
    </row>
    <row r="3" spans="1:10" s="1" customFormat="1" ht="14.25" customHeight="1" x14ac:dyDescent="0.25">
      <c r="C3" s="115"/>
      <c r="D3" s="115"/>
      <c r="E3" s="115"/>
      <c r="F3" s="115"/>
      <c r="G3" s="115"/>
      <c r="H3" s="117"/>
      <c r="I3" s="118"/>
      <c r="J3" s="115"/>
    </row>
    <row r="4" spans="1:10" s="1" customFormat="1" ht="15" x14ac:dyDescent="0.25">
      <c r="C4" s="115"/>
      <c r="D4" s="115"/>
      <c r="E4" s="115"/>
      <c r="F4" s="115"/>
      <c r="G4" s="115"/>
      <c r="H4" s="117"/>
      <c r="I4" s="118"/>
      <c r="J4" s="115"/>
    </row>
    <row r="5" spans="1:10" s="150" customFormat="1" ht="15" customHeight="1" x14ac:dyDescent="0.25">
      <c r="C5" s="120" t="s">
        <v>185</v>
      </c>
      <c r="D5" s="121" t="s">
        <v>187</v>
      </c>
      <c r="E5" s="120"/>
      <c r="F5" s="120"/>
      <c r="G5" s="120"/>
      <c r="H5" s="122"/>
      <c r="I5" s="123"/>
      <c r="J5" s="120"/>
    </row>
    <row r="6" spans="1:10" s="150" customFormat="1" ht="15" customHeight="1" x14ac:dyDescent="0.25">
      <c r="C6" s="150" t="s">
        <v>43</v>
      </c>
      <c r="D6" s="121" t="s">
        <v>243</v>
      </c>
      <c r="E6" s="120"/>
      <c r="F6" s="120"/>
      <c r="G6" s="120"/>
      <c r="H6" s="122"/>
      <c r="I6" s="123"/>
      <c r="J6" s="120"/>
    </row>
    <row r="7" spans="1:10" s="141" customFormat="1" ht="15" x14ac:dyDescent="0.25">
      <c r="A7" s="141">
        <v>13</v>
      </c>
      <c r="B7" s="142"/>
      <c r="C7" s="143">
        <v>1.1299999999999999</v>
      </c>
      <c r="D7" s="124" t="s">
        <v>67</v>
      </c>
      <c r="E7" s="143">
        <v>85</v>
      </c>
      <c r="F7" s="147" t="s">
        <v>39</v>
      </c>
      <c r="G7" s="143"/>
      <c r="H7" s="143"/>
      <c r="I7" s="143"/>
      <c r="J7" s="143"/>
    </row>
    <row r="8" spans="1:10" s="141" customFormat="1" ht="15" x14ac:dyDescent="0.25">
      <c r="A8" s="141">
        <v>12</v>
      </c>
      <c r="B8" s="142"/>
      <c r="C8" s="143">
        <v>1.1200000000000001</v>
      </c>
      <c r="D8" s="124" t="s">
        <v>57</v>
      </c>
      <c r="E8" s="126">
        <v>1</v>
      </c>
      <c r="F8" s="147" t="s">
        <v>66</v>
      </c>
      <c r="G8" s="124" t="s">
        <v>242</v>
      </c>
      <c r="H8" s="137">
        <v>12240</v>
      </c>
      <c r="I8" s="124"/>
      <c r="J8" s="146">
        <v>19.584</v>
      </c>
    </row>
    <row r="9" spans="1:10" s="141" customFormat="1" ht="15" x14ac:dyDescent="0.25">
      <c r="A9" s="141">
        <v>11</v>
      </c>
      <c r="B9" s="142"/>
      <c r="C9" s="143" t="s">
        <v>223</v>
      </c>
      <c r="D9" s="124" t="s">
        <v>56</v>
      </c>
      <c r="E9" s="126">
        <v>5</v>
      </c>
      <c r="F9" s="125">
        <v>1.4300999999999999</v>
      </c>
      <c r="G9" s="124" t="s">
        <v>236</v>
      </c>
      <c r="H9" s="137" t="s">
        <v>282</v>
      </c>
      <c r="I9" s="124"/>
      <c r="J9" s="146">
        <v>4.5965999999999996</v>
      </c>
    </row>
    <row r="10" spans="1:10" s="141" customFormat="1" ht="15" x14ac:dyDescent="0.25">
      <c r="A10" s="141">
        <v>10</v>
      </c>
      <c r="B10" s="142"/>
      <c r="C10" s="143" t="s">
        <v>222</v>
      </c>
      <c r="D10" s="124" t="s">
        <v>55</v>
      </c>
      <c r="E10" s="126">
        <v>85</v>
      </c>
      <c r="F10" s="147" t="s">
        <v>65</v>
      </c>
      <c r="G10" s="124"/>
      <c r="H10" s="124"/>
      <c r="I10" s="124"/>
      <c r="J10" s="146"/>
    </row>
    <row r="11" spans="1:10" s="141" customFormat="1" ht="15" x14ac:dyDescent="0.25">
      <c r="A11" s="141">
        <v>9</v>
      </c>
      <c r="B11" s="142"/>
      <c r="C11" s="143">
        <v>1.9</v>
      </c>
      <c r="D11" s="124" t="s">
        <v>52</v>
      </c>
      <c r="E11" s="126">
        <v>8</v>
      </c>
      <c r="F11" s="125" t="s">
        <v>40</v>
      </c>
      <c r="G11" s="124" t="s">
        <v>241</v>
      </c>
      <c r="H11" s="137">
        <v>202</v>
      </c>
      <c r="I11" s="124"/>
      <c r="J11" s="146">
        <v>0.49692000000000003</v>
      </c>
    </row>
    <row r="12" spans="1:10" s="141" customFormat="1" ht="15" x14ac:dyDescent="0.25">
      <c r="A12" s="141">
        <v>8</v>
      </c>
      <c r="B12" s="142"/>
      <c r="C12" s="143">
        <v>1.8</v>
      </c>
      <c r="D12" s="124" t="s">
        <v>53</v>
      </c>
      <c r="E12" s="126">
        <v>2</v>
      </c>
      <c r="F12" s="125" t="s">
        <v>40</v>
      </c>
      <c r="G12" s="124" t="s">
        <v>240</v>
      </c>
      <c r="H12" s="137" t="s">
        <v>283</v>
      </c>
      <c r="I12" s="124"/>
      <c r="J12" s="146">
        <v>119.328</v>
      </c>
    </row>
    <row r="13" spans="1:10" s="141" customFormat="1" ht="15" x14ac:dyDescent="0.25">
      <c r="A13" s="141">
        <v>7</v>
      </c>
      <c r="C13" s="143">
        <v>1.7</v>
      </c>
      <c r="D13" s="124" t="s">
        <v>54</v>
      </c>
      <c r="E13" s="144">
        <v>4</v>
      </c>
      <c r="F13" s="125" t="s">
        <v>40</v>
      </c>
      <c r="G13" s="124" t="s">
        <v>239</v>
      </c>
      <c r="H13" s="137" t="s">
        <v>284</v>
      </c>
      <c r="I13" s="124"/>
      <c r="J13" s="146">
        <v>17.529599999999999</v>
      </c>
    </row>
    <row r="14" spans="1:10" s="149" customFormat="1" ht="15" x14ac:dyDescent="0.25">
      <c r="A14" s="141">
        <v>6</v>
      </c>
      <c r="B14" s="141"/>
      <c r="C14" s="143">
        <v>1.6</v>
      </c>
      <c r="D14" s="124" t="s">
        <v>50</v>
      </c>
      <c r="E14" s="144">
        <v>2</v>
      </c>
      <c r="F14" s="125" t="s">
        <v>40</v>
      </c>
      <c r="G14" s="124" t="s">
        <v>235</v>
      </c>
      <c r="H14" s="137" t="s">
        <v>285</v>
      </c>
      <c r="I14" s="124"/>
      <c r="J14" s="146">
        <v>2.9045000000000001</v>
      </c>
    </row>
    <row r="15" spans="1:10" s="149" customFormat="1" ht="15" x14ac:dyDescent="0.25">
      <c r="A15" s="141">
        <v>5</v>
      </c>
      <c r="B15" s="141"/>
      <c r="C15" s="143">
        <v>1.5</v>
      </c>
      <c r="D15" s="124" t="s">
        <v>49</v>
      </c>
      <c r="E15" s="144">
        <v>2</v>
      </c>
      <c r="F15" s="125" t="s">
        <v>40</v>
      </c>
      <c r="G15" s="124" t="s">
        <v>234</v>
      </c>
      <c r="H15" s="137" t="s">
        <v>286</v>
      </c>
      <c r="I15" s="124"/>
      <c r="J15" s="146">
        <v>10.104899999999999</v>
      </c>
    </row>
    <row r="16" spans="1:10" s="149" customFormat="1" ht="15" x14ac:dyDescent="0.25">
      <c r="A16" s="141">
        <v>4</v>
      </c>
      <c r="B16" s="141"/>
      <c r="C16" s="143">
        <v>1.4</v>
      </c>
      <c r="D16" s="124" t="s">
        <v>48</v>
      </c>
      <c r="E16" s="144">
        <v>4</v>
      </c>
      <c r="F16" s="125" t="s">
        <v>40</v>
      </c>
      <c r="G16" s="124" t="s">
        <v>238</v>
      </c>
      <c r="H16" s="137" t="s">
        <v>287</v>
      </c>
      <c r="I16" s="124"/>
      <c r="J16" s="146">
        <v>2.6656</v>
      </c>
    </row>
    <row r="17" spans="1:10" s="149" customFormat="1" ht="15" x14ac:dyDescent="0.25">
      <c r="A17" s="141">
        <v>3</v>
      </c>
      <c r="B17" s="141"/>
      <c r="C17" s="143">
        <v>1.3</v>
      </c>
      <c r="D17" s="124" t="s">
        <v>51</v>
      </c>
      <c r="E17" s="144">
        <v>2</v>
      </c>
      <c r="F17" s="125" t="s">
        <v>40</v>
      </c>
      <c r="G17" s="124" t="s">
        <v>238</v>
      </c>
      <c r="H17" s="137" t="s">
        <v>288</v>
      </c>
      <c r="I17" s="124"/>
      <c r="J17" s="146">
        <v>3.4304000000000001</v>
      </c>
    </row>
    <row r="18" spans="1:10" s="149" customFormat="1" ht="15" x14ac:dyDescent="0.25">
      <c r="A18" s="141">
        <v>2</v>
      </c>
      <c r="B18" s="141"/>
      <c r="C18" s="143">
        <v>1.2</v>
      </c>
      <c r="D18" s="124" t="s">
        <v>47</v>
      </c>
      <c r="E18" s="144">
        <v>4</v>
      </c>
      <c r="F18" s="145"/>
      <c r="G18" s="124" t="s">
        <v>238</v>
      </c>
      <c r="H18" s="137" t="s">
        <v>289</v>
      </c>
      <c r="I18" s="124"/>
      <c r="J18" s="146">
        <v>0.32</v>
      </c>
    </row>
    <row r="19" spans="1:10" s="149" customFormat="1" ht="15" x14ac:dyDescent="0.25">
      <c r="A19" s="141">
        <v>1</v>
      </c>
      <c r="B19" s="141"/>
      <c r="C19" s="143">
        <v>1.1000000000000001</v>
      </c>
      <c r="D19" s="124" t="s">
        <v>46</v>
      </c>
      <c r="E19" s="144">
        <v>1</v>
      </c>
      <c r="F19" s="145"/>
      <c r="G19" s="124" t="s">
        <v>237</v>
      </c>
      <c r="H19" s="137" t="s">
        <v>290</v>
      </c>
      <c r="I19" s="124"/>
      <c r="J19" s="146">
        <v>684.46080000000006</v>
      </c>
    </row>
    <row r="20" spans="1:10" s="150" customFormat="1" ht="15" customHeight="1" x14ac:dyDescent="0.25">
      <c r="A20" s="141">
        <v>14</v>
      </c>
      <c r="C20" s="126" t="s">
        <v>14</v>
      </c>
      <c r="D20" s="126" t="s">
        <v>228</v>
      </c>
      <c r="E20" s="126" t="s">
        <v>229</v>
      </c>
      <c r="F20" s="126" t="s">
        <v>16</v>
      </c>
      <c r="G20" s="126" t="s">
        <v>230</v>
      </c>
      <c r="H20" s="127" t="s">
        <v>25</v>
      </c>
      <c r="I20" s="128" t="s">
        <v>231</v>
      </c>
      <c r="J20" s="126" t="s">
        <v>232</v>
      </c>
    </row>
    <row r="21" spans="1:10" s="150" customFormat="1" ht="15" customHeight="1" x14ac:dyDescent="0.25">
      <c r="C21" s="129"/>
      <c r="D21" s="130"/>
      <c r="E21" s="129"/>
      <c r="F21" s="119"/>
      <c r="G21" s="119"/>
      <c r="H21" s="131"/>
      <c r="I21" s="132"/>
      <c r="J21" s="133"/>
    </row>
    <row r="22" spans="1:10" ht="15" customHeight="1" x14ac:dyDescent="0.25">
      <c r="C22" s="129"/>
      <c r="D22" s="130"/>
      <c r="E22" s="129"/>
      <c r="F22" s="119"/>
      <c r="G22" s="119"/>
      <c r="H22" s="131"/>
      <c r="I22" s="132"/>
      <c r="J22" s="133"/>
    </row>
    <row r="23" spans="1:10" ht="14.25" customHeight="1" x14ac:dyDescent="0.25">
      <c r="A23" s="114" t="s">
        <v>1</v>
      </c>
      <c r="C23" s="129"/>
      <c r="D23" s="130"/>
      <c r="E23" s="120"/>
      <c r="F23" s="119"/>
      <c r="G23" s="119"/>
      <c r="H23" s="131"/>
      <c r="I23" s="134"/>
      <c r="J23" s="119"/>
    </row>
    <row r="24" spans="1:10" ht="15" x14ac:dyDescent="0.25">
      <c r="C24" s="114" t="s">
        <v>43</v>
      </c>
      <c r="D24" s="135" t="s">
        <v>244</v>
      </c>
      <c r="E24" s="135"/>
      <c r="F24" s="135"/>
      <c r="H24" s="115"/>
      <c r="I24" s="115"/>
    </row>
    <row r="25" spans="1:10" s="149" customFormat="1" ht="15" x14ac:dyDescent="0.25">
      <c r="A25" s="38">
        <v>15</v>
      </c>
      <c r="B25" s="142"/>
      <c r="C25" s="143" t="s">
        <v>226</v>
      </c>
      <c r="D25" s="124" t="s">
        <v>41</v>
      </c>
      <c r="E25" s="126">
        <v>3</v>
      </c>
      <c r="F25" s="125" t="s">
        <v>36</v>
      </c>
      <c r="G25" s="124" t="s">
        <v>1</v>
      </c>
      <c r="H25" s="124"/>
      <c r="I25" s="124"/>
      <c r="J25" s="148" t="s">
        <v>1</v>
      </c>
    </row>
    <row r="26" spans="1:10" s="149" customFormat="1" ht="15" x14ac:dyDescent="0.25">
      <c r="A26" s="38">
        <v>14</v>
      </c>
      <c r="B26" s="142"/>
      <c r="C26" s="143">
        <v>2.29</v>
      </c>
      <c r="D26" s="124" t="s">
        <v>42</v>
      </c>
      <c r="E26" s="126">
        <v>6</v>
      </c>
      <c r="F26" s="125" t="s">
        <v>39</v>
      </c>
      <c r="G26" s="124" t="s">
        <v>1</v>
      </c>
      <c r="H26" s="124"/>
      <c r="I26" s="124"/>
      <c r="J26" s="148" t="s">
        <v>1</v>
      </c>
    </row>
    <row r="27" spans="1:10" s="149" customFormat="1" ht="15" x14ac:dyDescent="0.25">
      <c r="A27" s="38">
        <v>13</v>
      </c>
      <c r="B27" s="142"/>
      <c r="C27" s="143">
        <v>2.2799999999999998</v>
      </c>
      <c r="D27" s="124" t="s">
        <v>93</v>
      </c>
      <c r="E27" s="126">
        <v>3</v>
      </c>
      <c r="F27" s="125" t="s">
        <v>39</v>
      </c>
      <c r="G27" s="124" t="s">
        <v>1</v>
      </c>
      <c r="H27" s="137">
        <v>50</v>
      </c>
      <c r="I27" s="124"/>
      <c r="J27" s="148">
        <v>8.9499999999999996E-3</v>
      </c>
    </row>
    <row r="28" spans="1:10" s="149" customFormat="1" ht="15" x14ac:dyDescent="0.25">
      <c r="A28" s="38">
        <v>12</v>
      </c>
      <c r="B28" s="142"/>
      <c r="C28" s="143">
        <v>2.27</v>
      </c>
      <c r="D28" s="124" t="s">
        <v>118</v>
      </c>
      <c r="E28" s="126">
        <v>2</v>
      </c>
      <c r="F28" s="125" t="s">
        <v>40</v>
      </c>
      <c r="G28" s="124" t="s">
        <v>250</v>
      </c>
      <c r="H28" s="137" t="s">
        <v>291</v>
      </c>
      <c r="I28" s="124"/>
      <c r="J28" s="148">
        <v>0.14400000000000002</v>
      </c>
    </row>
    <row r="29" spans="1:10" s="149" customFormat="1" ht="15" x14ac:dyDescent="0.25">
      <c r="A29" s="38">
        <v>11</v>
      </c>
      <c r="B29" s="142"/>
      <c r="C29" s="143">
        <v>2.2599999999999998</v>
      </c>
      <c r="D29" s="124" t="s">
        <v>84</v>
      </c>
      <c r="E29" s="126">
        <v>12</v>
      </c>
      <c r="F29" s="125" t="s">
        <v>40</v>
      </c>
      <c r="G29" s="124" t="s">
        <v>250</v>
      </c>
      <c r="H29" s="137" t="s">
        <v>292</v>
      </c>
      <c r="I29" s="124"/>
      <c r="J29" s="148">
        <v>0.26200000000000001</v>
      </c>
    </row>
    <row r="30" spans="1:10" s="149" customFormat="1" ht="15" x14ac:dyDescent="0.25">
      <c r="A30" s="38">
        <v>10</v>
      </c>
      <c r="B30" s="142"/>
      <c r="C30" s="143">
        <v>2.25</v>
      </c>
      <c r="D30" s="124" t="s">
        <v>117</v>
      </c>
      <c r="E30" s="126">
        <v>4</v>
      </c>
      <c r="F30" s="125" t="s">
        <v>40</v>
      </c>
      <c r="G30" s="124" t="s">
        <v>121</v>
      </c>
      <c r="H30" s="137">
        <v>80</v>
      </c>
      <c r="I30" s="124"/>
      <c r="J30" s="148">
        <v>0.2</v>
      </c>
    </row>
    <row r="31" spans="1:10" s="149" customFormat="1" ht="15" x14ac:dyDescent="0.25">
      <c r="A31" s="38">
        <v>9</v>
      </c>
      <c r="B31" s="142"/>
      <c r="C31" s="143">
        <v>2.2400000000000002</v>
      </c>
      <c r="D31" s="124" t="s">
        <v>116</v>
      </c>
      <c r="E31" s="126">
        <v>2</v>
      </c>
      <c r="F31" s="125" t="s">
        <v>40</v>
      </c>
      <c r="G31" s="124" t="s">
        <v>121</v>
      </c>
      <c r="H31" s="137">
        <v>505</v>
      </c>
      <c r="I31" s="124"/>
      <c r="J31" s="148">
        <v>1.2927999999999999</v>
      </c>
    </row>
    <row r="32" spans="1:10" s="149" customFormat="1" ht="15" x14ac:dyDescent="0.25">
      <c r="A32" s="38">
        <v>8</v>
      </c>
      <c r="B32" s="142"/>
      <c r="C32" s="143">
        <v>2.23</v>
      </c>
      <c r="D32" s="124" t="s">
        <v>115</v>
      </c>
      <c r="E32" s="126">
        <v>2</v>
      </c>
      <c r="F32" s="125" t="s">
        <v>40</v>
      </c>
      <c r="G32" s="124" t="s">
        <v>121</v>
      </c>
      <c r="H32" s="137">
        <v>190</v>
      </c>
      <c r="I32" s="124"/>
      <c r="J32" s="148">
        <v>0.48640000000000005</v>
      </c>
    </row>
    <row r="33" spans="1:10" s="149" customFormat="1" ht="15" x14ac:dyDescent="0.25">
      <c r="A33" s="38">
        <v>7</v>
      </c>
      <c r="B33" s="142"/>
      <c r="C33" s="143">
        <v>2.2200000000000002</v>
      </c>
      <c r="D33" s="124" t="s">
        <v>114</v>
      </c>
      <c r="E33" s="126">
        <v>4</v>
      </c>
      <c r="F33" s="125" t="s">
        <v>40</v>
      </c>
      <c r="G33" s="124" t="s">
        <v>121</v>
      </c>
      <c r="H33" s="137">
        <v>2750</v>
      </c>
      <c r="I33" s="124"/>
      <c r="J33" s="148">
        <v>7.04</v>
      </c>
    </row>
    <row r="34" spans="1:10" s="149" customFormat="1" ht="15" x14ac:dyDescent="0.25">
      <c r="A34" s="38">
        <v>6</v>
      </c>
      <c r="B34" s="142"/>
      <c r="C34" s="143">
        <v>2.21</v>
      </c>
      <c r="D34" s="124" t="s">
        <v>87</v>
      </c>
      <c r="E34" s="126">
        <v>2</v>
      </c>
      <c r="F34" s="125" t="s">
        <v>40</v>
      </c>
      <c r="G34" s="124" t="s">
        <v>121</v>
      </c>
      <c r="H34" s="137">
        <v>5935</v>
      </c>
      <c r="I34" s="124"/>
      <c r="J34" s="148">
        <v>15.1936</v>
      </c>
    </row>
    <row r="35" spans="1:10" s="149" customFormat="1" ht="15" x14ac:dyDescent="0.25">
      <c r="A35" s="38">
        <v>5</v>
      </c>
      <c r="B35" s="142"/>
      <c r="C35" s="143" t="s">
        <v>225</v>
      </c>
      <c r="D35" s="124" t="s">
        <v>85</v>
      </c>
      <c r="E35" s="126">
        <v>6</v>
      </c>
      <c r="F35" s="125" t="s">
        <v>40</v>
      </c>
      <c r="G35" s="124" t="s">
        <v>121</v>
      </c>
      <c r="H35" s="137">
        <v>1100</v>
      </c>
      <c r="I35" s="124"/>
      <c r="J35" s="148">
        <v>2.8159999999999998</v>
      </c>
    </row>
    <row r="36" spans="1:10" s="149" customFormat="1" ht="15" x14ac:dyDescent="0.25">
      <c r="A36" s="38">
        <v>4</v>
      </c>
      <c r="B36" s="142"/>
      <c r="C36" s="143">
        <v>2.19</v>
      </c>
      <c r="D36" s="124" t="s">
        <v>111</v>
      </c>
      <c r="E36" s="126">
        <v>1</v>
      </c>
      <c r="F36" s="125" t="s">
        <v>40</v>
      </c>
      <c r="G36" s="124" t="s">
        <v>248</v>
      </c>
      <c r="H36" s="124" t="s">
        <v>247</v>
      </c>
      <c r="I36" s="124"/>
      <c r="J36" s="148">
        <v>23</v>
      </c>
    </row>
    <row r="37" spans="1:10" s="149" customFormat="1" ht="15" x14ac:dyDescent="0.25">
      <c r="A37" s="38">
        <v>3</v>
      </c>
      <c r="B37" s="142"/>
      <c r="C37" s="143">
        <v>2.1800000000000002</v>
      </c>
      <c r="D37" s="124" t="s">
        <v>245</v>
      </c>
      <c r="E37" s="126">
        <v>4</v>
      </c>
      <c r="F37" s="125" t="s">
        <v>40</v>
      </c>
      <c r="G37" s="124" t="s">
        <v>248</v>
      </c>
      <c r="H37" s="124" t="s">
        <v>246</v>
      </c>
      <c r="I37" s="124"/>
      <c r="J37" s="148">
        <v>24</v>
      </c>
    </row>
    <row r="38" spans="1:10" s="149" customFormat="1" ht="15" x14ac:dyDescent="0.25">
      <c r="A38" s="38">
        <v>2</v>
      </c>
      <c r="B38" s="142"/>
      <c r="C38" s="143">
        <v>2.17</v>
      </c>
      <c r="D38" s="124" t="s">
        <v>108</v>
      </c>
      <c r="E38" s="126">
        <v>2</v>
      </c>
      <c r="F38" s="125" t="s">
        <v>40</v>
      </c>
      <c r="G38" s="124" t="s">
        <v>249</v>
      </c>
      <c r="H38" s="137" t="s">
        <v>293</v>
      </c>
      <c r="I38" s="124"/>
      <c r="J38" s="148">
        <v>0.93219999999999992</v>
      </c>
    </row>
    <row r="39" spans="1:10" s="149" customFormat="1" ht="15" x14ac:dyDescent="0.25">
      <c r="A39" s="38">
        <v>1</v>
      </c>
      <c r="B39" s="142"/>
      <c r="C39" s="143">
        <v>2.16</v>
      </c>
      <c r="D39" s="124" t="s">
        <v>107</v>
      </c>
      <c r="E39" s="126">
        <v>10</v>
      </c>
      <c r="F39" s="125" t="s">
        <v>40</v>
      </c>
      <c r="G39" s="124" t="s">
        <v>249</v>
      </c>
      <c r="H39" s="137" t="s">
        <v>294</v>
      </c>
      <c r="I39" s="124"/>
      <c r="J39" s="148">
        <v>1.18</v>
      </c>
    </row>
    <row r="40" spans="1:10" s="150" customFormat="1" ht="15" x14ac:dyDescent="0.25">
      <c r="A40" s="38">
        <v>16</v>
      </c>
      <c r="C40" s="136" t="s">
        <v>14</v>
      </c>
      <c r="D40" s="136" t="s">
        <v>228</v>
      </c>
      <c r="E40" s="136" t="s">
        <v>229</v>
      </c>
      <c r="F40" s="136" t="s">
        <v>16</v>
      </c>
      <c r="G40" s="136" t="s">
        <v>230</v>
      </c>
      <c r="H40" s="138" t="s">
        <v>25</v>
      </c>
      <c r="I40" s="139" t="s">
        <v>231</v>
      </c>
      <c r="J40" s="136" t="s">
        <v>232</v>
      </c>
    </row>
    <row r="43" spans="1:10" ht="15" x14ac:dyDescent="0.25">
      <c r="C43" s="114" t="s">
        <v>43</v>
      </c>
      <c r="D43" s="135" t="s">
        <v>251</v>
      </c>
      <c r="E43" s="140"/>
      <c r="F43" s="140"/>
      <c r="G43" s="140"/>
      <c r="H43" s="140"/>
      <c r="I43" s="140"/>
      <c r="J43" s="140"/>
    </row>
    <row r="44" spans="1:10" s="141" customFormat="1" ht="15" x14ac:dyDescent="0.25">
      <c r="A44" s="38">
        <v>37</v>
      </c>
      <c r="B44" s="142"/>
      <c r="C44" s="143">
        <v>37</v>
      </c>
      <c r="D44" s="124" t="s">
        <v>220</v>
      </c>
      <c r="E44" s="126">
        <v>4</v>
      </c>
      <c r="F44" s="147" t="s">
        <v>184</v>
      </c>
      <c r="G44" s="124" t="s">
        <v>1</v>
      </c>
      <c r="H44" s="124" t="s">
        <v>257</v>
      </c>
      <c r="I44" s="152" t="s">
        <v>183</v>
      </c>
      <c r="J44" s="148">
        <v>7.1520000000000001</v>
      </c>
    </row>
    <row r="45" spans="1:10" s="141" customFormat="1" ht="15" x14ac:dyDescent="0.25">
      <c r="A45" s="38">
        <v>36</v>
      </c>
      <c r="B45" s="142"/>
      <c r="C45" s="143">
        <v>36</v>
      </c>
      <c r="D45" s="124" t="s">
        <v>174</v>
      </c>
      <c r="E45" s="126">
        <v>20</v>
      </c>
      <c r="F45" s="147" t="s">
        <v>39</v>
      </c>
      <c r="G45" s="143"/>
      <c r="H45" s="143"/>
      <c r="I45" s="151" t="s">
        <v>97</v>
      </c>
      <c r="J45" s="148"/>
    </row>
    <row r="46" spans="1:10" s="141" customFormat="1" ht="15" x14ac:dyDescent="0.25">
      <c r="A46" s="38">
        <v>35</v>
      </c>
      <c r="B46" s="142"/>
      <c r="C46" s="143">
        <v>35</v>
      </c>
      <c r="D46" s="124" t="s">
        <v>173</v>
      </c>
      <c r="E46" s="126">
        <v>40</v>
      </c>
      <c r="F46" s="147" t="s">
        <v>39</v>
      </c>
      <c r="G46" s="143"/>
      <c r="H46" s="143"/>
      <c r="I46" s="151" t="s">
        <v>181</v>
      </c>
      <c r="J46" s="148"/>
    </row>
    <row r="47" spans="1:10" s="141" customFormat="1" ht="15" x14ac:dyDescent="0.25">
      <c r="A47" s="38">
        <v>34</v>
      </c>
      <c r="B47" s="142"/>
      <c r="C47" s="143">
        <v>34</v>
      </c>
      <c r="D47" s="124" t="s">
        <v>172</v>
      </c>
      <c r="E47" s="126">
        <v>20</v>
      </c>
      <c r="F47" s="147" t="s">
        <v>39</v>
      </c>
      <c r="G47" s="124" t="s">
        <v>1</v>
      </c>
      <c r="H47" s="124"/>
      <c r="I47" s="151" t="s">
        <v>180</v>
      </c>
      <c r="J47" s="148"/>
    </row>
    <row r="48" spans="1:10" s="141" customFormat="1" ht="15" x14ac:dyDescent="0.25">
      <c r="A48" s="38">
        <v>33</v>
      </c>
      <c r="B48" s="142"/>
      <c r="C48" s="143">
        <v>33</v>
      </c>
      <c r="D48" s="124" t="s">
        <v>168</v>
      </c>
      <c r="E48" s="126">
        <v>4</v>
      </c>
      <c r="F48" s="147" t="s">
        <v>170</v>
      </c>
      <c r="G48" s="124" t="s">
        <v>256</v>
      </c>
      <c r="H48" s="124">
        <v>2400</v>
      </c>
      <c r="I48" s="124"/>
      <c r="J48" s="148">
        <v>68.399999999999991</v>
      </c>
    </row>
    <row r="49" spans="1:10" s="141" customFormat="1" ht="15" x14ac:dyDescent="0.25">
      <c r="A49" s="38">
        <v>32</v>
      </c>
      <c r="B49" s="142"/>
      <c r="C49" s="143">
        <v>32</v>
      </c>
      <c r="D49" s="124" t="s">
        <v>167</v>
      </c>
      <c r="E49" s="126">
        <v>4</v>
      </c>
      <c r="F49" s="147" t="s">
        <v>170</v>
      </c>
      <c r="G49" s="124" t="s">
        <v>256</v>
      </c>
      <c r="H49" s="124">
        <v>2600</v>
      </c>
      <c r="I49" s="124"/>
      <c r="J49" s="148">
        <v>74.100000000000009</v>
      </c>
    </row>
    <row r="50" spans="1:10" s="141" customFormat="1" ht="15" x14ac:dyDescent="0.25">
      <c r="A50" s="38">
        <v>31</v>
      </c>
      <c r="B50" s="142"/>
      <c r="C50" s="143">
        <v>31</v>
      </c>
      <c r="D50" s="124" t="s">
        <v>166</v>
      </c>
      <c r="E50" s="126">
        <v>4</v>
      </c>
      <c r="F50" s="147" t="s">
        <v>170</v>
      </c>
      <c r="G50" s="124" t="s">
        <v>256</v>
      </c>
      <c r="H50" s="124">
        <v>4500</v>
      </c>
      <c r="I50" s="124"/>
      <c r="J50" s="148">
        <v>128.25</v>
      </c>
    </row>
    <row r="51" spans="1:10" s="149" customFormat="1" ht="15" x14ac:dyDescent="0.25">
      <c r="A51" s="38">
        <v>30</v>
      </c>
      <c r="B51" s="142"/>
      <c r="C51" s="143">
        <v>30</v>
      </c>
      <c r="D51" s="124" t="s">
        <v>165</v>
      </c>
      <c r="E51" s="126">
        <v>183</v>
      </c>
      <c r="F51" s="147" t="s">
        <v>148</v>
      </c>
      <c r="G51" s="143"/>
      <c r="H51" s="143"/>
      <c r="I51" s="143"/>
      <c r="J51" s="148"/>
    </row>
    <row r="52" spans="1:10" s="149" customFormat="1" ht="15" x14ac:dyDescent="0.25">
      <c r="A52" s="38">
        <v>29</v>
      </c>
      <c r="B52" s="142"/>
      <c r="C52" s="143">
        <v>29</v>
      </c>
      <c r="D52" s="124" t="s">
        <v>147</v>
      </c>
      <c r="E52" s="126">
        <v>262</v>
      </c>
      <c r="F52" s="147" t="s">
        <v>39</v>
      </c>
      <c r="G52" s="143"/>
      <c r="H52" s="143"/>
      <c r="I52" s="143"/>
      <c r="J52" s="148"/>
    </row>
    <row r="53" spans="1:10" s="149" customFormat="1" ht="15" x14ac:dyDescent="0.25">
      <c r="A53" s="38">
        <v>28</v>
      </c>
      <c r="B53" s="142"/>
      <c r="C53" s="143">
        <v>28</v>
      </c>
      <c r="D53" s="124" t="s">
        <v>163</v>
      </c>
      <c r="E53" s="126">
        <v>38</v>
      </c>
      <c r="F53" s="147" t="s">
        <v>39</v>
      </c>
      <c r="G53" s="143"/>
      <c r="H53" s="143"/>
      <c r="I53" s="143"/>
      <c r="J53" s="148"/>
    </row>
    <row r="54" spans="1:10" s="149" customFormat="1" ht="15" x14ac:dyDescent="0.25">
      <c r="A54" s="38">
        <v>27</v>
      </c>
      <c r="B54" s="142"/>
      <c r="C54" s="143">
        <v>27</v>
      </c>
      <c r="D54" s="124" t="s">
        <v>162</v>
      </c>
      <c r="E54" s="126">
        <v>16</v>
      </c>
      <c r="F54" s="147" t="s">
        <v>39</v>
      </c>
      <c r="G54" s="143"/>
      <c r="H54" s="143"/>
      <c r="I54" s="143"/>
      <c r="J54" s="148"/>
    </row>
    <row r="55" spans="1:10" s="149" customFormat="1" ht="15" x14ac:dyDescent="0.25">
      <c r="A55" s="38">
        <v>26</v>
      </c>
      <c r="B55" s="142"/>
      <c r="C55" s="143">
        <v>26</v>
      </c>
      <c r="D55" s="124" t="s">
        <v>160</v>
      </c>
      <c r="E55" s="126">
        <v>68</v>
      </c>
      <c r="F55" s="147" t="s">
        <v>39</v>
      </c>
      <c r="G55" s="143"/>
      <c r="H55" s="143"/>
      <c r="I55" s="143"/>
      <c r="J55" s="148"/>
    </row>
    <row r="56" spans="1:10" s="149" customFormat="1" ht="15" x14ac:dyDescent="0.25">
      <c r="A56" s="38">
        <v>25</v>
      </c>
      <c r="B56" s="142"/>
      <c r="C56" s="143">
        <v>25</v>
      </c>
      <c r="D56" s="124" t="s">
        <v>161</v>
      </c>
      <c r="E56" s="126">
        <v>32</v>
      </c>
      <c r="F56" s="147" t="s">
        <v>39</v>
      </c>
      <c r="G56" s="143"/>
      <c r="H56" s="143"/>
      <c r="I56" s="143"/>
      <c r="J56" s="148"/>
    </row>
    <row r="57" spans="1:10" s="149" customFormat="1" ht="15" x14ac:dyDescent="0.25">
      <c r="A57" s="38">
        <v>24</v>
      </c>
      <c r="B57" s="142"/>
      <c r="C57" s="143">
        <v>24</v>
      </c>
      <c r="D57" s="124" t="s">
        <v>160</v>
      </c>
      <c r="E57" s="126">
        <v>76</v>
      </c>
      <c r="F57" s="147" t="s">
        <v>39</v>
      </c>
      <c r="G57" s="143"/>
      <c r="H57" s="143"/>
      <c r="I57" s="143"/>
      <c r="J57" s="148"/>
    </row>
    <row r="58" spans="1:10" s="149" customFormat="1" ht="15" x14ac:dyDescent="0.25">
      <c r="A58" s="38">
        <v>23</v>
      </c>
      <c r="B58" s="142"/>
      <c r="C58" s="143">
        <v>23</v>
      </c>
      <c r="D58" s="124" t="s">
        <v>159</v>
      </c>
      <c r="E58" s="126">
        <v>32</v>
      </c>
      <c r="F58" s="147" t="s">
        <v>39</v>
      </c>
      <c r="G58" s="143"/>
      <c r="H58" s="143"/>
      <c r="I58" s="143"/>
      <c r="J58" s="148"/>
    </row>
    <row r="59" spans="1:10" s="149" customFormat="1" ht="15" x14ac:dyDescent="0.25">
      <c r="A59" s="38">
        <v>22</v>
      </c>
      <c r="B59" s="142"/>
      <c r="C59" s="143">
        <v>22</v>
      </c>
      <c r="D59" s="124" t="s">
        <v>145</v>
      </c>
      <c r="E59" s="126">
        <v>2</v>
      </c>
      <c r="F59" s="125">
        <v>1.4300999999999999</v>
      </c>
      <c r="G59" s="124" t="s">
        <v>255</v>
      </c>
      <c r="H59" s="124"/>
      <c r="I59" s="124"/>
      <c r="J59" s="148">
        <v>76.599999999999994</v>
      </c>
    </row>
    <row r="60" spans="1:10" s="149" customFormat="1" ht="15" x14ac:dyDescent="0.25">
      <c r="A60" s="38">
        <v>21</v>
      </c>
      <c r="B60" s="142"/>
      <c r="C60" s="143">
        <v>21</v>
      </c>
      <c r="D60" s="124" t="s">
        <v>164</v>
      </c>
      <c r="E60" s="126">
        <v>2</v>
      </c>
      <c r="F60" s="125">
        <v>1.4300999999999999</v>
      </c>
      <c r="G60" s="124" t="s">
        <v>255</v>
      </c>
      <c r="H60" s="124"/>
      <c r="I60" s="124"/>
      <c r="J60" s="148">
        <v>64.5</v>
      </c>
    </row>
    <row r="61" spans="1:10" s="149" customFormat="1" ht="15" x14ac:dyDescent="0.25">
      <c r="A61" s="38">
        <v>20</v>
      </c>
      <c r="B61" s="142"/>
      <c r="C61" s="143">
        <v>20</v>
      </c>
      <c r="D61" s="124" t="s">
        <v>143</v>
      </c>
      <c r="E61" s="126">
        <v>1</v>
      </c>
      <c r="F61" s="125">
        <v>1.4300999999999999</v>
      </c>
      <c r="G61" s="124" t="s">
        <v>255</v>
      </c>
      <c r="H61" s="124"/>
      <c r="I61" s="124"/>
      <c r="J61" s="148">
        <v>76.5</v>
      </c>
    </row>
    <row r="62" spans="1:10" s="149" customFormat="1" ht="15" x14ac:dyDescent="0.25">
      <c r="A62" s="38">
        <v>19</v>
      </c>
      <c r="B62" s="142"/>
      <c r="C62" s="143">
        <v>19</v>
      </c>
      <c r="D62" s="124" t="s">
        <v>142</v>
      </c>
      <c r="E62" s="126">
        <v>2</v>
      </c>
      <c r="F62" s="147" t="s">
        <v>252</v>
      </c>
      <c r="G62" s="124" t="s">
        <v>253</v>
      </c>
      <c r="H62" s="124"/>
      <c r="I62" s="124"/>
      <c r="J62" s="148">
        <v>68.94</v>
      </c>
    </row>
    <row r="63" spans="1:10" s="149" customFormat="1" ht="15" x14ac:dyDescent="0.25">
      <c r="A63" s="38">
        <v>18</v>
      </c>
      <c r="B63" s="142"/>
      <c r="C63" s="143">
        <v>18</v>
      </c>
      <c r="D63" s="124" t="s">
        <v>141</v>
      </c>
      <c r="E63" s="126">
        <v>1</v>
      </c>
      <c r="F63" s="147" t="s">
        <v>252</v>
      </c>
      <c r="G63" s="124" t="s">
        <v>253</v>
      </c>
      <c r="H63" s="124"/>
      <c r="I63" s="124"/>
      <c r="J63" s="148">
        <v>68.94</v>
      </c>
    </row>
    <row r="64" spans="1:10" s="149" customFormat="1" ht="15" x14ac:dyDescent="0.25">
      <c r="A64" s="38">
        <v>17</v>
      </c>
      <c r="B64" s="142"/>
      <c r="C64" s="143">
        <v>17</v>
      </c>
      <c r="D64" s="124" t="s">
        <v>140</v>
      </c>
      <c r="E64" s="126">
        <v>2</v>
      </c>
      <c r="F64" s="147" t="s">
        <v>252</v>
      </c>
      <c r="G64" s="124" t="s">
        <v>254</v>
      </c>
      <c r="H64" s="124"/>
      <c r="I64" s="124"/>
      <c r="J64" s="148">
        <v>6.3599999999999994</v>
      </c>
    </row>
    <row r="65" spans="1:10" s="149" customFormat="1" ht="15" x14ac:dyDescent="0.25">
      <c r="A65" s="38">
        <v>16</v>
      </c>
      <c r="B65" s="142"/>
      <c r="C65" s="143">
        <v>16</v>
      </c>
      <c r="D65" s="124" t="s">
        <v>139</v>
      </c>
      <c r="E65" s="126">
        <v>2</v>
      </c>
      <c r="F65" s="147" t="s">
        <v>252</v>
      </c>
      <c r="G65" s="124" t="s">
        <v>253</v>
      </c>
      <c r="H65" s="124"/>
      <c r="I65" s="124"/>
      <c r="J65" s="148">
        <v>60.39</v>
      </c>
    </row>
    <row r="66" spans="1:10" s="149" customFormat="1" ht="15" x14ac:dyDescent="0.25">
      <c r="A66" s="38">
        <v>15</v>
      </c>
      <c r="B66" s="142"/>
      <c r="C66" s="143">
        <v>15</v>
      </c>
      <c r="D66" s="124" t="s">
        <v>150</v>
      </c>
      <c r="E66" s="126">
        <v>60</v>
      </c>
      <c r="F66" s="147" t="s">
        <v>39</v>
      </c>
      <c r="G66" s="124" t="s">
        <v>1</v>
      </c>
      <c r="H66" s="124"/>
      <c r="I66" s="151" t="s">
        <v>233</v>
      </c>
      <c r="J66" s="148"/>
    </row>
    <row r="67" spans="1:10" s="149" customFormat="1" ht="15" x14ac:dyDescent="0.25">
      <c r="A67" s="38">
        <v>14</v>
      </c>
      <c r="B67" s="142"/>
      <c r="C67" s="143">
        <v>14</v>
      </c>
      <c r="D67" s="124" t="s">
        <v>149</v>
      </c>
      <c r="E67" s="126">
        <v>30</v>
      </c>
      <c r="F67" s="147" t="s">
        <v>36</v>
      </c>
      <c r="G67" s="124" t="s">
        <v>1</v>
      </c>
      <c r="H67" s="124"/>
      <c r="I67" s="151" t="s">
        <v>97</v>
      </c>
      <c r="J67" s="148"/>
    </row>
    <row r="68" spans="1:10" s="149" customFormat="1" ht="15" x14ac:dyDescent="0.25">
      <c r="A68" s="38">
        <v>13</v>
      </c>
      <c r="B68" s="142"/>
      <c r="C68" s="143">
        <v>13</v>
      </c>
      <c r="D68" s="124" t="s">
        <v>152</v>
      </c>
      <c r="E68" s="126">
        <v>30</v>
      </c>
      <c r="F68" s="147" t="s">
        <v>39</v>
      </c>
      <c r="G68" s="124" t="s">
        <v>1</v>
      </c>
      <c r="H68" s="124"/>
      <c r="I68" s="151" t="s">
        <v>96</v>
      </c>
      <c r="J68" s="148"/>
    </row>
    <row r="69" spans="1:10" s="149" customFormat="1" ht="15" x14ac:dyDescent="0.25">
      <c r="A69" s="38">
        <v>12</v>
      </c>
      <c r="B69" s="142"/>
      <c r="C69" s="143">
        <v>12</v>
      </c>
      <c r="D69" s="124" t="s">
        <v>179</v>
      </c>
      <c r="E69" s="126">
        <v>2</v>
      </c>
      <c r="F69" s="147"/>
      <c r="G69" s="124"/>
      <c r="H69" s="124"/>
      <c r="I69" s="124"/>
      <c r="J69" s="148"/>
    </row>
    <row r="70" spans="1:10" s="149" customFormat="1" ht="15" x14ac:dyDescent="0.25">
      <c r="A70" s="38">
        <v>11</v>
      </c>
      <c r="B70" s="142"/>
      <c r="C70" s="143">
        <v>11</v>
      </c>
      <c r="D70" s="124" t="s">
        <v>216</v>
      </c>
      <c r="E70" s="126">
        <v>2</v>
      </c>
      <c r="F70" s="147"/>
      <c r="G70" s="124"/>
      <c r="H70" s="124"/>
      <c r="I70" s="124"/>
      <c r="J70" s="148"/>
    </row>
    <row r="71" spans="1:10" s="149" customFormat="1" ht="15" x14ac:dyDescent="0.25">
      <c r="A71" s="38">
        <v>10</v>
      </c>
      <c r="B71" s="142"/>
      <c r="C71" s="143">
        <v>10</v>
      </c>
      <c r="D71" s="124" t="s">
        <v>178</v>
      </c>
      <c r="E71" s="126">
        <v>16</v>
      </c>
      <c r="F71" s="147"/>
      <c r="G71" s="124"/>
      <c r="H71" s="124"/>
      <c r="I71" s="124"/>
      <c r="J71" s="148"/>
    </row>
    <row r="72" spans="1:10" s="149" customFormat="1" ht="15" x14ac:dyDescent="0.25">
      <c r="A72" s="38">
        <v>9</v>
      </c>
      <c r="B72" s="142"/>
      <c r="C72" s="143">
        <v>9</v>
      </c>
      <c r="D72" s="124" t="s">
        <v>176</v>
      </c>
      <c r="E72" s="126">
        <v>2</v>
      </c>
      <c r="F72" s="147"/>
      <c r="G72" s="124"/>
      <c r="H72" s="124"/>
      <c r="I72" s="124"/>
      <c r="J72" s="148"/>
    </row>
    <row r="73" spans="1:10" s="149" customFormat="1" ht="15" x14ac:dyDescent="0.25">
      <c r="A73" s="38">
        <v>8</v>
      </c>
      <c r="B73" s="142"/>
      <c r="C73" s="143">
        <v>8</v>
      </c>
      <c r="D73" s="124" t="s">
        <v>133</v>
      </c>
      <c r="E73" s="126">
        <v>1</v>
      </c>
      <c r="F73" s="147"/>
      <c r="G73" s="124"/>
      <c r="H73" s="124"/>
      <c r="I73" s="124"/>
      <c r="J73" s="148"/>
    </row>
    <row r="74" spans="1:10" s="149" customFormat="1" ht="15" x14ac:dyDescent="0.25">
      <c r="A74" s="38">
        <v>7</v>
      </c>
      <c r="B74" s="141"/>
      <c r="C74" s="143">
        <v>7</v>
      </c>
      <c r="D74" s="124" t="s">
        <v>129</v>
      </c>
      <c r="E74" s="144">
        <v>1</v>
      </c>
      <c r="F74" s="125" t="s">
        <v>1</v>
      </c>
      <c r="G74" s="124"/>
      <c r="H74" s="124"/>
      <c r="I74" s="124"/>
      <c r="J74" s="148"/>
    </row>
    <row r="75" spans="1:10" s="149" customFormat="1" ht="15" x14ac:dyDescent="0.25">
      <c r="A75" s="38">
        <v>6</v>
      </c>
      <c r="B75" s="141"/>
      <c r="C75" s="143">
        <v>6</v>
      </c>
      <c r="D75" s="124" t="s">
        <v>128</v>
      </c>
      <c r="E75" s="144">
        <v>1</v>
      </c>
      <c r="F75" s="125" t="s">
        <v>1</v>
      </c>
      <c r="G75" s="124"/>
      <c r="H75" s="124"/>
      <c r="I75" s="124"/>
      <c r="J75" s="148"/>
    </row>
    <row r="76" spans="1:10" s="149" customFormat="1" ht="15" x14ac:dyDescent="0.25">
      <c r="A76" s="38">
        <v>5</v>
      </c>
      <c r="B76" s="141"/>
      <c r="C76" s="143">
        <v>5</v>
      </c>
      <c r="D76" s="124" t="s">
        <v>127</v>
      </c>
      <c r="E76" s="144">
        <v>2</v>
      </c>
      <c r="F76" s="125" t="s">
        <v>1</v>
      </c>
      <c r="G76" s="124"/>
      <c r="H76" s="124"/>
      <c r="I76" s="124"/>
      <c r="J76" s="148"/>
    </row>
    <row r="77" spans="1:10" s="149" customFormat="1" ht="15" x14ac:dyDescent="0.25">
      <c r="A77" s="38">
        <v>4</v>
      </c>
      <c r="B77" s="141"/>
      <c r="C77" s="143">
        <v>4</v>
      </c>
      <c r="D77" s="124" t="s">
        <v>126</v>
      </c>
      <c r="E77" s="144">
        <v>2</v>
      </c>
      <c r="F77" s="125" t="s">
        <v>1</v>
      </c>
      <c r="G77" s="124"/>
      <c r="H77" s="124"/>
      <c r="I77" s="124"/>
      <c r="J77" s="148"/>
    </row>
    <row r="78" spans="1:10" s="149" customFormat="1" ht="15" x14ac:dyDescent="0.25">
      <c r="A78" s="38">
        <v>3</v>
      </c>
      <c r="B78" s="141"/>
      <c r="C78" s="143">
        <v>3</v>
      </c>
      <c r="D78" s="124" t="s">
        <v>125</v>
      </c>
      <c r="E78" s="144">
        <v>8</v>
      </c>
      <c r="F78" s="125" t="s">
        <v>1</v>
      </c>
      <c r="G78" s="124"/>
      <c r="H78" s="124"/>
      <c r="I78" s="124"/>
      <c r="J78" s="148"/>
    </row>
    <row r="79" spans="1:10" s="149" customFormat="1" ht="15" x14ac:dyDescent="0.25">
      <c r="A79" s="38">
        <v>2</v>
      </c>
      <c r="B79" s="141"/>
      <c r="C79" s="143">
        <v>2</v>
      </c>
      <c r="D79" s="124" t="s">
        <v>124</v>
      </c>
      <c r="E79" s="144">
        <v>7</v>
      </c>
      <c r="F79" s="125" t="s">
        <v>1</v>
      </c>
      <c r="G79" s="124"/>
      <c r="H79" s="124"/>
      <c r="I79" s="124"/>
      <c r="J79" s="148"/>
    </row>
    <row r="80" spans="1:10" s="149" customFormat="1" ht="15" x14ac:dyDescent="0.25">
      <c r="A80" s="38">
        <v>1</v>
      </c>
      <c r="B80" s="141"/>
      <c r="C80" s="143">
        <v>1</v>
      </c>
      <c r="D80" s="124" t="s">
        <v>122</v>
      </c>
      <c r="E80" s="144">
        <v>1</v>
      </c>
      <c r="F80" s="125" t="s">
        <v>1</v>
      </c>
      <c r="G80" s="124"/>
      <c r="H80" s="124"/>
      <c r="I80" s="124"/>
      <c r="J80" s="148" t="s">
        <v>1</v>
      </c>
    </row>
    <row r="81" spans="1:10" s="150" customFormat="1" x14ac:dyDescent="0.25">
      <c r="A81" s="150" t="s">
        <v>1</v>
      </c>
      <c r="C81" s="136" t="s">
        <v>14</v>
      </c>
      <c r="D81" s="136" t="s">
        <v>228</v>
      </c>
      <c r="E81" s="136" t="s">
        <v>229</v>
      </c>
      <c r="F81" s="136" t="s">
        <v>16</v>
      </c>
      <c r="G81" s="136" t="s">
        <v>230</v>
      </c>
      <c r="H81" s="138" t="s">
        <v>25</v>
      </c>
      <c r="I81" s="139" t="s">
        <v>231</v>
      </c>
      <c r="J81" s="136" t="s">
        <v>232</v>
      </c>
    </row>
  </sheetData>
  <sortState ref="A44:AG80">
    <sortCondition descending="1" ref="A44:A80"/>
  </sortState>
  <pageMargins left="0.7" right="0.7" top="0.78740157499999996" bottom="0.78740157499999996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ID</vt:lpstr>
      <vt:lpstr>HMG</vt:lpstr>
      <vt:lpstr>VykSpecifikace</vt:lpstr>
      <vt:lpstr>Vykres_tab</vt:lpstr>
      <vt:lpstr>HMG!Oblast_tisku</vt:lpstr>
      <vt:lpstr>VykSpecifikace!Oblast_tisku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Ing. Martin Oliva</cp:lastModifiedBy>
  <cp:lastPrinted>2023-11-02T11:04:04Z</cp:lastPrinted>
  <dcterms:created xsi:type="dcterms:W3CDTF">2023-05-01T06:33:57Z</dcterms:created>
  <dcterms:modified xsi:type="dcterms:W3CDTF">2024-12-12T13:35:29Z</dcterms:modified>
</cp:coreProperties>
</file>