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rtin\Documents\REALIZOVANÉ PROJEKTY\2023\POVODÍ LABE\ROZPOČTY A VÝKAZY VÝMĚR\"/>
    </mc:Choice>
  </mc:AlternateContent>
  <xr:revisionPtr revIDLastSave="0" documentId="8_{8CD7600E-81CA-4EF9-B09C-B477251DC7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ČOV a kanalizace" sheetId="2" r:id="rId2"/>
    <sheet name="SO 02 - Vodovod " sheetId="3" r:id="rId3"/>
  </sheets>
  <externalReferences>
    <externalReference r:id="rId4"/>
  </externalReferences>
  <definedNames>
    <definedName name="_xlnm._FilterDatabase" localSheetId="1" hidden="1">'SO 01 - ČOV a kanalizace'!$C$128:$K$248</definedName>
    <definedName name="_xlnm.Print_Titles" localSheetId="0">'Rekapitulace stavby'!#REF!</definedName>
    <definedName name="_xlnm.Print_Titles" localSheetId="1">'SO 01 - ČOV a kanalizace'!$128:$128</definedName>
    <definedName name="_xlnm.Print_Area" localSheetId="0">'Rekapitulace stavby'!$D$4:$AO$74,'Rekapitulace stavby'!#REF!</definedName>
    <definedName name="_xlnm.Print_Area" localSheetId="1">'SO 01 - ČOV a kanalizace'!$C$4:$J$76,'SO 01 - ČOV a kanalizace'!$C$82:$J$112,'SO 01 - ČOV a kanalizace'!$C$118:$J$248</definedName>
  </definedNames>
  <calcPr calcId="181029"/>
</workbook>
</file>

<file path=xl/calcChain.xml><?xml version="1.0" encoding="utf-8"?>
<calcChain xmlns="http://schemas.openxmlformats.org/spreadsheetml/2006/main">
  <c r="BK222" i="3" l="1"/>
  <c r="BI222" i="3"/>
  <c r="BH222" i="3"/>
  <c r="BG222" i="3"/>
  <c r="BF222" i="3"/>
  <c r="T222" i="3"/>
  <c r="R222" i="3"/>
  <c r="R221" i="3" s="1"/>
  <c r="R220" i="3" s="1"/>
  <c r="P222" i="3"/>
  <c r="J222" i="3"/>
  <c r="BE222" i="3" s="1"/>
  <c r="BK221" i="3"/>
  <c r="J221" i="3" s="1"/>
  <c r="J106" i="3" s="1"/>
  <c r="T221" i="3"/>
  <c r="T220" i="3" s="1"/>
  <c r="P221" i="3"/>
  <c r="BK220" i="3"/>
  <c r="P220" i="3"/>
  <c r="J220" i="3"/>
  <c r="J105" i="3" s="1"/>
  <c r="BK219" i="3"/>
  <c r="BI219" i="3"/>
  <c r="BH219" i="3"/>
  <c r="BG219" i="3"/>
  <c r="BF219" i="3"/>
  <c r="T219" i="3"/>
  <c r="T217" i="3" s="1"/>
  <c r="T216" i="3" s="1"/>
  <c r="R219" i="3"/>
  <c r="R217" i="3" s="1"/>
  <c r="R216" i="3" s="1"/>
  <c r="P219" i="3"/>
  <c r="J219" i="3"/>
  <c r="BE219" i="3" s="1"/>
  <c r="BK218" i="3"/>
  <c r="BK217" i="3" s="1"/>
  <c r="BI218" i="3"/>
  <c r="BH218" i="3"/>
  <c r="BG218" i="3"/>
  <c r="BF218" i="3"/>
  <c r="T218" i="3"/>
  <c r="R218" i="3"/>
  <c r="P218" i="3"/>
  <c r="J218" i="3"/>
  <c r="BE218" i="3" s="1"/>
  <c r="P217" i="3"/>
  <c r="P216" i="3" s="1"/>
  <c r="BK215" i="3"/>
  <c r="BI215" i="3"/>
  <c r="BH215" i="3"/>
  <c r="BG215" i="3"/>
  <c r="BF215" i="3"/>
  <c r="T215" i="3"/>
  <c r="R215" i="3"/>
  <c r="P215" i="3"/>
  <c r="J215" i="3"/>
  <c r="BE215" i="3" s="1"/>
  <c r="BK214" i="3"/>
  <c r="BI214" i="3"/>
  <c r="BH214" i="3"/>
  <c r="BG214" i="3"/>
  <c r="BF214" i="3"/>
  <c r="T214" i="3"/>
  <c r="R214" i="3"/>
  <c r="P214" i="3"/>
  <c r="J214" i="3"/>
  <c r="BE214" i="3" s="1"/>
  <c r="BK209" i="3"/>
  <c r="BI209" i="3"/>
  <c r="BH209" i="3"/>
  <c r="BG209" i="3"/>
  <c r="BF209" i="3"/>
  <c r="T209" i="3"/>
  <c r="R209" i="3"/>
  <c r="P209" i="3"/>
  <c r="J209" i="3"/>
  <c r="BE209" i="3" s="1"/>
  <c r="BK205" i="3"/>
  <c r="BI205" i="3"/>
  <c r="BH205" i="3"/>
  <c r="BG205" i="3"/>
  <c r="BF205" i="3"/>
  <c r="T205" i="3"/>
  <c r="R205" i="3"/>
  <c r="P205" i="3"/>
  <c r="J205" i="3"/>
  <c r="BE205" i="3" s="1"/>
  <c r="BK203" i="3"/>
  <c r="BI203" i="3"/>
  <c r="BH203" i="3"/>
  <c r="BG203" i="3"/>
  <c r="BF203" i="3"/>
  <c r="T203" i="3"/>
  <c r="R203" i="3"/>
  <c r="P203" i="3"/>
  <c r="J203" i="3"/>
  <c r="BE203" i="3" s="1"/>
  <c r="BK202" i="3"/>
  <c r="BI202" i="3"/>
  <c r="BH202" i="3"/>
  <c r="BG202" i="3"/>
  <c r="BF202" i="3"/>
  <c r="T202" i="3"/>
  <c r="R202" i="3"/>
  <c r="P202" i="3"/>
  <c r="J202" i="3"/>
  <c r="BE202" i="3" s="1"/>
  <c r="BK200" i="3"/>
  <c r="BI200" i="3"/>
  <c r="BH200" i="3"/>
  <c r="BG200" i="3"/>
  <c r="BF200" i="3"/>
  <c r="T200" i="3"/>
  <c r="R200" i="3"/>
  <c r="P200" i="3"/>
  <c r="J200" i="3"/>
  <c r="BE200" i="3" s="1"/>
  <c r="BK199" i="3"/>
  <c r="BI199" i="3"/>
  <c r="BH199" i="3"/>
  <c r="BG199" i="3"/>
  <c r="BF199" i="3"/>
  <c r="T199" i="3"/>
  <c r="R199" i="3"/>
  <c r="P199" i="3"/>
  <c r="J199" i="3"/>
  <c r="BE199" i="3" s="1"/>
  <c r="BK198" i="3"/>
  <c r="BI198" i="3"/>
  <c r="BH198" i="3"/>
  <c r="BG198" i="3"/>
  <c r="BF198" i="3"/>
  <c r="T198" i="3"/>
  <c r="R198" i="3"/>
  <c r="P198" i="3"/>
  <c r="J198" i="3"/>
  <c r="BE198" i="3" s="1"/>
  <c r="BK197" i="3"/>
  <c r="BI197" i="3"/>
  <c r="BH197" i="3"/>
  <c r="BG197" i="3"/>
  <c r="BF197" i="3"/>
  <c r="T197" i="3"/>
  <c r="R197" i="3"/>
  <c r="P197" i="3"/>
  <c r="J197" i="3"/>
  <c r="BE197" i="3" s="1"/>
  <c r="BK196" i="3"/>
  <c r="BI196" i="3"/>
  <c r="BH196" i="3"/>
  <c r="BG196" i="3"/>
  <c r="BF196" i="3"/>
  <c r="T196" i="3"/>
  <c r="R196" i="3"/>
  <c r="P196" i="3"/>
  <c r="P194" i="3" s="1"/>
  <c r="J196" i="3"/>
  <c r="BE196" i="3" s="1"/>
  <c r="BK195" i="3"/>
  <c r="BI195" i="3"/>
  <c r="BH195" i="3"/>
  <c r="BG195" i="3"/>
  <c r="BF195" i="3"/>
  <c r="T195" i="3"/>
  <c r="R195" i="3"/>
  <c r="R194" i="3" s="1"/>
  <c r="P195" i="3"/>
  <c r="J195" i="3"/>
  <c r="BE195" i="3" s="1"/>
  <c r="BK194" i="3"/>
  <c r="J194" i="3" s="1"/>
  <c r="J102" i="3" s="1"/>
  <c r="T194" i="3"/>
  <c r="BK193" i="3"/>
  <c r="BI193" i="3"/>
  <c r="BH193" i="3"/>
  <c r="BG193" i="3"/>
  <c r="BF193" i="3"/>
  <c r="T193" i="3"/>
  <c r="R193" i="3"/>
  <c r="P193" i="3"/>
  <c r="J193" i="3"/>
  <c r="BE193" i="3" s="1"/>
  <c r="BK192" i="3"/>
  <c r="BI192" i="3"/>
  <c r="BH192" i="3"/>
  <c r="BG192" i="3"/>
  <c r="BF192" i="3"/>
  <c r="T192" i="3"/>
  <c r="R192" i="3"/>
  <c r="P192" i="3"/>
  <c r="J192" i="3"/>
  <c r="BE192" i="3" s="1"/>
  <c r="BK183" i="3"/>
  <c r="BI183" i="3"/>
  <c r="BH183" i="3"/>
  <c r="BG183" i="3"/>
  <c r="BF183" i="3"/>
  <c r="T183" i="3"/>
  <c r="R183" i="3"/>
  <c r="P183" i="3"/>
  <c r="J183" i="3"/>
  <c r="BE183" i="3" s="1"/>
  <c r="BK175" i="3"/>
  <c r="BI175" i="3"/>
  <c r="BH175" i="3"/>
  <c r="BG175" i="3"/>
  <c r="BF175" i="3"/>
  <c r="T175" i="3"/>
  <c r="T168" i="3" s="1"/>
  <c r="R175" i="3"/>
  <c r="P175" i="3"/>
  <c r="J175" i="3"/>
  <c r="BE175" i="3" s="1"/>
  <c r="BK169" i="3"/>
  <c r="BI169" i="3"/>
  <c r="BH169" i="3"/>
  <c r="BG169" i="3"/>
  <c r="BF169" i="3"/>
  <c r="T169" i="3"/>
  <c r="R169" i="3"/>
  <c r="P169" i="3"/>
  <c r="P168" i="3" s="1"/>
  <c r="J169" i="3"/>
  <c r="BE169" i="3" s="1"/>
  <c r="R168" i="3"/>
  <c r="BK167" i="3"/>
  <c r="BI167" i="3"/>
  <c r="BH167" i="3"/>
  <c r="BG167" i="3"/>
  <c r="BF167" i="3"/>
  <c r="T167" i="3"/>
  <c r="R167" i="3"/>
  <c r="P167" i="3"/>
  <c r="J167" i="3"/>
  <c r="BE167" i="3" s="1"/>
  <c r="BK166" i="3"/>
  <c r="BI166" i="3"/>
  <c r="BH166" i="3"/>
  <c r="BG166" i="3"/>
  <c r="BF166" i="3"/>
  <c r="T166" i="3"/>
  <c r="R166" i="3"/>
  <c r="P166" i="3"/>
  <c r="J166" i="3"/>
  <c r="BE166" i="3" s="1"/>
  <c r="BK164" i="3"/>
  <c r="BI164" i="3"/>
  <c r="BH164" i="3"/>
  <c r="BG164" i="3"/>
  <c r="BF164" i="3"/>
  <c r="T164" i="3"/>
  <c r="R164" i="3"/>
  <c r="P164" i="3"/>
  <c r="J164" i="3"/>
  <c r="BE164" i="3" s="1"/>
  <c r="BK162" i="3"/>
  <c r="BI162" i="3"/>
  <c r="BH162" i="3"/>
  <c r="BG162" i="3"/>
  <c r="BF162" i="3"/>
  <c r="T162" i="3"/>
  <c r="R162" i="3"/>
  <c r="P162" i="3"/>
  <c r="J162" i="3"/>
  <c r="BE162" i="3" s="1"/>
  <c r="BK161" i="3"/>
  <c r="BI161" i="3"/>
  <c r="BH161" i="3"/>
  <c r="BG161" i="3"/>
  <c r="BF161" i="3"/>
  <c r="T161" i="3"/>
  <c r="R161" i="3"/>
  <c r="P161" i="3"/>
  <c r="J161" i="3"/>
  <c r="BE161" i="3" s="1"/>
  <c r="BK159" i="3"/>
  <c r="BI159" i="3"/>
  <c r="BH159" i="3"/>
  <c r="BG159" i="3"/>
  <c r="BF159" i="3"/>
  <c r="T159" i="3"/>
  <c r="R159" i="3"/>
  <c r="R156" i="3" s="1"/>
  <c r="R155" i="3" s="1"/>
  <c r="P159" i="3"/>
  <c r="J159" i="3"/>
  <c r="BE159" i="3" s="1"/>
  <c r="BK157" i="3"/>
  <c r="BI157" i="3"/>
  <c r="BH157" i="3"/>
  <c r="BG157" i="3"/>
  <c r="BF157" i="3"/>
  <c r="T157" i="3"/>
  <c r="T156" i="3" s="1"/>
  <c r="T155" i="3" s="1"/>
  <c r="R157" i="3"/>
  <c r="P157" i="3"/>
  <c r="J157" i="3"/>
  <c r="BE157" i="3" s="1"/>
  <c r="P156" i="3"/>
  <c r="P155" i="3" s="1"/>
  <c r="BK154" i="3"/>
  <c r="BK153" i="3" s="1"/>
  <c r="J153" i="3" s="1"/>
  <c r="J98" i="3" s="1"/>
  <c r="BI154" i="3"/>
  <c r="BH154" i="3"/>
  <c r="BG154" i="3"/>
  <c r="BF154" i="3"/>
  <c r="T154" i="3"/>
  <c r="T153" i="3" s="1"/>
  <c r="R154" i="3"/>
  <c r="P154" i="3"/>
  <c r="J154" i="3"/>
  <c r="BE154" i="3" s="1"/>
  <c r="R153" i="3"/>
  <c r="P153" i="3"/>
  <c r="BK149" i="3"/>
  <c r="BK148" i="3" s="1"/>
  <c r="J148" i="3" s="1"/>
  <c r="J97" i="3" s="1"/>
  <c r="BI149" i="3"/>
  <c r="BH149" i="3"/>
  <c r="BG149" i="3"/>
  <c r="BF149" i="3"/>
  <c r="T149" i="3"/>
  <c r="T148" i="3" s="1"/>
  <c r="R149" i="3"/>
  <c r="R148" i="3" s="1"/>
  <c r="P149" i="3"/>
  <c r="J149" i="3"/>
  <c r="BE149" i="3" s="1"/>
  <c r="P148" i="3"/>
  <c r="BK147" i="3"/>
  <c r="BI147" i="3"/>
  <c r="BH147" i="3"/>
  <c r="BG147" i="3"/>
  <c r="BF147" i="3"/>
  <c r="T147" i="3"/>
  <c r="R147" i="3"/>
  <c r="P147" i="3"/>
  <c r="J147" i="3"/>
  <c r="BE147" i="3" s="1"/>
  <c r="BK146" i="3"/>
  <c r="BI146" i="3"/>
  <c r="BH146" i="3"/>
  <c r="BG146" i="3"/>
  <c r="BF146" i="3"/>
  <c r="T146" i="3"/>
  <c r="R146" i="3"/>
  <c r="P146" i="3"/>
  <c r="J146" i="3"/>
  <c r="BE146" i="3" s="1"/>
  <c r="BK144" i="3"/>
  <c r="BI144" i="3"/>
  <c r="BH144" i="3"/>
  <c r="BG144" i="3"/>
  <c r="BF144" i="3"/>
  <c r="T144" i="3"/>
  <c r="R144" i="3"/>
  <c r="R141" i="3" s="1"/>
  <c r="P144" i="3"/>
  <c r="J144" i="3"/>
  <c r="BE144" i="3" s="1"/>
  <c r="BK142" i="3"/>
  <c r="BI142" i="3"/>
  <c r="BH142" i="3"/>
  <c r="BG142" i="3"/>
  <c r="BF142" i="3"/>
  <c r="T142" i="3"/>
  <c r="T141" i="3" s="1"/>
  <c r="R142" i="3"/>
  <c r="P142" i="3"/>
  <c r="J142" i="3"/>
  <c r="BE142" i="3" s="1"/>
  <c r="P141" i="3"/>
  <c r="BK139" i="3"/>
  <c r="BI139" i="3"/>
  <c r="BH139" i="3"/>
  <c r="BG139" i="3"/>
  <c r="BF139" i="3"/>
  <c r="T139" i="3"/>
  <c r="R139" i="3"/>
  <c r="P139" i="3"/>
  <c r="J139" i="3"/>
  <c r="BE139" i="3" s="1"/>
  <c r="BK137" i="3"/>
  <c r="BI137" i="3"/>
  <c r="BH137" i="3"/>
  <c r="BG137" i="3"/>
  <c r="BF137" i="3"/>
  <c r="T137" i="3"/>
  <c r="R137" i="3"/>
  <c r="P137" i="3"/>
  <c r="J137" i="3"/>
  <c r="BE137" i="3" s="1"/>
  <c r="BK133" i="3"/>
  <c r="BI133" i="3"/>
  <c r="BH133" i="3"/>
  <c r="BG133" i="3"/>
  <c r="BF133" i="3"/>
  <c r="T133" i="3"/>
  <c r="R133" i="3"/>
  <c r="P133" i="3"/>
  <c r="J133" i="3"/>
  <c r="BE133" i="3" s="1"/>
  <c r="BK129" i="3"/>
  <c r="BK126" i="3" s="1"/>
  <c r="BI129" i="3"/>
  <c r="BH129" i="3"/>
  <c r="BG129" i="3"/>
  <c r="BF129" i="3"/>
  <c r="T129" i="3"/>
  <c r="R129" i="3"/>
  <c r="P129" i="3"/>
  <c r="P126" i="3" s="1"/>
  <c r="P125" i="3" s="1"/>
  <c r="J129" i="3"/>
  <c r="BE129" i="3" s="1"/>
  <c r="BK127" i="3"/>
  <c r="BI127" i="3"/>
  <c r="BH127" i="3"/>
  <c r="BG127" i="3"/>
  <c r="BF127" i="3"/>
  <c r="T127" i="3"/>
  <c r="T126" i="3" s="1"/>
  <c r="R127" i="3"/>
  <c r="R126" i="3" s="1"/>
  <c r="P127" i="3"/>
  <c r="J127" i="3"/>
  <c r="BE127" i="3" s="1"/>
  <c r="F121" i="3"/>
  <c r="F120" i="3"/>
  <c r="F118" i="3"/>
  <c r="E116" i="3"/>
  <c r="F88" i="3"/>
  <c r="F86" i="3"/>
  <c r="E84" i="3"/>
  <c r="J34" i="3"/>
  <c r="J33" i="3"/>
  <c r="J32" i="3"/>
  <c r="J21" i="3"/>
  <c r="E21" i="3"/>
  <c r="J89" i="3" s="1"/>
  <c r="J20" i="3"/>
  <c r="J18" i="3"/>
  <c r="E18" i="3"/>
  <c r="J120" i="3" s="1"/>
  <c r="J17" i="3"/>
  <c r="J15" i="3"/>
  <c r="E15" i="3"/>
  <c r="F89" i="3" s="1"/>
  <c r="J14" i="3"/>
  <c r="J9" i="3"/>
  <c r="J118" i="3" s="1"/>
  <c r="BK168" i="3" l="1"/>
  <c r="J168" i="3" s="1"/>
  <c r="J101" i="3" s="1"/>
  <c r="BK156" i="3"/>
  <c r="BK141" i="3"/>
  <c r="J141" i="3" s="1"/>
  <c r="J96" i="3" s="1"/>
  <c r="F32" i="3"/>
  <c r="F33" i="3"/>
  <c r="F34" i="3"/>
  <c r="J31" i="3"/>
  <c r="R125" i="3"/>
  <c r="R124" i="3" s="1"/>
  <c r="P124" i="3"/>
  <c r="J156" i="3"/>
  <c r="J100" i="3" s="1"/>
  <c r="BK155" i="3"/>
  <c r="J155" i="3" s="1"/>
  <c r="J99" i="3" s="1"/>
  <c r="T125" i="3"/>
  <c r="T124" i="3" s="1"/>
  <c r="J217" i="3"/>
  <c r="J104" i="3" s="1"/>
  <c r="BK216" i="3"/>
  <c r="J216" i="3" s="1"/>
  <c r="J103" i="3" s="1"/>
  <c r="F30" i="3"/>
  <c r="J30" i="3"/>
  <c r="J86" i="3"/>
  <c r="J126" i="3"/>
  <c r="J95" i="3" s="1"/>
  <c r="F31" i="3"/>
  <c r="J121" i="3"/>
  <c r="J88" i="3"/>
  <c r="BK125" i="3" l="1"/>
  <c r="J125" i="3" s="1"/>
  <c r="J94" i="3" s="1"/>
  <c r="BK124" i="3"/>
  <c r="J124" i="3" s="1"/>
  <c r="J27" i="3" l="1"/>
  <c r="J36" i="3" s="1"/>
  <c r="J93" i="3"/>
  <c r="AK24" i="1" s="1"/>
  <c r="J35" i="2" l="1"/>
  <c r="J34" i="2"/>
  <c r="J33" i="2"/>
  <c r="BI248" i="2"/>
  <c r="BH248" i="2"/>
  <c r="BG248" i="2"/>
  <c r="BF248" i="2"/>
  <c r="T248" i="2"/>
  <c r="T247" i="2" s="1"/>
  <c r="T244" i="2" s="1"/>
  <c r="R248" i="2"/>
  <c r="R247" i="2"/>
  <c r="P248" i="2"/>
  <c r="P247" i="2" s="1"/>
  <c r="BI246" i="2"/>
  <c r="BH246" i="2"/>
  <c r="BG246" i="2"/>
  <c r="BF246" i="2"/>
  <c r="T246" i="2"/>
  <c r="T245" i="2"/>
  <c r="R246" i="2"/>
  <c r="R245" i="2"/>
  <c r="R244" i="2"/>
  <c r="P246" i="2"/>
  <c r="P245" i="2" s="1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P226" i="2" s="1"/>
  <c r="P225" i="2" s="1"/>
  <c r="BI223" i="2"/>
  <c r="BH223" i="2"/>
  <c r="BG223" i="2"/>
  <c r="BF223" i="2"/>
  <c r="T223" i="2"/>
  <c r="T222" i="2"/>
  <c r="R223" i="2"/>
  <c r="R222" i="2" s="1"/>
  <c r="P223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T184" i="2" s="1"/>
  <c r="R185" i="2"/>
  <c r="R184" i="2"/>
  <c r="P185" i="2"/>
  <c r="P184" i="2" s="1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T176" i="2"/>
  <c r="R177" i="2"/>
  <c r="R176" i="2"/>
  <c r="P177" i="2"/>
  <c r="P176" i="2"/>
  <c r="BI174" i="2"/>
  <c r="BH174" i="2"/>
  <c r="BG174" i="2"/>
  <c r="BF174" i="2"/>
  <c r="T174" i="2"/>
  <c r="T173" i="2"/>
  <c r="R174" i="2"/>
  <c r="R173" i="2"/>
  <c r="P174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F125" i="2"/>
  <c r="F123" i="2"/>
  <c r="E121" i="2"/>
  <c r="F89" i="2"/>
  <c r="F87" i="2"/>
  <c r="E85" i="2"/>
  <c r="J22" i="2"/>
  <c r="E22" i="2"/>
  <c r="J90" i="2" s="1"/>
  <c r="J21" i="2"/>
  <c r="J19" i="2"/>
  <c r="E19" i="2"/>
  <c r="J125" i="2" s="1"/>
  <c r="J18" i="2"/>
  <c r="J16" i="2"/>
  <c r="E16" i="2"/>
  <c r="F126" i="2" s="1"/>
  <c r="J15" i="2"/>
  <c r="J10" i="2"/>
  <c r="J123" i="2" s="1"/>
  <c r="J239" i="2"/>
  <c r="J206" i="2"/>
  <c r="BK197" i="2"/>
  <c r="BK181" i="2"/>
  <c r="BK144" i="2"/>
  <c r="J188" i="2"/>
  <c r="BK139" i="2"/>
  <c r="BK220" i="2"/>
  <c r="J202" i="2"/>
  <c r="J177" i="2"/>
  <c r="J162" i="2"/>
  <c r="J246" i="2"/>
  <c r="BK233" i="2"/>
  <c r="J227" i="2"/>
  <c r="BK202" i="2"/>
  <c r="BK195" i="2"/>
  <c r="BK238" i="2"/>
  <c r="BK232" i="2"/>
  <c r="BK227" i="2"/>
  <c r="J174" i="2"/>
  <c r="BK159" i="2"/>
  <c r="BK242" i="2"/>
  <c r="J207" i="2"/>
  <c r="BK199" i="2"/>
  <c r="BK188" i="2"/>
  <c r="J163" i="2"/>
  <c r="J132" i="2"/>
  <c r="BK161" i="2"/>
  <c r="J238" i="2"/>
  <c r="BK206" i="2"/>
  <c r="J191" i="2"/>
  <c r="J169" i="2"/>
  <c r="BK135" i="2"/>
  <c r="BK248" i="2"/>
  <c r="BK235" i="2"/>
  <c r="BK223" i="2"/>
  <c r="BK200" i="2"/>
  <c r="J183" i="2"/>
  <c r="BK134" i="2"/>
  <c r="J229" i="2"/>
  <c r="BK189" i="2"/>
  <c r="BK164" i="2"/>
  <c r="BK157" i="2"/>
  <c r="J236" i="2"/>
  <c r="BK203" i="2"/>
  <c r="BK185" i="2"/>
  <c r="BK166" i="2"/>
  <c r="J134" i="2"/>
  <c r="J189" i="2"/>
  <c r="BK171" i="2"/>
  <c r="BK239" i="2"/>
  <c r="BK218" i="2"/>
  <c r="J201" i="2"/>
  <c r="BK174" i="2"/>
  <c r="J159" i="2"/>
  <c r="J243" i="2"/>
  <c r="J232" i="2"/>
  <c r="J203" i="2"/>
  <c r="J181" i="2"/>
  <c r="J233" i="2"/>
  <c r="BK207" i="2"/>
  <c r="BK163" i="2"/>
  <c r="J248" i="2"/>
  <c r="BK230" i="2"/>
  <c r="BK201" i="2"/>
  <c r="J195" i="2"/>
  <c r="J180" i="2"/>
  <c r="J139" i="2"/>
  <c r="BK246" i="2"/>
  <c r="BK183" i="2"/>
  <c r="J144" i="2"/>
  <c r="J237" i="2"/>
  <c r="BK204" i="2"/>
  <c r="J185" i="2"/>
  <c r="J164" i="2"/>
  <c r="BK132" i="2"/>
  <c r="BK236" i="2"/>
  <c r="J228" i="2"/>
  <c r="J205" i="2"/>
  <c r="J199" i="2"/>
  <c r="J166" i="2"/>
  <c r="BK237" i="2"/>
  <c r="J230" i="2"/>
  <c r="J218" i="2"/>
  <c r="BK162" i="2"/>
  <c r="BK243" i="2"/>
  <c r="J220" i="2"/>
  <c r="J200" i="2"/>
  <c r="BK191" i="2"/>
  <c r="BK150" i="2"/>
  <c r="J197" i="2"/>
  <c r="BK180" i="2"/>
  <c r="J135" i="2"/>
  <c r="J223" i="2"/>
  <c r="BK205" i="2"/>
  <c r="J171" i="2"/>
  <c r="J157" i="2"/>
  <c r="J242" i="2"/>
  <c r="BK229" i="2"/>
  <c r="J204" i="2"/>
  <c r="BK169" i="2"/>
  <c r="J150" i="2"/>
  <c r="J235" i="2"/>
  <c r="BK228" i="2"/>
  <c r="BK177" i="2"/>
  <c r="J161" i="2"/>
  <c r="P244" i="2" l="1"/>
  <c r="R131" i="2"/>
  <c r="P168" i="2"/>
  <c r="R179" i="2"/>
  <c r="R187" i="2"/>
  <c r="BK226" i="2"/>
  <c r="BK225" i="2"/>
  <c r="J225" i="2"/>
  <c r="J105" i="2" s="1"/>
  <c r="P241" i="2"/>
  <c r="P240" i="2"/>
  <c r="P131" i="2"/>
  <c r="T168" i="2"/>
  <c r="P179" i="2"/>
  <c r="P187" i="2"/>
  <c r="P217" i="2"/>
  <c r="R241" i="2"/>
  <c r="R240" i="2"/>
  <c r="T131" i="2"/>
  <c r="R168" i="2"/>
  <c r="BK179" i="2"/>
  <c r="J179" i="2" s="1"/>
  <c r="J100" i="2" s="1"/>
  <c r="BK187" i="2"/>
  <c r="J187" i="2" s="1"/>
  <c r="J102" i="2" s="1"/>
  <c r="BK217" i="2"/>
  <c r="J217" i="2"/>
  <c r="J103" i="2" s="1"/>
  <c r="R217" i="2"/>
  <c r="R226" i="2"/>
  <c r="R225" i="2"/>
  <c r="BK241" i="2"/>
  <c r="J241" i="2"/>
  <c r="J108" i="2" s="1"/>
  <c r="BK131" i="2"/>
  <c r="J131" i="2" s="1"/>
  <c r="J96" i="2" s="1"/>
  <c r="BK168" i="2"/>
  <c r="J168" i="2" s="1"/>
  <c r="J97" i="2" s="1"/>
  <c r="T179" i="2"/>
  <c r="T187" i="2"/>
  <c r="T217" i="2"/>
  <c r="T226" i="2"/>
  <c r="T225" i="2"/>
  <c r="T241" i="2"/>
  <c r="T240" i="2"/>
  <c r="BK173" i="2"/>
  <c r="J173" i="2"/>
  <c r="J98" i="2"/>
  <c r="BK222" i="2"/>
  <c r="J222" i="2" s="1"/>
  <c r="J104" i="2" s="1"/>
  <c r="BK176" i="2"/>
  <c r="J176" i="2"/>
  <c r="J99" i="2" s="1"/>
  <c r="BK247" i="2"/>
  <c r="J247" i="2" s="1"/>
  <c r="J111" i="2" s="1"/>
  <c r="BK184" i="2"/>
  <c r="J184" i="2" s="1"/>
  <c r="J101" i="2" s="1"/>
  <c r="BK245" i="2"/>
  <c r="BK244" i="2" s="1"/>
  <c r="J244" i="2" s="1"/>
  <c r="J109" i="2" s="1"/>
  <c r="BE150" i="2"/>
  <c r="BE180" i="2"/>
  <c r="BE191" i="2"/>
  <c r="BE195" i="2"/>
  <c r="BE203" i="2"/>
  <c r="BE204" i="2"/>
  <c r="BE205" i="2"/>
  <c r="BE223" i="2"/>
  <c r="J87" i="2"/>
  <c r="F90" i="2"/>
  <c r="J126" i="2"/>
  <c r="BE139" i="2"/>
  <c r="BE159" i="2"/>
  <c r="BE162" i="2"/>
  <c r="BE164" i="2"/>
  <c r="BE171" i="2"/>
  <c r="BE174" i="2"/>
  <c r="BE185" i="2"/>
  <c r="BE197" i="2"/>
  <c r="BE201" i="2"/>
  <c r="BE202" i="2"/>
  <c r="BE218" i="2"/>
  <c r="BE236" i="2"/>
  <c r="BE238" i="2"/>
  <c r="J89" i="2"/>
  <c r="BE144" i="2"/>
  <c r="BE161" i="2"/>
  <c r="BE163" i="2"/>
  <c r="BE166" i="2"/>
  <c r="BE183" i="2"/>
  <c r="BE188" i="2"/>
  <c r="BE207" i="2"/>
  <c r="BE228" i="2"/>
  <c r="BE229" i="2"/>
  <c r="BE230" i="2"/>
  <c r="BE246" i="2"/>
  <c r="BE132" i="2"/>
  <c r="BE134" i="2"/>
  <c r="BE157" i="2"/>
  <c r="BE169" i="2"/>
  <c r="BE181" i="2"/>
  <c r="BE200" i="2"/>
  <c r="BE239" i="2"/>
  <c r="BE243" i="2"/>
  <c r="BE248" i="2"/>
  <c r="BE135" i="2"/>
  <c r="BE177" i="2"/>
  <c r="BE189" i="2"/>
  <c r="BE199" i="2"/>
  <c r="BE206" i="2"/>
  <c r="BE220" i="2"/>
  <c r="BE227" i="2"/>
  <c r="BE232" i="2"/>
  <c r="BE233" i="2"/>
  <c r="BE235" i="2"/>
  <c r="BE237" i="2"/>
  <c r="BE242" i="2"/>
  <c r="J32" i="2"/>
  <c r="F34" i="2"/>
  <c r="W30" i="1"/>
  <c r="F33" i="2"/>
  <c r="F35" i="2"/>
  <c r="W31" i="1"/>
  <c r="F32" i="2"/>
  <c r="W28" i="1"/>
  <c r="T130" i="2" l="1"/>
  <c r="T129" i="2" s="1"/>
  <c r="P130" i="2"/>
  <c r="P129" i="2"/>
  <c r="R130" i="2"/>
  <c r="R129" i="2"/>
  <c r="BK240" i="2"/>
  <c r="J240" i="2" s="1"/>
  <c r="J107" i="2" s="1"/>
  <c r="J226" i="2"/>
  <c r="J106" i="2" s="1"/>
  <c r="BK130" i="2"/>
  <c r="J130" i="2" s="1"/>
  <c r="J95" i="2" s="1"/>
  <c r="J245" i="2"/>
  <c r="J110" i="2" s="1"/>
  <c r="AK28" i="1"/>
  <c r="J31" i="2"/>
  <c r="F31" i="2"/>
  <c r="W29" i="1"/>
  <c r="BK129" i="2" l="1"/>
  <c r="J129" i="2" s="1"/>
  <c r="J28" i="2" s="1"/>
  <c r="J37" i="2" l="1"/>
  <c r="J94" i="2"/>
  <c r="AK23" i="1" s="1"/>
  <c r="AK25" i="1" s="1"/>
  <c r="W27" i="1" s="1"/>
  <c r="AK27" i="1" s="1"/>
  <c r="AK33" i="1" s="1"/>
</calcChain>
</file>

<file path=xl/sharedStrings.xml><?xml version="1.0" encoding="utf-8"?>
<sst xmlns="http://schemas.openxmlformats.org/spreadsheetml/2006/main" count="2676" uniqueCount="510">
  <si>
    <t>Export Komplet</t>
  </si>
  <si>
    <t/>
  </si>
  <si>
    <t>2.0</t>
  </si>
  <si>
    <t>False</t>
  </si>
  <si>
    <t>{0153e6af-37bf-40f9-977b-7432c68b9355}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</si>
  <si>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</si>
  <si>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</si>
  <si>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</si>
  <si>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</si>
  <si>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</si>
  <si>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</si>
  <si>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</si>
  <si>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</si>
  <si>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</si>
  <si>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</si>
  <si>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</si>
  <si>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</si>
  <si>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</si>
  <si>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</si>
  <si>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</si>
  <si>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Povodí Labe státní podnik, Víta Nejedlého 951/8,HK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</si>
  <si>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</si>
  <si>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</si>
  <si>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</si>
  <si>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</si>
  <si>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</si>
  <si>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</si>
  <si>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</si>
  <si>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</si>
  <si>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</si>
  <si>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</si>
  <si>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</si>
  <si>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</si>
  <si>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</si>
  <si>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</si>
  <si>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</si>
  <si>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</si>
  <si>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</si>
  <si>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</si>
  <si>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</si>
  <si>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</si>
  <si>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</si>
  <si>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</si>
  <si>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</si>
  <si>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</si>
  <si>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</si>
  <si>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</si>
  <si>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Popis</t>
  </si>
  <si>
    <t>Typ</t>
  </si>
  <si>
    <t>D</t>
  </si>
  <si>
    <t>0</t>
  </si>
  <si>
    <t>1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</si>
  <si>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</si>
  <si>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</si>
  <si>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</si>
  <si>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</si>
  <si>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</si>
  <si>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</si>
  <si>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</si>
  <si>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</si>
  <si>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</si>
  <si>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</si>
  <si>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</si>
  <si>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</si>
  <si>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</si>
  <si>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</si>
  <si>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</si>
  <si>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</si>
  <si>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</si>
  <si>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</si>
  <si>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</si>
  <si>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</si>
  <si>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</si>
  <si>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</si>
  <si>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</si>
  <si>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</si>
  <si>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</si>
  <si>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</si>
  <si>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</si>
  <si>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</si>
  <si>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</si>
  <si>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</si>
  <si>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</si>
  <si>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</si>
  <si>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</si>
  <si>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</si>
  <si>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</si>
  <si>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</si>
  <si>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</si>
  <si>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</si>
  <si>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</si>
  <si>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</si>
  <si>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</si>
  <si>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</si>
  <si>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</si>
  <si>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</si>
  <si>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</si>
  <si>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</si>
  <si>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358385784</t>
  </si>
  <si>
    <t>VV</t>
  </si>
  <si>
    <t>0,6*(1,8+2,5)</t>
  </si>
  <si>
    <t>113202111</t>
  </si>
  <si>
    <t>Vytrhání obrub krajníků obrubníků stojatých</t>
  </si>
  <si>
    <t>m</t>
  </si>
  <si>
    <t>-599768632</t>
  </si>
  <si>
    <t>3</t>
  </si>
  <si>
    <t>131251102</t>
  </si>
  <si>
    <t>Hloubení jam nezapažených v hornině třídy těžitelnosti I skupiny 3 objem do 50 m3 strojně</t>
  </si>
  <si>
    <t>m3</t>
  </si>
  <si>
    <t>-1047738099</t>
  </si>
  <si>
    <t>2,7*2,7*2,02</t>
  </si>
  <si>
    <t>0,985*4,67*4*1,01</t>
  </si>
  <si>
    <t>Součet</t>
  </si>
  <si>
    <t>132212131</t>
  </si>
  <si>
    <t>Hloubení nezapažených rýh šířky do 800 mm v soudržných horninách třídy těžitelnosti I skupiny 3 ručně</t>
  </si>
  <si>
    <t>-1154345859</t>
  </si>
  <si>
    <t>7,18</t>
  </si>
  <si>
    <t>"základová deska"1,8*1,8*0,15</t>
  </si>
  <si>
    <t>"pro el. kabel"0,4*4,5*0,6</t>
  </si>
  <si>
    <t>5</t>
  </si>
  <si>
    <t>132251102</t>
  </si>
  <si>
    <t>Hloubení rýh nezapažených š do 800 mm v hornině třídy těžitelnosti I skupiny 3 objem do 50 m3 strojně</t>
  </si>
  <si>
    <t>688569237</t>
  </si>
  <si>
    <t>0,6*14,3*(0,4+1,86)/2</t>
  </si>
  <si>
    <t>0,6*39,2*(1,83+1,45)/2</t>
  </si>
  <si>
    <t>0,6*(1,5+28,5)*(1,45+1,17)/2</t>
  </si>
  <si>
    <t>"odpočet ručního výkopu 10%"-71,84*0,1</t>
  </si>
  <si>
    <t>6</t>
  </si>
  <si>
    <t>174111101</t>
  </si>
  <si>
    <t>Zásyp jam, šachet rýh nebo kolem objektů sypaninou se zhutněním ručně</t>
  </si>
  <si>
    <t>1764445499</t>
  </si>
  <si>
    <t>33,31</t>
  </si>
  <si>
    <t>64,66+8,74</t>
  </si>
  <si>
    <t>1,08</t>
  </si>
  <si>
    <t>"odpočet obsypu potrubí"-19,68</t>
  </si>
  <si>
    <t>"odpočet objemu ČOV"-(3,14*0,75*0,75*1,52+0,9*0,9*0,51)</t>
  </si>
  <si>
    <t>7</t>
  </si>
  <si>
    <t>175111101</t>
  </si>
  <si>
    <t>Obsypání potrubí ručně sypaninou bez prohození, uloženou do 3 m</t>
  </si>
  <si>
    <t>1126381689</t>
  </si>
  <si>
    <t>0,6*(14,3+39,2+28,5)*0,4</t>
  </si>
  <si>
    <t>8</t>
  </si>
  <si>
    <t>M</t>
  </si>
  <si>
    <t>58337331</t>
  </si>
  <si>
    <t>štěrkopísek frakce 0/22</t>
  </si>
  <si>
    <t>t</t>
  </si>
  <si>
    <t>-199089292</t>
  </si>
  <si>
    <t>19,68*2 'Přepočtené koeficientem množství</t>
  </si>
  <si>
    <t>9</t>
  </si>
  <si>
    <t>181311103</t>
  </si>
  <si>
    <t>Rozprostření ornice tl vrstvy do 200 mm v rovině nebo ve svahu do 1:5 ručně</t>
  </si>
  <si>
    <t>131387492</t>
  </si>
  <si>
    <t>10</t>
  </si>
  <si>
    <t>181351103</t>
  </si>
  <si>
    <t>Rozprostření ornice tl vrstvy do 200 mm pl přes 100 do 500 m2 v rovině nebo ve svahu do 1:5 strojně</t>
  </si>
  <si>
    <t>-1864551215</t>
  </si>
  <si>
    <t>11</t>
  </si>
  <si>
    <t>181411121</t>
  </si>
  <si>
    <t>Založení lučního trávníku výsevem pl do 1000 m2 v rovině a ve svahu do 1:5</t>
  </si>
  <si>
    <t>-1501371984</t>
  </si>
  <si>
    <t>12</t>
  </si>
  <si>
    <t>00572100</t>
  </si>
  <si>
    <t>osivo jetelotráva intenzivní víceletá</t>
  </si>
  <si>
    <t>kg</t>
  </si>
  <si>
    <t>-948250993</t>
  </si>
  <si>
    <t>150*0,02 'Přepočtené koeficientem množství</t>
  </si>
  <si>
    <t>13</t>
  </si>
  <si>
    <t>181912111</t>
  </si>
  <si>
    <t>Úprava pláně v hornině třídy těžitelnosti I skupiny 3 bez zhutnění ručně</t>
  </si>
  <si>
    <t>1846935723</t>
  </si>
  <si>
    <t>0,8*(39,2+28,5)</t>
  </si>
  <si>
    <t>Zakládání</t>
  </si>
  <si>
    <t>14</t>
  </si>
  <si>
    <t>273321411</t>
  </si>
  <si>
    <t>Základové desky ze ŽB bez zvýšených nároků na prostředí tř. C 20/25</t>
  </si>
  <si>
    <t>1131920276</t>
  </si>
  <si>
    <t>273362021</t>
  </si>
  <si>
    <t>Výztuž základových desek svařovanými sítěmi Kari</t>
  </si>
  <si>
    <t>719413293</t>
  </si>
  <si>
    <t>1,8*1,8*4,44*2*0,001</t>
  </si>
  <si>
    <t>Svislé a kompletní konstrukce</t>
  </si>
  <si>
    <t>16</t>
  </si>
  <si>
    <t>321213112</t>
  </si>
  <si>
    <t>Zdivo nadzákladové z lomového kamene vodních staveb výplňové na maltu MC 10</t>
  </si>
  <si>
    <t>652430753</t>
  </si>
  <si>
    <t>10,74*0,2</t>
  </si>
  <si>
    <t>Vodorovné konstrukce</t>
  </si>
  <si>
    <t>17</t>
  </si>
  <si>
    <t>451572111</t>
  </si>
  <si>
    <t>Lože pod potrubí otevřený výkop z kameniva drobného těženého</t>
  </si>
  <si>
    <t>-1793048653</t>
  </si>
  <si>
    <t>0,6*(14,3+39,2+28,5)*0,1</t>
  </si>
  <si>
    <t>Komunikace pozemní</t>
  </si>
  <si>
    <t>18</t>
  </si>
  <si>
    <t>596211110</t>
  </si>
  <si>
    <t>Kladení zámkové dlažby komunikací pro pěší ručně tl 60 mm skupiny A pl do 50 m2</t>
  </si>
  <si>
    <t>796362676</t>
  </si>
  <si>
    <t>19</t>
  </si>
  <si>
    <t>59245015</t>
  </si>
  <si>
    <t>dlažba zámková tvaru I 200x165x60mm přírodní - použita stávající</t>
  </si>
  <si>
    <t>1244500854</t>
  </si>
  <si>
    <t>2,58*1,03 'Přepočtené koeficientem množství</t>
  </si>
  <si>
    <t>20</t>
  </si>
  <si>
    <t>637311131</t>
  </si>
  <si>
    <t>Okapový chodník z betonových záhonových obrubníků lože beton</t>
  </si>
  <si>
    <t>-1413235412</t>
  </si>
  <si>
    <t>Úpravy povrchů, podlahy a osazování výplní</t>
  </si>
  <si>
    <t>631311134</t>
  </si>
  <si>
    <t>Mazanina tl přes 120 do 240 mm z betonu prostého bez zvýšených nároků na prostředí tř. C 16/20</t>
  </si>
  <si>
    <t>1742694788</t>
  </si>
  <si>
    <t>"podklad pod kamen. dlažbu"1,61</t>
  </si>
  <si>
    <t>Trubní vedení</t>
  </si>
  <si>
    <t>22</t>
  </si>
  <si>
    <t>871313121</t>
  </si>
  <si>
    <t>Montáž kanalizačního potrubí z PVC těsněné gumovým kroužkem otevřený výkop sklon do 20 % DN 160</t>
  </si>
  <si>
    <t>-764323573</t>
  </si>
  <si>
    <t>23</t>
  </si>
  <si>
    <t>28611164</t>
  </si>
  <si>
    <t>trubka kanalizační PVC DN 160x1000mm SN8</t>
  </si>
  <si>
    <t>-1079934825</t>
  </si>
  <si>
    <t>2*1,03 'Přepočtené koeficientem množství</t>
  </si>
  <si>
    <t>24</t>
  </si>
  <si>
    <t>871353121</t>
  </si>
  <si>
    <t>Montáž kanalizačního potrubí z PVC těsněné gumovým kroužkem otevřený výkop sklon do 20 % DN 200</t>
  </si>
  <si>
    <t>-1072398801</t>
  </si>
  <si>
    <t>14,3+39,2+28,3-2</t>
  </si>
  <si>
    <t>0,5*2</t>
  </si>
  <si>
    <t>25</t>
  </si>
  <si>
    <t>28611167</t>
  </si>
  <si>
    <t>trubka kanalizační PVC DN 200x1000mm SN8</t>
  </si>
  <si>
    <t>-1839274365</t>
  </si>
  <si>
    <t>7*1,03 'Přepočtené koeficientem množství</t>
  </si>
  <si>
    <t>26</t>
  </si>
  <si>
    <t>28611169</t>
  </si>
  <si>
    <t>trubka kanalizační PVC DN 200x5000mm SN8</t>
  </si>
  <si>
    <t>1781272996</t>
  </si>
  <si>
    <t>80*1,03 'Přepočtené koeficientem množství</t>
  </si>
  <si>
    <t>27</t>
  </si>
  <si>
    <t>877350310</t>
  </si>
  <si>
    <t>Montáž kolen na kanalizačním potrubí z PP nebo tvrdého PVC trub hladkých plnostěnných DN 200</t>
  </si>
  <si>
    <t>kus</t>
  </si>
  <si>
    <t>-1407358397</t>
  </si>
  <si>
    <t>28</t>
  </si>
  <si>
    <t>28617183</t>
  </si>
  <si>
    <t>koleno kanalizační PP SN16 45° DN 200</t>
  </si>
  <si>
    <t>-1979447727</t>
  </si>
  <si>
    <t>29</t>
  </si>
  <si>
    <t>877350330</t>
  </si>
  <si>
    <t>Montáž spojek na kanalizačním potrubí z PP nebo tvrdého PVC trub hladkých plnostěnných DN 200</t>
  </si>
  <si>
    <t>942069898</t>
  </si>
  <si>
    <t>30</t>
  </si>
  <si>
    <t>28617245</t>
  </si>
  <si>
    <t>redukce kanalizační PP DN 200/150</t>
  </si>
  <si>
    <t>-1727564831</t>
  </si>
  <si>
    <t>31</t>
  </si>
  <si>
    <t>892351111</t>
  </si>
  <si>
    <t>Tlaková zkouška vodou potrubí DN 150 nebo 200</t>
  </si>
  <si>
    <t>-1533242354</t>
  </si>
  <si>
    <t>32</t>
  </si>
  <si>
    <t>894812207</t>
  </si>
  <si>
    <t>Revizní a čistící šachta z PP šachtové dno DN 425/200 s přítokem tvaru T1</t>
  </si>
  <si>
    <t>-245127453</t>
  </si>
  <si>
    <t>33</t>
  </si>
  <si>
    <t>894812232</t>
  </si>
  <si>
    <t>Revizní a čistící šachta z PP DN 425 šachtová roura korugovaná bez hrdla světlé hloubky 2000 mm</t>
  </si>
  <si>
    <t>-1049153045</t>
  </si>
  <si>
    <t>34</t>
  </si>
  <si>
    <t>894812261</t>
  </si>
  <si>
    <t>Revizní a čistící šachta z PP DN 425 poklop litinový s teleskopickou rourou pro zatížení 3 t</t>
  </si>
  <si>
    <t>-1520337289</t>
  </si>
  <si>
    <t>35</t>
  </si>
  <si>
    <t>38641111R</t>
  </si>
  <si>
    <t>D+M čistírny odpadních 10EO</t>
  </si>
  <si>
    <t>-597680166</t>
  </si>
  <si>
    <t>celoplastová nádrž, přepažky pro jednolivé technologické prostory -</t>
  </si>
  <si>
    <t>mechanické předčištění, biologické čistění, dosazovací, vyrovnávací a kalový prostor</t>
  </si>
  <si>
    <t>počet EO  6-10</t>
  </si>
  <si>
    <t>Q 1,2 m3/den</t>
  </si>
  <si>
    <t>parametry vyčištěné vody</t>
  </si>
  <si>
    <t>CHSKcr  90 mg/l</t>
  </si>
  <si>
    <t>BSK5     25 mg/l</t>
  </si>
  <si>
    <t>NL         25 mg/l</t>
  </si>
  <si>
    <t>Ostatní konstrukce a práce, bourání</t>
  </si>
  <si>
    <t>36</t>
  </si>
  <si>
    <t>96402511R</t>
  </si>
  <si>
    <t>Bourání kamenného svahu z kostek plochy nad 1 m2</t>
  </si>
  <si>
    <t>-239256186</t>
  </si>
  <si>
    <t>17,9*0,6*0,2</t>
  </si>
  <si>
    <t>37</t>
  </si>
  <si>
    <t>965042241</t>
  </si>
  <si>
    <t>Bourání podkladů pod dlažby nebo mazanin betonových nebo z litého asfaltu tl přes 100 mm pl přes 4 m2</t>
  </si>
  <si>
    <t>-197762518</t>
  </si>
  <si>
    <t>10,74*0,15</t>
  </si>
  <si>
    <t>998</t>
  </si>
  <si>
    <t>Přesun hmot</t>
  </si>
  <si>
    <t>38</t>
  </si>
  <si>
    <t>998276101</t>
  </si>
  <si>
    <t>Přesun hmot pro trubní vedení z trub z plastických hmot otevřený výkop</t>
  </si>
  <si>
    <t>-181603099</t>
  </si>
  <si>
    <t>26,6+1,26+5,78+7,39+0,6+4,06+1,16</t>
  </si>
  <si>
    <t>PSV</t>
  </si>
  <si>
    <t>Práce a dodávky PSV</t>
  </si>
  <si>
    <t>741</t>
  </si>
  <si>
    <t>Elektroinstalace - silnoproud</t>
  </si>
  <si>
    <t>39</t>
  </si>
  <si>
    <t>741110063</t>
  </si>
  <si>
    <t>Montáž trubka plastová ohebná D přes 35 mm uložená pod omítku</t>
  </si>
  <si>
    <t>-855932969</t>
  </si>
  <si>
    <t>40</t>
  </si>
  <si>
    <t>34571025</t>
  </si>
  <si>
    <t>trubka elektroinstalační ohebná kovová D 48 Kopex 3348</t>
  </si>
  <si>
    <t>131195554</t>
  </si>
  <si>
    <t>41</t>
  </si>
  <si>
    <t>741122211</t>
  </si>
  <si>
    <t>Montáž kabel Cu plný kulatý žíla 3x1,5 až 6 mm2 uložený volně (např. CYKY)</t>
  </si>
  <si>
    <t>1488380831</t>
  </si>
  <si>
    <t>42</t>
  </si>
  <si>
    <t>34111030</t>
  </si>
  <si>
    <t>kabel instalační jádro Cu plné izolace PVC plášť PVC 450/750V (CYKY) 3x1,5mm2</t>
  </si>
  <si>
    <t>429077262</t>
  </si>
  <si>
    <t>34*1,15 'Přepočtené koeficientem množství</t>
  </si>
  <si>
    <t>43</t>
  </si>
  <si>
    <t>741122214</t>
  </si>
  <si>
    <t>Montáž kabel Cu plný kulatý žíla 3x25 až 35 mm2 uložený volně (např. CYKY)</t>
  </si>
  <si>
    <t>-1120751989</t>
  </si>
  <si>
    <t>44</t>
  </si>
  <si>
    <t>34111036</t>
  </si>
  <si>
    <t>kabel instalační jádro Cu plné izolace PVC plášť PVC 450/750V (CYKY) 3x2,5mm2</t>
  </si>
  <si>
    <t>-780016930</t>
  </si>
  <si>
    <t>36*1,15 'Přepočtené koeficientem množství</t>
  </si>
  <si>
    <t>45</t>
  </si>
  <si>
    <t>74113000</t>
  </si>
  <si>
    <t>Ukončení vodič izolovaný + zapojení do 2,5 mm2 v rozváděči nebo na přístroji</t>
  </si>
  <si>
    <t>677457328</t>
  </si>
  <si>
    <t>46</t>
  </si>
  <si>
    <t>74132010</t>
  </si>
  <si>
    <t>Jistič vzduch.1pólový do 25 A IJV-IJM-PO bez krytu</t>
  </si>
  <si>
    <t>1619663702</t>
  </si>
  <si>
    <t>47</t>
  </si>
  <si>
    <t>741321013</t>
  </si>
  <si>
    <t>Montáž proudových chráničů dvoupólových nn do 63 A ve skříni se zapojením vodičů</t>
  </si>
  <si>
    <t>-1659920683</t>
  </si>
  <si>
    <t>48</t>
  </si>
  <si>
    <t>3582215</t>
  </si>
  <si>
    <t>Chránič proudový dvoupólový do 40 A</t>
  </si>
  <si>
    <t>-212457767</t>
  </si>
  <si>
    <t>49</t>
  </si>
  <si>
    <t>74181000</t>
  </si>
  <si>
    <t>Revize</t>
  </si>
  <si>
    <t>-868356850</t>
  </si>
  <si>
    <t>Práce a dodávky M</t>
  </si>
  <si>
    <t>21-M</t>
  </si>
  <si>
    <t>Elektromontáže</t>
  </si>
  <si>
    <t>50</t>
  </si>
  <si>
    <t>21019040</t>
  </si>
  <si>
    <t>Osazení plastových rozvodnic SP</t>
  </si>
  <si>
    <t>64</t>
  </si>
  <si>
    <t>438257747</t>
  </si>
  <si>
    <t>51</t>
  </si>
  <si>
    <t>3571171</t>
  </si>
  <si>
    <t>rozvodnice plastová</t>
  </si>
  <si>
    <t>128</t>
  </si>
  <si>
    <t>-101071776</t>
  </si>
  <si>
    <t>VRN</t>
  </si>
  <si>
    <t>Vedlejší rozpočtové náklady</t>
  </si>
  <si>
    <t>VRN1</t>
  </si>
  <si>
    <t>Průzkumné, geodetické a projektové práce</t>
  </si>
  <si>
    <t>52</t>
  </si>
  <si>
    <t>013254000</t>
  </si>
  <si>
    <t>Geodetické zaměření skutečného provedení stavby</t>
  </si>
  <si>
    <t>soubor</t>
  </si>
  <si>
    <t>1024</t>
  </si>
  <si>
    <t>141654344</t>
  </si>
  <si>
    <t>VRN3</t>
  </si>
  <si>
    <t>Zařízení staveniště</t>
  </si>
  <si>
    <t>53</t>
  </si>
  <si>
    <t>030001000</t>
  </si>
  <si>
    <t>-809583350</t>
  </si>
  <si>
    <t>{286994bd-5f88-4e7f-a2ec-8cea6f2c0a00}</t>
  </si>
  <si>
    <t xml:space="preserve">    722 - Zdravotechnika - vnitřní vodovod</t>
  </si>
  <si>
    <t xml:space="preserve">    724 - Zdravotechnika - strojní vybavení</t>
  </si>
  <si>
    <t>1141064612</t>
  </si>
  <si>
    <t>0,6*(0,5+0,5)*1,2</t>
  </si>
  <si>
    <t>132251101</t>
  </si>
  <si>
    <t>Hloubení rýh nezapažených š do 800 mm v hornině třídy těžitelnosti I skupiny 3 objem do 20 m3 strojně</t>
  </si>
  <si>
    <t>-842849164</t>
  </si>
  <si>
    <t>"přípojné potrubí vodovodu"0,6*10,5*1,2</t>
  </si>
  <si>
    <t>"odpočet ručního kopání"-0,6*(0,5+0,5)*1,2</t>
  </si>
  <si>
    <t>-1839124996</t>
  </si>
  <si>
    <t>6,84+0,72</t>
  </si>
  <si>
    <t>"odpočet obsypu potrubí"-1,26</t>
  </si>
  <si>
    <t>-545972791</t>
  </si>
  <si>
    <t>0,6*10,5*0,2</t>
  </si>
  <si>
    <t>2097051820</t>
  </si>
  <si>
    <t>1,26*2 'Přepočtené koeficientem množství</t>
  </si>
  <si>
    <t>871171141</t>
  </si>
  <si>
    <t>Montáž potrubí z PE100 SDR 11 otevřený výkop svařovaných na tupo D 40 x 3,7 mm</t>
  </si>
  <si>
    <t>-140627363</t>
  </si>
  <si>
    <t>15+11+2</t>
  </si>
  <si>
    <t>28613171</t>
  </si>
  <si>
    <t>trubka vodovodní PE100 SDR11 se signalizační vrstvou 40x3,7mm</t>
  </si>
  <si>
    <t>1759732116</t>
  </si>
  <si>
    <t>28*1,015 'Přepočtené koeficientem množství</t>
  </si>
  <si>
    <t>899721111</t>
  </si>
  <si>
    <t>Signalizační vodič DN do 150 mm na potrubí</t>
  </si>
  <si>
    <t>-1167448928</t>
  </si>
  <si>
    <t>899722113</t>
  </si>
  <si>
    <t>Krytí potrubí z plastů výstražnou fólií z PVC 34cm</t>
  </si>
  <si>
    <t>-828580489</t>
  </si>
  <si>
    <t>971033261</t>
  </si>
  <si>
    <t>Vybourání otvorů ve zdivu cihelném pl do 0,0225 m2 na MVC nebo MV tl do 600 mm</t>
  </si>
  <si>
    <t>1547496981</t>
  </si>
  <si>
    <t>"přívodní potrubí"1</t>
  </si>
  <si>
    <t>"vnitřní rozvody"2</t>
  </si>
  <si>
    <t>762545348</t>
  </si>
  <si>
    <t>722</t>
  </si>
  <si>
    <t>Zdravotechnika - vnitřní vodovod</t>
  </si>
  <si>
    <t>722174001</t>
  </si>
  <si>
    <t>Potrubí vodovodní plastové PPR svar polyfúze PN 16 D 16x2,2 mm vč. tvarovek</t>
  </si>
  <si>
    <t>-1968749903</t>
  </si>
  <si>
    <t>"odpadní potrubí pro proplach"5,5</t>
  </si>
  <si>
    <t>722174004</t>
  </si>
  <si>
    <t>Potrubí vodovodní plastové PPR svar polyfúze PN 16 D 32x4,4 mm vč. tvarovek</t>
  </si>
  <si>
    <t>603459758</t>
  </si>
  <si>
    <t>"napojení na stávající rozvod"7,5</t>
  </si>
  <si>
    <t>722174005</t>
  </si>
  <si>
    <t>Potrubí vodovodní plastové PPR svar polyfúze PN 16 D 40x5,5 mm vč. tvarovek</t>
  </si>
  <si>
    <t>1994846617</t>
  </si>
  <si>
    <t>722190401</t>
  </si>
  <si>
    <t>Vyvedení a upevnění výpustku DN do 25</t>
  </si>
  <si>
    <t>-1808034701</t>
  </si>
  <si>
    <t>"pro napojení dávkovacího čerpadla"1</t>
  </si>
  <si>
    <t>722290246</t>
  </si>
  <si>
    <t>Zkouška těsnosti vodovodního potrubí plastového DN do 40</t>
  </si>
  <si>
    <t>-1931747443</t>
  </si>
  <si>
    <t>5,5+7,5+5+28</t>
  </si>
  <si>
    <t>998722101</t>
  </si>
  <si>
    <t>Přesun hmot tonážní pro vnitřní vodovod v objektech v do 6 m</t>
  </si>
  <si>
    <t>-969652702</t>
  </si>
  <si>
    <t>998722181</t>
  </si>
  <si>
    <t>Příplatek k přesunu hmot tonážní 722 prováděný bez použití mechanizace</t>
  </si>
  <si>
    <t>1751959670</t>
  </si>
  <si>
    <t>724</t>
  </si>
  <si>
    <t>Zdravotechnika - strojní vybavení</t>
  </si>
  <si>
    <t>72421120</t>
  </si>
  <si>
    <t>D + M - domovní vodárna - čerpadlo ponorné, přívodní kabel,, řídící jednotka, tlakový snímač, tlak. nádoba 8 l</t>
  </si>
  <si>
    <t>276153556</t>
  </si>
  <si>
    <t>výtlak    68 m</t>
  </si>
  <si>
    <t>průtok   0,88 l/s</t>
  </si>
  <si>
    <t>napětí   230V</t>
  </si>
  <si>
    <t>Krsytí    IP68</t>
  </si>
  <si>
    <t>72424601</t>
  </si>
  <si>
    <t>D + M - dávkovací čerpadlo ASTRAL typ EXACTUS MA, kompletizované, vč. chlornanu sodného</t>
  </si>
  <si>
    <t>-208571864</t>
  </si>
  <si>
    <t>Čerpadlo elektricky propojit s domovní vodárnou</t>
  </si>
  <si>
    <t>nastavitelný rozsah     0,25 až 5 l/hod</t>
  </si>
  <si>
    <t>počet impulsů              120 impulsů/minutu</t>
  </si>
  <si>
    <t>objem dávky                0,7 ml/impuls</t>
  </si>
  <si>
    <t>napětí                          230V</t>
  </si>
  <si>
    <t>tlak                              min. 0,05 MPa, max 0,7 Mpa</t>
  </si>
  <si>
    <t>7242460R</t>
  </si>
  <si>
    <t>D + M - úpravna vody Watex Multimix AL30E, včetně soli</t>
  </si>
  <si>
    <t>1346765052</t>
  </si>
  <si>
    <t>tlak vody              2,5 - 6 bar</t>
  </si>
  <si>
    <t>napětí                   230V</t>
  </si>
  <si>
    <t>průtok vody         1,5 m3/hod</t>
  </si>
  <si>
    <t>možnosti odstranění:</t>
  </si>
  <si>
    <t>Fe                  do 7 mg/l</t>
  </si>
  <si>
    <t>Mn                 do 3 mg/l</t>
  </si>
  <si>
    <t>NH4+            do 2 mg/l</t>
  </si>
  <si>
    <t>998724101</t>
  </si>
  <si>
    <t>Přesun hmot tonážní pro strojní vybavení v objektech v do 6 m</t>
  </si>
  <si>
    <t>646449225</t>
  </si>
  <si>
    <t>998724181</t>
  </si>
  <si>
    <t>Příplatek k přesunu hmot tonážní 724 prováděný bez použití mechanizace</t>
  </si>
  <si>
    <t>-1820894972</t>
  </si>
  <si>
    <t>741110061</t>
  </si>
  <si>
    <t>Montáž trubka plastová ohebná D přes 11 do 23 mm uložená pod omítku</t>
  </si>
  <si>
    <t>791838265</t>
  </si>
  <si>
    <t>34571093</t>
  </si>
  <si>
    <t>trubka elektroinstalační tuhá z PVC 1525, délka 3m</t>
  </si>
  <si>
    <t>1313432813</t>
  </si>
  <si>
    <t>-1423375098</t>
  </si>
  <si>
    <t>1467932328</t>
  </si>
  <si>
    <t>-1578107386</t>
  </si>
  <si>
    <t>233330905</t>
  </si>
  <si>
    <t>7*1,15 'Přepočtené koeficientem množství</t>
  </si>
  <si>
    <t>-1811549086</t>
  </si>
  <si>
    <t>23656872</t>
  </si>
  <si>
    <t>19*1,15 'Přepočtené koeficientem množství</t>
  </si>
  <si>
    <t>-710362357</t>
  </si>
  <si>
    <t>"HDR"4</t>
  </si>
  <si>
    <t>"PDR"16</t>
  </si>
  <si>
    <t>-1666822699</t>
  </si>
  <si>
    <t>"vodárna"1</t>
  </si>
  <si>
    <t>"Watex"1</t>
  </si>
  <si>
    <t>"Astral"1</t>
  </si>
  <si>
    <t>-775208886</t>
  </si>
  <si>
    <t>1467092406</t>
  </si>
  <si>
    <t>-7491616</t>
  </si>
  <si>
    <t>1564472502</t>
  </si>
  <si>
    <t>012002000</t>
  </si>
  <si>
    <t>Geodetické práce - zaměření skutečného provedení</t>
  </si>
  <si>
    <t>220071723</t>
  </si>
  <si>
    <t>SO 01 cena bez DPH</t>
  </si>
  <si>
    <t>SO 02 cena bez DPH</t>
  </si>
  <si>
    <t>Celkem cena bez DPH</t>
  </si>
  <si>
    <t>Akce č. 233220002 VD Klavary</t>
  </si>
  <si>
    <t>SO 01 - ČOV a kanalizace</t>
  </si>
  <si>
    <t>SO 02 - Vodovod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</si>
</sst>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23" fillId="0" borderId="12" xfId="0" applyNumberFormat="1" applyFont="1" applyBorder="1"/>
    <xf numFmtId="166" fontId="23" fillId="0" borderId="13" xfId="0" applyNumberFormat="1" applyFont="1" applyBorder="1"/>
    <xf numFmtId="4" fontId="24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6" fillId="0" borderId="22" xfId="0" applyFont="1" applyBorder="1" applyAlignment="1" applyProtection="1">
      <alignment horizontal="center" vertical="center"/>
      <protection locked="0"/>
    </xf>
    <xf numFmtId="49" fontId="26" fillId="0" borderId="22" xfId="0" applyNumberFormat="1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167" fontId="26" fillId="0" borderId="22" xfId="0" applyNumberFormat="1" applyFont="1" applyBorder="1" applyAlignment="1" applyProtection="1">
      <alignment vertical="center"/>
      <protection locked="0"/>
    </xf>
    <xf numFmtId="4" fontId="26" fillId="0" borderId="22" xfId="0" applyNumberFormat="1" applyFont="1" applyBorder="1" applyAlignment="1" applyProtection="1">
      <alignment vertical="center"/>
      <protection locked="0"/>
    </xf>
    <xf numFmtId="0" fontId="27" fillId="0" borderId="22" xfId="0" applyFont="1" applyBorder="1" applyAlignment="1" applyProtection="1">
      <alignment vertical="center"/>
      <protection locked="0"/>
    </xf>
    <xf numFmtId="0" fontId="27" fillId="0" borderId="3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tin\Documents\REALIZOVAN&#201;%20PROJEKTY\2023\POVOD&#205;%20LABE\ROZPO&#268;TY%20A%20V&#221;KAZY%20V&#221;M&#282;R\CENY%20-%20Vodovod%20na%20pozemku%20parc..&#269;.%20103-1,%20k.&#250;.%20Hradi&#353;tko%20I.xlsx" TargetMode="External"/><Relationship Id="rId1" Type="http://schemas.openxmlformats.org/officeDocument/2006/relationships/externalLinkPath" Target="CENY%20-%20Vodovod%20na%20pozemku%20parc..&#269;.%20103-1,%20k.&#250;.%20Hradi&#353;tko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01423 - Vodovod na pozemk..."/>
    </sheetNames>
    <sheetDataSet>
      <sheetData sheetId="0">
        <row r="7">
          <cell r="AN7" t="str">
            <v/>
          </cell>
        </row>
        <row r="13">
          <cell r="AN13" t="str">
            <v/>
          </cell>
        </row>
        <row r="16">
          <cell r="AN16" t="str">
            <v/>
          </cell>
        </row>
        <row r="19">
          <cell r="AN19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5"/>
  <sheetViews>
    <sheetView showGridLines="0" tabSelected="1" workbookViewId="0">
      <selection activeCell="AN8" sqref="AN8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 x14ac:dyDescent="0.2">
      <c r="AR2" s="154" t="s">
        <v>5</v>
      </c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S2" s="12" t="s">
        <v>6</v>
      </c>
      <c r="BT2" s="12" t="s">
        <v>7</v>
      </c>
    </row>
    <row r="3" spans="1:74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 x14ac:dyDescent="0.2">
      <c r="B4" s="15"/>
      <c r="D4" s="16" t="s">
        <v>9</v>
      </c>
      <c r="AR4" s="15"/>
      <c r="AS4" s="17" t="s">
        <v>10</v>
      </c>
      <c r="BS4" s="12" t="s">
        <v>11</v>
      </c>
    </row>
    <row r="5" spans="1:74" ht="12" customHeight="1" x14ac:dyDescent="0.2">
      <c r="B5" s="15"/>
      <c r="D5" s="18"/>
      <c r="K5" s="140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R5" s="15"/>
      <c r="BS5" s="12" t="s">
        <v>6</v>
      </c>
    </row>
    <row r="6" spans="1:74" ht="36.950000000000003" customHeight="1" x14ac:dyDescent="0.2">
      <c r="B6" s="15"/>
      <c r="D6" s="20" t="s">
        <v>12</v>
      </c>
      <c r="K6" s="142" t="s">
        <v>507</v>
      </c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R6" s="15"/>
      <c r="BS6" s="12" t="s">
        <v>6</v>
      </c>
    </row>
    <row r="7" spans="1:74" ht="12" customHeight="1" x14ac:dyDescent="0.2">
      <c r="B7" s="15"/>
      <c r="D7" s="21" t="s">
        <v>13</v>
      </c>
      <c r="K7" s="19" t="s">
        <v>1</v>
      </c>
      <c r="AK7" s="21" t="s">
        <v>14</v>
      </c>
      <c r="AN7" s="19" t="s">
        <v>1</v>
      </c>
      <c r="AR7" s="15"/>
      <c r="BS7" s="12" t="s">
        <v>6</v>
      </c>
    </row>
    <row r="8" spans="1:74" ht="12" customHeight="1" x14ac:dyDescent="0.2">
      <c r="B8" s="15"/>
      <c r="D8" s="21" t="s">
        <v>15</v>
      </c>
      <c r="K8" s="19" t="s">
        <v>16</v>
      </c>
      <c r="AK8" s="21" t="s">
        <v>17</v>
      </c>
      <c r="AN8" s="19"/>
      <c r="AR8" s="15"/>
      <c r="BS8" s="12" t="s">
        <v>6</v>
      </c>
    </row>
    <row r="9" spans="1:74" ht="14.45" customHeight="1" x14ac:dyDescent="0.2">
      <c r="B9" s="15"/>
      <c r="AR9" s="15"/>
      <c r="BS9" s="12" t="s">
        <v>6</v>
      </c>
    </row>
    <row r="10" spans="1:74" ht="12" customHeight="1" x14ac:dyDescent="0.2">
      <c r="B10" s="15"/>
      <c r="D10" s="21" t="s">
        <v>18</v>
      </c>
      <c r="AK10" s="21" t="s">
        <v>19</v>
      </c>
      <c r="AN10" s="19" t="s">
        <v>1</v>
      </c>
      <c r="AR10" s="15"/>
      <c r="BS10" s="12" t="s">
        <v>6</v>
      </c>
    </row>
    <row r="11" spans="1:74" ht="18.399999999999999" customHeight="1" x14ac:dyDescent="0.2">
      <c r="B11" s="15"/>
      <c r="E11" s="19" t="s">
        <v>20</v>
      </c>
      <c r="AK11" s="21" t="s">
        <v>21</v>
      </c>
      <c r="AN11" s="19" t="s">
        <v>1</v>
      </c>
      <c r="AR11" s="15"/>
      <c r="BS11" s="12" t="s">
        <v>6</v>
      </c>
    </row>
    <row r="12" spans="1:74" ht="6.95" customHeight="1" x14ac:dyDescent="0.2">
      <c r="B12" s="15"/>
      <c r="AR12" s="15"/>
      <c r="BS12" s="12" t="s">
        <v>6</v>
      </c>
    </row>
    <row r="13" spans="1:74" ht="12" customHeight="1" x14ac:dyDescent="0.2">
      <c r="B13" s="15"/>
      <c r="D13" s="21" t="s">
        <v>22</v>
      </c>
      <c r="AK13" s="21" t="s">
        <v>19</v>
      </c>
      <c r="AN13" s="19" t="s">
        <v>1</v>
      </c>
      <c r="AR13" s="15"/>
      <c r="BS13" s="12" t="s">
        <v>6</v>
      </c>
    </row>
    <row r="14" spans="1:74" ht="12.75" x14ac:dyDescent="0.2">
      <c r="B14" s="15"/>
      <c r="E14" s="19" t="s">
        <v>16</v>
      </c>
      <c r="AK14" s="21" t="s">
        <v>21</v>
      </c>
      <c r="AN14" s="19" t="s">
        <v>1</v>
      </c>
      <c r="AR14" s="15"/>
      <c r="BS14" s="12" t="s">
        <v>6</v>
      </c>
    </row>
    <row r="15" spans="1:74" ht="6.95" customHeight="1" x14ac:dyDescent="0.2">
      <c r="B15" s="15"/>
      <c r="AR15" s="15"/>
      <c r="BS15" s="12" t="s">
        <v>3</v>
      </c>
    </row>
    <row r="16" spans="1:74" ht="12" customHeight="1" x14ac:dyDescent="0.2">
      <c r="B16" s="15"/>
      <c r="D16" s="21" t="s">
        <v>23</v>
      </c>
      <c r="AK16" s="21" t="s">
        <v>19</v>
      </c>
      <c r="AN16" s="19" t="s">
        <v>1</v>
      </c>
      <c r="AR16" s="15"/>
      <c r="BS16" s="12" t="s">
        <v>3</v>
      </c>
    </row>
    <row r="17" spans="2:71" ht="18.399999999999999" customHeight="1" x14ac:dyDescent="0.2">
      <c r="B17" s="15"/>
      <c r="E17" s="19" t="s">
        <v>16</v>
      </c>
      <c r="AK17" s="21" t="s">
        <v>21</v>
      </c>
      <c r="AN17" s="19" t="s">
        <v>1</v>
      </c>
      <c r="AR17" s="15"/>
      <c r="BS17" s="12" t="s">
        <v>24</v>
      </c>
    </row>
    <row r="18" spans="2:71" ht="6.95" customHeight="1" x14ac:dyDescent="0.2">
      <c r="B18" s="15"/>
      <c r="AR18" s="15"/>
      <c r="BS18" s="12" t="s">
        <v>6</v>
      </c>
    </row>
    <row r="19" spans="2:71" ht="12" customHeight="1" x14ac:dyDescent="0.2">
      <c r="B19" s="15"/>
      <c r="D19" s="21" t="s">
        <v>25</v>
      </c>
      <c r="AK19" s="21" t="s">
        <v>19</v>
      </c>
      <c r="AN19" s="19" t="s">
        <v>1</v>
      </c>
      <c r="AR19" s="15"/>
      <c r="BS19" s="12" t="s">
        <v>6</v>
      </c>
    </row>
    <row r="20" spans="2:71" ht="18.399999999999999" customHeight="1" x14ac:dyDescent="0.2">
      <c r="B20" s="15"/>
      <c r="E20" s="19" t="s">
        <v>16</v>
      </c>
      <c r="AK20" s="21" t="s">
        <v>21</v>
      </c>
      <c r="AN20" s="19" t="s">
        <v>1</v>
      </c>
      <c r="AR20" s="15"/>
      <c r="BS20" s="12" t="s">
        <v>24</v>
      </c>
    </row>
    <row r="21" spans="2:71" ht="6.95" customHeight="1" x14ac:dyDescent="0.2">
      <c r="B21" s="15"/>
      <c r="AR21" s="15"/>
    </row>
    <row r="22" spans="2:71" ht="6.9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R22" s="15"/>
    </row>
    <row r="23" spans="2:71" ht="16.5" customHeight="1" x14ac:dyDescent="0.2">
      <c r="B23" s="15"/>
      <c r="D23" s="25" t="s">
        <v>504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144">
        <f>'SO 01 - ČOV a kanalizace'!J94</f>
        <v>0</v>
      </c>
      <c r="AL23" s="144"/>
      <c r="AM23" s="144"/>
      <c r="AN23" s="144"/>
      <c r="AO23" s="144"/>
      <c r="AR23" s="15"/>
    </row>
    <row r="24" spans="2:71" s="1" customFormat="1" ht="25.9" customHeight="1" x14ac:dyDescent="0.2">
      <c r="B24" s="24"/>
      <c r="D24" s="25" t="s">
        <v>505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144">
        <f>'SO 02 - Vodovod '!J93</f>
        <v>0</v>
      </c>
      <c r="AL24" s="144"/>
      <c r="AM24" s="144"/>
      <c r="AN24" s="144"/>
      <c r="AO24" s="144"/>
      <c r="AR24" s="24"/>
    </row>
    <row r="25" spans="2:71" s="1" customFormat="1" ht="19.5" customHeight="1" x14ac:dyDescent="0.2">
      <c r="B25" s="24"/>
      <c r="D25" s="25" t="s">
        <v>506</v>
      </c>
      <c r="AK25" s="144">
        <f>AK23+AK24</f>
        <v>0</v>
      </c>
      <c r="AL25" s="144"/>
      <c r="AM25" s="144"/>
      <c r="AN25" s="144"/>
      <c r="AO25" s="144"/>
      <c r="AR25" s="24"/>
    </row>
    <row r="26" spans="2:71" s="1" customFormat="1" ht="12.75" x14ac:dyDescent="0.2">
      <c r="B26" s="24"/>
      <c r="L26" s="145" t="s">
        <v>28</v>
      </c>
      <c r="M26" s="145"/>
      <c r="N26" s="145"/>
      <c r="O26" s="145"/>
      <c r="P26" s="145"/>
      <c r="W26" s="145" t="s">
        <v>29</v>
      </c>
      <c r="X26" s="145"/>
      <c r="Y26" s="145"/>
      <c r="Z26" s="145"/>
      <c r="AA26" s="145"/>
      <c r="AB26" s="145"/>
      <c r="AC26" s="145"/>
      <c r="AD26" s="145"/>
      <c r="AE26" s="145"/>
      <c r="AK26" s="145" t="s">
        <v>30</v>
      </c>
      <c r="AL26" s="145"/>
      <c r="AM26" s="145"/>
      <c r="AN26" s="145"/>
      <c r="AO26" s="145"/>
      <c r="AR26" s="24"/>
    </row>
    <row r="27" spans="2:71" s="2" customFormat="1" ht="14.45" customHeight="1" x14ac:dyDescent="0.2">
      <c r="B27" s="28"/>
      <c r="D27" s="21" t="s">
        <v>31</v>
      </c>
      <c r="F27" s="21" t="s">
        <v>32</v>
      </c>
      <c r="L27" s="148">
        <v>0.21</v>
      </c>
      <c r="M27" s="147"/>
      <c r="N27" s="147"/>
      <c r="O27" s="147"/>
      <c r="P27" s="147"/>
      <c r="W27" s="146">
        <f>AK25</f>
        <v>0</v>
      </c>
      <c r="X27" s="147"/>
      <c r="Y27" s="147"/>
      <c r="Z27" s="147"/>
      <c r="AA27" s="147"/>
      <c r="AB27" s="147"/>
      <c r="AC27" s="147"/>
      <c r="AD27" s="147"/>
      <c r="AE27" s="147"/>
      <c r="AK27" s="146">
        <f>W27*0.21</f>
        <v>0</v>
      </c>
      <c r="AL27" s="147"/>
      <c r="AM27" s="147"/>
      <c r="AN27" s="147"/>
      <c r="AO27" s="147"/>
      <c r="AR27" s="28"/>
    </row>
    <row r="28" spans="2:71" s="2" customFormat="1" ht="14.45" customHeight="1" x14ac:dyDescent="0.2">
      <c r="B28" s="28"/>
      <c r="F28" s="21" t="s">
        <v>33</v>
      </c>
      <c r="L28" s="148">
        <v>0.15</v>
      </c>
      <c r="M28" s="147"/>
      <c r="N28" s="147"/>
      <c r="O28" s="147"/>
      <c r="P28" s="147"/>
      <c r="W28" s="146" t="e">
        <f>ROUND(#REF!, 2)</f>
        <v>#REF!</v>
      </c>
      <c r="X28" s="147"/>
      <c r="Y28" s="147"/>
      <c r="Z28" s="147"/>
      <c r="AA28" s="147"/>
      <c r="AB28" s="147"/>
      <c r="AC28" s="147"/>
      <c r="AD28" s="147"/>
      <c r="AE28" s="147"/>
      <c r="AK28" s="146" t="e">
        <f>ROUND(#REF!, 2)</f>
        <v>#REF!</v>
      </c>
      <c r="AL28" s="147"/>
      <c r="AM28" s="147"/>
      <c r="AN28" s="147"/>
      <c r="AO28" s="147"/>
      <c r="AR28" s="28"/>
    </row>
    <row r="29" spans="2:71" s="2" customFormat="1" ht="14.45" hidden="1" customHeight="1" x14ac:dyDescent="0.2">
      <c r="B29" s="28"/>
      <c r="F29" s="21" t="s">
        <v>34</v>
      </c>
      <c r="L29" s="148">
        <v>0.21</v>
      </c>
      <c r="M29" s="147"/>
      <c r="N29" s="147"/>
      <c r="O29" s="147"/>
      <c r="P29" s="147"/>
      <c r="W29" s="146" t="e">
        <f>ROUND(#REF!, 2)</f>
        <v>#REF!</v>
      </c>
      <c r="X29" s="147"/>
      <c r="Y29" s="147"/>
      <c r="Z29" s="147"/>
      <c r="AA29" s="147"/>
      <c r="AB29" s="147"/>
      <c r="AC29" s="147"/>
      <c r="AD29" s="147"/>
      <c r="AE29" s="147"/>
      <c r="AK29" s="146">
        <v>0</v>
      </c>
      <c r="AL29" s="147"/>
      <c r="AM29" s="147"/>
      <c r="AN29" s="147"/>
      <c r="AO29" s="147"/>
      <c r="AR29" s="28"/>
    </row>
    <row r="30" spans="2:71" s="2" customFormat="1" ht="14.45" hidden="1" customHeight="1" x14ac:dyDescent="0.2">
      <c r="B30" s="28"/>
      <c r="F30" s="21" t="s">
        <v>35</v>
      </c>
      <c r="L30" s="148">
        <v>0.15</v>
      </c>
      <c r="M30" s="147"/>
      <c r="N30" s="147"/>
      <c r="O30" s="147"/>
      <c r="P30" s="147"/>
      <c r="W30" s="146" t="e">
        <f>ROUND(#REF!, 2)</f>
        <v>#REF!</v>
      </c>
      <c r="X30" s="147"/>
      <c r="Y30" s="147"/>
      <c r="Z30" s="147"/>
      <c r="AA30" s="147"/>
      <c r="AB30" s="147"/>
      <c r="AC30" s="147"/>
      <c r="AD30" s="147"/>
      <c r="AE30" s="147"/>
      <c r="AK30" s="146">
        <v>0</v>
      </c>
      <c r="AL30" s="147"/>
      <c r="AM30" s="147"/>
      <c r="AN30" s="147"/>
      <c r="AO30" s="147"/>
      <c r="AR30" s="28"/>
    </row>
    <row r="31" spans="2:71" s="2" customFormat="1" ht="14.45" hidden="1" customHeight="1" x14ac:dyDescent="0.2">
      <c r="B31" s="28"/>
      <c r="F31" s="21" t="s">
        <v>36</v>
      </c>
      <c r="L31" s="148">
        <v>0</v>
      </c>
      <c r="M31" s="147"/>
      <c r="N31" s="147"/>
      <c r="O31" s="147"/>
      <c r="P31" s="147"/>
      <c r="W31" s="146" t="e">
        <f>ROUND(#REF!, 2)</f>
        <v>#REF!</v>
      </c>
      <c r="X31" s="147"/>
      <c r="Y31" s="147"/>
      <c r="Z31" s="147"/>
      <c r="AA31" s="147"/>
      <c r="AB31" s="147"/>
      <c r="AC31" s="147"/>
      <c r="AD31" s="147"/>
      <c r="AE31" s="147"/>
      <c r="AK31" s="146">
        <v>0</v>
      </c>
      <c r="AL31" s="147"/>
      <c r="AM31" s="147"/>
      <c r="AN31" s="147"/>
      <c r="AO31" s="147"/>
      <c r="AR31" s="28"/>
    </row>
    <row r="32" spans="2:71" s="1" customFormat="1" ht="6.95" customHeight="1" x14ac:dyDescent="0.2">
      <c r="B32" s="24"/>
      <c r="AR32" s="24"/>
    </row>
    <row r="33" spans="2:44" s="1" customFormat="1" ht="25.9" customHeight="1" x14ac:dyDescent="0.2">
      <c r="B33" s="24"/>
      <c r="C33" s="29"/>
      <c r="D33" s="30" t="s">
        <v>37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 t="s">
        <v>38</v>
      </c>
      <c r="U33" s="31"/>
      <c r="V33" s="31"/>
      <c r="W33" s="31"/>
      <c r="X33" s="149" t="s">
        <v>39</v>
      </c>
      <c r="Y33" s="150"/>
      <c r="Z33" s="150"/>
      <c r="AA33" s="150"/>
      <c r="AB33" s="150"/>
      <c r="AC33" s="31"/>
      <c r="AD33" s="31"/>
      <c r="AE33" s="31"/>
      <c r="AF33" s="31"/>
      <c r="AG33" s="31"/>
      <c r="AH33" s="31"/>
      <c r="AI33" s="31"/>
      <c r="AJ33" s="31"/>
      <c r="AK33" s="151">
        <f>W27+AK27</f>
        <v>0</v>
      </c>
      <c r="AL33" s="150"/>
      <c r="AM33" s="150"/>
      <c r="AN33" s="150"/>
      <c r="AO33" s="152"/>
      <c r="AP33" s="29"/>
      <c r="AQ33" s="29"/>
      <c r="AR33" s="24"/>
    </row>
    <row r="34" spans="2:44" s="1" customFormat="1" ht="6.95" customHeight="1" x14ac:dyDescent="0.2">
      <c r="B34" s="24"/>
      <c r="AR34" s="24"/>
    </row>
    <row r="35" spans="2:44" s="1" customFormat="1" ht="14.45" customHeight="1" x14ac:dyDescent="0.2">
      <c r="B35" s="24"/>
      <c r="AR35" s="24"/>
    </row>
    <row r="36" spans="2:44" ht="14.45" customHeight="1" x14ac:dyDescent="0.2">
      <c r="B36" s="15"/>
      <c r="AR36" s="15"/>
    </row>
    <row r="37" spans="2:44" ht="14.45" customHeight="1" x14ac:dyDescent="0.2">
      <c r="B37" s="15"/>
      <c r="AR37" s="15"/>
    </row>
    <row r="38" spans="2:44" ht="14.45" customHeight="1" x14ac:dyDescent="0.2">
      <c r="B38" s="15"/>
      <c r="AR38" s="15"/>
    </row>
    <row r="39" spans="2:44" ht="14.45" customHeight="1" x14ac:dyDescent="0.2">
      <c r="B39" s="15"/>
      <c r="AR39" s="15"/>
    </row>
    <row r="40" spans="2:44" ht="14.45" customHeight="1" x14ac:dyDescent="0.2">
      <c r="B40" s="15"/>
      <c r="AR40" s="15"/>
    </row>
    <row r="41" spans="2:44" ht="14.45" customHeight="1" x14ac:dyDescent="0.2">
      <c r="B41" s="15"/>
      <c r="AR41" s="15"/>
    </row>
    <row r="42" spans="2:44" ht="14.45" customHeight="1" x14ac:dyDescent="0.2">
      <c r="B42" s="15"/>
      <c r="AR42" s="15"/>
    </row>
    <row r="43" spans="2:44" ht="14.45" customHeight="1" x14ac:dyDescent="0.2">
      <c r="B43" s="15"/>
      <c r="AR43" s="15"/>
    </row>
    <row r="44" spans="2:44" ht="14.45" customHeight="1" x14ac:dyDescent="0.2">
      <c r="B44" s="15"/>
      <c r="AR44" s="15"/>
    </row>
    <row r="45" spans="2:44" ht="14.45" customHeight="1" x14ac:dyDescent="0.2">
      <c r="B45" s="15"/>
      <c r="AR45" s="15"/>
    </row>
    <row r="46" spans="2:44" ht="14.45" customHeight="1" x14ac:dyDescent="0.2">
      <c r="B46" s="15"/>
      <c r="AR46" s="15"/>
    </row>
    <row r="47" spans="2:44" s="1" customFormat="1" ht="14.45" customHeight="1" x14ac:dyDescent="0.2">
      <c r="B47" s="24"/>
      <c r="D47" s="33" t="s">
        <v>40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3" t="s">
        <v>41</v>
      </c>
      <c r="AI47" s="34"/>
      <c r="AJ47" s="34"/>
      <c r="AK47" s="34"/>
      <c r="AL47" s="34"/>
      <c r="AM47" s="34"/>
      <c r="AN47" s="34"/>
      <c r="AO47" s="34"/>
      <c r="AR47" s="24"/>
    </row>
    <row r="48" spans="2:44" x14ac:dyDescent="0.2">
      <c r="B48" s="15"/>
      <c r="AR48" s="15"/>
    </row>
    <row r="49" spans="2:44" x14ac:dyDescent="0.2">
      <c r="B49" s="15"/>
      <c r="AR49" s="15"/>
    </row>
    <row r="50" spans="2:44" x14ac:dyDescent="0.2">
      <c r="B50" s="15"/>
      <c r="AR50" s="15"/>
    </row>
    <row r="51" spans="2:44" x14ac:dyDescent="0.2">
      <c r="B51" s="15"/>
      <c r="AR51" s="15"/>
    </row>
    <row r="52" spans="2:44" x14ac:dyDescent="0.2">
      <c r="B52" s="15"/>
      <c r="AR52" s="15"/>
    </row>
    <row r="53" spans="2:44" x14ac:dyDescent="0.2">
      <c r="B53" s="15"/>
      <c r="AR53" s="15"/>
    </row>
    <row r="54" spans="2:44" x14ac:dyDescent="0.2">
      <c r="B54" s="15"/>
      <c r="AR54" s="15"/>
    </row>
    <row r="55" spans="2:44" x14ac:dyDescent="0.2">
      <c r="B55" s="15"/>
      <c r="AR55" s="15"/>
    </row>
    <row r="56" spans="2:44" x14ac:dyDescent="0.2">
      <c r="B56" s="15"/>
      <c r="AR56" s="15"/>
    </row>
    <row r="57" spans="2:44" x14ac:dyDescent="0.2">
      <c r="B57" s="15"/>
      <c r="AR57" s="15"/>
    </row>
    <row r="58" spans="2:44" s="1" customFormat="1" ht="12.75" x14ac:dyDescent="0.2">
      <c r="B58" s="24"/>
      <c r="D58" s="35" t="s">
        <v>42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35" t="s">
        <v>43</v>
      </c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35" t="s">
        <v>42</v>
      </c>
      <c r="AI58" s="26"/>
      <c r="AJ58" s="26"/>
      <c r="AK58" s="26"/>
      <c r="AL58" s="26"/>
      <c r="AM58" s="35" t="s">
        <v>43</v>
      </c>
      <c r="AN58" s="26"/>
      <c r="AO58" s="26"/>
      <c r="AR58" s="24"/>
    </row>
    <row r="59" spans="2:44" x14ac:dyDescent="0.2">
      <c r="B59" s="15"/>
      <c r="AR59" s="15"/>
    </row>
    <row r="60" spans="2:44" x14ac:dyDescent="0.2">
      <c r="B60" s="15"/>
      <c r="AR60" s="15"/>
    </row>
    <row r="61" spans="2:44" x14ac:dyDescent="0.2">
      <c r="B61" s="15"/>
      <c r="AR61" s="15"/>
    </row>
    <row r="62" spans="2:44" s="1" customFormat="1" ht="12.75" x14ac:dyDescent="0.2">
      <c r="B62" s="24"/>
      <c r="D62" s="33" t="s">
        <v>44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3" t="s">
        <v>45</v>
      </c>
      <c r="AI62" s="34"/>
      <c r="AJ62" s="34"/>
      <c r="AK62" s="34"/>
      <c r="AL62" s="34"/>
      <c r="AM62" s="34"/>
      <c r="AN62" s="34"/>
      <c r="AO62" s="34"/>
      <c r="AR62" s="24"/>
    </row>
    <row r="63" spans="2:44" x14ac:dyDescent="0.2">
      <c r="B63" s="15"/>
      <c r="AR63" s="15"/>
    </row>
    <row r="64" spans="2:44" x14ac:dyDescent="0.2">
      <c r="B64" s="15"/>
      <c r="AR64" s="15"/>
    </row>
    <row r="65" spans="2:44" x14ac:dyDescent="0.2">
      <c r="B65" s="15"/>
      <c r="AR65" s="15"/>
    </row>
    <row r="66" spans="2:44" x14ac:dyDescent="0.2">
      <c r="B66" s="15"/>
      <c r="AR66" s="15"/>
    </row>
    <row r="67" spans="2:44" x14ac:dyDescent="0.2">
      <c r="B67" s="15"/>
      <c r="AR67" s="15"/>
    </row>
    <row r="68" spans="2:44" x14ac:dyDescent="0.2">
      <c r="B68" s="15"/>
      <c r="AR68" s="15"/>
    </row>
    <row r="69" spans="2:44" x14ac:dyDescent="0.2">
      <c r="B69" s="15"/>
      <c r="AR69" s="15"/>
    </row>
    <row r="70" spans="2:44" x14ac:dyDescent="0.2">
      <c r="B70" s="15"/>
      <c r="AR70" s="15"/>
    </row>
    <row r="71" spans="2:44" x14ac:dyDescent="0.2">
      <c r="B71" s="15"/>
      <c r="AR71" s="15"/>
    </row>
    <row r="72" spans="2:44" x14ac:dyDescent="0.2">
      <c r="B72" s="15"/>
      <c r="AR72" s="15"/>
    </row>
    <row r="73" spans="2:44" s="1" customFormat="1" ht="12.75" x14ac:dyDescent="0.2">
      <c r="B73" s="24"/>
      <c r="D73" s="35" t="s">
        <v>42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35" t="s">
        <v>43</v>
      </c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35" t="s">
        <v>42</v>
      </c>
      <c r="AI73" s="26"/>
      <c r="AJ73" s="26"/>
      <c r="AK73" s="26"/>
      <c r="AL73" s="26"/>
      <c r="AM73" s="35" t="s">
        <v>43</v>
      </c>
      <c r="AN73" s="26"/>
      <c r="AO73" s="26"/>
      <c r="AR73" s="24"/>
    </row>
    <row r="74" spans="2:44" s="1" customFormat="1" x14ac:dyDescent="0.2">
      <c r="B74" s="24"/>
      <c r="AR74" s="24"/>
    </row>
    <row r="75" spans="2:44" s="1" customFormat="1" ht="6.95" customHeight="1" x14ac:dyDescent="0.2"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24"/>
    </row>
  </sheetData>
  <mergeCells count="26">
    <mergeCell ref="AR2:BE2"/>
    <mergeCell ref="AK23:AO23"/>
    <mergeCell ref="AK25:AO25"/>
    <mergeCell ref="W31:AE31"/>
    <mergeCell ref="AK31:AO31"/>
    <mergeCell ref="L31:P31"/>
    <mergeCell ref="X33:AB33"/>
    <mergeCell ref="AK33:AO33"/>
    <mergeCell ref="W29:AE29"/>
    <mergeCell ref="AK29:AO29"/>
    <mergeCell ref="L29:P29"/>
    <mergeCell ref="W30:AE30"/>
    <mergeCell ref="AK30:AO30"/>
    <mergeCell ref="L30:P30"/>
    <mergeCell ref="W27:AE27"/>
    <mergeCell ref="AK27:AO27"/>
    <mergeCell ref="L27:P27"/>
    <mergeCell ref="W28:AE28"/>
    <mergeCell ref="AK28:AO28"/>
    <mergeCell ref="L28:P28"/>
    <mergeCell ref="K5:AJ5"/>
    <mergeCell ref="K6:AJ6"/>
    <mergeCell ref="AK24:AO24"/>
    <mergeCell ref="L26:P26"/>
    <mergeCell ref="W26:AE26"/>
    <mergeCell ref="AK26:AO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249"/>
  <sheetViews>
    <sheetView showGridLines="0" topLeftCell="A23" workbookViewId="0">
      <selection activeCell="I248" sqref="I248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 x14ac:dyDescent="0.2"/>
    <row r="2" spans="2:46" ht="36.950000000000003" customHeight="1" x14ac:dyDescent="0.2">
      <c r="L2" s="154" t="s">
        <v>5</v>
      </c>
      <c r="M2" s="141"/>
      <c r="N2" s="141"/>
      <c r="O2" s="141"/>
      <c r="P2" s="141"/>
      <c r="Q2" s="141"/>
      <c r="R2" s="141"/>
      <c r="S2" s="141"/>
      <c r="T2" s="141"/>
      <c r="U2" s="141"/>
      <c r="V2" s="141"/>
      <c r="AT2" s="12" t="s">
        <v>4</v>
      </c>
    </row>
    <row r="3" spans="2:46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52</v>
      </c>
    </row>
    <row r="4" spans="2:46" ht="24.95" customHeight="1" x14ac:dyDescent="0.2">
      <c r="B4" s="15"/>
      <c r="D4" s="16" t="s">
        <v>53</v>
      </c>
      <c r="L4" s="15"/>
      <c r="M4" s="50" t="s">
        <v>10</v>
      </c>
      <c r="AT4" s="12" t="s">
        <v>3</v>
      </c>
    </row>
    <row r="5" spans="2:46" ht="6.95" customHeight="1" x14ac:dyDescent="0.2">
      <c r="B5" s="15"/>
      <c r="L5" s="15"/>
    </row>
    <row r="6" spans="2:46" s="1" customFormat="1" ht="12" customHeight="1" x14ac:dyDescent="0.2">
      <c r="B6" s="24"/>
      <c r="D6" s="21" t="s">
        <v>12</v>
      </c>
      <c r="L6" s="24"/>
    </row>
    <row r="7" spans="2:46" s="1" customFormat="1" ht="30" customHeight="1" x14ac:dyDescent="0.2">
      <c r="B7" s="24"/>
      <c r="E7" s="153" t="s">
        <v>508</v>
      </c>
      <c r="F7" s="155"/>
      <c r="G7" s="155"/>
      <c r="H7" s="155"/>
      <c r="L7" s="24"/>
    </row>
    <row r="8" spans="2:46" s="1" customFormat="1" ht="11.25" x14ac:dyDescent="0.2">
      <c r="B8" s="24"/>
      <c r="L8" s="24"/>
    </row>
    <row r="9" spans="2:46" s="1" customFormat="1" ht="12" customHeight="1" x14ac:dyDescent="0.2">
      <c r="B9" s="24"/>
      <c r="D9" s="21" t="s">
        <v>13</v>
      </c>
      <c r="F9" s="19" t="s">
        <v>1</v>
      </c>
      <c r="I9" s="21" t="s">
        <v>14</v>
      </c>
      <c r="J9" s="19" t="s">
        <v>1</v>
      </c>
      <c r="L9" s="24"/>
    </row>
    <row r="10" spans="2:46" s="1" customFormat="1" ht="12" customHeight="1" x14ac:dyDescent="0.2">
      <c r="B10" s="24"/>
      <c r="D10" s="21" t="s">
        <v>15</v>
      </c>
      <c r="F10" s="19" t="s">
        <v>16</v>
      </c>
      <c r="I10" s="21" t="s">
        <v>17</v>
      </c>
      <c r="J10" s="40">
        <f>'Rekapitulace stavby'!AN8</f>
        <v>0</v>
      </c>
      <c r="L10" s="24"/>
    </row>
    <row r="11" spans="2:46" s="1" customFormat="1" ht="10.9" customHeight="1" x14ac:dyDescent="0.2">
      <c r="B11" s="24"/>
      <c r="L11" s="24"/>
    </row>
    <row r="12" spans="2:46" s="1" customFormat="1" ht="12" customHeight="1" x14ac:dyDescent="0.2">
      <c r="B12" s="24"/>
      <c r="D12" s="21" t="s">
        <v>18</v>
      </c>
      <c r="I12" s="21" t="s">
        <v>19</v>
      </c>
      <c r="J12" s="19" t="s">
        <v>1</v>
      </c>
      <c r="L12" s="24"/>
    </row>
    <row r="13" spans="2:46" s="1" customFormat="1" ht="18" customHeight="1" x14ac:dyDescent="0.2">
      <c r="B13" s="24"/>
      <c r="E13" s="19" t="s">
        <v>20</v>
      </c>
      <c r="I13" s="21" t="s">
        <v>21</v>
      </c>
      <c r="J13" s="19" t="s">
        <v>1</v>
      </c>
      <c r="L13" s="24"/>
    </row>
    <row r="14" spans="2:46" s="1" customFormat="1" ht="6.95" customHeight="1" x14ac:dyDescent="0.2">
      <c r="B14" s="24"/>
      <c r="L14" s="24"/>
    </row>
    <row r="15" spans="2:46" s="1" customFormat="1" ht="12" customHeight="1" x14ac:dyDescent="0.2">
      <c r="B15" s="24"/>
      <c r="D15" s="21" t="s">
        <v>22</v>
      </c>
      <c r="I15" s="21" t="s">
        <v>19</v>
      </c>
      <c r="J15" s="19" t="str">
        <f>'Rekapitulace stavby'!AN13</f>
        <v/>
      </c>
      <c r="L15" s="24"/>
    </row>
    <row r="16" spans="2:46" s="1" customFormat="1" ht="18" customHeight="1" x14ac:dyDescent="0.2">
      <c r="B16" s="24"/>
      <c r="E16" s="140" t="str">
        <f>'Rekapitulace stavby'!E14</f>
        <v xml:space="preserve"> </v>
      </c>
      <c r="F16" s="140"/>
      <c r="G16" s="140"/>
      <c r="H16" s="140"/>
      <c r="I16" s="21" t="s">
        <v>21</v>
      </c>
      <c r="J16" s="19" t="str">
        <f>'Rekapitulace stavby'!AN14</f>
        <v/>
      </c>
      <c r="L16" s="24"/>
    </row>
    <row r="17" spans="2:12" s="1" customFormat="1" ht="6.95" customHeight="1" x14ac:dyDescent="0.2">
      <c r="B17" s="24"/>
      <c r="L17" s="24"/>
    </row>
    <row r="18" spans="2:12" s="1" customFormat="1" ht="12" customHeight="1" x14ac:dyDescent="0.2">
      <c r="B18" s="24"/>
      <c r="D18" s="21" t="s">
        <v>23</v>
      </c>
      <c r="I18" s="21" t="s">
        <v>19</v>
      </c>
      <c r="J18" s="19" t="str">
        <f>IF('Rekapitulace stavby'!AN16="","",'Rekapitulace stavby'!AN16)</f>
        <v/>
      </c>
      <c r="L18" s="24"/>
    </row>
    <row r="19" spans="2:12" s="1" customFormat="1" ht="18" customHeight="1" x14ac:dyDescent="0.2">
      <c r="B19" s="24"/>
      <c r="E19" s="19" t="str">
        <f>IF('Rekapitulace stavby'!E17="","",'Rekapitulace stavby'!E17)</f>
        <v xml:space="preserve"> </v>
      </c>
      <c r="I19" s="21" t="s">
        <v>21</v>
      </c>
      <c r="J19" s="19" t="str">
        <f>IF('Rekapitulace stavby'!AN17="","",'Rekapitulace stavby'!AN17)</f>
        <v/>
      </c>
      <c r="L19" s="24"/>
    </row>
    <row r="20" spans="2:12" s="1" customFormat="1" ht="6.95" customHeight="1" x14ac:dyDescent="0.2">
      <c r="B20" s="24"/>
      <c r="L20" s="24"/>
    </row>
    <row r="21" spans="2:12" s="1" customFormat="1" ht="12" customHeight="1" x14ac:dyDescent="0.2">
      <c r="B21" s="24"/>
      <c r="D21" s="21" t="s">
        <v>25</v>
      </c>
      <c r="I21" s="21" t="s">
        <v>19</v>
      </c>
      <c r="J21" s="19" t="str">
        <f>IF('Rekapitulace stavby'!AN19="","",'Rekapitulace stavby'!AN19)</f>
        <v/>
      </c>
      <c r="L21" s="24"/>
    </row>
    <row r="22" spans="2:12" s="1" customFormat="1" ht="18" customHeight="1" x14ac:dyDescent="0.2">
      <c r="B22" s="24"/>
      <c r="E22" s="19" t="str">
        <f>IF('Rekapitulace stavby'!E20="","",'Rekapitulace stavby'!E20)</f>
        <v xml:space="preserve"> </v>
      </c>
      <c r="I22" s="21" t="s">
        <v>21</v>
      </c>
      <c r="J22" s="19" t="str">
        <f>IF('Rekapitulace stavby'!AN20="","",'Rekapitulace stavby'!AN20)</f>
        <v/>
      </c>
      <c r="L22" s="24"/>
    </row>
    <row r="23" spans="2:12" s="1" customFormat="1" ht="6.95" customHeight="1" x14ac:dyDescent="0.2">
      <c r="B23" s="24"/>
      <c r="L23" s="24"/>
    </row>
    <row r="24" spans="2:12" s="1" customFormat="1" ht="12" customHeight="1" x14ac:dyDescent="0.2">
      <c r="B24" s="24"/>
      <c r="D24" s="21" t="s">
        <v>26</v>
      </c>
      <c r="L24" s="24"/>
    </row>
    <row r="25" spans="2:12" s="3" customFormat="1" ht="16.5" customHeight="1" x14ac:dyDescent="0.2">
      <c r="B25" s="51"/>
      <c r="E25" s="143" t="s">
        <v>1</v>
      </c>
      <c r="F25" s="143"/>
      <c r="G25" s="143"/>
      <c r="H25" s="143"/>
      <c r="L25" s="51"/>
    </row>
    <row r="26" spans="2:12" s="1" customFormat="1" ht="6.95" customHeight="1" x14ac:dyDescent="0.2">
      <c r="B26" s="24"/>
      <c r="L26" s="24"/>
    </row>
    <row r="27" spans="2:12" s="1" customFormat="1" ht="6.95" customHeight="1" x14ac:dyDescent="0.2">
      <c r="B27" s="24"/>
      <c r="D27" s="41"/>
      <c r="E27" s="41"/>
      <c r="F27" s="41"/>
      <c r="G27" s="41"/>
      <c r="H27" s="41"/>
      <c r="I27" s="41"/>
      <c r="J27" s="41"/>
      <c r="K27" s="41"/>
      <c r="L27" s="24"/>
    </row>
    <row r="28" spans="2:12" s="1" customFormat="1" ht="25.35" customHeight="1" x14ac:dyDescent="0.2">
      <c r="B28" s="24"/>
      <c r="D28" s="52" t="s">
        <v>27</v>
      </c>
      <c r="J28" s="49">
        <f>ROUND(J129, 2)</f>
        <v>0</v>
      </c>
      <c r="L28" s="24"/>
    </row>
    <row r="29" spans="2:12" s="1" customFormat="1" ht="6.95" customHeight="1" x14ac:dyDescent="0.2">
      <c r="B29" s="24"/>
      <c r="D29" s="41"/>
      <c r="E29" s="41"/>
      <c r="F29" s="41"/>
      <c r="G29" s="41"/>
      <c r="H29" s="41"/>
      <c r="I29" s="41"/>
      <c r="J29" s="41"/>
      <c r="K29" s="41"/>
      <c r="L29" s="24"/>
    </row>
    <row r="30" spans="2:12" s="1" customFormat="1" ht="14.45" customHeight="1" x14ac:dyDescent="0.2">
      <c r="B30" s="24"/>
      <c r="F30" s="27" t="s">
        <v>29</v>
      </c>
      <c r="I30" s="27" t="s">
        <v>28</v>
      </c>
      <c r="J30" s="27" t="s">
        <v>30</v>
      </c>
      <c r="L30" s="24"/>
    </row>
    <row r="31" spans="2:12" s="1" customFormat="1" ht="14.45" customHeight="1" x14ac:dyDescent="0.2">
      <c r="B31" s="24"/>
      <c r="D31" s="42" t="s">
        <v>31</v>
      </c>
      <c r="E31" s="21" t="s">
        <v>32</v>
      </c>
      <c r="F31" s="53">
        <f>ROUND((SUM(BE129:BE248)),  2)</f>
        <v>0</v>
      </c>
      <c r="I31" s="54">
        <v>0.21</v>
      </c>
      <c r="J31" s="53">
        <f>ROUND(((SUM(BE129:BE248))*I31),  2)</f>
        <v>0</v>
      </c>
      <c r="L31" s="24"/>
    </row>
    <row r="32" spans="2:12" s="1" customFormat="1" ht="14.45" customHeight="1" x14ac:dyDescent="0.2">
      <c r="B32" s="24"/>
      <c r="E32" s="21" t="s">
        <v>33</v>
      </c>
      <c r="F32" s="53">
        <f>ROUND((SUM(BF129:BF248)),  2)</f>
        <v>0</v>
      </c>
      <c r="I32" s="54">
        <v>0.15</v>
      </c>
      <c r="J32" s="53">
        <f>ROUND(((SUM(BF129:BF248))*I32),  2)</f>
        <v>0</v>
      </c>
      <c r="L32" s="24"/>
    </row>
    <row r="33" spans="2:12" s="1" customFormat="1" ht="14.45" hidden="1" customHeight="1" x14ac:dyDescent="0.2">
      <c r="B33" s="24"/>
      <c r="E33" s="21" t="s">
        <v>34</v>
      </c>
      <c r="F33" s="53">
        <f>ROUND((SUM(BG129:BG248)),  2)</f>
        <v>0</v>
      </c>
      <c r="I33" s="54">
        <v>0.21</v>
      </c>
      <c r="J33" s="53">
        <f>0</f>
        <v>0</v>
      </c>
      <c r="L33" s="24"/>
    </row>
    <row r="34" spans="2:12" s="1" customFormat="1" ht="14.45" hidden="1" customHeight="1" x14ac:dyDescent="0.2">
      <c r="B34" s="24"/>
      <c r="E34" s="21" t="s">
        <v>35</v>
      </c>
      <c r="F34" s="53">
        <f>ROUND((SUM(BH129:BH248)),  2)</f>
        <v>0</v>
      </c>
      <c r="I34" s="54">
        <v>0.15</v>
      </c>
      <c r="J34" s="53">
        <f>0</f>
        <v>0</v>
      </c>
      <c r="L34" s="24"/>
    </row>
    <row r="35" spans="2:12" s="1" customFormat="1" ht="14.45" hidden="1" customHeight="1" x14ac:dyDescent="0.2">
      <c r="B35" s="24"/>
      <c r="E35" s="21" t="s">
        <v>36</v>
      </c>
      <c r="F35" s="53">
        <f>ROUND((SUM(BI129:BI248)),  2)</f>
        <v>0</v>
      </c>
      <c r="I35" s="54">
        <v>0</v>
      </c>
      <c r="J35" s="53">
        <f>0</f>
        <v>0</v>
      </c>
      <c r="L35" s="24"/>
    </row>
    <row r="36" spans="2:12" s="1" customFormat="1" ht="6.95" customHeight="1" x14ac:dyDescent="0.2">
      <c r="B36" s="24"/>
      <c r="L36" s="24"/>
    </row>
    <row r="37" spans="2:12" s="1" customFormat="1" ht="25.35" customHeight="1" x14ac:dyDescent="0.2">
      <c r="B37" s="24"/>
      <c r="C37" s="55"/>
      <c r="D37" s="56" t="s">
        <v>37</v>
      </c>
      <c r="E37" s="43"/>
      <c r="F37" s="43"/>
      <c r="G37" s="57" t="s">
        <v>38</v>
      </c>
      <c r="H37" s="58" t="s">
        <v>39</v>
      </c>
      <c r="I37" s="43"/>
      <c r="J37" s="59">
        <f>SUM(J28:J35)</f>
        <v>0</v>
      </c>
      <c r="K37" s="60"/>
      <c r="L37" s="24"/>
    </row>
    <row r="38" spans="2:12" s="1" customFormat="1" ht="14.45" customHeight="1" x14ac:dyDescent="0.2">
      <c r="B38" s="24"/>
      <c r="L38" s="24"/>
    </row>
    <row r="39" spans="2:12" ht="14.45" customHeight="1" x14ac:dyDescent="0.2">
      <c r="B39" s="15"/>
      <c r="L39" s="15"/>
    </row>
    <row r="40" spans="2:12" ht="14.45" customHeight="1" x14ac:dyDescent="0.2">
      <c r="B40" s="15"/>
      <c r="L40" s="15"/>
    </row>
    <row r="41" spans="2:12" ht="14.45" customHeight="1" x14ac:dyDescent="0.2">
      <c r="B41" s="15"/>
      <c r="L41" s="15"/>
    </row>
    <row r="42" spans="2:12" ht="14.45" customHeight="1" x14ac:dyDescent="0.2">
      <c r="B42" s="15"/>
      <c r="L42" s="15"/>
    </row>
    <row r="43" spans="2:12" ht="14.45" customHeight="1" x14ac:dyDescent="0.2">
      <c r="B43" s="15"/>
      <c r="L43" s="15"/>
    </row>
    <row r="44" spans="2:12" ht="14.45" customHeight="1" x14ac:dyDescent="0.2">
      <c r="B44" s="15"/>
      <c r="L44" s="15"/>
    </row>
    <row r="45" spans="2:12" ht="14.45" customHeight="1" x14ac:dyDescent="0.2">
      <c r="B45" s="15"/>
      <c r="L45" s="15"/>
    </row>
    <row r="46" spans="2:12" ht="14.45" customHeight="1" x14ac:dyDescent="0.2">
      <c r="B46" s="15"/>
      <c r="L46" s="15"/>
    </row>
    <row r="47" spans="2:12" ht="14.45" customHeight="1" x14ac:dyDescent="0.2">
      <c r="B47" s="15"/>
      <c r="L47" s="15"/>
    </row>
    <row r="48" spans="2:12" ht="14.45" customHeight="1" x14ac:dyDescent="0.2">
      <c r="B48" s="15"/>
      <c r="L48" s="15"/>
    </row>
    <row r="49" spans="2:12" ht="14.45" customHeight="1" x14ac:dyDescent="0.2">
      <c r="B49" s="15"/>
      <c r="L49" s="15"/>
    </row>
    <row r="50" spans="2:12" s="1" customFormat="1" ht="14.45" customHeight="1" x14ac:dyDescent="0.2">
      <c r="B50" s="24"/>
      <c r="D50" s="33" t="s">
        <v>40</v>
      </c>
      <c r="E50" s="34"/>
      <c r="F50" s="34"/>
      <c r="G50" s="33" t="s">
        <v>41</v>
      </c>
      <c r="H50" s="34"/>
      <c r="I50" s="34"/>
      <c r="J50" s="34"/>
      <c r="K50" s="34"/>
      <c r="L50" s="24"/>
    </row>
    <row r="51" spans="2:12" ht="11.25" x14ac:dyDescent="0.2">
      <c r="B51" s="15"/>
      <c r="L51" s="15"/>
    </row>
    <row r="52" spans="2:12" ht="11.25" x14ac:dyDescent="0.2">
      <c r="B52" s="15"/>
      <c r="L52" s="15"/>
    </row>
    <row r="53" spans="2:12" ht="11.25" x14ac:dyDescent="0.2">
      <c r="B53" s="15"/>
      <c r="L53" s="15"/>
    </row>
    <row r="54" spans="2:12" ht="11.25" x14ac:dyDescent="0.2">
      <c r="B54" s="15"/>
      <c r="L54" s="15"/>
    </row>
    <row r="55" spans="2:12" ht="11.25" x14ac:dyDescent="0.2">
      <c r="B55" s="15"/>
      <c r="L55" s="15"/>
    </row>
    <row r="56" spans="2:12" ht="11.25" x14ac:dyDescent="0.2">
      <c r="B56" s="15"/>
      <c r="L56" s="15"/>
    </row>
    <row r="57" spans="2:12" ht="11.25" x14ac:dyDescent="0.2">
      <c r="B57" s="15"/>
      <c r="L57" s="15"/>
    </row>
    <row r="58" spans="2:12" ht="11.25" x14ac:dyDescent="0.2">
      <c r="B58" s="15"/>
      <c r="L58" s="15"/>
    </row>
    <row r="59" spans="2:12" ht="11.25" x14ac:dyDescent="0.2">
      <c r="B59" s="15"/>
      <c r="L59" s="15"/>
    </row>
    <row r="60" spans="2:12" ht="11.25" x14ac:dyDescent="0.2">
      <c r="B60" s="15"/>
      <c r="L60" s="15"/>
    </row>
    <row r="61" spans="2:12" s="1" customFormat="1" ht="12.75" x14ac:dyDescent="0.2">
      <c r="B61" s="24"/>
      <c r="D61" s="35" t="s">
        <v>42</v>
      </c>
      <c r="E61" s="26"/>
      <c r="F61" s="61" t="s">
        <v>43</v>
      </c>
      <c r="G61" s="35" t="s">
        <v>42</v>
      </c>
      <c r="H61" s="26"/>
      <c r="I61" s="26"/>
      <c r="J61" s="62" t="s">
        <v>43</v>
      </c>
      <c r="K61" s="26"/>
      <c r="L61" s="24"/>
    </row>
    <row r="62" spans="2:12" ht="11.25" x14ac:dyDescent="0.2">
      <c r="B62" s="15"/>
      <c r="L62" s="15"/>
    </row>
    <row r="63" spans="2:12" ht="11.25" x14ac:dyDescent="0.2">
      <c r="B63" s="15"/>
      <c r="L63" s="15"/>
    </row>
    <row r="64" spans="2:12" ht="11.25" x14ac:dyDescent="0.2">
      <c r="B64" s="15"/>
      <c r="L64" s="15"/>
    </row>
    <row r="65" spans="2:12" s="1" customFormat="1" ht="12.75" x14ac:dyDescent="0.2">
      <c r="B65" s="24"/>
      <c r="D65" s="33" t="s">
        <v>44</v>
      </c>
      <c r="E65" s="34"/>
      <c r="F65" s="34"/>
      <c r="G65" s="33" t="s">
        <v>45</v>
      </c>
      <c r="H65" s="34"/>
      <c r="I65" s="34"/>
      <c r="J65" s="34"/>
      <c r="K65" s="34"/>
      <c r="L65" s="24"/>
    </row>
    <row r="66" spans="2:12" ht="11.25" x14ac:dyDescent="0.2">
      <c r="B66" s="15"/>
      <c r="L66" s="15"/>
    </row>
    <row r="67" spans="2:12" ht="11.25" x14ac:dyDescent="0.2">
      <c r="B67" s="15"/>
      <c r="L67" s="15"/>
    </row>
    <row r="68" spans="2:12" ht="11.25" x14ac:dyDescent="0.2">
      <c r="B68" s="15"/>
      <c r="L68" s="15"/>
    </row>
    <row r="69" spans="2:12" ht="11.25" x14ac:dyDescent="0.2">
      <c r="B69" s="15"/>
      <c r="L69" s="15"/>
    </row>
    <row r="70" spans="2:12" ht="11.25" x14ac:dyDescent="0.2">
      <c r="B70" s="15"/>
      <c r="L70" s="15"/>
    </row>
    <row r="71" spans="2:12" ht="11.25" x14ac:dyDescent="0.2">
      <c r="B71" s="15"/>
      <c r="L71" s="15"/>
    </row>
    <row r="72" spans="2:12" ht="11.25" x14ac:dyDescent="0.2">
      <c r="B72" s="15"/>
      <c r="L72" s="15"/>
    </row>
    <row r="73" spans="2:12" ht="11.25" x14ac:dyDescent="0.2">
      <c r="B73" s="15"/>
      <c r="L73" s="15"/>
    </row>
    <row r="74" spans="2:12" ht="11.25" x14ac:dyDescent="0.2">
      <c r="B74" s="15"/>
      <c r="L74" s="15"/>
    </row>
    <row r="75" spans="2:12" ht="11.25" x14ac:dyDescent="0.2">
      <c r="B75" s="15"/>
      <c r="L75" s="15"/>
    </row>
    <row r="76" spans="2:12" s="1" customFormat="1" ht="12.75" x14ac:dyDescent="0.2">
      <c r="B76" s="24"/>
      <c r="D76" s="35" t="s">
        <v>42</v>
      </c>
      <c r="E76" s="26"/>
      <c r="F76" s="61" t="s">
        <v>43</v>
      </c>
      <c r="G76" s="35" t="s">
        <v>42</v>
      </c>
      <c r="H76" s="26"/>
      <c r="I76" s="26"/>
      <c r="J76" s="62" t="s">
        <v>43</v>
      </c>
      <c r="K76" s="26"/>
      <c r="L76" s="24"/>
    </row>
    <row r="77" spans="2:12" s="1" customFormat="1" ht="14.4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4"/>
    </row>
    <row r="81" spans="2:47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4"/>
    </row>
    <row r="82" spans="2:47" s="1" customFormat="1" ht="24.95" customHeight="1" x14ac:dyDescent="0.2">
      <c r="B82" s="24"/>
      <c r="C82" s="16" t="s">
        <v>54</v>
      </c>
      <c r="L82" s="24"/>
    </row>
    <row r="83" spans="2:47" s="1" customFormat="1" ht="6.95" customHeight="1" x14ac:dyDescent="0.2">
      <c r="B83" s="24"/>
      <c r="L83" s="24"/>
    </row>
    <row r="84" spans="2:47" s="1" customFormat="1" ht="12" customHeight="1" x14ac:dyDescent="0.2">
      <c r="B84" s="24"/>
      <c r="C84" s="21" t="s">
        <v>12</v>
      </c>
      <c r="L84" s="24"/>
    </row>
    <row r="85" spans="2:47" s="1" customFormat="1" ht="30" customHeight="1" x14ac:dyDescent="0.2">
      <c r="B85" s="24"/>
      <c r="E85" s="153" t="str">
        <f>E7</f>
        <v>SO 01 - ČOV a kanalizace</v>
      </c>
      <c r="F85" s="155"/>
      <c r="G85" s="155"/>
      <c r="H85" s="155"/>
      <c r="L85" s="24"/>
    </row>
    <row r="86" spans="2:47" s="1" customFormat="1" ht="6.95" customHeight="1" x14ac:dyDescent="0.2">
      <c r="B86" s="24"/>
      <c r="L86" s="24"/>
    </row>
    <row r="87" spans="2:47" s="1" customFormat="1" ht="12" customHeight="1" x14ac:dyDescent="0.2">
      <c r="B87" s="24"/>
      <c r="C87" s="21" t="s">
        <v>15</v>
      </c>
      <c r="F87" s="19" t="str">
        <f>F10</f>
        <v xml:space="preserve"> </v>
      </c>
      <c r="I87" s="21" t="s">
        <v>17</v>
      </c>
      <c r="J87" s="40">
        <f>IF(J10="","",J10)</f>
        <v>0</v>
      </c>
      <c r="L87" s="24"/>
    </row>
    <row r="88" spans="2:47" s="1" customFormat="1" ht="6.95" customHeight="1" x14ac:dyDescent="0.2">
      <c r="B88" s="24"/>
      <c r="L88" s="24"/>
    </row>
    <row r="89" spans="2:47" s="1" customFormat="1" ht="15.2" customHeight="1" x14ac:dyDescent="0.2">
      <c r="B89" s="24"/>
      <c r="C89" s="21" t="s">
        <v>18</v>
      </c>
      <c r="F89" s="19" t="str">
        <f>E13</f>
        <v>Povodí Labe státní podnik, Víta Nejedlého 951/8,HK</v>
      </c>
      <c r="I89" s="21" t="s">
        <v>23</v>
      </c>
      <c r="J89" s="22" t="str">
        <f>E19</f>
        <v xml:space="preserve"> </v>
      </c>
      <c r="L89" s="24"/>
    </row>
    <row r="90" spans="2:47" s="1" customFormat="1" ht="15.2" customHeight="1" x14ac:dyDescent="0.2">
      <c r="B90" s="24"/>
      <c r="C90" s="21" t="s">
        <v>22</v>
      </c>
      <c r="F90" s="19" t="str">
        <f>IF(E16="","",E16)</f>
        <v xml:space="preserve"> </v>
      </c>
      <c r="I90" s="21" t="s">
        <v>25</v>
      </c>
      <c r="J90" s="22" t="str">
        <f>E22</f>
        <v xml:space="preserve"> </v>
      </c>
      <c r="L90" s="24"/>
    </row>
    <row r="91" spans="2:47" s="1" customFormat="1" ht="10.35" customHeight="1" x14ac:dyDescent="0.2">
      <c r="B91" s="24"/>
      <c r="L91" s="24"/>
    </row>
    <row r="92" spans="2:47" s="1" customFormat="1" ht="29.25" customHeight="1" x14ac:dyDescent="0.2">
      <c r="B92" s="24"/>
      <c r="C92" s="63" t="s">
        <v>55</v>
      </c>
      <c r="D92" s="55"/>
      <c r="E92" s="55"/>
      <c r="F92" s="55"/>
      <c r="G92" s="55"/>
      <c r="H92" s="55"/>
      <c r="I92" s="55"/>
      <c r="J92" s="64" t="s">
        <v>56</v>
      </c>
      <c r="K92" s="55"/>
      <c r="L92" s="24"/>
    </row>
    <row r="93" spans="2:47" s="1" customFormat="1" ht="10.35" customHeight="1" x14ac:dyDescent="0.2">
      <c r="B93" s="24"/>
      <c r="L93" s="24"/>
    </row>
    <row r="94" spans="2:47" s="1" customFormat="1" ht="22.9" customHeight="1" x14ac:dyDescent="0.2">
      <c r="B94" s="24"/>
      <c r="C94" s="65" t="s">
        <v>57</v>
      </c>
      <c r="J94" s="49">
        <f>J129</f>
        <v>0</v>
      </c>
      <c r="L94" s="24"/>
      <c r="AU94" s="12" t="s">
        <v>58</v>
      </c>
    </row>
    <row r="95" spans="2:47" s="4" customFormat="1" ht="24.95" customHeight="1" x14ac:dyDescent="0.2">
      <c r="B95" s="66"/>
      <c r="D95" s="67" t="s">
        <v>59</v>
      </c>
      <c r="E95" s="68"/>
      <c r="F95" s="68"/>
      <c r="G95" s="68"/>
      <c r="H95" s="68"/>
      <c r="I95" s="68"/>
      <c r="J95" s="69">
        <f>J130</f>
        <v>0</v>
      </c>
      <c r="L95" s="66"/>
    </row>
    <row r="96" spans="2:47" s="5" customFormat="1" ht="19.899999999999999" customHeight="1" x14ac:dyDescent="0.2">
      <c r="B96" s="70"/>
      <c r="D96" s="71" t="s">
        <v>60</v>
      </c>
      <c r="E96" s="72"/>
      <c r="F96" s="72"/>
      <c r="G96" s="72"/>
      <c r="H96" s="72"/>
      <c r="I96" s="72"/>
      <c r="J96" s="73">
        <f>J131</f>
        <v>0</v>
      </c>
      <c r="L96" s="70"/>
    </row>
    <row r="97" spans="2:12" s="5" customFormat="1" ht="19.899999999999999" customHeight="1" x14ac:dyDescent="0.2">
      <c r="B97" s="70"/>
      <c r="D97" s="71" t="s">
        <v>61</v>
      </c>
      <c r="E97" s="72"/>
      <c r="F97" s="72"/>
      <c r="G97" s="72"/>
      <c r="H97" s="72"/>
      <c r="I97" s="72"/>
      <c r="J97" s="73">
        <f>J168</f>
        <v>0</v>
      </c>
      <c r="L97" s="70"/>
    </row>
    <row r="98" spans="2:12" s="5" customFormat="1" ht="19.899999999999999" customHeight="1" x14ac:dyDescent="0.2">
      <c r="B98" s="70"/>
      <c r="D98" s="71" t="s">
        <v>62</v>
      </c>
      <c r="E98" s="72"/>
      <c r="F98" s="72"/>
      <c r="G98" s="72"/>
      <c r="H98" s="72"/>
      <c r="I98" s="72"/>
      <c r="J98" s="73">
        <f>J173</f>
        <v>0</v>
      </c>
      <c r="L98" s="70"/>
    </row>
    <row r="99" spans="2:12" s="5" customFormat="1" ht="19.899999999999999" customHeight="1" x14ac:dyDescent="0.2">
      <c r="B99" s="70"/>
      <c r="D99" s="71" t="s">
        <v>63</v>
      </c>
      <c r="E99" s="72"/>
      <c r="F99" s="72"/>
      <c r="G99" s="72"/>
      <c r="H99" s="72"/>
      <c r="I99" s="72"/>
      <c r="J99" s="73">
        <f>J176</f>
        <v>0</v>
      </c>
      <c r="L99" s="70"/>
    </row>
    <row r="100" spans="2:12" s="5" customFormat="1" ht="19.899999999999999" customHeight="1" x14ac:dyDescent="0.2">
      <c r="B100" s="70"/>
      <c r="D100" s="71" t="s">
        <v>64</v>
      </c>
      <c r="E100" s="72"/>
      <c r="F100" s="72"/>
      <c r="G100" s="72"/>
      <c r="H100" s="72"/>
      <c r="I100" s="72"/>
      <c r="J100" s="73">
        <f>J179</f>
        <v>0</v>
      </c>
      <c r="L100" s="70"/>
    </row>
    <row r="101" spans="2:12" s="5" customFormat="1" ht="19.899999999999999" customHeight="1" x14ac:dyDescent="0.2">
      <c r="B101" s="70"/>
      <c r="D101" s="71" t="s">
        <v>65</v>
      </c>
      <c r="E101" s="72"/>
      <c r="F101" s="72"/>
      <c r="G101" s="72"/>
      <c r="H101" s="72"/>
      <c r="I101" s="72"/>
      <c r="J101" s="73">
        <f>J184</f>
        <v>0</v>
      </c>
      <c r="L101" s="70"/>
    </row>
    <row r="102" spans="2:12" s="5" customFormat="1" ht="19.899999999999999" customHeight="1" x14ac:dyDescent="0.2">
      <c r="B102" s="70"/>
      <c r="D102" s="71" t="s">
        <v>66</v>
      </c>
      <c r="E102" s="72"/>
      <c r="F102" s="72"/>
      <c r="G102" s="72"/>
      <c r="H102" s="72"/>
      <c r="I102" s="72"/>
      <c r="J102" s="73">
        <f>J187</f>
        <v>0</v>
      </c>
      <c r="L102" s="70"/>
    </row>
    <row r="103" spans="2:12" s="5" customFormat="1" ht="19.899999999999999" customHeight="1" x14ac:dyDescent="0.2">
      <c r="B103" s="70"/>
      <c r="D103" s="71" t="s">
        <v>67</v>
      </c>
      <c r="E103" s="72"/>
      <c r="F103" s="72"/>
      <c r="G103" s="72"/>
      <c r="H103" s="72"/>
      <c r="I103" s="72"/>
      <c r="J103" s="73">
        <f>J217</f>
        <v>0</v>
      </c>
      <c r="L103" s="70"/>
    </row>
    <row r="104" spans="2:12" s="5" customFormat="1" ht="19.899999999999999" customHeight="1" x14ac:dyDescent="0.2">
      <c r="B104" s="70"/>
      <c r="D104" s="71" t="s">
        <v>68</v>
      </c>
      <c r="E104" s="72"/>
      <c r="F104" s="72"/>
      <c r="G104" s="72"/>
      <c r="H104" s="72"/>
      <c r="I104" s="72"/>
      <c r="J104" s="73">
        <f>J222</f>
        <v>0</v>
      </c>
      <c r="L104" s="70"/>
    </row>
    <row r="105" spans="2:12" s="4" customFormat="1" ht="24.95" customHeight="1" x14ac:dyDescent="0.2">
      <c r="B105" s="66"/>
      <c r="D105" s="67" t="s">
        <v>69</v>
      </c>
      <c r="E105" s="68"/>
      <c r="F105" s="68"/>
      <c r="G105" s="68"/>
      <c r="H105" s="68"/>
      <c r="I105" s="68"/>
      <c r="J105" s="69">
        <f>J225</f>
        <v>0</v>
      </c>
      <c r="L105" s="66"/>
    </row>
    <row r="106" spans="2:12" s="5" customFormat="1" ht="19.899999999999999" customHeight="1" x14ac:dyDescent="0.2">
      <c r="B106" s="70"/>
      <c r="D106" s="71" t="s">
        <v>70</v>
      </c>
      <c r="E106" s="72"/>
      <c r="F106" s="72"/>
      <c r="G106" s="72"/>
      <c r="H106" s="72"/>
      <c r="I106" s="72"/>
      <c r="J106" s="73">
        <f>J226</f>
        <v>0</v>
      </c>
      <c r="L106" s="70"/>
    </row>
    <row r="107" spans="2:12" s="4" customFormat="1" ht="24.95" customHeight="1" x14ac:dyDescent="0.2">
      <c r="B107" s="66"/>
      <c r="D107" s="67" t="s">
        <v>71</v>
      </c>
      <c r="E107" s="68"/>
      <c r="F107" s="68"/>
      <c r="G107" s="68"/>
      <c r="H107" s="68"/>
      <c r="I107" s="68"/>
      <c r="J107" s="69">
        <f>J240</f>
        <v>0</v>
      </c>
      <c r="L107" s="66"/>
    </row>
    <row r="108" spans="2:12" s="5" customFormat="1" ht="19.899999999999999" customHeight="1" x14ac:dyDescent="0.2">
      <c r="B108" s="70"/>
      <c r="D108" s="71" t="s">
        <v>72</v>
      </c>
      <c r="E108" s="72"/>
      <c r="F108" s="72"/>
      <c r="G108" s="72"/>
      <c r="H108" s="72"/>
      <c r="I108" s="72"/>
      <c r="J108" s="73">
        <f>J241</f>
        <v>0</v>
      </c>
      <c r="L108" s="70"/>
    </row>
    <row r="109" spans="2:12" s="4" customFormat="1" ht="24.95" customHeight="1" x14ac:dyDescent="0.2">
      <c r="B109" s="66"/>
      <c r="D109" s="67" t="s">
        <v>73</v>
      </c>
      <c r="E109" s="68"/>
      <c r="F109" s="68"/>
      <c r="G109" s="68"/>
      <c r="H109" s="68"/>
      <c r="I109" s="68"/>
      <c r="J109" s="69">
        <f>J244</f>
        <v>0</v>
      </c>
      <c r="L109" s="66"/>
    </row>
    <row r="110" spans="2:12" s="5" customFormat="1" ht="19.899999999999999" customHeight="1" x14ac:dyDescent="0.2">
      <c r="B110" s="70"/>
      <c r="D110" s="71" t="s">
        <v>74</v>
      </c>
      <c r="E110" s="72"/>
      <c r="F110" s="72"/>
      <c r="G110" s="72"/>
      <c r="H110" s="72"/>
      <c r="I110" s="72"/>
      <c r="J110" s="73">
        <f>J245</f>
        <v>0</v>
      </c>
      <c r="L110" s="70"/>
    </row>
    <row r="111" spans="2:12" s="5" customFormat="1" ht="19.899999999999999" customHeight="1" x14ac:dyDescent="0.2">
      <c r="B111" s="70"/>
      <c r="D111" s="71" t="s">
        <v>75</v>
      </c>
      <c r="E111" s="72"/>
      <c r="F111" s="72"/>
      <c r="G111" s="72"/>
      <c r="H111" s="72"/>
      <c r="I111" s="72"/>
      <c r="J111" s="73">
        <f>J247</f>
        <v>0</v>
      </c>
      <c r="L111" s="70"/>
    </row>
    <row r="112" spans="2:12" s="1" customFormat="1" ht="21.75" customHeight="1" x14ac:dyDescent="0.2">
      <c r="B112" s="24"/>
      <c r="L112" s="24"/>
    </row>
    <row r="113" spans="2:20" s="1" customFormat="1" ht="6.95" customHeight="1" x14ac:dyDescent="0.2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24"/>
    </row>
    <row r="117" spans="2:20" s="1" customFormat="1" ht="6.95" customHeight="1" x14ac:dyDescent="0.2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24"/>
    </row>
    <row r="118" spans="2:20" s="1" customFormat="1" ht="24.95" customHeight="1" x14ac:dyDescent="0.2">
      <c r="B118" s="24"/>
      <c r="C118" s="16" t="s">
        <v>76</v>
      </c>
      <c r="L118" s="24"/>
    </row>
    <row r="119" spans="2:20" s="1" customFormat="1" ht="6.95" customHeight="1" x14ac:dyDescent="0.2">
      <c r="B119" s="24"/>
      <c r="L119" s="24"/>
    </row>
    <row r="120" spans="2:20" s="1" customFormat="1" ht="12" customHeight="1" x14ac:dyDescent="0.2">
      <c r="B120" s="24"/>
      <c r="C120" s="21" t="s">
        <v>12</v>
      </c>
      <c r="L120" s="24"/>
    </row>
    <row r="121" spans="2:20" s="1" customFormat="1" ht="30" customHeight="1" x14ac:dyDescent="0.2">
      <c r="B121" s="24"/>
      <c r="E121" s="153" t="str">
        <f>E7</f>
        <v>SO 01 - ČOV a kanalizace</v>
      </c>
      <c r="F121" s="155"/>
      <c r="G121" s="155"/>
      <c r="H121" s="155"/>
      <c r="L121" s="24"/>
    </row>
    <row r="122" spans="2:20" s="1" customFormat="1" ht="6.95" customHeight="1" x14ac:dyDescent="0.2">
      <c r="B122" s="24"/>
      <c r="L122" s="24"/>
    </row>
    <row r="123" spans="2:20" s="1" customFormat="1" ht="12" customHeight="1" x14ac:dyDescent="0.2">
      <c r="B123" s="24"/>
      <c r="C123" s="21" t="s">
        <v>15</v>
      </c>
      <c r="F123" s="19" t="str">
        <f>F10</f>
        <v xml:space="preserve"> </v>
      </c>
      <c r="I123" s="21" t="s">
        <v>17</v>
      </c>
      <c r="J123" s="40">
        <f>IF(J10="","",J10)</f>
        <v>0</v>
      </c>
      <c r="L123" s="24"/>
    </row>
    <row r="124" spans="2:20" s="1" customFormat="1" ht="6.95" customHeight="1" x14ac:dyDescent="0.2">
      <c r="B124" s="24"/>
      <c r="L124" s="24"/>
    </row>
    <row r="125" spans="2:20" s="1" customFormat="1" ht="15.2" customHeight="1" x14ac:dyDescent="0.2">
      <c r="B125" s="24"/>
      <c r="C125" s="21" t="s">
        <v>18</v>
      </c>
      <c r="F125" s="19" t="str">
        <f>E13</f>
        <v>Povodí Labe státní podnik, Víta Nejedlého 951/8,HK</v>
      </c>
      <c r="I125" s="21" t="s">
        <v>23</v>
      </c>
      <c r="J125" s="22" t="str">
        <f>E19</f>
        <v xml:space="preserve"> </v>
      </c>
      <c r="L125" s="24"/>
    </row>
    <row r="126" spans="2:20" s="1" customFormat="1" ht="15.2" customHeight="1" x14ac:dyDescent="0.2">
      <c r="B126" s="24"/>
      <c r="C126" s="21" t="s">
        <v>22</v>
      </c>
      <c r="F126" s="19" t="str">
        <f>IF(E16="","",E16)</f>
        <v xml:space="preserve"> </v>
      </c>
      <c r="I126" s="21" t="s">
        <v>25</v>
      </c>
      <c r="J126" s="22" t="str">
        <f>E22</f>
        <v xml:space="preserve"> </v>
      </c>
      <c r="L126" s="24"/>
    </row>
    <row r="127" spans="2:20" s="1" customFormat="1" ht="10.35" customHeight="1" x14ac:dyDescent="0.2">
      <c r="B127" s="24"/>
      <c r="L127" s="24"/>
    </row>
    <row r="128" spans="2:20" s="6" customFormat="1" ht="29.25" customHeight="1" x14ac:dyDescent="0.2">
      <c r="B128" s="74"/>
      <c r="C128" s="75" t="s">
        <v>77</v>
      </c>
      <c r="D128" s="76" t="s">
        <v>48</v>
      </c>
      <c r="E128" s="76" t="s">
        <v>46</v>
      </c>
      <c r="F128" s="76" t="s">
        <v>47</v>
      </c>
      <c r="G128" s="76" t="s">
        <v>78</v>
      </c>
      <c r="H128" s="76" t="s">
        <v>79</v>
      </c>
      <c r="I128" s="76" t="s">
        <v>80</v>
      </c>
      <c r="J128" s="77" t="s">
        <v>56</v>
      </c>
      <c r="K128" s="78" t="s">
        <v>81</v>
      </c>
      <c r="L128" s="74"/>
      <c r="M128" s="44" t="s">
        <v>1</v>
      </c>
      <c r="N128" s="45" t="s">
        <v>31</v>
      </c>
      <c r="O128" s="45" t="s">
        <v>82</v>
      </c>
      <c r="P128" s="45" t="s">
        <v>83</v>
      </c>
      <c r="Q128" s="45" t="s">
        <v>84</v>
      </c>
      <c r="R128" s="45" t="s">
        <v>85</v>
      </c>
      <c r="S128" s="45" t="s">
        <v>86</v>
      </c>
      <c r="T128" s="46" t="s">
        <v>87</v>
      </c>
    </row>
    <row r="129" spans="2:65" s="1" customFormat="1" ht="22.9" customHeight="1" x14ac:dyDescent="0.25">
      <c r="B129" s="24"/>
      <c r="C129" s="48" t="s">
        <v>88</v>
      </c>
      <c r="J129" s="79">
        <f>BK129</f>
        <v>0</v>
      </c>
      <c r="L129" s="24"/>
      <c r="M129" s="47"/>
      <c r="N129" s="41"/>
      <c r="O129" s="41"/>
      <c r="P129" s="80">
        <f>P130+P225+P240+P244</f>
        <v>455.85550599999999</v>
      </c>
      <c r="Q129" s="41"/>
      <c r="R129" s="80">
        <f>R130+R225+R240+R244</f>
        <v>52.827262350000005</v>
      </c>
      <c r="S129" s="41"/>
      <c r="T129" s="81">
        <f>T130+T225+T240+T244</f>
        <v>10.405000000000001</v>
      </c>
      <c r="AT129" s="12" t="s">
        <v>49</v>
      </c>
      <c r="AU129" s="12" t="s">
        <v>58</v>
      </c>
      <c r="BK129" s="82">
        <f>BK130+BK225+BK240+BK244</f>
        <v>0</v>
      </c>
    </row>
    <row r="130" spans="2:65" s="7" customFormat="1" ht="25.9" customHeight="1" x14ac:dyDescent="0.2">
      <c r="B130" s="83"/>
      <c r="D130" s="84" t="s">
        <v>49</v>
      </c>
      <c r="E130" s="85" t="s">
        <v>89</v>
      </c>
      <c r="F130" s="85" t="s">
        <v>90</v>
      </c>
      <c r="J130" s="86">
        <f>BK130</f>
        <v>0</v>
      </c>
      <c r="L130" s="83"/>
      <c r="M130" s="87"/>
      <c r="P130" s="88">
        <f>P131+P168+P173+P176+P179+P184+P187+P217+P222</f>
        <v>421.42550599999998</v>
      </c>
      <c r="R130" s="88">
        <f>R131+R168+R173+R176+R179+R184+R187+R217+R222</f>
        <v>52.783092350000004</v>
      </c>
      <c r="T130" s="89">
        <f>T131+T168+T173+T176+T179+T184+T187+T217+T222</f>
        <v>10.405000000000001</v>
      </c>
      <c r="AR130" s="84" t="s">
        <v>51</v>
      </c>
      <c r="AT130" s="90" t="s">
        <v>49</v>
      </c>
      <c r="AU130" s="90" t="s">
        <v>50</v>
      </c>
      <c r="AY130" s="84" t="s">
        <v>91</v>
      </c>
      <c r="BK130" s="91">
        <f>BK131+BK168+BK173+BK176+BK179+BK184+BK187+BK217+BK222</f>
        <v>0</v>
      </c>
    </row>
    <row r="131" spans="2:65" s="7" customFormat="1" ht="22.9" customHeight="1" x14ac:dyDescent="0.2">
      <c r="B131" s="83"/>
      <c r="D131" s="84" t="s">
        <v>49</v>
      </c>
      <c r="E131" s="92" t="s">
        <v>51</v>
      </c>
      <c r="F131" s="92" t="s">
        <v>92</v>
      </c>
      <c r="J131" s="93">
        <f>BK131</f>
        <v>0</v>
      </c>
      <c r="L131" s="83"/>
      <c r="M131" s="87"/>
      <c r="P131" s="88">
        <f>SUM(P132:P167)</f>
        <v>266.44027</v>
      </c>
      <c r="R131" s="88">
        <f>SUM(R132:R167)</f>
        <v>39.363</v>
      </c>
      <c r="T131" s="89">
        <f>SUM(T132:T167)</f>
        <v>1.4908000000000001</v>
      </c>
      <c r="AR131" s="84" t="s">
        <v>51</v>
      </c>
      <c r="AT131" s="90" t="s">
        <v>49</v>
      </c>
      <c r="AU131" s="90" t="s">
        <v>51</v>
      </c>
      <c r="AY131" s="84" t="s">
        <v>91</v>
      </c>
      <c r="BK131" s="91">
        <f>SUM(BK132:BK167)</f>
        <v>0</v>
      </c>
    </row>
    <row r="132" spans="2:65" s="1" customFormat="1" ht="24.2" customHeight="1" x14ac:dyDescent="0.2">
      <c r="B132" s="94"/>
      <c r="C132" s="95" t="s">
        <v>51</v>
      </c>
      <c r="D132" s="95" t="s">
        <v>93</v>
      </c>
      <c r="E132" s="96" t="s">
        <v>94</v>
      </c>
      <c r="F132" s="97" t="s">
        <v>95</v>
      </c>
      <c r="G132" s="98" t="s">
        <v>96</v>
      </c>
      <c r="H132" s="99">
        <v>2.58</v>
      </c>
      <c r="I132" s="100"/>
      <c r="J132" s="100">
        <f>ROUND(I132*H132,2)</f>
        <v>0</v>
      </c>
      <c r="K132" s="101"/>
      <c r="L132" s="24"/>
      <c r="M132" s="102" t="s">
        <v>1</v>
      </c>
      <c r="N132" s="103" t="s">
        <v>32</v>
      </c>
      <c r="O132" s="104">
        <v>0.27200000000000002</v>
      </c>
      <c r="P132" s="104">
        <f>O132*H132</f>
        <v>0.70176000000000005</v>
      </c>
      <c r="Q132" s="104">
        <v>0</v>
      </c>
      <c r="R132" s="104">
        <f>Q132*H132</f>
        <v>0</v>
      </c>
      <c r="S132" s="104">
        <v>0.26</v>
      </c>
      <c r="T132" s="105">
        <f>S132*H132</f>
        <v>0.67080000000000006</v>
      </c>
      <c r="AR132" s="106" t="s">
        <v>97</v>
      </c>
      <c r="AT132" s="106" t="s">
        <v>93</v>
      </c>
      <c r="AU132" s="106" t="s">
        <v>52</v>
      </c>
      <c r="AY132" s="12" t="s">
        <v>91</v>
      </c>
      <c r="BE132" s="107">
        <f>IF(N132="základní",J132,0)</f>
        <v>0</v>
      </c>
      <c r="BF132" s="107">
        <f>IF(N132="snížená",J132,0)</f>
        <v>0</v>
      </c>
      <c r="BG132" s="107">
        <f>IF(N132="zákl. přenesená",J132,0)</f>
        <v>0</v>
      </c>
      <c r="BH132" s="107">
        <f>IF(N132="sníž. přenesená",J132,0)</f>
        <v>0</v>
      </c>
      <c r="BI132" s="107">
        <f>IF(N132="nulová",J132,0)</f>
        <v>0</v>
      </c>
      <c r="BJ132" s="12" t="s">
        <v>51</v>
      </c>
      <c r="BK132" s="107">
        <f>ROUND(I132*H132,2)</f>
        <v>0</v>
      </c>
      <c r="BL132" s="12" t="s">
        <v>97</v>
      </c>
      <c r="BM132" s="106" t="s">
        <v>98</v>
      </c>
    </row>
    <row r="133" spans="2:65" s="8" customFormat="1" ht="11.25" x14ac:dyDescent="0.2">
      <c r="B133" s="108"/>
      <c r="D133" s="109" t="s">
        <v>99</v>
      </c>
      <c r="E133" s="110" t="s">
        <v>1</v>
      </c>
      <c r="F133" s="111" t="s">
        <v>100</v>
      </c>
      <c r="H133" s="112">
        <v>2.58</v>
      </c>
      <c r="L133" s="108"/>
      <c r="M133" s="113"/>
      <c r="T133" s="114"/>
      <c r="AT133" s="110" t="s">
        <v>99</v>
      </c>
      <c r="AU133" s="110" t="s">
        <v>52</v>
      </c>
      <c r="AV133" s="8" t="s">
        <v>52</v>
      </c>
      <c r="AW133" s="8" t="s">
        <v>24</v>
      </c>
      <c r="AX133" s="8" t="s">
        <v>51</v>
      </c>
      <c r="AY133" s="110" t="s">
        <v>91</v>
      </c>
    </row>
    <row r="134" spans="2:65" s="1" customFormat="1" ht="16.5" customHeight="1" x14ac:dyDescent="0.2">
      <c r="B134" s="94"/>
      <c r="C134" s="95" t="s">
        <v>52</v>
      </c>
      <c r="D134" s="95" t="s">
        <v>93</v>
      </c>
      <c r="E134" s="96" t="s">
        <v>101</v>
      </c>
      <c r="F134" s="97" t="s">
        <v>102</v>
      </c>
      <c r="G134" s="98" t="s">
        <v>103</v>
      </c>
      <c r="H134" s="99">
        <v>4</v>
      </c>
      <c r="I134" s="100"/>
      <c r="J134" s="100">
        <f>ROUND(I134*H134,2)</f>
        <v>0</v>
      </c>
      <c r="K134" s="101"/>
      <c r="L134" s="24"/>
      <c r="M134" s="102" t="s">
        <v>1</v>
      </c>
      <c r="N134" s="103" t="s">
        <v>32</v>
      </c>
      <c r="O134" s="104">
        <v>0.13300000000000001</v>
      </c>
      <c r="P134" s="104">
        <f>O134*H134</f>
        <v>0.53200000000000003</v>
      </c>
      <c r="Q134" s="104">
        <v>0</v>
      </c>
      <c r="R134" s="104">
        <f>Q134*H134</f>
        <v>0</v>
      </c>
      <c r="S134" s="104">
        <v>0.20499999999999999</v>
      </c>
      <c r="T134" s="105">
        <f>S134*H134</f>
        <v>0.82</v>
      </c>
      <c r="AR134" s="106" t="s">
        <v>97</v>
      </c>
      <c r="AT134" s="106" t="s">
        <v>93</v>
      </c>
      <c r="AU134" s="106" t="s">
        <v>52</v>
      </c>
      <c r="AY134" s="12" t="s">
        <v>91</v>
      </c>
      <c r="BE134" s="107">
        <f>IF(N134="základní",J134,0)</f>
        <v>0</v>
      </c>
      <c r="BF134" s="107">
        <f>IF(N134="snížená",J134,0)</f>
        <v>0</v>
      </c>
      <c r="BG134" s="107">
        <f>IF(N134="zákl. přenesená",J134,0)</f>
        <v>0</v>
      </c>
      <c r="BH134" s="107">
        <f>IF(N134="sníž. přenesená",J134,0)</f>
        <v>0</v>
      </c>
      <c r="BI134" s="107">
        <f>IF(N134="nulová",J134,0)</f>
        <v>0</v>
      </c>
      <c r="BJ134" s="12" t="s">
        <v>51</v>
      </c>
      <c r="BK134" s="107">
        <f>ROUND(I134*H134,2)</f>
        <v>0</v>
      </c>
      <c r="BL134" s="12" t="s">
        <v>97</v>
      </c>
      <c r="BM134" s="106" t="s">
        <v>104</v>
      </c>
    </row>
    <row r="135" spans="2:65" s="1" customFormat="1" ht="24.2" customHeight="1" x14ac:dyDescent="0.2">
      <c r="B135" s="94"/>
      <c r="C135" s="95" t="s">
        <v>105</v>
      </c>
      <c r="D135" s="95" t="s">
        <v>93</v>
      </c>
      <c r="E135" s="96" t="s">
        <v>106</v>
      </c>
      <c r="F135" s="97" t="s">
        <v>107</v>
      </c>
      <c r="G135" s="98" t="s">
        <v>108</v>
      </c>
      <c r="H135" s="99">
        <v>33.31</v>
      </c>
      <c r="I135" s="100"/>
      <c r="J135" s="100">
        <f>ROUND(I135*H135,2)</f>
        <v>0</v>
      </c>
      <c r="K135" s="101"/>
      <c r="L135" s="24"/>
      <c r="M135" s="102" t="s">
        <v>1</v>
      </c>
      <c r="N135" s="103" t="s">
        <v>32</v>
      </c>
      <c r="O135" s="104">
        <v>0.61</v>
      </c>
      <c r="P135" s="104">
        <f>O135*H135</f>
        <v>20.319100000000002</v>
      </c>
      <c r="Q135" s="104">
        <v>0</v>
      </c>
      <c r="R135" s="104">
        <f>Q135*H135</f>
        <v>0</v>
      </c>
      <c r="S135" s="104">
        <v>0</v>
      </c>
      <c r="T135" s="105">
        <f>S135*H135</f>
        <v>0</v>
      </c>
      <c r="AR135" s="106" t="s">
        <v>97</v>
      </c>
      <c r="AT135" s="106" t="s">
        <v>93</v>
      </c>
      <c r="AU135" s="106" t="s">
        <v>52</v>
      </c>
      <c r="AY135" s="12" t="s">
        <v>91</v>
      </c>
      <c r="BE135" s="107">
        <f>IF(N135="základní",J135,0)</f>
        <v>0</v>
      </c>
      <c r="BF135" s="107">
        <f>IF(N135="snížená",J135,0)</f>
        <v>0</v>
      </c>
      <c r="BG135" s="107">
        <f>IF(N135="zákl. přenesená",J135,0)</f>
        <v>0</v>
      </c>
      <c r="BH135" s="107">
        <f>IF(N135="sníž. přenesená",J135,0)</f>
        <v>0</v>
      </c>
      <c r="BI135" s="107">
        <f>IF(N135="nulová",J135,0)</f>
        <v>0</v>
      </c>
      <c r="BJ135" s="12" t="s">
        <v>51</v>
      </c>
      <c r="BK135" s="107">
        <f>ROUND(I135*H135,2)</f>
        <v>0</v>
      </c>
      <c r="BL135" s="12" t="s">
        <v>97</v>
      </c>
      <c r="BM135" s="106" t="s">
        <v>109</v>
      </c>
    </row>
    <row r="136" spans="2:65" s="8" customFormat="1" ht="11.25" x14ac:dyDescent="0.2">
      <c r="B136" s="108"/>
      <c r="D136" s="109" t="s">
        <v>99</v>
      </c>
      <c r="E136" s="110" t="s">
        <v>1</v>
      </c>
      <c r="F136" s="111" t="s">
        <v>110</v>
      </c>
      <c r="H136" s="112">
        <v>14.726000000000001</v>
      </c>
      <c r="L136" s="108"/>
      <c r="M136" s="113"/>
      <c r="T136" s="114"/>
      <c r="AT136" s="110" t="s">
        <v>99</v>
      </c>
      <c r="AU136" s="110" t="s">
        <v>52</v>
      </c>
      <c r="AV136" s="8" t="s">
        <v>52</v>
      </c>
      <c r="AW136" s="8" t="s">
        <v>24</v>
      </c>
      <c r="AX136" s="8" t="s">
        <v>50</v>
      </c>
      <c r="AY136" s="110" t="s">
        <v>91</v>
      </c>
    </row>
    <row r="137" spans="2:65" s="8" customFormat="1" ht="11.25" x14ac:dyDescent="0.2">
      <c r="B137" s="108"/>
      <c r="D137" s="109" t="s">
        <v>99</v>
      </c>
      <c r="E137" s="110" t="s">
        <v>1</v>
      </c>
      <c r="F137" s="111" t="s">
        <v>111</v>
      </c>
      <c r="H137" s="112">
        <v>18.584</v>
      </c>
      <c r="L137" s="108"/>
      <c r="M137" s="113"/>
      <c r="T137" s="114"/>
      <c r="AT137" s="110" t="s">
        <v>99</v>
      </c>
      <c r="AU137" s="110" t="s">
        <v>52</v>
      </c>
      <c r="AV137" s="8" t="s">
        <v>52</v>
      </c>
      <c r="AW137" s="8" t="s">
        <v>24</v>
      </c>
      <c r="AX137" s="8" t="s">
        <v>50</v>
      </c>
      <c r="AY137" s="110" t="s">
        <v>91</v>
      </c>
    </row>
    <row r="138" spans="2:65" s="9" customFormat="1" ht="11.25" x14ac:dyDescent="0.2">
      <c r="B138" s="115"/>
      <c r="D138" s="109" t="s">
        <v>99</v>
      </c>
      <c r="E138" s="116" t="s">
        <v>1</v>
      </c>
      <c r="F138" s="117" t="s">
        <v>112</v>
      </c>
      <c r="H138" s="118">
        <v>33.31</v>
      </c>
      <c r="L138" s="115"/>
      <c r="M138" s="119"/>
      <c r="T138" s="120"/>
      <c r="AT138" s="116" t="s">
        <v>99</v>
      </c>
      <c r="AU138" s="116" t="s">
        <v>52</v>
      </c>
      <c r="AV138" s="9" t="s">
        <v>97</v>
      </c>
      <c r="AW138" s="9" t="s">
        <v>24</v>
      </c>
      <c r="AX138" s="9" t="s">
        <v>51</v>
      </c>
      <c r="AY138" s="116" t="s">
        <v>91</v>
      </c>
    </row>
    <row r="139" spans="2:65" s="1" customFormat="1" ht="33" customHeight="1" x14ac:dyDescent="0.2">
      <c r="B139" s="94"/>
      <c r="C139" s="95" t="s">
        <v>97</v>
      </c>
      <c r="D139" s="95" t="s">
        <v>93</v>
      </c>
      <c r="E139" s="96" t="s">
        <v>113</v>
      </c>
      <c r="F139" s="97" t="s">
        <v>114</v>
      </c>
      <c r="G139" s="98" t="s">
        <v>108</v>
      </c>
      <c r="H139" s="99">
        <v>8.7460000000000004</v>
      </c>
      <c r="I139" s="100"/>
      <c r="J139" s="100">
        <f>ROUND(I139*H139,2)</f>
        <v>0</v>
      </c>
      <c r="K139" s="101"/>
      <c r="L139" s="24"/>
      <c r="M139" s="102" t="s">
        <v>1</v>
      </c>
      <c r="N139" s="103" t="s">
        <v>32</v>
      </c>
      <c r="O139" s="104">
        <v>4.4930000000000003</v>
      </c>
      <c r="P139" s="104">
        <f>O139*H139</f>
        <v>39.295778000000006</v>
      </c>
      <c r="Q139" s="104">
        <v>0</v>
      </c>
      <c r="R139" s="104">
        <f>Q139*H139</f>
        <v>0</v>
      </c>
      <c r="S139" s="104">
        <v>0</v>
      </c>
      <c r="T139" s="105">
        <f>S139*H139</f>
        <v>0</v>
      </c>
      <c r="AR139" s="106" t="s">
        <v>97</v>
      </c>
      <c r="AT139" s="106" t="s">
        <v>93</v>
      </c>
      <c r="AU139" s="106" t="s">
        <v>52</v>
      </c>
      <c r="AY139" s="12" t="s">
        <v>91</v>
      </c>
      <c r="BE139" s="107">
        <f>IF(N139="základní",J139,0)</f>
        <v>0</v>
      </c>
      <c r="BF139" s="107">
        <f>IF(N139="snížená",J139,0)</f>
        <v>0</v>
      </c>
      <c r="BG139" s="107">
        <f>IF(N139="zákl. přenesená",J139,0)</f>
        <v>0</v>
      </c>
      <c r="BH139" s="107">
        <f>IF(N139="sníž. přenesená",J139,0)</f>
        <v>0</v>
      </c>
      <c r="BI139" s="107">
        <f>IF(N139="nulová",J139,0)</f>
        <v>0</v>
      </c>
      <c r="BJ139" s="12" t="s">
        <v>51</v>
      </c>
      <c r="BK139" s="107">
        <f>ROUND(I139*H139,2)</f>
        <v>0</v>
      </c>
      <c r="BL139" s="12" t="s">
        <v>97</v>
      </c>
      <c r="BM139" s="106" t="s">
        <v>115</v>
      </c>
    </row>
    <row r="140" spans="2:65" s="8" customFormat="1" ht="11.25" x14ac:dyDescent="0.2">
      <c r="B140" s="108"/>
      <c r="D140" s="109" t="s">
        <v>99</v>
      </c>
      <c r="E140" s="110" t="s">
        <v>1</v>
      </c>
      <c r="F140" s="111" t="s">
        <v>116</v>
      </c>
      <c r="H140" s="112">
        <v>7.18</v>
      </c>
      <c r="L140" s="108"/>
      <c r="M140" s="113"/>
      <c r="T140" s="114"/>
      <c r="AT140" s="110" t="s">
        <v>99</v>
      </c>
      <c r="AU140" s="110" t="s">
        <v>52</v>
      </c>
      <c r="AV140" s="8" t="s">
        <v>52</v>
      </c>
      <c r="AW140" s="8" t="s">
        <v>24</v>
      </c>
      <c r="AX140" s="8" t="s">
        <v>50</v>
      </c>
      <c r="AY140" s="110" t="s">
        <v>91</v>
      </c>
    </row>
    <row r="141" spans="2:65" s="8" customFormat="1" ht="11.25" x14ac:dyDescent="0.2">
      <c r="B141" s="108"/>
      <c r="D141" s="109" t="s">
        <v>99</v>
      </c>
      <c r="E141" s="110" t="s">
        <v>1</v>
      </c>
      <c r="F141" s="111" t="s">
        <v>117</v>
      </c>
      <c r="H141" s="112">
        <v>0.48599999999999999</v>
      </c>
      <c r="L141" s="108"/>
      <c r="M141" s="113"/>
      <c r="T141" s="114"/>
      <c r="AT141" s="110" t="s">
        <v>99</v>
      </c>
      <c r="AU141" s="110" t="s">
        <v>52</v>
      </c>
      <c r="AV141" s="8" t="s">
        <v>52</v>
      </c>
      <c r="AW141" s="8" t="s">
        <v>24</v>
      </c>
      <c r="AX141" s="8" t="s">
        <v>50</v>
      </c>
      <c r="AY141" s="110" t="s">
        <v>91</v>
      </c>
    </row>
    <row r="142" spans="2:65" s="8" customFormat="1" ht="11.25" x14ac:dyDescent="0.2">
      <c r="B142" s="108"/>
      <c r="D142" s="109" t="s">
        <v>99</v>
      </c>
      <c r="E142" s="110" t="s">
        <v>1</v>
      </c>
      <c r="F142" s="111" t="s">
        <v>118</v>
      </c>
      <c r="H142" s="112">
        <v>1.08</v>
      </c>
      <c r="L142" s="108"/>
      <c r="M142" s="113"/>
      <c r="T142" s="114"/>
      <c r="AT142" s="110" t="s">
        <v>99</v>
      </c>
      <c r="AU142" s="110" t="s">
        <v>52</v>
      </c>
      <c r="AV142" s="8" t="s">
        <v>52</v>
      </c>
      <c r="AW142" s="8" t="s">
        <v>24</v>
      </c>
      <c r="AX142" s="8" t="s">
        <v>50</v>
      </c>
      <c r="AY142" s="110" t="s">
        <v>91</v>
      </c>
    </row>
    <row r="143" spans="2:65" s="9" customFormat="1" ht="11.25" x14ac:dyDescent="0.2">
      <c r="B143" s="115"/>
      <c r="D143" s="109" t="s">
        <v>99</v>
      </c>
      <c r="E143" s="116" t="s">
        <v>1</v>
      </c>
      <c r="F143" s="117" t="s">
        <v>112</v>
      </c>
      <c r="H143" s="118">
        <v>8.7460000000000004</v>
      </c>
      <c r="L143" s="115"/>
      <c r="M143" s="119"/>
      <c r="T143" s="120"/>
      <c r="AT143" s="116" t="s">
        <v>99</v>
      </c>
      <c r="AU143" s="116" t="s">
        <v>52</v>
      </c>
      <c r="AV143" s="9" t="s">
        <v>97</v>
      </c>
      <c r="AW143" s="9" t="s">
        <v>24</v>
      </c>
      <c r="AX143" s="9" t="s">
        <v>51</v>
      </c>
      <c r="AY143" s="116" t="s">
        <v>91</v>
      </c>
    </row>
    <row r="144" spans="2:65" s="1" customFormat="1" ht="33" customHeight="1" x14ac:dyDescent="0.2">
      <c r="B144" s="94"/>
      <c r="C144" s="95" t="s">
        <v>119</v>
      </c>
      <c r="D144" s="95" t="s">
        <v>93</v>
      </c>
      <c r="E144" s="96" t="s">
        <v>120</v>
      </c>
      <c r="F144" s="97" t="s">
        <v>121</v>
      </c>
      <c r="G144" s="98" t="s">
        <v>108</v>
      </c>
      <c r="H144" s="99">
        <v>64.664000000000001</v>
      </c>
      <c r="I144" s="100"/>
      <c r="J144" s="100">
        <f>ROUND(I144*H144,2)</f>
        <v>0</v>
      </c>
      <c r="K144" s="101"/>
      <c r="L144" s="24"/>
      <c r="M144" s="102" t="s">
        <v>1</v>
      </c>
      <c r="N144" s="103" t="s">
        <v>32</v>
      </c>
      <c r="O144" s="104">
        <v>1.1220000000000001</v>
      </c>
      <c r="P144" s="104">
        <f>O144*H144</f>
        <v>72.553008000000005</v>
      </c>
      <c r="Q144" s="104">
        <v>0</v>
      </c>
      <c r="R144" s="104">
        <f>Q144*H144</f>
        <v>0</v>
      </c>
      <c r="S144" s="104">
        <v>0</v>
      </c>
      <c r="T144" s="105">
        <f>S144*H144</f>
        <v>0</v>
      </c>
      <c r="AR144" s="106" t="s">
        <v>97</v>
      </c>
      <c r="AT144" s="106" t="s">
        <v>93</v>
      </c>
      <c r="AU144" s="106" t="s">
        <v>52</v>
      </c>
      <c r="AY144" s="12" t="s">
        <v>91</v>
      </c>
      <c r="BE144" s="107">
        <f>IF(N144="základní",J144,0)</f>
        <v>0</v>
      </c>
      <c r="BF144" s="107">
        <f>IF(N144="snížená",J144,0)</f>
        <v>0</v>
      </c>
      <c r="BG144" s="107">
        <f>IF(N144="zákl. přenesená",J144,0)</f>
        <v>0</v>
      </c>
      <c r="BH144" s="107">
        <f>IF(N144="sníž. přenesená",J144,0)</f>
        <v>0</v>
      </c>
      <c r="BI144" s="107">
        <f>IF(N144="nulová",J144,0)</f>
        <v>0</v>
      </c>
      <c r="BJ144" s="12" t="s">
        <v>51</v>
      </c>
      <c r="BK144" s="107">
        <f>ROUND(I144*H144,2)</f>
        <v>0</v>
      </c>
      <c r="BL144" s="12" t="s">
        <v>97</v>
      </c>
      <c r="BM144" s="106" t="s">
        <v>122</v>
      </c>
    </row>
    <row r="145" spans="2:65" s="8" customFormat="1" ht="11.25" x14ac:dyDescent="0.2">
      <c r="B145" s="108"/>
      <c r="D145" s="109" t="s">
        <v>99</v>
      </c>
      <c r="E145" s="110" t="s">
        <v>1</v>
      </c>
      <c r="F145" s="111" t="s">
        <v>123</v>
      </c>
      <c r="H145" s="112">
        <v>9.6950000000000003</v>
      </c>
      <c r="L145" s="108"/>
      <c r="M145" s="113"/>
      <c r="T145" s="114"/>
      <c r="AT145" s="110" t="s">
        <v>99</v>
      </c>
      <c r="AU145" s="110" t="s">
        <v>52</v>
      </c>
      <c r="AV145" s="8" t="s">
        <v>52</v>
      </c>
      <c r="AW145" s="8" t="s">
        <v>24</v>
      </c>
      <c r="AX145" s="8" t="s">
        <v>50</v>
      </c>
      <c r="AY145" s="110" t="s">
        <v>91</v>
      </c>
    </row>
    <row r="146" spans="2:65" s="8" customFormat="1" ht="11.25" x14ac:dyDescent="0.2">
      <c r="B146" s="108"/>
      <c r="D146" s="109" t="s">
        <v>99</v>
      </c>
      <c r="E146" s="110" t="s">
        <v>1</v>
      </c>
      <c r="F146" s="111" t="s">
        <v>124</v>
      </c>
      <c r="H146" s="112">
        <v>38.573</v>
      </c>
      <c r="L146" s="108"/>
      <c r="M146" s="113"/>
      <c r="T146" s="114"/>
      <c r="AT146" s="110" t="s">
        <v>99</v>
      </c>
      <c r="AU146" s="110" t="s">
        <v>52</v>
      </c>
      <c r="AV146" s="8" t="s">
        <v>52</v>
      </c>
      <c r="AW146" s="8" t="s">
        <v>24</v>
      </c>
      <c r="AX146" s="8" t="s">
        <v>50</v>
      </c>
      <c r="AY146" s="110" t="s">
        <v>91</v>
      </c>
    </row>
    <row r="147" spans="2:65" s="8" customFormat="1" ht="11.25" x14ac:dyDescent="0.2">
      <c r="B147" s="108"/>
      <c r="D147" s="109" t="s">
        <v>99</v>
      </c>
      <c r="E147" s="110" t="s">
        <v>1</v>
      </c>
      <c r="F147" s="111" t="s">
        <v>125</v>
      </c>
      <c r="H147" s="112">
        <v>23.58</v>
      </c>
      <c r="L147" s="108"/>
      <c r="M147" s="113"/>
      <c r="T147" s="114"/>
      <c r="AT147" s="110" t="s">
        <v>99</v>
      </c>
      <c r="AU147" s="110" t="s">
        <v>52</v>
      </c>
      <c r="AV147" s="8" t="s">
        <v>52</v>
      </c>
      <c r="AW147" s="8" t="s">
        <v>24</v>
      </c>
      <c r="AX147" s="8" t="s">
        <v>50</v>
      </c>
      <c r="AY147" s="110" t="s">
        <v>91</v>
      </c>
    </row>
    <row r="148" spans="2:65" s="8" customFormat="1" ht="11.25" x14ac:dyDescent="0.2">
      <c r="B148" s="108"/>
      <c r="D148" s="109" t="s">
        <v>99</v>
      </c>
      <c r="E148" s="110" t="s">
        <v>1</v>
      </c>
      <c r="F148" s="111" t="s">
        <v>126</v>
      </c>
      <c r="H148" s="112">
        <v>-7.1840000000000002</v>
      </c>
      <c r="L148" s="108"/>
      <c r="M148" s="113"/>
      <c r="T148" s="114"/>
      <c r="AT148" s="110" t="s">
        <v>99</v>
      </c>
      <c r="AU148" s="110" t="s">
        <v>52</v>
      </c>
      <c r="AV148" s="8" t="s">
        <v>52</v>
      </c>
      <c r="AW148" s="8" t="s">
        <v>24</v>
      </c>
      <c r="AX148" s="8" t="s">
        <v>50</v>
      </c>
      <c r="AY148" s="110" t="s">
        <v>91</v>
      </c>
    </row>
    <row r="149" spans="2:65" s="9" customFormat="1" ht="11.25" x14ac:dyDescent="0.2">
      <c r="B149" s="115"/>
      <c r="D149" s="109" t="s">
        <v>99</v>
      </c>
      <c r="E149" s="116" t="s">
        <v>1</v>
      </c>
      <c r="F149" s="117" t="s">
        <v>112</v>
      </c>
      <c r="H149" s="118">
        <v>64.664000000000001</v>
      </c>
      <c r="L149" s="115"/>
      <c r="M149" s="119"/>
      <c r="T149" s="120"/>
      <c r="AT149" s="116" t="s">
        <v>99</v>
      </c>
      <c r="AU149" s="116" t="s">
        <v>52</v>
      </c>
      <c r="AV149" s="9" t="s">
        <v>97</v>
      </c>
      <c r="AW149" s="9" t="s">
        <v>24</v>
      </c>
      <c r="AX149" s="9" t="s">
        <v>51</v>
      </c>
      <c r="AY149" s="116" t="s">
        <v>91</v>
      </c>
    </row>
    <row r="150" spans="2:65" s="1" customFormat="1" ht="24.2" customHeight="1" x14ac:dyDescent="0.2">
      <c r="B150" s="94"/>
      <c r="C150" s="95" t="s">
        <v>127</v>
      </c>
      <c r="D150" s="95" t="s">
        <v>93</v>
      </c>
      <c r="E150" s="96" t="s">
        <v>128</v>
      </c>
      <c r="F150" s="97" t="s">
        <v>129</v>
      </c>
      <c r="G150" s="98" t="s">
        <v>108</v>
      </c>
      <c r="H150" s="99">
        <v>85.012</v>
      </c>
      <c r="I150" s="100"/>
      <c r="J150" s="100">
        <f>ROUND(I150*H150,2)</f>
        <v>0</v>
      </c>
      <c r="K150" s="101"/>
      <c r="L150" s="24"/>
      <c r="M150" s="102" t="s">
        <v>1</v>
      </c>
      <c r="N150" s="103" t="s">
        <v>32</v>
      </c>
      <c r="O150" s="104">
        <v>0.63200000000000001</v>
      </c>
      <c r="P150" s="104">
        <f>O150*H150</f>
        <v>53.727584</v>
      </c>
      <c r="Q150" s="104">
        <v>0</v>
      </c>
      <c r="R150" s="104">
        <f>Q150*H150</f>
        <v>0</v>
      </c>
      <c r="S150" s="104">
        <v>0</v>
      </c>
      <c r="T150" s="105">
        <f>S150*H150</f>
        <v>0</v>
      </c>
      <c r="AR150" s="106" t="s">
        <v>97</v>
      </c>
      <c r="AT150" s="106" t="s">
        <v>93</v>
      </c>
      <c r="AU150" s="106" t="s">
        <v>52</v>
      </c>
      <c r="AY150" s="12" t="s">
        <v>91</v>
      </c>
      <c r="BE150" s="107">
        <f>IF(N150="základní",J150,0)</f>
        <v>0</v>
      </c>
      <c r="BF150" s="107">
        <f>IF(N150="snížená",J150,0)</f>
        <v>0</v>
      </c>
      <c r="BG150" s="107">
        <f>IF(N150="zákl. přenesená",J150,0)</f>
        <v>0</v>
      </c>
      <c r="BH150" s="107">
        <f>IF(N150="sníž. přenesená",J150,0)</f>
        <v>0</v>
      </c>
      <c r="BI150" s="107">
        <f>IF(N150="nulová",J150,0)</f>
        <v>0</v>
      </c>
      <c r="BJ150" s="12" t="s">
        <v>51</v>
      </c>
      <c r="BK150" s="107">
        <f>ROUND(I150*H150,2)</f>
        <v>0</v>
      </c>
      <c r="BL150" s="12" t="s">
        <v>97</v>
      </c>
      <c r="BM150" s="106" t="s">
        <v>130</v>
      </c>
    </row>
    <row r="151" spans="2:65" s="8" customFormat="1" ht="11.25" x14ac:dyDescent="0.2">
      <c r="B151" s="108"/>
      <c r="D151" s="109" t="s">
        <v>99</v>
      </c>
      <c r="E151" s="110" t="s">
        <v>1</v>
      </c>
      <c r="F151" s="111" t="s">
        <v>131</v>
      </c>
      <c r="H151" s="112">
        <v>33.31</v>
      </c>
      <c r="L151" s="108"/>
      <c r="M151" s="113"/>
      <c r="T151" s="114"/>
      <c r="AT151" s="110" t="s">
        <v>99</v>
      </c>
      <c r="AU151" s="110" t="s">
        <v>52</v>
      </c>
      <c r="AV151" s="8" t="s">
        <v>52</v>
      </c>
      <c r="AW151" s="8" t="s">
        <v>24</v>
      </c>
      <c r="AX151" s="8" t="s">
        <v>50</v>
      </c>
      <c r="AY151" s="110" t="s">
        <v>91</v>
      </c>
    </row>
    <row r="152" spans="2:65" s="8" customFormat="1" ht="11.25" x14ac:dyDescent="0.2">
      <c r="B152" s="108"/>
      <c r="D152" s="109" t="s">
        <v>99</v>
      </c>
      <c r="E152" s="110" t="s">
        <v>1</v>
      </c>
      <c r="F152" s="111" t="s">
        <v>132</v>
      </c>
      <c r="H152" s="112">
        <v>73.400000000000006</v>
      </c>
      <c r="L152" s="108"/>
      <c r="M152" s="113"/>
      <c r="T152" s="114"/>
      <c r="AT152" s="110" t="s">
        <v>99</v>
      </c>
      <c r="AU152" s="110" t="s">
        <v>52</v>
      </c>
      <c r="AV152" s="8" t="s">
        <v>52</v>
      </c>
      <c r="AW152" s="8" t="s">
        <v>24</v>
      </c>
      <c r="AX152" s="8" t="s">
        <v>50</v>
      </c>
      <c r="AY152" s="110" t="s">
        <v>91</v>
      </c>
    </row>
    <row r="153" spans="2:65" s="8" customFormat="1" ht="11.25" x14ac:dyDescent="0.2">
      <c r="B153" s="108"/>
      <c r="D153" s="109" t="s">
        <v>99</v>
      </c>
      <c r="E153" s="110" t="s">
        <v>1</v>
      </c>
      <c r="F153" s="111" t="s">
        <v>133</v>
      </c>
      <c r="H153" s="112">
        <v>1.08</v>
      </c>
      <c r="L153" s="108"/>
      <c r="M153" s="113"/>
      <c r="T153" s="114"/>
      <c r="AT153" s="110" t="s">
        <v>99</v>
      </c>
      <c r="AU153" s="110" t="s">
        <v>52</v>
      </c>
      <c r="AV153" s="8" t="s">
        <v>52</v>
      </c>
      <c r="AW153" s="8" t="s">
        <v>24</v>
      </c>
      <c r="AX153" s="8" t="s">
        <v>50</v>
      </c>
      <c r="AY153" s="110" t="s">
        <v>91</v>
      </c>
    </row>
    <row r="154" spans="2:65" s="8" customFormat="1" ht="11.25" x14ac:dyDescent="0.2">
      <c r="B154" s="108"/>
      <c r="D154" s="109" t="s">
        <v>99</v>
      </c>
      <c r="E154" s="110" t="s">
        <v>1</v>
      </c>
      <c r="F154" s="111" t="s">
        <v>134</v>
      </c>
      <c r="H154" s="112">
        <v>-19.68</v>
      </c>
      <c r="L154" s="108"/>
      <c r="M154" s="113"/>
      <c r="T154" s="114"/>
      <c r="AT154" s="110" t="s">
        <v>99</v>
      </c>
      <c r="AU154" s="110" t="s">
        <v>52</v>
      </c>
      <c r="AV154" s="8" t="s">
        <v>52</v>
      </c>
      <c r="AW154" s="8" t="s">
        <v>24</v>
      </c>
      <c r="AX154" s="8" t="s">
        <v>50</v>
      </c>
      <c r="AY154" s="110" t="s">
        <v>91</v>
      </c>
    </row>
    <row r="155" spans="2:65" s="8" customFormat="1" ht="11.25" x14ac:dyDescent="0.2">
      <c r="B155" s="108"/>
      <c r="D155" s="109" t="s">
        <v>99</v>
      </c>
      <c r="E155" s="110" t="s">
        <v>1</v>
      </c>
      <c r="F155" s="111" t="s">
        <v>135</v>
      </c>
      <c r="H155" s="112">
        <v>-3.0979999999999999</v>
      </c>
      <c r="L155" s="108"/>
      <c r="M155" s="113"/>
      <c r="T155" s="114"/>
      <c r="AT155" s="110" t="s">
        <v>99</v>
      </c>
      <c r="AU155" s="110" t="s">
        <v>52</v>
      </c>
      <c r="AV155" s="8" t="s">
        <v>52</v>
      </c>
      <c r="AW155" s="8" t="s">
        <v>24</v>
      </c>
      <c r="AX155" s="8" t="s">
        <v>50</v>
      </c>
      <c r="AY155" s="110" t="s">
        <v>91</v>
      </c>
    </row>
    <row r="156" spans="2:65" s="9" customFormat="1" ht="11.25" x14ac:dyDescent="0.2">
      <c r="B156" s="115"/>
      <c r="D156" s="109" t="s">
        <v>99</v>
      </c>
      <c r="E156" s="116" t="s">
        <v>1</v>
      </c>
      <c r="F156" s="117" t="s">
        <v>112</v>
      </c>
      <c r="H156" s="118">
        <v>85.012</v>
      </c>
      <c r="L156" s="115"/>
      <c r="M156" s="119"/>
      <c r="T156" s="120"/>
      <c r="AT156" s="116" t="s">
        <v>99</v>
      </c>
      <c r="AU156" s="116" t="s">
        <v>52</v>
      </c>
      <c r="AV156" s="9" t="s">
        <v>97</v>
      </c>
      <c r="AW156" s="9" t="s">
        <v>24</v>
      </c>
      <c r="AX156" s="9" t="s">
        <v>51</v>
      </c>
      <c r="AY156" s="116" t="s">
        <v>91</v>
      </c>
    </row>
    <row r="157" spans="2:65" s="1" customFormat="1" ht="24.2" customHeight="1" x14ac:dyDescent="0.2">
      <c r="B157" s="94"/>
      <c r="C157" s="95" t="s">
        <v>136</v>
      </c>
      <c r="D157" s="95" t="s">
        <v>93</v>
      </c>
      <c r="E157" s="96" t="s">
        <v>137</v>
      </c>
      <c r="F157" s="97" t="s">
        <v>138</v>
      </c>
      <c r="G157" s="98" t="s">
        <v>108</v>
      </c>
      <c r="H157" s="99">
        <v>19.68</v>
      </c>
      <c r="I157" s="100"/>
      <c r="J157" s="100">
        <f>ROUND(I157*H157,2)</f>
        <v>0</v>
      </c>
      <c r="K157" s="101"/>
      <c r="L157" s="24"/>
      <c r="M157" s="102" t="s">
        <v>1</v>
      </c>
      <c r="N157" s="103" t="s">
        <v>32</v>
      </c>
      <c r="O157" s="104">
        <v>1.7889999999999999</v>
      </c>
      <c r="P157" s="104">
        <f>O157*H157</f>
        <v>35.207519999999995</v>
      </c>
      <c r="Q157" s="104">
        <v>0</v>
      </c>
      <c r="R157" s="104">
        <f>Q157*H157</f>
        <v>0</v>
      </c>
      <c r="S157" s="104">
        <v>0</v>
      </c>
      <c r="T157" s="105">
        <f>S157*H157</f>
        <v>0</v>
      </c>
      <c r="AR157" s="106" t="s">
        <v>97</v>
      </c>
      <c r="AT157" s="106" t="s">
        <v>93</v>
      </c>
      <c r="AU157" s="106" t="s">
        <v>52</v>
      </c>
      <c r="AY157" s="12" t="s">
        <v>91</v>
      </c>
      <c r="BE157" s="107">
        <f>IF(N157="základní",J157,0)</f>
        <v>0</v>
      </c>
      <c r="BF157" s="107">
        <f>IF(N157="snížená",J157,0)</f>
        <v>0</v>
      </c>
      <c r="BG157" s="107">
        <f>IF(N157="zákl. přenesená",J157,0)</f>
        <v>0</v>
      </c>
      <c r="BH157" s="107">
        <f>IF(N157="sníž. přenesená",J157,0)</f>
        <v>0</v>
      </c>
      <c r="BI157" s="107">
        <f>IF(N157="nulová",J157,0)</f>
        <v>0</v>
      </c>
      <c r="BJ157" s="12" t="s">
        <v>51</v>
      </c>
      <c r="BK157" s="107">
        <f>ROUND(I157*H157,2)</f>
        <v>0</v>
      </c>
      <c r="BL157" s="12" t="s">
        <v>97</v>
      </c>
      <c r="BM157" s="106" t="s">
        <v>139</v>
      </c>
    </row>
    <row r="158" spans="2:65" s="8" customFormat="1" ht="11.25" x14ac:dyDescent="0.2">
      <c r="B158" s="108"/>
      <c r="D158" s="109" t="s">
        <v>99</v>
      </c>
      <c r="E158" s="110" t="s">
        <v>1</v>
      </c>
      <c r="F158" s="111" t="s">
        <v>140</v>
      </c>
      <c r="H158" s="112">
        <v>19.68</v>
      </c>
      <c r="L158" s="108"/>
      <c r="M158" s="113"/>
      <c r="T158" s="114"/>
      <c r="AT158" s="110" t="s">
        <v>99</v>
      </c>
      <c r="AU158" s="110" t="s">
        <v>52</v>
      </c>
      <c r="AV158" s="8" t="s">
        <v>52</v>
      </c>
      <c r="AW158" s="8" t="s">
        <v>24</v>
      </c>
      <c r="AX158" s="8" t="s">
        <v>51</v>
      </c>
      <c r="AY158" s="110" t="s">
        <v>91</v>
      </c>
    </row>
    <row r="159" spans="2:65" s="1" customFormat="1" ht="16.5" customHeight="1" x14ac:dyDescent="0.2">
      <c r="B159" s="94"/>
      <c r="C159" s="121" t="s">
        <v>141</v>
      </c>
      <c r="D159" s="121" t="s">
        <v>142</v>
      </c>
      <c r="E159" s="122" t="s">
        <v>143</v>
      </c>
      <c r="F159" s="123" t="s">
        <v>144</v>
      </c>
      <c r="G159" s="124" t="s">
        <v>145</v>
      </c>
      <c r="H159" s="125">
        <v>39.36</v>
      </c>
      <c r="I159" s="126"/>
      <c r="J159" s="126">
        <f>ROUND(I159*H159,2)</f>
        <v>0</v>
      </c>
      <c r="K159" s="127"/>
      <c r="L159" s="128"/>
      <c r="M159" s="129" t="s">
        <v>1</v>
      </c>
      <c r="N159" s="130" t="s">
        <v>32</v>
      </c>
      <c r="O159" s="104">
        <v>0</v>
      </c>
      <c r="P159" s="104">
        <f>O159*H159</f>
        <v>0</v>
      </c>
      <c r="Q159" s="104">
        <v>1</v>
      </c>
      <c r="R159" s="104">
        <f>Q159*H159</f>
        <v>39.36</v>
      </c>
      <c r="S159" s="104">
        <v>0</v>
      </c>
      <c r="T159" s="105">
        <f>S159*H159</f>
        <v>0</v>
      </c>
      <c r="AR159" s="106" t="s">
        <v>141</v>
      </c>
      <c r="AT159" s="106" t="s">
        <v>142</v>
      </c>
      <c r="AU159" s="106" t="s">
        <v>52</v>
      </c>
      <c r="AY159" s="12" t="s">
        <v>91</v>
      </c>
      <c r="BE159" s="107">
        <f>IF(N159="základní",J159,0)</f>
        <v>0</v>
      </c>
      <c r="BF159" s="107">
        <f>IF(N159="snížená",J159,0)</f>
        <v>0</v>
      </c>
      <c r="BG159" s="107">
        <f>IF(N159="zákl. přenesená",J159,0)</f>
        <v>0</v>
      </c>
      <c r="BH159" s="107">
        <f>IF(N159="sníž. přenesená",J159,0)</f>
        <v>0</v>
      </c>
      <c r="BI159" s="107">
        <f>IF(N159="nulová",J159,0)</f>
        <v>0</v>
      </c>
      <c r="BJ159" s="12" t="s">
        <v>51</v>
      </c>
      <c r="BK159" s="107">
        <f>ROUND(I159*H159,2)</f>
        <v>0</v>
      </c>
      <c r="BL159" s="12" t="s">
        <v>97</v>
      </c>
      <c r="BM159" s="106" t="s">
        <v>146</v>
      </c>
    </row>
    <row r="160" spans="2:65" s="8" customFormat="1" ht="11.25" x14ac:dyDescent="0.2">
      <c r="B160" s="108"/>
      <c r="D160" s="109" t="s">
        <v>99</v>
      </c>
      <c r="F160" s="111" t="s">
        <v>147</v>
      </c>
      <c r="H160" s="112">
        <v>39.36</v>
      </c>
      <c r="L160" s="108"/>
      <c r="M160" s="113"/>
      <c r="T160" s="114"/>
      <c r="AT160" s="110" t="s">
        <v>99</v>
      </c>
      <c r="AU160" s="110" t="s">
        <v>52</v>
      </c>
      <c r="AV160" s="8" t="s">
        <v>52</v>
      </c>
      <c r="AW160" s="8" t="s">
        <v>3</v>
      </c>
      <c r="AX160" s="8" t="s">
        <v>51</v>
      </c>
      <c r="AY160" s="110" t="s">
        <v>91</v>
      </c>
    </row>
    <row r="161" spans="2:65" s="1" customFormat="1" ht="24.2" customHeight="1" x14ac:dyDescent="0.2">
      <c r="B161" s="94"/>
      <c r="C161" s="95" t="s">
        <v>148</v>
      </c>
      <c r="D161" s="95" t="s">
        <v>93</v>
      </c>
      <c r="E161" s="96" t="s">
        <v>149</v>
      </c>
      <c r="F161" s="97" t="s">
        <v>150</v>
      </c>
      <c r="G161" s="98" t="s">
        <v>96</v>
      </c>
      <c r="H161" s="99">
        <v>50</v>
      </c>
      <c r="I161" s="100"/>
      <c r="J161" s="100">
        <f>ROUND(I161*H161,2)</f>
        <v>0</v>
      </c>
      <c r="K161" s="101"/>
      <c r="L161" s="24"/>
      <c r="M161" s="102" t="s">
        <v>1</v>
      </c>
      <c r="N161" s="103" t="s">
        <v>32</v>
      </c>
      <c r="O161" s="104">
        <v>0.66800000000000004</v>
      </c>
      <c r="P161" s="104">
        <f>O161*H161</f>
        <v>33.4</v>
      </c>
      <c r="Q161" s="104">
        <v>0</v>
      </c>
      <c r="R161" s="104">
        <f>Q161*H161</f>
        <v>0</v>
      </c>
      <c r="S161" s="104">
        <v>0</v>
      </c>
      <c r="T161" s="105">
        <f>S161*H161</f>
        <v>0</v>
      </c>
      <c r="AR161" s="106" t="s">
        <v>97</v>
      </c>
      <c r="AT161" s="106" t="s">
        <v>93</v>
      </c>
      <c r="AU161" s="106" t="s">
        <v>52</v>
      </c>
      <c r="AY161" s="12" t="s">
        <v>91</v>
      </c>
      <c r="BE161" s="107">
        <f>IF(N161="základní",J161,0)</f>
        <v>0</v>
      </c>
      <c r="BF161" s="107">
        <f>IF(N161="snížená",J161,0)</f>
        <v>0</v>
      </c>
      <c r="BG161" s="107">
        <f>IF(N161="zákl. přenesená",J161,0)</f>
        <v>0</v>
      </c>
      <c r="BH161" s="107">
        <f>IF(N161="sníž. přenesená",J161,0)</f>
        <v>0</v>
      </c>
      <c r="BI161" s="107">
        <f>IF(N161="nulová",J161,0)</f>
        <v>0</v>
      </c>
      <c r="BJ161" s="12" t="s">
        <v>51</v>
      </c>
      <c r="BK161" s="107">
        <f>ROUND(I161*H161,2)</f>
        <v>0</v>
      </c>
      <c r="BL161" s="12" t="s">
        <v>97</v>
      </c>
      <c r="BM161" s="106" t="s">
        <v>151</v>
      </c>
    </row>
    <row r="162" spans="2:65" s="1" customFormat="1" ht="33" customHeight="1" x14ac:dyDescent="0.2">
      <c r="B162" s="94"/>
      <c r="C162" s="95" t="s">
        <v>152</v>
      </c>
      <c r="D162" s="95" t="s">
        <v>93</v>
      </c>
      <c r="E162" s="96" t="s">
        <v>153</v>
      </c>
      <c r="F162" s="97" t="s">
        <v>154</v>
      </c>
      <c r="G162" s="98" t="s">
        <v>96</v>
      </c>
      <c r="H162" s="99">
        <v>100</v>
      </c>
      <c r="I162" s="100"/>
      <c r="J162" s="100">
        <f>ROUND(I162*H162,2)</f>
        <v>0</v>
      </c>
      <c r="K162" s="101"/>
      <c r="L162" s="24"/>
      <c r="M162" s="102" t="s">
        <v>1</v>
      </c>
      <c r="N162" s="103" t="s">
        <v>32</v>
      </c>
      <c r="O162" s="104">
        <v>4.3999999999999997E-2</v>
      </c>
      <c r="P162" s="104">
        <f>O162*H162</f>
        <v>4.3999999999999995</v>
      </c>
      <c r="Q162" s="104">
        <v>0</v>
      </c>
      <c r="R162" s="104">
        <f>Q162*H162</f>
        <v>0</v>
      </c>
      <c r="S162" s="104">
        <v>0</v>
      </c>
      <c r="T162" s="105">
        <f>S162*H162</f>
        <v>0</v>
      </c>
      <c r="AR162" s="106" t="s">
        <v>97</v>
      </c>
      <c r="AT162" s="106" t="s">
        <v>93</v>
      </c>
      <c r="AU162" s="106" t="s">
        <v>52</v>
      </c>
      <c r="AY162" s="12" t="s">
        <v>91</v>
      </c>
      <c r="BE162" s="107">
        <f>IF(N162="základní",J162,0)</f>
        <v>0</v>
      </c>
      <c r="BF162" s="107">
        <f>IF(N162="snížená",J162,0)</f>
        <v>0</v>
      </c>
      <c r="BG162" s="107">
        <f>IF(N162="zákl. přenesená",J162,0)</f>
        <v>0</v>
      </c>
      <c r="BH162" s="107">
        <f>IF(N162="sníž. přenesená",J162,0)</f>
        <v>0</v>
      </c>
      <c r="BI162" s="107">
        <f>IF(N162="nulová",J162,0)</f>
        <v>0</v>
      </c>
      <c r="BJ162" s="12" t="s">
        <v>51</v>
      </c>
      <c r="BK162" s="107">
        <f>ROUND(I162*H162,2)</f>
        <v>0</v>
      </c>
      <c r="BL162" s="12" t="s">
        <v>97</v>
      </c>
      <c r="BM162" s="106" t="s">
        <v>155</v>
      </c>
    </row>
    <row r="163" spans="2:65" s="1" customFormat="1" ht="24.2" customHeight="1" x14ac:dyDescent="0.2">
      <c r="B163" s="94"/>
      <c r="C163" s="95" t="s">
        <v>156</v>
      </c>
      <c r="D163" s="95" t="s">
        <v>93</v>
      </c>
      <c r="E163" s="96" t="s">
        <v>157</v>
      </c>
      <c r="F163" s="97" t="s">
        <v>158</v>
      </c>
      <c r="G163" s="98" t="s">
        <v>96</v>
      </c>
      <c r="H163" s="99">
        <v>150</v>
      </c>
      <c r="I163" s="100"/>
      <c r="J163" s="100">
        <f>ROUND(I163*H163,2)</f>
        <v>0</v>
      </c>
      <c r="K163" s="101"/>
      <c r="L163" s="24"/>
      <c r="M163" s="102" t="s">
        <v>1</v>
      </c>
      <c r="N163" s="103" t="s">
        <v>32</v>
      </c>
      <c r="O163" s="104">
        <v>7.0000000000000001E-3</v>
      </c>
      <c r="P163" s="104">
        <f>O163*H163</f>
        <v>1.05</v>
      </c>
      <c r="Q163" s="104">
        <v>0</v>
      </c>
      <c r="R163" s="104">
        <f>Q163*H163</f>
        <v>0</v>
      </c>
      <c r="S163" s="104">
        <v>0</v>
      </c>
      <c r="T163" s="105">
        <f>S163*H163</f>
        <v>0</v>
      </c>
      <c r="AR163" s="106" t="s">
        <v>97</v>
      </c>
      <c r="AT163" s="106" t="s">
        <v>93</v>
      </c>
      <c r="AU163" s="106" t="s">
        <v>52</v>
      </c>
      <c r="AY163" s="12" t="s">
        <v>91</v>
      </c>
      <c r="BE163" s="107">
        <f>IF(N163="základní",J163,0)</f>
        <v>0</v>
      </c>
      <c r="BF163" s="107">
        <f>IF(N163="snížená",J163,0)</f>
        <v>0</v>
      </c>
      <c r="BG163" s="107">
        <f>IF(N163="zákl. přenesená",J163,0)</f>
        <v>0</v>
      </c>
      <c r="BH163" s="107">
        <f>IF(N163="sníž. přenesená",J163,0)</f>
        <v>0</v>
      </c>
      <c r="BI163" s="107">
        <f>IF(N163="nulová",J163,0)</f>
        <v>0</v>
      </c>
      <c r="BJ163" s="12" t="s">
        <v>51</v>
      </c>
      <c r="BK163" s="107">
        <f>ROUND(I163*H163,2)</f>
        <v>0</v>
      </c>
      <c r="BL163" s="12" t="s">
        <v>97</v>
      </c>
      <c r="BM163" s="106" t="s">
        <v>159</v>
      </c>
    </row>
    <row r="164" spans="2:65" s="1" customFormat="1" ht="16.5" customHeight="1" x14ac:dyDescent="0.2">
      <c r="B164" s="94"/>
      <c r="C164" s="121" t="s">
        <v>160</v>
      </c>
      <c r="D164" s="121" t="s">
        <v>142</v>
      </c>
      <c r="E164" s="122" t="s">
        <v>161</v>
      </c>
      <c r="F164" s="123" t="s">
        <v>162</v>
      </c>
      <c r="G164" s="124" t="s">
        <v>163</v>
      </c>
      <c r="H164" s="125">
        <v>3</v>
      </c>
      <c r="I164" s="126"/>
      <c r="J164" s="126">
        <f>ROUND(I164*H164,2)</f>
        <v>0</v>
      </c>
      <c r="K164" s="127"/>
      <c r="L164" s="128"/>
      <c r="M164" s="129" t="s">
        <v>1</v>
      </c>
      <c r="N164" s="130" t="s">
        <v>32</v>
      </c>
      <c r="O164" s="104">
        <v>0</v>
      </c>
      <c r="P164" s="104">
        <f>O164*H164</f>
        <v>0</v>
      </c>
      <c r="Q164" s="104">
        <v>1E-3</v>
      </c>
      <c r="R164" s="104">
        <f>Q164*H164</f>
        <v>3.0000000000000001E-3</v>
      </c>
      <c r="S164" s="104">
        <v>0</v>
      </c>
      <c r="T164" s="105">
        <f>S164*H164</f>
        <v>0</v>
      </c>
      <c r="AR164" s="106" t="s">
        <v>141</v>
      </c>
      <c r="AT164" s="106" t="s">
        <v>142</v>
      </c>
      <c r="AU164" s="106" t="s">
        <v>52</v>
      </c>
      <c r="AY164" s="12" t="s">
        <v>91</v>
      </c>
      <c r="BE164" s="107">
        <f>IF(N164="základní",J164,0)</f>
        <v>0</v>
      </c>
      <c r="BF164" s="107">
        <f>IF(N164="snížená",J164,0)</f>
        <v>0</v>
      </c>
      <c r="BG164" s="107">
        <f>IF(N164="zákl. přenesená",J164,0)</f>
        <v>0</v>
      </c>
      <c r="BH164" s="107">
        <f>IF(N164="sníž. přenesená",J164,0)</f>
        <v>0</v>
      </c>
      <c r="BI164" s="107">
        <f>IF(N164="nulová",J164,0)</f>
        <v>0</v>
      </c>
      <c r="BJ164" s="12" t="s">
        <v>51</v>
      </c>
      <c r="BK164" s="107">
        <f>ROUND(I164*H164,2)</f>
        <v>0</v>
      </c>
      <c r="BL164" s="12" t="s">
        <v>97</v>
      </c>
      <c r="BM164" s="106" t="s">
        <v>164</v>
      </c>
    </row>
    <row r="165" spans="2:65" s="8" customFormat="1" ht="11.25" x14ac:dyDescent="0.2">
      <c r="B165" s="108"/>
      <c r="D165" s="109" t="s">
        <v>99</v>
      </c>
      <c r="F165" s="111" t="s">
        <v>165</v>
      </c>
      <c r="H165" s="112">
        <v>3</v>
      </c>
      <c r="L165" s="108"/>
      <c r="M165" s="113"/>
      <c r="T165" s="114"/>
      <c r="AT165" s="110" t="s">
        <v>99</v>
      </c>
      <c r="AU165" s="110" t="s">
        <v>52</v>
      </c>
      <c r="AV165" s="8" t="s">
        <v>52</v>
      </c>
      <c r="AW165" s="8" t="s">
        <v>3</v>
      </c>
      <c r="AX165" s="8" t="s">
        <v>51</v>
      </c>
      <c r="AY165" s="110" t="s">
        <v>91</v>
      </c>
    </row>
    <row r="166" spans="2:65" s="1" customFormat="1" ht="24.2" customHeight="1" x14ac:dyDescent="0.2">
      <c r="B166" s="94"/>
      <c r="C166" s="95" t="s">
        <v>166</v>
      </c>
      <c r="D166" s="95" t="s">
        <v>93</v>
      </c>
      <c r="E166" s="96" t="s">
        <v>167</v>
      </c>
      <c r="F166" s="97" t="s">
        <v>168</v>
      </c>
      <c r="G166" s="98" t="s">
        <v>96</v>
      </c>
      <c r="H166" s="99">
        <v>54.16</v>
      </c>
      <c r="I166" s="100"/>
      <c r="J166" s="100">
        <f>ROUND(I166*H166,2)</f>
        <v>0</v>
      </c>
      <c r="K166" s="101"/>
      <c r="L166" s="24"/>
      <c r="M166" s="102" t="s">
        <v>1</v>
      </c>
      <c r="N166" s="103" t="s">
        <v>32</v>
      </c>
      <c r="O166" s="104">
        <v>9.7000000000000003E-2</v>
      </c>
      <c r="P166" s="104">
        <f>O166*H166</f>
        <v>5.25352</v>
      </c>
      <c r="Q166" s="104">
        <v>0</v>
      </c>
      <c r="R166" s="104">
        <f>Q166*H166</f>
        <v>0</v>
      </c>
      <c r="S166" s="104">
        <v>0</v>
      </c>
      <c r="T166" s="105">
        <f>S166*H166</f>
        <v>0</v>
      </c>
      <c r="AR166" s="106" t="s">
        <v>97</v>
      </c>
      <c r="AT166" s="106" t="s">
        <v>93</v>
      </c>
      <c r="AU166" s="106" t="s">
        <v>52</v>
      </c>
      <c r="AY166" s="12" t="s">
        <v>91</v>
      </c>
      <c r="BE166" s="107">
        <f>IF(N166="základní",J166,0)</f>
        <v>0</v>
      </c>
      <c r="BF166" s="107">
        <f>IF(N166="snížená",J166,0)</f>
        <v>0</v>
      </c>
      <c r="BG166" s="107">
        <f>IF(N166="zákl. přenesená",J166,0)</f>
        <v>0</v>
      </c>
      <c r="BH166" s="107">
        <f>IF(N166="sníž. přenesená",J166,0)</f>
        <v>0</v>
      </c>
      <c r="BI166" s="107">
        <f>IF(N166="nulová",J166,0)</f>
        <v>0</v>
      </c>
      <c r="BJ166" s="12" t="s">
        <v>51</v>
      </c>
      <c r="BK166" s="107">
        <f>ROUND(I166*H166,2)</f>
        <v>0</v>
      </c>
      <c r="BL166" s="12" t="s">
        <v>97</v>
      </c>
      <c r="BM166" s="106" t="s">
        <v>169</v>
      </c>
    </row>
    <row r="167" spans="2:65" s="8" customFormat="1" ht="11.25" x14ac:dyDescent="0.2">
      <c r="B167" s="108"/>
      <c r="D167" s="109" t="s">
        <v>99</v>
      </c>
      <c r="E167" s="110" t="s">
        <v>1</v>
      </c>
      <c r="F167" s="111" t="s">
        <v>170</v>
      </c>
      <c r="H167" s="112">
        <v>54.16</v>
      </c>
      <c r="L167" s="108"/>
      <c r="M167" s="113"/>
      <c r="T167" s="114"/>
      <c r="AT167" s="110" t="s">
        <v>99</v>
      </c>
      <c r="AU167" s="110" t="s">
        <v>52</v>
      </c>
      <c r="AV167" s="8" t="s">
        <v>52</v>
      </c>
      <c r="AW167" s="8" t="s">
        <v>24</v>
      </c>
      <c r="AX167" s="8" t="s">
        <v>51</v>
      </c>
      <c r="AY167" s="110" t="s">
        <v>91</v>
      </c>
    </row>
    <row r="168" spans="2:65" s="7" customFormat="1" ht="22.9" customHeight="1" x14ac:dyDescent="0.2">
      <c r="B168" s="83"/>
      <c r="D168" s="84" t="s">
        <v>49</v>
      </c>
      <c r="E168" s="92" t="s">
        <v>52</v>
      </c>
      <c r="F168" s="92" t="s">
        <v>171</v>
      </c>
      <c r="J168" s="93">
        <f>BK168</f>
        <v>0</v>
      </c>
      <c r="L168" s="83"/>
      <c r="M168" s="87"/>
      <c r="P168" s="88">
        <f>SUM(P169:P172)</f>
        <v>0.74739299999999997</v>
      </c>
      <c r="R168" s="88">
        <f>SUM(R169:R172)</f>
        <v>1.24672915</v>
      </c>
      <c r="T168" s="89">
        <f>SUM(T169:T172)</f>
        <v>0</v>
      </c>
      <c r="AR168" s="84" t="s">
        <v>51</v>
      </c>
      <c r="AT168" s="90" t="s">
        <v>49</v>
      </c>
      <c r="AU168" s="90" t="s">
        <v>51</v>
      </c>
      <c r="AY168" s="84" t="s">
        <v>91</v>
      </c>
      <c r="BK168" s="91">
        <f>SUM(BK169:BK172)</f>
        <v>0</v>
      </c>
    </row>
    <row r="169" spans="2:65" s="1" customFormat="1" ht="24.2" customHeight="1" x14ac:dyDescent="0.2">
      <c r="B169" s="94"/>
      <c r="C169" s="95" t="s">
        <v>172</v>
      </c>
      <c r="D169" s="95" t="s">
        <v>93</v>
      </c>
      <c r="E169" s="96" t="s">
        <v>173</v>
      </c>
      <c r="F169" s="97" t="s">
        <v>174</v>
      </c>
      <c r="G169" s="98" t="s">
        <v>108</v>
      </c>
      <c r="H169" s="99">
        <v>0.48599999999999999</v>
      </c>
      <c r="I169" s="100"/>
      <c r="J169" s="100">
        <f>ROUND(I169*H169,2)</f>
        <v>0</v>
      </c>
      <c r="K169" s="101"/>
      <c r="L169" s="24"/>
      <c r="M169" s="102" t="s">
        <v>1</v>
      </c>
      <c r="N169" s="103" t="s">
        <v>32</v>
      </c>
      <c r="O169" s="104">
        <v>0.629</v>
      </c>
      <c r="P169" s="104">
        <f>O169*H169</f>
        <v>0.30569400000000002</v>
      </c>
      <c r="Q169" s="104">
        <v>2.5018699999999998</v>
      </c>
      <c r="R169" s="104">
        <f>Q169*H169</f>
        <v>1.2159088199999999</v>
      </c>
      <c r="S169" s="104">
        <v>0</v>
      </c>
      <c r="T169" s="105">
        <f>S169*H169</f>
        <v>0</v>
      </c>
      <c r="AR169" s="106" t="s">
        <v>97</v>
      </c>
      <c r="AT169" s="106" t="s">
        <v>93</v>
      </c>
      <c r="AU169" s="106" t="s">
        <v>52</v>
      </c>
      <c r="AY169" s="12" t="s">
        <v>91</v>
      </c>
      <c r="BE169" s="107">
        <f>IF(N169="základní",J169,0)</f>
        <v>0</v>
      </c>
      <c r="BF169" s="107">
        <f>IF(N169="snížená",J169,0)</f>
        <v>0</v>
      </c>
      <c r="BG169" s="107">
        <f>IF(N169="zákl. přenesená",J169,0)</f>
        <v>0</v>
      </c>
      <c r="BH169" s="107">
        <f>IF(N169="sníž. přenesená",J169,0)</f>
        <v>0</v>
      </c>
      <c r="BI169" s="107">
        <f>IF(N169="nulová",J169,0)</f>
        <v>0</v>
      </c>
      <c r="BJ169" s="12" t="s">
        <v>51</v>
      </c>
      <c r="BK169" s="107">
        <f>ROUND(I169*H169,2)</f>
        <v>0</v>
      </c>
      <c r="BL169" s="12" t="s">
        <v>97</v>
      </c>
      <c r="BM169" s="106" t="s">
        <v>175</v>
      </c>
    </row>
    <row r="170" spans="2:65" s="8" customFormat="1" ht="11.25" x14ac:dyDescent="0.2">
      <c r="B170" s="108"/>
      <c r="D170" s="109" t="s">
        <v>99</v>
      </c>
      <c r="E170" s="110" t="s">
        <v>1</v>
      </c>
      <c r="F170" s="111" t="s">
        <v>117</v>
      </c>
      <c r="H170" s="112">
        <v>0.48599999999999999</v>
      </c>
      <c r="L170" s="108"/>
      <c r="M170" s="113"/>
      <c r="T170" s="114"/>
      <c r="AT170" s="110" t="s">
        <v>99</v>
      </c>
      <c r="AU170" s="110" t="s">
        <v>52</v>
      </c>
      <c r="AV170" s="8" t="s">
        <v>52</v>
      </c>
      <c r="AW170" s="8" t="s">
        <v>24</v>
      </c>
      <c r="AX170" s="8" t="s">
        <v>51</v>
      </c>
      <c r="AY170" s="110" t="s">
        <v>91</v>
      </c>
    </row>
    <row r="171" spans="2:65" s="1" customFormat="1" ht="16.5" customHeight="1" x14ac:dyDescent="0.2">
      <c r="B171" s="94"/>
      <c r="C171" s="95" t="s">
        <v>8</v>
      </c>
      <c r="D171" s="95" t="s">
        <v>93</v>
      </c>
      <c r="E171" s="96" t="s">
        <v>176</v>
      </c>
      <c r="F171" s="97" t="s">
        <v>177</v>
      </c>
      <c r="G171" s="98" t="s">
        <v>145</v>
      </c>
      <c r="H171" s="99">
        <v>2.9000000000000001E-2</v>
      </c>
      <c r="I171" s="100"/>
      <c r="J171" s="100">
        <f>ROUND(I171*H171,2)</f>
        <v>0</v>
      </c>
      <c r="K171" s="101"/>
      <c r="L171" s="24"/>
      <c r="M171" s="102" t="s">
        <v>1</v>
      </c>
      <c r="N171" s="103" t="s">
        <v>32</v>
      </c>
      <c r="O171" s="104">
        <v>15.231</v>
      </c>
      <c r="P171" s="104">
        <f>O171*H171</f>
        <v>0.44169900000000001</v>
      </c>
      <c r="Q171" s="104">
        <v>1.06277</v>
      </c>
      <c r="R171" s="104">
        <f>Q171*H171</f>
        <v>3.082033E-2</v>
      </c>
      <c r="S171" s="104">
        <v>0</v>
      </c>
      <c r="T171" s="105">
        <f>S171*H171</f>
        <v>0</v>
      </c>
      <c r="AR171" s="106" t="s">
        <v>97</v>
      </c>
      <c r="AT171" s="106" t="s">
        <v>93</v>
      </c>
      <c r="AU171" s="106" t="s">
        <v>52</v>
      </c>
      <c r="AY171" s="12" t="s">
        <v>91</v>
      </c>
      <c r="BE171" s="107">
        <f>IF(N171="základní",J171,0)</f>
        <v>0</v>
      </c>
      <c r="BF171" s="107">
        <f>IF(N171="snížená",J171,0)</f>
        <v>0</v>
      </c>
      <c r="BG171" s="107">
        <f>IF(N171="zákl. přenesená",J171,0)</f>
        <v>0</v>
      </c>
      <c r="BH171" s="107">
        <f>IF(N171="sníž. přenesená",J171,0)</f>
        <v>0</v>
      </c>
      <c r="BI171" s="107">
        <f>IF(N171="nulová",J171,0)</f>
        <v>0</v>
      </c>
      <c r="BJ171" s="12" t="s">
        <v>51</v>
      </c>
      <c r="BK171" s="107">
        <f>ROUND(I171*H171,2)</f>
        <v>0</v>
      </c>
      <c r="BL171" s="12" t="s">
        <v>97</v>
      </c>
      <c r="BM171" s="106" t="s">
        <v>178</v>
      </c>
    </row>
    <row r="172" spans="2:65" s="8" customFormat="1" ht="11.25" x14ac:dyDescent="0.2">
      <c r="B172" s="108"/>
      <c r="D172" s="109" t="s">
        <v>99</v>
      </c>
      <c r="E172" s="110" t="s">
        <v>1</v>
      </c>
      <c r="F172" s="111" t="s">
        <v>179</v>
      </c>
      <c r="H172" s="112">
        <v>2.9000000000000001E-2</v>
      </c>
      <c r="L172" s="108"/>
      <c r="M172" s="113"/>
      <c r="T172" s="114"/>
      <c r="AT172" s="110" t="s">
        <v>99</v>
      </c>
      <c r="AU172" s="110" t="s">
        <v>52</v>
      </c>
      <c r="AV172" s="8" t="s">
        <v>52</v>
      </c>
      <c r="AW172" s="8" t="s">
        <v>24</v>
      </c>
      <c r="AX172" s="8" t="s">
        <v>51</v>
      </c>
      <c r="AY172" s="110" t="s">
        <v>91</v>
      </c>
    </row>
    <row r="173" spans="2:65" s="7" customFormat="1" ht="22.9" customHeight="1" x14ac:dyDescent="0.2">
      <c r="B173" s="83"/>
      <c r="D173" s="84" t="s">
        <v>49</v>
      </c>
      <c r="E173" s="92" t="s">
        <v>105</v>
      </c>
      <c r="F173" s="92" t="s">
        <v>180</v>
      </c>
      <c r="J173" s="93">
        <f>BK173</f>
        <v>0</v>
      </c>
      <c r="L173" s="83"/>
      <c r="M173" s="87"/>
      <c r="P173" s="88">
        <f>SUM(P174:P175)</f>
        <v>11.156712000000001</v>
      </c>
      <c r="R173" s="88">
        <f>SUM(R174:R175)</f>
        <v>5.7828456000000008</v>
      </c>
      <c r="T173" s="89">
        <f>SUM(T174:T175)</f>
        <v>0</v>
      </c>
      <c r="AR173" s="84" t="s">
        <v>51</v>
      </c>
      <c r="AT173" s="90" t="s">
        <v>49</v>
      </c>
      <c r="AU173" s="90" t="s">
        <v>51</v>
      </c>
      <c r="AY173" s="84" t="s">
        <v>91</v>
      </c>
      <c r="BK173" s="91">
        <f>SUM(BK174:BK175)</f>
        <v>0</v>
      </c>
    </row>
    <row r="174" spans="2:65" s="1" customFormat="1" ht="24.2" customHeight="1" x14ac:dyDescent="0.2">
      <c r="B174" s="94"/>
      <c r="C174" s="95" t="s">
        <v>181</v>
      </c>
      <c r="D174" s="95" t="s">
        <v>93</v>
      </c>
      <c r="E174" s="96" t="s">
        <v>182</v>
      </c>
      <c r="F174" s="97" t="s">
        <v>183</v>
      </c>
      <c r="G174" s="98" t="s">
        <v>108</v>
      </c>
      <c r="H174" s="99">
        <v>2.1480000000000001</v>
      </c>
      <c r="I174" s="100"/>
      <c r="J174" s="100">
        <f>ROUND(I174*H174,2)</f>
        <v>0</v>
      </c>
      <c r="K174" s="101"/>
      <c r="L174" s="24"/>
      <c r="M174" s="102" t="s">
        <v>1</v>
      </c>
      <c r="N174" s="103" t="s">
        <v>32</v>
      </c>
      <c r="O174" s="104">
        <v>5.194</v>
      </c>
      <c r="P174" s="104">
        <f>O174*H174</f>
        <v>11.156712000000001</v>
      </c>
      <c r="Q174" s="104">
        <v>2.6922000000000001</v>
      </c>
      <c r="R174" s="104">
        <f>Q174*H174</f>
        <v>5.7828456000000008</v>
      </c>
      <c r="S174" s="104">
        <v>0</v>
      </c>
      <c r="T174" s="105">
        <f>S174*H174</f>
        <v>0</v>
      </c>
      <c r="AR174" s="106" t="s">
        <v>97</v>
      </c>
      <c r="AT174" s="106" t="s">
        <v>93</v>
      </c>
      <c r="AU174" s="106" t="s">
        <v>52</v>
      </c>
      <c r="AY174" s="12" t="s">
        <v>91</v>
      </c>
      <c r="BE174" s="107">
        <f>IF(N174="základní",J174,0)</f>
        <v>0</v>
      </c>
      <c r="BF174" s="107">
        <f>IF(N174="snížená",J174,0)</f>
        <v>0</v>
      </c>
      <c r="BG174" s="107">
        <f>IF(N174="zákl. přenesená",J174,0)</f>
        <v>0</v>
      </c>
      <c r="BH174" s="107">
        <f>IF(N174="sníž. přenesená",J174,0)</f>
        <v>0</v>
      </c>
      <c r="BI174" s="107">
        <f>IF(N174="nulová",J174,0)</f>
        <v>0</v>
      </c>
      <c r="BJ174" s="12" t="s">
        <v>51</v>
      </c>
      <c r="BK174" s="107">
        <f>ROUND(I174*H174,2)</f>
        <v>0</v>
      </c>
      <c r="BL174" s="12" t="s">
        <v>97</v>
      </c>
      <c r="BM174" s="106" t="s">
        <v>184</v>
      </c>
    </row>
    <row r="175" spans="2:65" s="8" customFormat="1" ht="11.25" x14ac:dyDescent="0.2">
      <c r="B175" s="108"/>
      <c r="D175" s="109" t="s">
        <v>99</v>
      </c>
      <c r="E175" s="110" t="s">
        <v>1</v>
      </c>
      <c r="F175" s="111" t="s">
        <v>185</v>
      </c>
      <c r="H175" s="112">
        <v>2.1480000000000001</v>
      </c>
      <c r="L175" s="108"/>
      <c r="M175" s="113"/>
      <c r="T175" s="114"/>
      <c r="AT175" s="110" t="s">
        <v>99</v>
      </c>
      <c r="AU175" s="110" t="s">
        <v>52</v>
      </c>
      <c r="AV175" s="8" t="s">
        <v>52</v>
      </c>
      <c r="AW175" s="8" t="s">
        <v>24</v>
      </c>
      <c r="AX175" s="8" t="s">
        <v>51</v>
      </c>
      <c r="AY175" s="110" t="s">
        <v>91</v>
      </c>
    </row>
    <row r="176" spans="2:65" s="7" customFormat="1" ht="22.9" customHeight="1" x14ac:dyDescent="0.2">
      <c r="B176" s="83"/>
      <c r="D176" s="84" t="s">
        <v>49</v>
      </c>
      <c r="E176" s="92" t="s">
        <v>97</v>
      </c>
      <c r="F176" s="92" t="s">
        <v>186</v>
      </c>
      <c r="J176" s="93">
        <f>BK176</f>
        <v>0</v>
      </c>
      <c r="L176" s="83"/>
      <c r="M176" s="87"/>
      <c r="P176" s="88">
        <f>SUM(P177:P178)</f>
        <v>8.3393999999999995</v>
      </c>
      <c r="R176" s="88">
        <f>SUM(R177:R178)</f>
        <v>0</v>
      </c>
      <c r="T176" s="89">
        <f>SUM(T177:T178)</f>
        <v>0</v>
      </c>
      <c r="AR176" s="84" t="s">
        <v>51</v>
      </c>
      <c r="AT176" s="90" t="s">
        <v>49</v>
      </c>
      <c r="AU176" s="90" t="s">
        <v>51</v>
      </c>
      <c r="AY176" s="84" t="s">
        <v>91</v>
      </c>
      <c r="BK176" s="91">
        <f>SUM(BK177:BK178)</f>
        <v>0</v>
      </c>
    </row>
    <row r="177" spans="2:65" s="1" customFormat="1" ht="24.2" customHeight="1" x14ac:dyDescent="0.2">
      <c r="B177" s="94"/>
      <c r="C177" s="95" t="s">
        <v>187</v>
      </c>
      <c r="D177" s="95" t="s">
        <v>93</v>
      </c>
      <c r="E177" s="96" t="s">
        <v>188</v>
      </c>
      <c r="F177" s="97" t="s">
        <v>189</v>
      </c>
      <c r="G177" s="98" t="s">
        <v>108</v>
      </c>
      <c r="H177" s="99">
        <v>4.92</v>
      </c>
      <c r="I177" s="100"/>
      <c r="J177" s="100">
        <f>ROUND(I177*H177,2)</f>
        <v>0</v>
      </c>
      <c r="K177" s="101"/>
      <c r="L177" s="24"/>
      <c r="M177" s="102" t="s">
        <v>1</v>
      </c>
      <c r="N177" s="103" t="s">
        <v>32</v>
      </c>
      <c r="O177" s="104">
        <v>1.6950000000000001</v>
      </c>
      <c r="P177" s="104">
        <f>O177*H177</f>
        <v>8.3393999999999995</v>
      </c>
      <c r="Q177" s="104">
        <v>0</v>
      </c>
      <c r="R177" s="104">
        <f>Q177*H177</f>
        <v>0</v>
      </c>
      <c r="S177" s="104">
        <v>0</v>
      </c>
      <c r="T177" s="105">
        <f>S177*H177</f>
        <v>0</v>
      </c>
      <c r="AR177" s="106" t="s">
        <v>97</v>
      </c>
      <c r="AT177" s="106" t="s">
        <v>93</v>
      </c>
      <c r="AU177" s="106" t="s">
        <v>52</v>
      </c>
      <c r="AY177" s="12" t="s">
        <v>91</v>
      </c>
      <c r="BE177" s="107">
        <f>IF(N177="základní",J177,0)</f>
        <v>0</v>
      </c>
      <c r="BF177" s="107">
        <f>IF(N177="snížená",J177,0)</f>
        <v>0</v>
      </c>
      <c r="BG177" s="107">
        <f>IF(N177="zákl. přenesená",J177,0)</f>
        <v>0</v>
      </c>
      <c r="BH177" s="107">
        <f>IF(N177="sníž. přenesená",J177,0)</f>
        <v>0</v>
      </c>
      <c r="BI177" s="107">
        <f>IF(N177="nulová",J177,0)</f>
        <v>0</v>
      </c>
      <c r="BJ177" s="12" t="s">
        <v>51</v>
      </c>
      <c r="BK177" s="107">
        <f>ROUND(I177*H177,2)</f>
        <v>0</v>
      </c>
      <c r="BL177" s="12" t="s">
        <v>97</v>
      </c>
      <c r="BM177" s="106" t="s">
        <v>190</v>
      </c>
    </row>
    <row r="178" spans="2:65" s="8" customFormat="1" ht="11.25" x14ac:dyDescent="0.2">
      <c r="B178" s="108"/>
      <c r="D178" s="109" t="s">
        <v>99</v>
      </c>
      <c r="E178" s="110" t="s">
        <v>1</v>
      </c>
      <c r="F178" s="111" t="s">
        <v>191</v>
      </c>
      <c r="H178" s="112">
        <v>4.92</v>
      </c>
      <c r="L178" s="108"/>
      <c r="M178" s="113"/>
      <c r="T178" s="114"/>
      <c r="AT178" s="110" t="s">
        <v>99</v>
      </c>
      <c r="AU178" s="110" t="s">
        <v>52</v>
      </c>
      <c r="AV178" s="8" t="s">
        <v>52</v>
      </c>
      <c r="AW178" s="8" t="s">
        <v>24</v>
      </c>
      <c r="AX178" s="8" t="s">
        <v>51</v>
      </c>
      <c r="AY178" s="110" t="s">
        <v>91</v>
      </c>
    </row>
    <row r="179" spans="2:65" s="7" customFormat="1" ht="22.9" customHeight="1" x14ac:dyDescent="0.2">
      <c r="B179" s="83"/>
      <c r="D179" s="84" t="s">
        <v>49</v>
      </c>
      <c r="E179" s="92" t="s">
        <v>119</v>
      </c>
      <c r="F179" s="92" t="s">
        <v>192</v>
      </c>
      <c r="J179" s="93">
        <f>BK179</f>
        <v>0</v>
      </c>
      <c r="L179" s="83"/>
      <c r="M179" s="87"/>
      <c r="P179" s="88">
        <f>SUM(P180:P183)</f>
        <v>2.5095999999999998</v>
      </c>
      <c r="R179" s="88">
        <f>SUM(R180:R183)</f>
        <v>1.0462286000000001</v>
      </c>
      <c r="T179" s="89">
        <f>SUM(T180:T183)</f>
        <v>0</v>
      </c>
      <c r="AR179" s="84" t="s">
        <v>51</v>
      </c>
      <c r="AT179" s="90" t="s">
        <v>49</v>
      </c>
      <c r="AU179" s="90" t="s">
        <v>51</v>
      </c>
      <c r="AY179" s="84" t="s">
        <v>91</v>
      </c>
      <c r="BK179" s="91">
        <f>SUM(BK180:BK183)</f>
        <v>0</v>
      </c>
    </row>
    <row r="180" spans="2:65" s="1" customFormat="1" ht="24.2" customHeight="1" x14ac:dyDescent="0.2">
      <c r="B180" s="94"/>
      <c r="C180" s="95" t="s">
        <v>193</v>
      </c>
      <c r="D180" s="95" t="s">
        <v>93</v>
      </c>
      <c r="E180" s="96" t="s">
        <v>194</v>
      </c>
      <c r="F180" s="97" t="s">
        <v>195</v>
      </c>
      <c r="G180" s="98" t="s">
        <v>96</v>
      </c>
      <c r="H180" s="99">
        <v>2.58</v>
      </c>
      <c r="I180" s="100"/>
      <c r="J180" s="100">
        <f>ROUND(I180*H180,2)</f>
        <v>0</v>
      </c>
      <c r="K180" s="101"/>
      <c r="L180" s="24"/>
      <c r="M180" s="102" t="s">
        <v>1</v>
      </c>
      <c r="N180" s="103" t="s">
        <v>32</v>
      </c>
      <c r="O180" s="104">
        <v>0.72</v>
      </c>
      <c r="P180" s="104">
        <f>O180*H180</f>
        <v>1.8575999999999999</v>
      </c>
      <c r="Q180" s="104">
        <v>8.9219999999999994E-2</v>
      </c>
      <c r="R180" s="104">
        <f>Q180*H180</f>
        <v>0.23018759999999999</v>
      </c>
      <c r="S180" s="104">
        <v>0</v>
      </c>
      <c r="T180" s="105">
        <f>S180*H180</f>
        <v>0</v>
      </c>
      <c r="AR180" s="106" t="s">
        <v>97</v>
      </c>
      <c r="AT180" s="106" t="s">
        <v>93</v>
      </c>
      <c r="AU180" s="106" t="s">
        <v>52</v>
      </c>
      <c r="AY180" s="12" t="s">
        <v>91</v>
      </c>
      <c r="BE180" s="107">
        <f>IF(N180="základní",J180,0)</f>
        <v>0</v>
      </c>
      <c r="BF180" s="107">
        <f>IF(N180="snížená",J180,0)</f>
        <v>0</v>
      </c>
      <c r="BG180" s="107">
        <f>IF(N180="zákl. přenesená",J180,0)</f>
        <v>0</v>
      </c>
      <c r="BH180" s="107">
        <f>IF(N180="sníž. přenesená",J180,0)</f>
        <v>0</v>
      </c>
      <c r="BI180" s="107">
        <f>IF(N180="nulová",J180,0)</f>
        <v>0</v>
      </c>
      <c r="BJ180" s="12" t="s">
        <v>51</v>
      </c>
      <c r="BK180" s="107">
        <f>ROUND(I180*H180,2)</f>
        <v>0</v>
      </c>
      <c r="BL180" s="12" t="s">
        <v>97</v>
      </c>
      <c r="BM180" s="106" t="s">
        <v>196</v>
      </c>
    </row>
    <row r="181" spans="2:65" s="1" customFormat="1" ht="24.2" customHeight="1" x14ac:dyDescent="0.2">
      <c r="B181" s="94"/>
      <c r="C181" s="121" t="s">
        <v>197</v>
      </c>
      <c r="D181" s="121" t="s">
        <v>142</v>
      </c>
      <c r="E181" s="122" t="s">
        <v>198</v>
      </c>
      <c r="F181" s="123" t="s">
        <v>199</v>
      </c>
      <c r="G181" s="124" t="s">
        <v>96</v>
      </c>
      <c r="H181" s="125">
        <v>2.657</v>
      </c>
      <c r="I181" s="126"/>
      <c r="J181" s="126">
        <f>ROUND(I181*H181,2)</f>
        <v>0</v>
      </c>
      <c r="K181" s="127"/>
      <c r="L181" s="128"/>
      <c r="M181" s="129" t="s">
        <v>1</v>
      </c>
      <c r="N181" s="130" t="s">
        <v>32</v>
      </c>
      <c r="O181" s="104">
        <v>0</v>
      </c>
      <c r="P181" s="104">
        <f>O181*H181</f>
        <v>0</v>
      </c>
      <c r="Q181" s="104">
        <v>0.113</v>
      </c>
      <c r="R181" s="104">
        <f>Q181*H181</f>
        <v>0.30024100000000004</v>
      </c>
      <c r="S181" s="104">
        <v>0</v>
      </c>
      <c r="T181" s="105">
        <f>S181*H181</f>
        <v>0</v>
      </c>
      <c r="AR181" s="106" t="s">
        <v>141</v>
      </c>
      <c r="AT181" s="106" t="s">
        <v>142</v>
      </c>
      <c r="AU181" s="106" t="s">
        <v>52</v>
      </c>
      <c r="AY181" s="12" t="s">
        <v>91</v>
      </c>
      <c r="BE181" s="107">
        <f>IF(N181="základní",J181,0)</f>
        <v>0</v>
      </c>
      <c r="BF181" s="107">
        <f>IF(N181="snížená",J181,0)</f>
        <v>0</v>
      </c>
      <c r="BG181" s="107">
        <f>IF(N181="zákl. přenesená",J181,0)</f>
        <v>0</v>
      </c>
      <c r="BH181" s="107">
        <f>IF(N181="sníž. přenesená",J181,0)</f>
        <v>0</v>
      </c>
      <c r="BI181" s="107">
        <f>IF(N181="nulová",J181,0)</f>
        <v>0</v>
      </c>
      <c r="BJ181" s="12" t="s">
        <v>51</v>
      </c>
      <c r="BK181" s="107">
        <f>ROUND(I181*H181,2)</f>
        <v>0</v>
      </c>
      <c r="BL181" s="12" t="s">
        <v>97</v>
      </c>
      <c r="BM181" s="106" t="s">
        <v>200</v>
      </c>
    </row>
    <row r="182" spans="2:65" s="8" customFormat="1" ht="11.25" x14ac:dyDescent="0.2">
      <c r="B182" s="108"/>
      <c r="D182" s="109" t="s">
        <v>99</v>
      </c>
      <c r="F182" s="111" t="s">
        <v>201</v>
      </c>
      <c r="H182" s="112">
        <v>2.657</v>
      </c>
      <c r="L182" s="108"/>
      <c r="M182" s="113"/>
      <c r="T182" s="114"/>
      <c r="AT182" s="110" t="s">
        <v>99</v>
      </c>
      <c r="AU182" s="110" t="s">
        <v>52</v>
      </c>
      <c r="AV182" s="8" t="s">
        <v>52</v>
      </c>
      <c r="AW182" s="8" t="s">
        <v>3</v>
      </c>
      <c r="AX182" s="8" t="s">
        <v>51</v>
      </c>
      <c r="AY182" s="110" t="s">
        <v>91</v>
      </c>
    </row>
    <row r="183" spans="2:65" s="1" customFormat="1" ht="24.2" customHeight="1" x14ac:dyDescent="0.2">
      <c r="B183" s="94"/>
      <c r="C183" s="95" t="s">
        <v>202</v>
      </c>
      <c r="D183" s="95" t="s">
        <v>93</v>
      </c>
      <c r="E183" s="96" t="s">
        <v>203</v>
      </c>
      <c r="F183" s="97" t="s">
        <v>204</v>
      </c>
      <c r="G183" s="98" t="s">
        <v>103</v>
      </c>
      <c r="H183" s="99">
        <v>4</v>
      </c>
      <c r="I183" s="100"/>
      <c r="J183" s="100">
        <f>ROUND(I183*H183,2)</f>
        <v>0</v>
      </c>
      <c r="K183" s="101"/>
      <c r="L183" s="24"/>
      <c r="M183" s="102" t="s">
        <v>1</v>
      </c>
      <c r="N183" s="103" t="s">
        <v>32</v>
      </c>
      <c r="O183" s="104">
        <v>0.16300000000000001</v>
      </c>
      <c r="P183" s="104">
        <f>O183*H183</f>
        <v>0.65200000000000002</v>
      </c>
      <c r="Q183" s="104">
        <v>0.12895000000000001</v>
      </c>
      <c r="R183" s="104">
        <f>Q183*H183</f>
        <v>0.51580000000000004</v>
      </c>
      <c r="S183" s="104">
        <v>0</v>
      </c>
      <c r="T183" s="105">
        <f>S183*H183</f>
        <v>0</v>
      </c>
      <c r="AR183" s="106" t="s">
        <v>97</v>
      </c>
      <c r="AT183" s="106" t="s">
        <v>93</v>
      </c>
      <c r="AU183" s="106" t="s">
        <v>52</v>
      </c>
      <c r="AY183" s="12" t="s">
        <v>91</v>
      </c>
      <c r="BE183" s="107">
        <f>IF(N183="základní",J183,0)</f>
        <v>0</v>
      </c>
      <c r="BF183" s="107">
        <f>IF(N183="snížená",J183,0)</f>
        <v>0</v>
      </c>
      <c r="BG183" s="107">
        <f>IF(N183="zákl. přenesená",J183,0)</f>
        <v>0</v>
      </c>
      <c r="BH183" s="107">
        <f>IF(N183="sníž. přenesená",J183,0)</f>
        <v>0</v>
      </c>
      <c r="BI183" s="107">
        <f>IF(N183="nulová",J183,0)</f>
        <v>0</v>
      </c>
      <c r="BJ183" s="12" t="s">
        <v>51</v>
      </c>
      <c r="BK183" s="107">
        <f>ROUND(I183*H183,2)</f>
        <v>0</v>
      </c>
      <c r="BL183" s="12" t="s">
        <v>97</v>
      </c>
      <c r="BM183" s="106" t="s">
        <v>205</v>
      </c>
    </row>
    <row r="184" spans="2:65" s="7" customFormat="1" ht="22.9" customHeight="1" x14ac:dyDescent="0.2">
      <c r="B184" s="83"/>
      <c r="D184" s="84" t="s">
        <v>49</v>
      </c>
      <c r="E184" s="92" t="s">
        <v>127</v>
      </c>
      <c r="F184" s="92" t="s">
        <v>206</v>
      </c>
      <c r="J184" s="93">
        <f>BK184</f>
        <v>0</v>
      </c>
      <c r="L184" s="83"/>
      <c r="M184" s="87"/>
      <c r="P184" s="88">
        <f>SUM(P185:P186)</f>
        <v>3.7303700000000006</v>
      </c>
      <c r="R184" s="88">
        <f>SUM(R185:R186)</f>
        <v>3.7046421999999999</v>
      </c>
      <c r="T184" s="89">
        <f>SUM(T185:T186)</f>
        <v>0</v>
      </c>
      <c r="AR184" s="84" t="s">
        <v>51</v>
      </c>
      <c r="AT184" s="90" t="s">
        <v>49</v>
      </c>
      <c r="AU184" s="90" t="s">
        <v>51</v>
      </c>
      <c r="AY184" s="84" t="s">
        <v>91</v>
      </c>
      <c r="BK184" s="91">
        <f>SUM(BK185:BK186)</f>
        <v>0</v>
      </c>
    </row>
    <row r="185" spans="2:65" s="1" customFormat="1" ht="33" customHeight="1" x14ac:dyDescent="0.2">
      <c r="B185" s="94"/>
      <c r="C185" s="95" t="s">
        <v>7</v>
      </c>
      <c r="D185" s="95" t="s">
        <v>93</v>
      </c>
      <c r="E185" s="96" t="s">
        <v>207</v>
      </c>
      <c r="F185" s="97" t="s">
        <v>208</v>
      </c>
      <c r="G185" s="98" t="s">
        <v>108</v>
      </c>
      <c r="H185" s="99">
        <v>1.61</v>
      </c>
      <c r="I185" s="100"/>
      <c r="J185" s="100">
        <f>ROUND(I185*H185,2)</f>
        <v>0</v>
      </c>
      <c r="K185" s="101"/>
      <c r="L185" s="24"/>
      <c r="M185" s="102" t="s">
        <v>1</v>
      </c>
      <c r="N185" s="103" t="s">
        <v>32</v>
      </c>
      <c r="O185" s="104">
        <v>2.3170000000000002</v>
      </c>
      <c r="P185" s="104">
        <f>O185*H185</f>
        <v>3.7303700000000006</v>
      </c>
      <c r="Q185" s="104">
        <v>2.3010199999999998</v>
      </c>
      <c r="R185" s="104">
        <f>Q185*H185</f>
        <v>3.7046421999999999</v>
      </c>
      <c r="S185" s="104">
        <v>0</v>
      </c>
      <c r="T185" s="105">
        <f>S185*H185</f>
        <v>0</v>
      </c>
      <c r="AR185" s="106" t="s">
        <v>97</v>
      </c>
      <c r="AT185" s="106" t="s">
        <v>93</v>
      </c>
      <c r="AU185" s="106" t="s">
        <v>52</v>
      </c>
      <c r="AY185" s="12" t="s">
        <v>91</v>
      </c>
      <c r="BE185" s="107">
        <f>IF(N185="základní",J185,0)</f>
        <v>0</v>
      </c>
      <c r="BF185" s="107">
        <f>IF(N185="snížená",J185,0)</f>
        <v>0</v>
      </c>
      <c r="BG185" s="107">
        <f>IF(N185="zákl. přenesená",J185,0)</f>
        <v>0</v>
      </c>
      <c r="BH185" s="107">
        <f>IF(N185="sníž. přenesená",J185,0)</f>
        <v>0</v>
      </c>
      <c r="BI185" s="107">
        <f>IF(N185="nulová",J185,0)</f>
        <v>0</v>
      </c>
      <c r="BJ185" s="12" t="s">
        <v>51</v>
      </c>
      <c r="BK185" s="107">
        <f>ROUND(I185*H185,2)</f>
        <v>0</v>
      </c>
      <c r="BL185" s="12" t="s">
        <v>97</v>
      </c>
      <c r="BM185" s="106" t="s">
        <v>209</v>
      </c>
    </row>
    <row r="186" spans="2:65" s="8" customFormat="1" ht="11.25" x14ac:dyDescent="0.2">
      <c r="B186" s="108"/>
      <c r="D186" s="109" t="s">
        <v>99</v>
      </c>
      <c r="E186" s="110" t="s">
        <v>1</v>
      </c>
      <c r="F186" s="111" t="s">
        <v>210</v>
      </c>
      <c r="H186" s="112">
        <v>1.61</v>
      </c>
      <c r="L186" s="108"/>
      <c r="M186" s="113"/>
      <c r="T186" s="114"/>
      <c r="AT186" s="110" t="s">
        <v>99</v>
      </c>
      <c r="AU186" s="110" t="s">
        <v>52</v>
      </c>
      <c r="AV186" s="8" t="s">
        <v>52</v>
      </c>
      <c r="AW186" s="8" t="s">
        <v>24</v>
      </c>
      <c r="AX186" s="8" t="s">
        <v>51</v>
      </c>
      <c r="AY186" s="110" t="s">
        <v>91</v>
      </c>
    </row>
    <row r="187" spans="2:65" s="7" customFormat="1" ht="22.9" customHeight="1" x14ac:dyDescent="0.2">
      <c r="B187" s="83"/>
      <c r="D187" s="84" t="s">
        <v>49</v>
      </c>
      <c r="E187" s="92" t="s">
        <v>141</v>
      </c>
      <c r="F187" s="92" t="s">
        <v>211</v>
      </c>
      <c r="J187" s="93">
        <f>BK187</f>
        <v>0</v>
      </c>
      <c r="L187" s="83"/>
      <c r="M187" s="87"/>
      <c r="P187" s="88">
        <f>SUM(P188:P216)</f>
        <v>42.434599999999996</v>
      </c>
      <c r="R187" s="88">
        <f>SUM(R188:R216)</f>
        <v>1.6396468</v>
      </c>
      <c r="T187" s="89">
        <f>SUM(T188:T216)</f>
        <v>0</v>
      </c>
      <c r="AR187" s="84" t="s">
        <v>51</v>
      </c>
      <c r="AT187" s="90" t="s">
        <v>49</v>
      </c>
      <c r="AU187" s="90" t="s">
        <v>51</v>
      </c>
      <c r="AY187" s="84" t="s">
        <v>91</v>
      </c>
      <c r="BK187" s="91">
        <f>SUM(BK188:BK216)</f>
        <v>0</v>
      </c>
    </row>
    <row r="188" spans="2:65" s="1" customFormat="1" ht="33" customHeight="1" x14ac:dyDescent="0.2">
      <c r="B188" s="94"/>
      <c r="C188" s="95" t="s">
        <v>212</v>
      </c>
      <c r="D188" s="95" t="s">
        <v>93</v>
      </c>
      <c r="E188" s="96" t="s">
        <v>213</v>
      </c>
      <c r="F188" s="97" t="s">
        <v>214</v>
      </c>
      <c r="G188" s="98" t="s">
        <v>103</v>
      </c>
      <c r="H188" s="99">
        <v>2</v>
      </c>
      <c r="I188" s="100"/>
      <c r="J188" s="100">
        <f>ROUND(I188*H188,2)</f>
        <v>0</v>
      </c>
      <c r="K188" s="101"/>
      <c r="L188" s="24"/>
      <c r="M188" s="102" t="s">
        <v>1</v>
      </c>
      <c r="N188" s="103" t="s">
        <v>32</v>
      </c>
      <c r="O188" s="104">
        <v>0.29199999999999998</v>
      </c>
      <c r="P188" s="104">
        <f>O188*H188</f>
        <v>0.58399999999999996</v>
      </c>
      <c r="Q188" s="104">
        <v>1.0000000000000001E-5</v>
      </c>
      <c r="R188" s="104">
        <f>Q188*H188</f>
        <v>2.0000000000000002E-5</v>
      </c>
      <c r="S188" s="104">
        <v>0</v>
      </c>
      <c r="T188" s="105">
        <f>S188*H188</f>
        <v>0</v>
      </c>
      <c r="AR188" s="106" t="s">
        <v>97</v>
      </c>
      <c r="AT188" s="106" t="s">
        <v>93</v>
      </c>
      <c r="AU188" s="106" t="s">
        <v>52</v>
      </c>
      <c r="AY188" s="12" t="s">
        <v>91</v>
      </c>
      <c r="BE188" s="107">
        <f>IF(N188="základní",J188,0)</f>
        <v>0</v>
      </c>
      <c r="BF188" s="107">
        <f>IF(N188="snížená",J188,0)</f>
        <v>0</v>
      </c>
      <c r="BG188" s="107">
        <f>IF(N188="zákl. přenesená",J188,0)</f>
        <v>0</v>
      </c>
      <c r="BH188" s="107">
        <f>IF(N188="sníž. přenesená",J188,0)</f>
        <v>0</v>
      </c>
      <c r="BI188" s="107">
        <f>IF(N188="nulová",J188,0)</f>
        <v>0</v>
      </c>
      <c r="BJ188" s="12" t="s">
        <v>51</v>
      </c>
      <c r="BK188" s="107">
        <f>ROUND(I188*H188,2)</f>
        <v>0</v>
      </c>
      <c r="BL188" s="12" t="s">
        <v>97</v>
      </c>
      <c r="BM188" s="106" t="s">
        <v>215</v>
      </c>
    </row>
    <row r="189" spans="2:65" s="1" customFormat="1" ht="16.5" customHeight="1" x14ac:dyDescent="0.2">
      <c r="B189" s="94"/>
      <c r="C189" s="121" t="s">
        <v>216</v>
      </c>
      <c r="D189" s="121" t="s">
        <v>142</v>
      </c>
      <c r="E189" s="122" t="s">
        <v>217</v>
      </c>
      <c r="F189" s="123" t="s">
        <v>218</v>
      </c>
      <c r="G189" s="124" t="s">
        <v>103</v>
      </c>
      <c r="H189" s="125">
        <v>2.06</v>
      </c>
      <c r="I189" s="126"/>
      <c r="J189" s="126">
        <f>ROUND(I189*H189,2)</f>
        <v>0</v>
      </c>
      <c r="K189" s="127"/>
      <c r="L189" s="128"/>
      <c r="M189" s="129" t="s">
        <v>1</v>
      </c>
      <c r="N189" s="130" t="s">
        <v>32</v>
      </c>
      <c r="O189" s="104">
        <v>0</v>
      </c>
      <c r="P189" s="104">
        <f>O189*H189</f>
        <v>0</v>
      </c>
      <c r="Q189" s="104">
        <v>2.6700000000000001E-3</v>
      </c>
      <c r="R189" s="104">
        <f>Q189*H189</f>
        <v>5.5002000000000002E-3</v>
      </c>
      <c r="S189" s="104">
        <v>0</v>
      </c>
      <c r="T189" s="105">
        <f>S189*H189</f>
        <v>0</v>
      </c>
      <c r="AR189" s="106" t="s">
        <v>141</v>
      </c>
      <c r="AT189" s="106" t="s">
        <v>142</v>
      </c>
      <c r="AU189" s="106" t="s">
        <v>52</v>
      </c>
      <c r="AY189" s="12" t="s">
        <v>91</v>
      </c>
      <c r="BE189" s="107">
        <f>IF(N189="základní",J189,0)</f>
        <v>0</v>
      </c>
      <c r="BF189" s="107">
        <f>IF(N189="snížená",J189,0)</f>
        <v>0</v>
      </c>
      <c r="BG189" s="107">
        <f>IF(N189="zákl. přenesená",J189,0)</f>
        <v>0</v>
      </c>
      <c r="BH189" s="107">
        <f>IF(N189="sníž. přenesená",J189,0)</f>
        <v>0</v>
      </c>
      <c r="BI189" s="107">
        <f>IF(N189="nulová",J189,0)</f>
        <v>0</v>
      </c>
      <c r="BJ189" s="12" t="s">
        <v>51</v>
      </c>
      <c r="BK189" s="107">
        <f>ROUND(I189*H189,2)</f>
        <v>0</v>
      </c>
      <c r="BL189" s="12" t="s">
        <v>97</v>
      </c>
      <c r="BM189" s="106" t="s">
        <v>219</v>
      </c>
    </row>
    <row r="190" spans="2:65" s="8" customFormat="1" ht="11.25" x14ac:dyDescent="0.2">
      <c r="B190" s="108"/>
      <c r="D190" s="109" t="s">
        <v>99</v>
      </c>
      <c r="F190" s="111" t="s">
        <v>220</v>
      </c>
      <c r="H190" s="112">
        <v>2.06</v>
      </c>
      <c r="L190" s="108"/>
      <c r="M190" s="113"/>
      <c r="T190" s="114"/>
      <c r="AT190" s="110" t="s">
        <v>99</v>
      </c>
      <c r="AU190" s="110" t="s">
        <v>52</v>
      </c>
      <c r="AV190" s="8" t="s">
        <v>52</v>
      </c>
      <c r="AW190" s="8" t="s">
        <v>3</v>
      </c>
      <c r="AX190" s="8" t="s">
        <v>51</v>
      </c>
      <c r="AY190" s="110" t="s">
        <v>91</v>
      </c>
    </row>
    <row r="191" spans="2:65" s="1" customFormat="1" ht="33" customHeight="1" x14ac:dyDescent="0.2">
      <c r="B191" s="94"/>
      <c r="C191" s="95" t="s">
        <v>221</v>
      </c>
      <c r="D191" s="95" t="s">
        <v>93</v>
      </c>
      <c r="E191" s="96" t="s">
        <v>222</v>
      </c>
      <c r="F191" s="97" t="s">
        <v>223</v>
      </c>
      <c r="G191" s="98" t="s">
        <v>103</v>
      </c>
      <c r="H191" s="99">
        <v>80.8</v>
      </c>
      <c r="I191" s="100"/>
      <c r="J191" s="100">
        <f>ROUND(I191*H191,2)</f>
        <v>0</v>
      </c>
      <c r="K191" s="101"/>
      <c r="L191" s="24"/>
      <c r="M191" s="102" t="s">
        <v>1</v>
      </c>
      <c r="N191" s="103" t="s">
        <v>32</v>
      </c>
      <c r="O191" s="104">
        <v>0.312</v>
      </c>
      <c r="P191" s="104">
        <f>O191*H191</f>
        <v>25.209599999999998</v>
      </c>
      <c r="Q191" s="104">
        <v>1.0000000000000001E-5</v>
      </c>
      <c r="R191" s="104">
        <f>Q191*H191</f>
        <v>8.0800000000000002E-4</v>
      </c>
      <c r="S191" s="104">
        <v>0</v>
      </c>
      <c r="T191" s="105">
        <f>S191*H191</f>
        <v>0</v>
      </c>
      <c r="AR191" s="106" t="s">
        <v>97</v>
      </c>
      <c r="AT191" s="106" t="s">
        <v>93</v>
      </c>
      <c r="AU191" s="106" t="s">
        <v>52</v>
      </c>
      <c r="AY191" s="12" t="s">
        <v>91</v>
      </c>
      <c r="BE191" s="107">
        <f>IF(N191="základní",J191,0)</f>
        <v>0</v>
      </c>
      <c r="BF191" s="107">
        <f>IF(N191="snížená",J191,0)</f>
        <v>0</v>
      </c>
      <c r="BG191" s="107">
        <f>IF(N191="zákl. přenesená",J191,0)</f>
        <v>0</v>
      </c>
      <c r="BH191" s="107">
        <f>IF(N191="sníž. přenesená",J191,0)</f>
        <v>0</v>
      </c>
      <c r="BI191" s="107">
        <f>IF(N191="nulová",J191,0)</f>
        <v>0</v>
      </c>
      <c r="BJ191" s="12" t="s">
        <v>51</v>
      </c>
      <c r="BK191" s="107">
        <f>ROUND(I191*H191,2)</f>
        <v>0</v>
      </c>
      <c r="BL191" s="12" t="s">
        <v>97</v>
      </c>
      <c r="BM191" s="106" t="s">
        <v>224</v>
      </c>
    </row>
    <row r="192" spans="2:65" s="8" customFormat="1" ht="11.25" x14ac:dyDescent="0.2">
      <c r="B192" s="108"/>
      <c r="D192" s="109" t="s">
        <v>99</v>
      </c>
      <c r="E192" s="110" t="s">
        <v>1</v>
      </c>
      <c r="F192" s="111" t="s">
        <v>225</v>
      </c>
      <c r="H192" s="112">
        <v>79.8</v>
      </c>
      <c r="L192" s="108"/>
      <c r="M192" s="113"/>
      <c r="T192" s="114"/>
      <c r="AT192" s="110" t="s">
        <v>99</v>
      </c>
      <c r="AU192" s="110" t="s">
        <v>52</v>
      </c>
      <c r="AV192" s="8" t="s">
        <v>52</v>
      </c>
      <c r="AW192" s="8" t="s">
        <v>24</v>
      </c>
      <c r="AX192" s="8" t="s">
        <v>50</v>
      </c>
      <c r="AY192" s="110" t="s">
        <v>91</v>
      </c>
    </row>
    <row r="193" spans="2:65" s="8" customFormat="1" ht="11.25" x14ac:dyDescent="0.2">
      <c r="B193" s="108"/>
      <c r="D193" s="109" t="s">
        <v>99</v>
      </c>
      <c r="E193" s="110" t="s">
        <v>1</v>
      </c>
      <c r="F193" s="111" t="s">
        <v>226</v>
      </c>
      <c r="H193" s="112">
        <v>1</v>
      </c>
      <c r="L193" s="108"/>
      <c r="M193" s="113"/>
      <c r="T193" s="114"/>
      <c r="AT193" s="110" t="s">
        <v>99</v>
      </c>
      <c r="AU193" s="110" t="s">
        <v>52</v>
      </c>
      <c r="AV193" s="8" t="s">
        <v>52</v>
      </c>
      <c r="AW193" s="8" t="s">
        <v>24</v>
      </c>
      <c r="AX193" s="8" t="s">
        <v>50</v>
      </c>
      <c r="AY193" s="110" t="s">
        <v>91</v>
      </c>
    </row>
    <row r="194" spans="2:65" s="9" customFormat="1" ht="11.25" x14ac:dyDescent="0.2">
      <c r="B194" s="115"/>
      <c r="D194" s="109" t="s">
        <v>99</v>
      </c>
      <c r="E194" s="116" t="s">
        <v>1</v>
      </c>
      <c r="F194" s="117" t="s">
        <v>112</v>
      </c>
      <c r="H194" s="118">
        <v>80.8</v>
      </c>
      <c r="L194" s="115"/>
      <c r="M194" s="119"/>
      <c r="T194" s="120"/>
      <c r="AT194" s="116" t="s">
        <v>99</v>
      </c>
      <c r="AU194" s="116" t="s">
        <v>52</v>
      </c>
      <c r="AV194" s="9" t="s">
        <v>97</v>
      </c>
      <c r="AW194" s="9" t="s">
        <v>24</v>
      </c>
      <c r="AX194" s="9" t="s">
        <v>51</v>
      </c>
      <c r="AY194" s="116" t="s">
        <v>91</v>
      </c>
    </row>
    <row r="195" spans="2:65" s="1" customFormat="1" ht="16.5" customHeight="1" x14ac:dyDescent="0.2">
      <c r="B195" s="94"/>
      <c r="C195" s="121" t="s">
        <v>227</v>
      </c>
      <c r="D195" s="121" t="s">
        <v>142</v>
      </c>
      <c r="E195" s="122" t="s">
        <v>228</v>
      </c>
      <c r="F195" s="123" t="s">
        <v>229</v>
      </c>
      <c r="G195" s="124" t="s">
        <v>103</v>
      </c>
      <c r="H195" s="125">
        <v>7.21</v>
      </c>
      <c r="I195" s="126"/>
      <c r="J195" s="126">
        <f>ROUND(I195*H195,2)</f>
        <v>0</v>
      </c>
      <c r="K195" s="127"/>
      <c r="L195" s="128"/>
      <c r="M195" s="129" t="s">
        <v>1</v>
      </c>
      <c r="N195" s="130" t="s">
        <v>32</v>
      </c>
      <c r="O195" s="104">
        <v>0</v>
      </c>
      <c r="P195" s="104">
        <f>O195*H195</f>
        <v>0</v>
      </c>
      <c r="Q195" s="104">
        <v>4.2599999999999999E-3</v>
      </c>
      <c r="R195" s="104">
        <f>Q195*H195</f>
        <v>3.0714599999999998E-2</v>
      </c>
      <c r="S195" s="104">
        <v>0</v>
      </c>
      <c r="T195" s="105">
        <f>S195*H195</f>
        <v>0</v>
      </c>
      <c r="AR195" s="106" t="s">
        <v>141</v>
      </c>
      <c r="AT195" s="106" t="s">
        <v>142</v>
      </c>
      <c r="AU195" s="106" t="s">
        <v>52</v>
      </c>
      <c r="AY195" s="12" t="s">
        <v>91</v>
      </c>
      <c r="BE195" s="107">
        <f>IF(N195="základní",J195,0)</f>
        <v>0</v>
      </c>
      <c r="BF195" s="107">
        <f>IF(N195="snížená",J195,0)</f>
        <v>0</v>
      </c>
      <c r="BG195" s="107">
        <f>IF(N195="zákl. přenesená",J195,0)</f>
        <v>0</v>
      </c>
      <c r="BH195" s="107">
        <f>IF(N195="sníž. přenesená",J195,0)</f>
        <v>0</v>
      </c>
      <c r="BI195" s="107">
        <f>IF(N195="nulová",J195,0)</f>
        <v>0</v>
      </c>
      <c r="BJ195" s="12" t="s">
        <v>51</v>
      </c>
      <c r="BK195" s="107">
        <f>ROUND(I195*H195,2)</f>
        <v>0</v>
      </c>
      <c r="BL195" s="12" t="s">
        <v>97</v>
      </c>
      <c r="BM195" s="106" t="s">
        <v>230</v>
      </c>
    </row>
    <row r="196" spans="2:65" s="8" customFormat="1" ht="11.25" x14ac:dyDescent="0.2">
      <c r="B196" s="108"/>
      <c r="D196" s="109" t="s">
        <v>99</v>
      </c>
      <c r="F196" s="111" t="s">
        <v>231</v>
      </c>
      <c r="H196" s="112">
        <v>7.21</v>
      </c>
      <c r="L196" s="108"/>
      <c r="M196" s="113"/>
      <c r="T196" s="114"/>
      <c r="AT196" s="110" t="s">
        <v>99</v>
      </c>
      <c r="AU196" s="110" t="s">
        <v>52</v>
      </c>
      <c r="AV196" s="8" t="s">
        <v>52</v>
      </c>
      <c r="AW196" s="8" t="s">
        <v>3</v>
      </c>
      <c r="AX196" s="8" t="s">
        <v>51</v>
      </c>
      <c r="AY196" s="110" t="s">
        <v>91</v>
      </c>
    </row>
    <row r="197" spans="2:65" s="1" customFormat="1" ht="16.5" customHeight="1" x14ac:dyDescent="0.2">
      <c r="B197" s="94"/>
      <c r="C197" s="121" t="s">
        <v>232</v>
      </c>
      <c r="D197" s="121" t="s">
        <v>142</v>
      </c>
      <c r="E197" s="122" t="s">
        <v>233</v>
      </c>
      <c r="F197" s="123" t="s">
        <v>234</v>
      </c>
      <c r="G197" s="124" t="s">
        <v>103</v>
      </c>
      <c r="H197" s="125">
        <v>82.4</v>
      </c>
      <c r="I197" s="126"/>
      <c r="J197" s="126">
        <f>ROUND(I197*H197,2)</f>
        <v>0</v>
      </c>
      <c r="K197" s="127"/>
      <c r="L197" s="128"/>
      <c r="M197" s="129" t="s">
        <v>1</v>
      </c>
      <c r="N197" s="130" t="s">
        <v>32</v>
      </c>
      <c r="O197" s="104">
        <v>0</v>
      </c>
      <c r="P197" s="104">
        <f>O197*H197</f>
        <v>0</v>
      </c>
      <c r="Q197" s="104">
        <v>4.2599999999999999E-3</v>
      </c>
      <c r="R197" s="104">
        <f>Q197*H197</f>
        <v>0.351024</v>
      </c>
      <c r="S197" s="104">
        <v>0</v>
      </c>
      <c r="T197" s="105">
        <f>S197*H197</f>
        <v>0</v>
      </c>
      <c r="AR197" s="106" t="s">
        <v>141</v>
      </c>
      <c r="AT197" s="106" t="s">
        <v>142</v>
      </c>
      <c r="AU197" s="106" t="s">
        <v>52</v>
      </c>
      <c r="AY197" s="12" t="s">
        <v>91</v>
      </c>
      <c r="BE197" s="107">
        <f>IF(N197="základní",J197,0)</f>
        <v>0</v>
      </c>
      <c r="BF197" s="107">
        <f>IF(N197="snížená",J197,0)</f>
        <v>0</v>
      </c>
      <c r="BG197" s="107">
        <f>IF(N197="zákl. přenesená",J197,0)</f>
        <v>0</v>
      </c>
      <c r="BH197" s="107">
        <f>IF(N197="sníž. přenesená",J197,0)</f>
        <v>0</v>
      </c>
      <c r="BI197" s="107">
        <f>IF(N197="nulová",J197,0)</f>
        <v>0</v>
      </c>
      <c r="BJ197" s="12" t="s">
        <v>51</v>
      </c>
      <c r="BK197" s="107">
        <f>ROUND(I197*H197,2)</f>
        <v>0</v>
      </c>
      <c r="BL197" s="12" t="s">
        <v>97</v>
      </c>
      <c r="BM197" s="106" t="s">
        <v>235</v>
      </c>
    </row>
    <row r="198" spans="2:65" s="8" customFormat="1" ht="11.25" x14ac:dyDescent="0.2">
      <c r="B198" s="108"/>
      <c r="D198" s="109" t="s">
        <v>99</v>
      </c>
      <c r="F198" s="111" t="s">
        <v>236</v>
      </c>
      <c r="H198" s="112">
        <v>82.4</v>
      </c>
      <c r="L198" s="108"/>
      <c r="M198" s="113"/>
      <c r="T198" s="114"/>
      <c r="AT198" s="110" t="s">
        <v>99</v>
      </c>
      <c r="AU198" s="110" t="s">
        <v>52</v>
      </c>
      <c r="AV198" s="8" t="s">
        <v>52</v>
      </c>
      <c r="AW198" s="8" t="s">
        <v>3</v>
      </c>
      <c r="AX198" s="8" t="s">
        <v>51</v>
      </c>
      <c r="AY198" s="110" t="s">
        <v>91</v>
      </c>
    </row>
    <row r="199" spans="2:65" s="1" customFormat="1" ht="33" customHeight="1" x14ac:dyDescent="0.2">
      <c r="B199" s="94"/>
      <c r="C199" s="95" t="s">
        <v>237</v>
      </c>
      <c r="D199" s="95" t="s">
        <v>93</v>
      </c>
      <c r="E199" s="96" t="s">
        <v>238</v>
      </c>
      <c r="F199" s="97" t="s">
        <v>239</v>
      </c>
      <c r="G199" s="98" t="s">
        <v>240</v>
      </c>
      <c r="H199" s="99">
        <v>2</v>
      </c>
      <c r="I199" s="100"/>
      <c r="J199" s="100">
        <f t="shared" ref="J199:J207" si="0">ROUND(I199*H199,2)</f>
        <v>0</v>
      </c>
      <c r="K199" s="101"/>
      <c r="L199" s="24"/>
      <c r="M199" s="102" t="s">
        <v>1</v>
      </c>
      <c r="N199" s="103" t="s">
        <v>32</v>
      </c>
      <c r="O199" s="104">
        <v>0.745</v>
      </c>
      <c r="P199" s="104">
        <f t="shared" ref="P199:P207" si="1">O199*H199</f>
        <v>1.49</v>
      </c>
      <c r="Q199" s="104">
        <v>0</v>
      </c>
      <c r="R199" s="104">
        <f t="shared" ref="R199:R207" si="2">Q199*H199</f>
        <v>0</v>
      </c>
      <c r="S199" s="104">
        <v>0</v>
      </c>
      <c r="T199" s="105">
        <f t="shared" ref="T199:T207" si="3">S199*H199</f>
        <v>0</v>
      </c>
      <c r="AR199" s="106" t="s">
        <v>97</v>
      </c>
      <c r="AT199" s="106" t="s">
        <v>93</v>
      </c>
      <c r="AU199" s="106" t="s">
        <v>52</v>
      </c>
      <c r="AY199" s="12" t="s">
        <v>91</v>
      </c>
      <c r="BE199" s="107">
        <f t="shared" ref="BE199:BE207" si="4">IF(N199="základní",J199,0)</f>
        <v>0</v>
      </c>
      <c r="BF199" s="107">
        <f t="shared" ref="BF199:BF207" si="5">IF(N199="snížená",J199,0)</f>
        <v>0</v>
      </c>
      <c r="BG199" s="107">
        <f t="shared" ref="BG199:BG207" si="6">IF(N199="zákl. přenesená",J199,0)</f>
        <v>0</v>
      </c>
      <c r="BH199" s="107">
        <f t="shared" ref="BH199:BH207" si="7">IF(N199="sníž. přenesená",J199,0)</f>
        <v>0</v>
      </c>
      <c r="BI199" s="107">
        <f t="shared" ref="BI199:BI207" si="8">IF(N199="nulová",J199,0)</f>
        <v>0</v>
      </c>
      <c r="BJ199" s="12" t="s">
        <v>51</v>
      </c>
      <c r="BK199" s="107">
        <f t="shared" ref="BK199:BK207" si="9">ROUND(I199*H199,2)</f>
        <v>0</v>
      </c>
      <c r="BL199" s="12" t="s">
        <v>97</v>
      </c>
      <c r="BM199" s="106" t="s">
        <v>241</v>
      </c>
    </row>
    <row r="200" spans="2:65" s="1" customFormat="1" ht="16.5" customHeight="1" x14ac:dyDescent="0.2">
      <c r="B200" s="94"/>
      <c r="C200" s="121" t="s">
        <v>242</v>
      </c>
      <c r="D200" s="121" t="s">
        <v>142</v>
      </c>
      <c r="E200" s="122" t="s">
        <v>243</v>
      </c>
      <c r="F200" s="123" t="s">
        <v>244</v>
      </c>
      <c r="G200" s="124" t="s">
        <v>240</v>
      </c>
      <c r="H200" s="125">
        <v>2</v>
      </c>
      <c r="I200" s="126"/>
      <c r="J200" s="126">
        <f t="shared" si="0"/>
        <v>0</v>
      </c>
      <c r="K200" s="127"/>
      <c r="L200" s="128"/>
      <c r="M200" s="129" t="s">
        <v>1</v>
      </c>
      <c r="N200" s="130" t="s">
        <v>32</v>
      </c>
      <c r="O200" s="104">
        <v>0</v>
      </c>
      <c r="P200" s="104">
        <f t="shared" si="1"/>
        <v>0</v>
      </c>
      <c r="Q200" s="104">
        <v>1.1999999999999999E-3</v>
      </c>
      <c r="R200" s="104">
        <f t="shared" si="2"/>
        <v>2.3999999999999998E-3</v>
      </c>
      <c r="S200" s="104">
        <v>0</v>
      </c>
      <c r="T200" s="105">
        <f t="shared" si="3"/>
        <v>0</v>
      </c>
      <c r="AR200" s="106" t="s">
        <v>141</v>
      </c>
      <c r="AT200" s="106" t="s">
        <v>142</v>
      </c>
      <c r="AU200" s="106" t="s">
        <v>52</v>
      </c>
      <c r="AY200" s="12" t="s">
        <v>91</v>
      </c>
      <c r="BE200" s="107">
        <f t="shared" si="4"/>
        <v>0</v>
      </c>
      <c r="BF200" s="107">
        <f t="shared" si="5"/>
        <v>0</v>
      </c>
      <c r="BG200" s="107">
        <f t="shared" si="6"/>
        <v>0</v>
      </c>
      <c r="BH200" s="107">
        <f t="shared" si="7"/>
        <v>0</v>
      </c>
      <c r="BI200" s="107">
        <f t="shared" si="8"/>
        <v>0</v>
      </c>
      <c r="BJ200" s="12" t="s">
        <v>51</v>
      </c>
      <c r="BK200" s="107">
        <f t="shared" si="9"/>
        <v>0</v>
      </c>
      <c r="BL200" s="12" t="s">
        <v>97</v>
      </c>
      <c r="BM200" s="106" t="s">
        <v>245</v>
      </c>
    </row>
    <row r="201" spans="2:65" s="1" customFormat="1" ht="33" customHeight="1" x14ac:dyDescent="0.2">
      <c r="B201" s="94"/>
      <c r="C201" s="95" t="s">
        <v>246</v>
      </c>
      <c r="D201" s="95" t="s">
        <v>93</v>
      </c>
      <c r="E201" s="96" t="s">
        <v>247</v>
      </c>
      <c r="F201" s="97" t="s">
        <v>248</v>
      </c>
      <c r="G201" s="98" t="s">
        <v>240</v>
      </c>
      <c r="H201" s="99">
        <v>2</v>
      </c>
      <c r="I201" s="100"/>
      <c r="J201" s="100">
        <f t="shared" si="0"/>
        <v>0</v>
      </c>
      <c r="K201" s="101"/>
      <c r="L201" s="24"/>
      <c r="M201" s="102" t="s">
        <v>1</v>
      </c>
      <c r="N201" s="103" t="s">
        <v>32</v>
      </c>
      <c r="O201" s="104">
        <v>0.745</v>
      </c>
      <c r="P201" s="104">
        <f t="shared" si="1"/>
        <v>1.49</v>
      </c>
      <c r="Q201" s="104">
        <v>0</v>
      </c>
      <c r="R201" s="104">
        <f t="shared" si="2"/>
        <v>0</v>
      </c>
      <c r="S201" s="104">
        <v>0</v>
      </c>
      <c r="T201" s="105">
        <f t="shared" si="3"/>
        <v>0</v>
      </c>
      <c r="AR201" s="106" t="s">
        <v>97</v>
      </c>
      <c r="AT201" s="106" t="s">
        <v>93</v>
      </c>
      <c r="AU201" s="106" t="s">
        <v>52</v>
      </c>
      <c r="AY201" s="12" t="s">
        <v>91</v>
      </c>
      <c r="BE201" s="107">
        <f t="shared" si="4"/>
        <v>0</v>
      </c>
      <c r="BF201" s="107">
        <f t="shared" si="5"/>
        <v>0</v>
      </c>
      <c r="BG201" s="107">
        <f t="shared" si="6"/>
        <v>0</v>
      </c>
      <c r="BH201" s="107">
        <f t="shared" si="7"/>
        <v>0</v>
      </c>
      <c r="BI201" s="107">
        <f t="shared" si="8"/>
        <v>0</v>
      </c>
      <c r="BJ201" s="12" t="s">
        <v>51</v>
      </c>
      <c r="BK201" s="107">
        <f t="shared" si="9"/>
        <v>0</v>
      </c>
      <c r="BL201" s="12" t="s">
        <v>97</v>
      </c>
      <c r="BM201" s="106" t="s">
        <v>249</v>
      </c>
    </row>
    <row r="202" spans="2:65" s="1" customFormat="1" ht="16.5" customHeight="1" x14ac:dyDescent="0.2">
      <c r="B202" s="94"/>
      <c r="C202" s="121" t="s">
        <v>250</v>
      </c>
      <c r="D202" s="121" t="s">
        <v>142</v>
      </c>
      <c r="E202" s="122" t="s">
        <v>251</v>
      </c>
      <c r="F202" s="123" t="s">
        <v>252</v>
      </c>
      <c r="G202" s="124" t="s">
        <v>240</v>
      </c>
      <c r="H202" s="125">
        <v>2</v>
      </c>
      <c r="I202" s="126"/>
      <c r="J202" s="126">
        <f t="shared" si="0"/>
        <v>0</v>
      </c>
      <c r="K202" s="127"/>
      <c r="L202" s="128"/>
      <c r="M202" s="129" t="s">
        <v>1</v>
      </c>
      <c r="N202" s="130" t="s">
        <v>32</v>
      </c>
      <c r="O202" s="104">
        <v>0</v>
      </c>
      <c r="P202" s="104">
        <f t="shared" si="1"/>
        <v>0</v>
      </c>
      <c r="Q202" s="104">
        <v>8.0000000000000004E-4</v>
      </c>
      <c r="R202" s="104">
        <f t="shared" si="2"/>
        <v>1.6000000000000001E-3</v>
      </c>
      <c r="S202" s="104">
        <v>0</v>
      </c>
      <c r="T202" s="105">
        <f t="shared" si="3"/>
        <v>0</v>
      </c>
      <c r="AR202" s="106" t="s">
        <v>141</v>
      </c>
      <c r="AT202" s="106" t="s">
        <v>142</v>
      </c>
      <c r="AU202" s="106" t="s">
        <v>52</v>
      </c>
      <c r="AY202" s="12" t="s">
        <v>91</v>
      </c>
      <c r="BE202" s="107">
        <f t="shared" si="4"/>
        <v>0</v>
      </c>
      <c r="BF202" s="107">
        <f t="shared" si="5"/>
        <v>0</v>
      </c>
      <c r="BG202" s="107">
        <f t="shared" si="6"/>
        <v>0</v>
      </c>
      <c r="BH202" s="107">
        <f t="shared" si="7"/>
        <v>0</v>
      </c>
      <c r="BI202" s="107">
        <f t="shared" si="8"/>
        <v>0</v>
      </c>
      <c r="BJ202" s="12" t="s">
        <v>51</v>
      </c>
      <c r="BK202" s="107">
        <f t="shared" si="9"/>
        <v>0</v>
      </c>
      <c r="BL202" s="12" t="s">
        <v>97</v>
      </c>
      <c r="BM202" s="106" t="s">
        <v>253</v>
      </c>
    </row>
    <row r="203" spans="2:65" s="1" customFormat="1" ht="21.75" customHeight="1" x14ac:dyDescent="0.2">
      <c r="B203" s="94"/>
      <c r="C203" s="95" t="s">
        <v>254</v>
      </c>
      <c r="D203" s="95" t="s">
        <v>93</v>
      </c>
      <c r="E203" s="96" t="s">
        <v>255</v>
      </c>
      <c r="F203" s="97" t="s">
        <v>256</v>
      </c>
      <c r="G203" s="98" t="s">
        <v>103</v>
      </c>
      <c r="H203" s="99">
        <v>82.8</v>
      </c>
      <c r="I203" s="100"/>
      <c r="J203" s="100">
        <f t="shared" si="0"/>
        <v>0</v>
      </c>
      <c r="K203" s="101"/>
      <c r="L203" s="24"/>
      <c r="M203" s="102" t="s">
        <v>1</v>
      </c>
      <c r="N203" s="103" t="s">
        <v>32</v>
      </c>
      <c r="O203" s="104">
        <v>5.5E-2</v>
      </c>
      <c r="P203" s="104">
        <f t="shared" si="1"/>
        <v>4.5540000000000003</v>
      </c>
      <c r="Q203" s="104">
        <v>0</v>
      </c>
      <c r="R203" s="104">
        <f t="shared" si="2"/>
        <v>0</v>
      </c>
      <c r="S203" s="104">
        <v>0</v>
      </c>
      <c r="T203" s="105">
        <f t="shared" si="3"/>
        <v>0</v>
      </c>
      <c r="AR203" s="106" t="s">
        <v>97</v>
      </c>
      <c r="AT203" s="106" t="s">
        <v>93</v>
      </c>
      <c r="AU203" s="106" t="s">
        <v>52</v>
      </c>
      <c r="AY203" s="12" t="s">
        <v>91</v>
      </c>
      <c r="BE203" s="107">
        <f t="shared" si="4"/>
        <v>0</v>
      </c>
      <c r="BF203" s="107">
        <f t="shared" si="5"/>
        <v>0</v>
      </c>
      <c r="BG203" s="107">
        <f t="shared" si="6"/>
        <v>0</v>
      </c>
      <c r="BH203" s="107">
        <f t="shared" si="7"/>
        <v>0</v>
      </c>
      <c r="BI203" s="107">
        <f t="shared" si="8"/>
        <v>0</v>
      </c>
      <c r="BJ203" s="12" t="s">
        <v>51</v>
      </c>
      <c r="BK203" s="107">
        <f t="shared" si="9"/>
        <v>0</v>
      </c>
      <c r="BL203" s="12" t="s">
        <v>97</v>
      </c>
      <c r="BM203" s="106" t="s">
        <v>257</v>
      </c>
    </row>
    <row r="204" spans="2:65" s="1" customFormat="1" ht="24.2" customHeight="1" x14ac:dyDescent="0.2">
      <c r="B204" s="94"/>
      <c r="C204" s="95" t="s">
        <v>258</v>
      </c>
      <c r="D204" s="95" t="s">
        <v>93</v>
      </c>
      <c r="E204" s="96" t="s">
        <v>259</v>
      </c>
      <c r="F204" s="97" t="s">
        <v>260</v>
      </c>
      <c r="G204" s="98" t="s">
        <v>240</v>
      </c>
      <c r="H204" s="99">
        <v>4</v>
      </c>
      <c r="I204" s="100"/>
      <c r="J204" s="100">
        <f t="shared" si="0"/>
        <v>0</v>
      </c>
      <c r="K204" s="101"/>
      <c r="L204" s="24"/>
      <c r="M204" s="102" t="s">
        <v>1</v>
      </c>
      <c r="N204" s="103" t="s">
        <v>32</v>
      </c>
      <c r="O204" s="104">
        <v>0.66700000000000004</v>
      </c>
      <c r="P204" s="104">
        <f t="shared" si="1"/>
        <v>2.6680000000000001</v>
      </c>
      <c r="Q204" s="104">
        <v>8.4150000000000003E-2</v>
      </c>
      <c r="R204" s="104">
        <f t="shared" si="2"/>
        <v>0.33660000000000001</v>
      </c>
      <c r="S204" s="104">
        <v>0</v>
      </c>
      <c r="T204" s="105">
        <f t="shared" si="3"/>
        <v>0</v>
      </c>
      <c r="AR204" s="106" t="s">
        <v>97</v>
      </c>
      <c r="AT204" s="106" t="s">
        <v>93</v>
      </c>
      <c r="AU204" s="106" t="s">
        <v>52</v>
      </c>
      <c r="AY204" s="12" t="s">
        <v>91</v>
      </c>
      <c r="BE204" s="107">
        <f t="shared" si="4"/>
        <v>0</v>
      </c>
      <c r="BF204" s="107">
        <f t="shared" si="5"/>
        <v>0</v>
      </c>
      <c r="BG204" s="107">
        <f t="shared" si="6"/>
        <v>0</v>
      </c>
      <c r="BH204" s="107">
        <f t="shared" si="7"/>
        <v>0</v>
      </c>
      <c r="BI204" s="107">
        <f t="shared" si="8"/>
        <v>0</v>
      </c>
      <c r="BJ204" s="12" t="s">
        <v>51</v>
      </c>
      <c r="BK204" s="107">
        <f t="shared" si="9"/>
        <v>0</v>
      </c>
      <c r="BL204" s="12" t="s">
        <v>97</v>
      </c>
      <c r="BM204" s="106" t="s">
        <v>261</v>
      </c>
    </row>
    <row r="205" spans="2:65" s="1" customFormat="1" ht="33" customHeight="1" x14ac:dyDescent="0.2">
      <c r="B205" s="94"/>
      <c r="C205" s="95" t="s">
        <v>262</v>
      </c>
      <c r="D205" s="95" t="s">
        <v>93</v>
      </c>
      <c r="E205" s="96" t="s">
        <v>263</v>
      </c>
      <c r="F205" s="97" t="s">
        <v>264</v>
      </c>
      <c r="G205" s="98" t="s">
        <v>240</v>
      </c>
      <c r="H205" s="99">
        <v>4</v>
      </c>
      <c r="I205" s="100"/>
      <c r="J205" s="100">
        <f t="shared" si="0"/>
        <v>0</v>
      </c>
      <c r="K205" s="101"/>
      <c r="L205" s="24"/>
      <c r="M205" s="102" t="s">
        <v>1</v>
      </c>
      <c r="N205" s="103" t="s">
        <v>32</v>
      </c>
      <c r="O205" s="104">
        <v>0.25</v>
      </c>
      <c r="P205" s="104">
        <f t="shared" si="1"/>
        <v>1</v>
      </c>
      <c r="Q205" s="104">
        <v>1.8180000000000002E-2</v>
      </c>
      <c r="R205" s="104">
        <f t="shared" si="2"/>
        <v>7.2720000000000007E-2</v>
      </c>
      <c r="S205" s="104">
        <v>0</v>
      </c>
      <c r="T205" s="105">
        <f t="shared" si="3"/>
        <v>0</v>
      </c>
      <c r="AR205" s="106" t="s">
        <v>97</v>
      </c>
      <c r="AT205" s="106" t="s">
        <v>93</v>
      </c>
      <c r="AU205" s="106" t="s">
        <v>52</v>
      </c>
      <c r="AY205" s="12" t="s">
        <v>91</v>
      </c>
      <c r="BE205" s="107">
        <f t="shared" si="4"/>
        <v>0</v>
      </c>
      <c r="BF205" s="107">
        <f t="shared" si="5"/>
        <v>0</v>
      </c>
      <c r="BG205" s="107">
        <f t="shared" si="6"/>
        <v>0</v>
      </c>
      <c r="BH205" s="107">
        <f t="shared" si="7"/>
        <v>0</v>
      </c>
      <c r="BI205" s="107">
        <f t="shared" si="8"/>
        <v>0</v>
      </c>
      <c r="BJ205" s="12" t="s">
        <v>51</v>
      </c>
      <c r="BK205" s="107">
        <f t="shared" si="9"/>
        <v>0</v>
      </c>
      <c r="BL205" s="12" t="s">
        <v>97</v>
      </c>
      <c r="BM205" s="106" t="s">
        <v>265</v>
      </c>
    </row>
    <row r="206" spans="2:65" s="1" customFormat="1" ht="24.2" customHeight="1" x14ac:dyDescent="0.2">
      <c r="B206" s="94"/>
      <c r="C206" s="95" t="s">
        <v>266</v>
      </c>
      <c r="D206" s="95" t="s">
        <v>93</v>
      </c>
      <c r="E206" s="96" t="s">
        <v>267</v>
      </c>
      <c r="F206" s="97" t="s">
        <v>268</v>
      </c>
      <c r="G206" s="98" t="s">
        <v>240</v>
      </c>
      <c r="H206" s="99">
        <v>4</v>
      </c>
      <c r="I206" s="100"/>
      <c r="J206" s="100">
        <f t="shared" si="0"/>
        <v>0</v>
      </c>
      <c r="K206" s="101"/>
      <c r="L206" s="24"/>
      <c r="M206" s="102" t="s">
        <v>1</v>
      </c>
      <c r="N206" s="103" t="s">
        <v>32</v>
      </c>
      <c r="O206" s="104">
        <v>0.33300000000000002</v>
      </c>
      <c r="P206" s="104">
        <f t="shared" si="1"/>
        <v>1.3320000000000001</v>
      </c>
      <c r="Q206" s="104">
        <v>2.1440000000000001E-2</v>
      </c>
      <c r="R206" s="104">
        <f t="shared" si="2"/>
        <v>8.5760000000000003E-2</v>
      </c>
      <c r="S206" s="104">
        <v>0</v>
      </c>
      <c r="T206" s="105">
        <f t="shared" si="3"/>
        <v>0</v>
      </c>
      <c r="AR206" s="106" t="s">
        <v>97</v>
      </c>
      <c r="AT206" s="106" t="s">
        <v>93</v>
      </c>
      <c r="AU206" s="106" t="s">
        <v>52</v>
      </c>
      <c r="AY206" s="12" t="s">
        <v>91</v>
      </c>
      <c r="BE206" s="107">
        <f t="shared" si="4"/>
        <v>0</v>
      </c>
      <c r="BF206" s="107">
        <f t="shared" si="5"/>
        <v>0</v>
      </c>
      <c r="BG206" s="107">
        <f t="shared" si="6"/>
        <v>0</v>
      </c>
      <c r="BH206" s="107">
        <f t="shared" si="7"/>
        <v>0</v>
      </c>
      <c r="BI206" s="107">
        <f t="shared" si="8"/>
        <v>0</v>
      </c>
      <c r="BJ206" s="12" t="s">
        <v>51</v>
      </c>
      <c r="BK206" s="107">
        <f t="shared" si="9"/>
        <v>0</v>
      </c>
      <c r="BL206" s="12" t="s">
        <v>97</v>
      </c>
      <c r="BM206" s="106" t="s">
        <v>269</v>
      </c>
    </row>
    <row r="207" spans="2:65" s="1" customFormat="1" ht="16.5" customHeight="1" x14ac:dyDescent="0.2">
      <c r="B207" s="94"/>
      <c r="C207" s="95" t="s">
        <v>270</v>
      </c>
      <c r="D207" s="95" t="s">
        <v>93</v>
      </c>
      <c r="E207" s="96" t="s">
        <v>271</v>
      </c>
      <c r="F207" s="97" t="s">
        <v>272</v>
      </c>
      <c r="G207" s="98" t="s">
        <v>240</v>
      </c>
      <c r="H207" s="99">
        <v>1</v>
      </c>
      <c r="I207" s="100"/>
      <c r="J207" s="100">
        <f t="shared" si="0"/>
        <v>0</v>
      </c>
      <c r="K207" s="101"/>
      <c r="L207" s="24"/>
      <c r="M207" s="102" t="s">
        <v>1</v>
      </c>
      <c r="N207" s="103" t="s">
        <v>32</v>
      </c>
      <c r="O207" s="104">
        <v>4.1070000000000002</v>
      </c>
      <c r="P207" s="104">
        <f t="shared" si="1"/>
        <v>4.1070000000000002</v>
      </c>
      <c r="Q207" s="104">
        <v>0.75249999999999995</v>
      </c>
      <c r="R207" s="104">
        <f t="shared" si="2"/>
        <v>0.75249999999999995</v>
      </c>
      <c r="S207" s="104">
        <v>0</v>
      </c>
      <c r="T207" s="105">
        <f t="shared" si="3"/>
        <v>0</v>
      </c>
      <c r="AR207" s="106" t="s">
        <v>97</v>
      </c>
      <c r="AT207" s="106" t="s">
        <v>93</v>
      </c>
      <c r="AU207" s="106" t="s">
        <v>52</v>
      </c>
      <c r="AY207" s="12" t="s">
        <v>91</v>
      </c>
      <c r="BE207" s="107">
        <f t="shared" si="4"/>
        <v>0</v>
      </c>
      <c r="BF207" s="107">
        <f t="shared" si="5"/>
        <v>0</v>
      </c>
      <c r="BG207" s="107">
        <f t="shared" si="6"/>
        <v>0</v>
      </c>
      <c r="BH207" s="107">
        <f t="shared" si="7"/>
        <v>0</v>
      </c>
      <c r="BI207" s="107">
        <f t="shared" si="8"/>
        <v>0</v>
      </c>
      <c r="BJ207" s="12" t="s">
        <v>51</v>
      </c>
      <c r="BK207" s="107">
        <f t="shared" si="9"/>
        <v>0</v>
      </c>
      <c r="BL207" s="12" t="s">
        <v>97</v>
      </c>
      <c r="BM207" s="106" t="s">
        <v>273</v>
      </c>
    </row>
    <row r="208" spans="2:65" s="10" customFormat="1" ht="22.5" x14ac:dyDescent="0.2">
      <c r="B208" s="131"/>
      <c r="D208" s="109" t="s">
        <v>99</v>
      </c>
      <c r="E208" s="132" t="s">
        <v>1</v>
      </c>
      <c r="F208" s="133" t="s">
        <v>274</v>
      </c>
      <c r="H208" s="132" t="s">
        <v>1</v>
      </c>
      <c r="L208" s="131"/>
      <c r="M208" s="134"/>
      <c r="T208" s="135"/>
      <c r="AT208" s="132" t="s">
        <v>99</v>
      </c>
      <c r="AU208" s="132" t="s">
        <v>52</v>
      </c>
      <c r="AV208" s="10" t="s">
        <v>51</v>
      </c>
      <c r="AW208" s="10" t="s">
        <v>24</v>
      </c>
      <c r="AX208" s="10" t="s">
        <v>50</v>
      </c>
      <c r="AY208" s="132" t="s">
        <v>91</v>
      </c>
    </row>
    <row r="209" spans="2:65" s="10" customFormat="1" ht="22.5" x14ac:dyDescent="0.2">
      <c r="B209" s="131"/>
      <c r="D209" s="109" t="s">
        <v>99</v>
      </c>
      <c r="E209" s="132" t="s">
        <v>1</v>
      </c>
      <c r="F209" s="133" t="s">
        <v>275</v>
      </c>
      <c r="H209" s="132" t="s">
        <v>1</v>
      </c>
      <c r="L209" s="131"/>
      <c r="M209" s="134"/>
      <c r="T209" s="135"/>
      <c r="AT209" s="132" t="s">
        <v>99</v>
      </c>
      <c r="AU209" s="132" t="s">
        <v>52</v>
      </c>
      <c r="AV209" s="10" t="s">
        <v>51</v>
      </c>
      <c r="AW209" s="10" t="s">
        <v>24</v>
      </c>
      <c r="AX209" s="10" t="s">
        <v>50</v>
      </c>
      <c r="AY209" s="132" t="s">
        <v>91</v>
      </c>
    </row>
    <row r="210" spans="2:65" s="10" customFormat="1" ht="11.25" x14ac:dyDescent="0.2">
      <c r="B210" s="131"/>
      <c r="D210" s="109" t="s">
        <v>99</v>
      </c>
      <c r="E210" s="132" t="s">
        <v>1</v>
      </c>
      <c r="F210" s="133" t="s">
        <v>276</v>
      </c>
      <c r="H210" s="132" t="s">
        <v>1</v>
      </c>
      <c r="L210" s="131"/>
      <c r="M210" s="134"/>
      <c r="T210" s="135"/>
      <c r="AT210" s="132" t="s">
        <v>99</v>
      </c>
      <c r="AU210" s="132" t="s">
        <v>52</v>
      </c>
      <c r="AV210" s="10" t="s">
        <v>51</v>
      </c>
      <c r="AW210" s="10" t="s">
        <v>24</v>
      </c>
      <c r="AX210" s="10" t="s">
        <v>50</v>
      </c>
      <c r="AY210" s="132" t="s">
        <v>91</v>
      </c>
    </row>
    <row r="211" spans="2:65" s="10" customFormat="1" ht="11.25" x14ac:dyDescent="0.2">
      <c r="B211" s="131"/>
      <c r="D211" s="109" t="s">
        <v>99</v>
      </c>
      <c r="E211" s="132" t="s">
        <v>1</v>
      </c>
      <c r="F211" s="133" t="s">
        <v>277</v>
      </c>
      <c r="H211" s="132" t="s">
        <v>1</v>
      </c>
      <c r="L211" s="131"/>
      <c r="M211" s="134"/>
      <c r="T211" s="135"/>
      <c r="AT211" s="132" t="s">
        <v>99</v>
      </c>
      <c r="AU211" s="132" t="s">
        <v>52</v>
      </c>
      <c r="AV211" s="10" t="s">
        <v>51</v>
      </c>
      <c r="AW211" s="10" t="s">
        <v>24</v>
      </c>
      <c r="AX211" s="10" t="s">
        <v>50</v>
      </c>
      <c r="AY211" s="132" t="s">
        <v>91</v>
      </c>
    </row>
    <row r="212" spans="2:65" s="10" customFormat="1" ht="11.25" x14ac:dyDescent="0.2">
      <c r="B212" s="131"/>
      <c r="D212" s="109" t="s">
        <v>99</v>
      </c>
      <c r="E212" s="132" t="s">
        <v>1</v>
      </c>
      <c r="F212" s="133" t="s">
        <v>278</v>
      </c>
      <c r="H212" s="132" t="s">
        <v>1</v>
      </c>
      <c r="L212" s="131"/>
      <c r="M212" s="134"/>
      <c r="T212" s="135"/>
      <c r="AT212" s="132" t="s">
        <v>99</v>
      </c>
      <c r="AU212" s="132" t="s">
        <v>52</v>
      </c>
      <c r="AV212" s="10" t="s">
        <v>51</v>
      </c>
      <c r="AW212" s="10" t="s">
        <v>24</v>
      </c>
      <c r="AX212" s="10" t="s">
        <v>50</v>
      </c>
      <c r="AY212" s="132" t="s">
        <v>91</v>
      </c>
    </row>
    <row r="213" spans="2:65" s="10" customFormat="1" ht="11.25" x14ac:dyDescent="0.2">
      <c r="B213" s="131"/>
      <c r="D213" s="109" t="s">
        <v>99</v>
      </c>
      <c r="E213" s="132" t="s">
        <v>1</v>
      </c>
      <c r="F213" s="133" t="s">
        <v>279</v>
      </c>
      <c r="H213" s="132" t="s">
        <v>1</v>
      </c>
      <c r="L213" s="131"/>
      <c r="M213" s="134"/>
      <c r="T213" s="135"/>
      <c r="AT213" s="132" t="s">
        <v>99</v>
      </c>
      <c r="AU213" s="132" t="s">
        <v>52</v>
      </c>
      <c r="AV213" s="10" t="s">
        <v>51</v>
      </c>
      <c r="AW213" s="10" t="s">
        <v>24</v>
      </c>
      <c r="AX213" s="10" t="s">
        <v>50</v>
      </c>
      <c r="AY213" s="132" t="s">
        <v>91</v>
      </c>
    </row>
    <row r="214" spans="2:65" s="10" customFormat="1" ht="11.25" x14ac:dyDescent="0.2">
      <c r="B214" s="131"/>
      <c r="D214" s="109" t="s">
        <v>99</v>
      </c>
      <c r="E214" s="132" t="s">
        <v>1</v>
      </c>
      <c r="F214" s="133" t="s">
        <v>280</v>
      </c>
      <c r="H214" s="132" t="s">
        <v>1</v>
      </c>
      <c r="L214" s="131"/>
      <c r="M214" s="134"/>
      <c r="T214" s="135"/>
      <c r="AT214" s="132" t="s">
        <v>99</v>
      </c>
      <c r="AU214" s="132" t="s">
        <v>52</v>
      </c>
      <c r="AV214" s="10" t="s">
        <v>51</v>
      </c>
      <c r="AW214" s="10" t="s">
        <v>24</v>
      </c>
      <c r="AX214" s="10" t="s">
        <v>50</v>
      </c>
      <c r="AY214" s="132" t="s">
        <v>91</v>
      </c>
    </row>
    <row r="215" spans="2:65" s="10" customFormat="1" ht="11.25" x14ac:dyDescent="0.2">
      <c r="B215" s="131"/>
      <c r="D215" s="109" t="s">
        <v>99</v>
      </c>
      <c r="E215" s="132" t="s">
        <v>1</v>
      </c>
      <c r="F215" s="133" t="s">
        <v>281</v>
      </c>
      <c r="H215" s="132" t="s">
        <v>1</v>
      </c>
      <c r="L215" s="131"/>
      <c r="M215" s="134"/>
      <c r="T215" s="135"/>
      <c r="AT215" s="132" t="s">
        <v>99</v>
      </c>
      <c r="AU215" s="132" t="s">
        <v>52</v>
      </c>
      <c r="AV215" s="10" t="s">
        <v>51</v>
      </c>
      <c r="AW215" s="10" t="s">
        <v>24</v>
      </c>
      <c r="AX215" s="10" t="s">
        <v>50</v>
      </c>
      <c r="AY215" s="132" t="s">
        <v>91</v>
      </c>
    </row>
    <row r="216" spans="2:65" s="8" customFormat="1" ht="11.25" x14ac:dyDescent="0.2">
      <c r="B216" s="108"/>
      <c r="D216" s="109" t="s">
        <v>99</v>
      </c>
      <c r="E216" s="110" t="s">
        <v>1</v>
      </c>
      <c r="F216" s="111" t="s">
        <v>51</v>
      </c>
      <c r="H216" s="112">
        <v>1</v>
      </c>
      <c r="L216" s="108"/>
      <c r="M216" s="113"/>
      <c r="T216" s="114"/>
      <c r="AT216" s="110" t="s">
        <v>99</v>
      </c>
      <c r="AU216" s="110" t="s">
        <v>52</v>
      </c>
      <c r="AV216" s="8" t="s">
        <v>52</v>
      </c>
      <c r="AW216" s="8" t="s">
        <v>24</v>
      </c>
      <c r="AX216" s="8" t="s">
        <v>51</v>
      </c>
      <c r="AY216" s="110" t="s">
        <v>91</v>
      </c>
    </row>
    <row r="217" spans="2:65" s="7" customFormat="1" ht="22.9" customHeight="1" x14ac:dyDescent="0.2">
      <c r="B217" s="83"/>
      <c r="D217" s="84" t="s">
        <v>49</v>
      </c>
      <c r="E217" s="92" t="s">
        <v>148</v>
      </c>
      <c r="F217" s="92" t="s">
        <v>282</v>
      </c>
      <c r="J217" s="93">
        <f>BK217</f>
        <v>0</v>
      </c>
      <c r="L217" s="83"/>
      <c r="M217" s="87"/>
      <c r="P217" s="88">
        <f>SUM(P218:P221)</f>
        <v>16.729160999999998</v>
      </c>
      <c r="R217" s="88">
        <f>SUM(R218:R221)</f>
        <v>0</v>
      </c>
      <c r="T217" s="89">
        <f>SUM(T218:T221)</f>
        <v>8.914200000000001</v>
      </c>
      <c r="AR217" s="84" t="s">
        <v>51</v>
      </c>
      <c r="AT217" s="90" t="s">
        <v>49</v>
      </c>
      <c r="AU217" s="90" t="s">
        <v>51</v>
      </c>
      <c r="AY217" s="84" t="s">
        <v>91</v>
      </c>
      <c r="BK217" s="91">
        <f>SUM(BK218:BK221)</f>
        <v>0</v>
      </c>
    </row>
    <row r="218" spans="2:65" s="1" customFormat="1" ht="21.75" customHeight="1" x14ac:dyDescent="0.2">
      <c r="B218" s="94"/>
      <c r="C218" s="95" t="s">
        <v>283</v>
      </c>
      <c r="D218" s="95" t="s">
        <v>93</v>
      </c>
      <c r="E218" s="96" t="s">
        <v>284</v>
      </c>
      <c r="F218" s="97" t="s">
        <v>285</v>
      </c>
      <c r="G218" s="98" t="s">
        <v>108</v>
      </c>
      <c r="H218" s="99">
        <v>2.1480000000000001</v>
      </c>
      <c r="I218" s="100"/>
      <c r="J218" s="100">
        <f>ROUND(I218*H218,2)</f>
        <v>0</v>
      </c>
      <c r="K218" s="101"/>
      <c r="L218" s="24"/>
      <c r="M218" s="102" t="s">
        <v>1</v>
      </c>
      <c r="N218" s="103" t="s">
        <v>32</v>
      </c>
      <c r="O218" s="104">
        <v>3.3879999999999999</v>
      </c>
      <c r="P218" s="104">
        <f>O218*H218</f>
        <v>7.2774239999999999</v>
      </c>
      <c r="Q218" s="104">
        <v>0</v>
      </c>
      <c r="R218" s="104">
        <f>Q218*H218</f>
        <v>0</v>
      </c>
      <c r="S218" s="104">
        <v>2.5</v>
      </c>
      <c r="T218" s="105">
        <f>S218*H218</f>
        <v>5.37</v>
      </c>
      <c r="AR218" s="106" t="s">
        <v>97</v>
      </c>
      <c r="AT218" s="106" t="s">
        <v>93</v>
      </c>
      <c r="AU218" s="106" t="s">
        <v>52</v>
      </c>
      <c r="AY218" s="12" t="s">
        <v>91</v>
      </c>
      <c r="BE218" s="107">
        <f>IF(N218="základní",J218,0)</f>
        <v>0</v>
      </c>
      <c r="BF218" s="107">
        <f>IF(N218="snížená",J218,0)</f>
        <v>0</v>
      </c>
      <c r="BG218" s="107">
        <f>IF(N218="zákl. přenesená",J218,0)</f>
        <v>0</v>
      </c>
      <c r="BH218" s="107">
        <f>IF(N218="sníž. přenesená",J218,0)</f>
        <v>0</v>
      </c>
      <c r="BI218" s="107">
        <f>IF(N218="nulová",J218,0)</f>
        <v>0</v>
      </c>
      <c r="BJ218" s="12" t="s">
        <v>51</v>
      </c>
      <c r="BK218" s="107">
        <f>ROUND(I218*H218,2)</f>
        <v>0</v>
      </c>
      <c r="BL218" s="12" t="s">
        <v>97</v>
      </c>
      <c r="BM218" s="106" t="s">
        <v>286</v>
      </c>
    </row>
    <row r="219" spans="2:65" s="8" customFormat="1" ht="11.25" x14ac:dyDescent="0.2">
      <c r="B219" s="108"/>
      <c r="D219" s="109" t="s">
        <v>99</v>
      </c>
      <c r="E219" s="110" t="s">
        <v>1</v>
      </c>
      <c r="F219" s="111" t="s">
        <v>287</v>
      </c>
      <c r="H219" s="112">
        <v>2.1480000000000001</v>
      </c>
      <c r="L219" s="108"/>
      <c r="M219" s="113"/>
      <c r="T219" s="114"/>
      <c r="AT219" s="110" t="s">
        <v>99</v>
      </c>
      <c r="AU219" s="110" t="s">
        <v>52</v>
      </c>
      <c r="AV219" s="8" t="s">
        <v>52</v>
      </c>
      <c r="AW219" s="8" t="s">
        <v>24</v>
      </c>
      <c r="AX219" s="8" t="s">
        <v>51</v>
      </c>
      <c r="AY219" s="110" t="s">
        <v>91</v>
      </c>
    </row>
    <row r="220" spans="2:65" s="1" customFormat="1" ht="37.9" customHeight="1" x14ac:dyDescent="0.2">
      <c r="B220" s="94"/>
      <c r="C220" s="95" t="s">
        <v>288</v>
      </c>
      <c r="D220" s="95" t="s">
        <v>93</v>
      </c>
      <c r="E220" s="96" t="s">
        <v>289</v>
      </c>
      <c r="F220" s="97" t="s">
        <v>290</v>
      </c>
      <c r="G220" s="98" t="s">
        <v>108</v>
      </c>
      <c r="H220" s="99">
        <v>1.611</v>
      </c>
      <c r="I220" s="100"/>
      <c r="J220" s="100">
        <f>ROUND(I220*H220,2)</f>
        <v>0</v>
      </c>
      <c r="K220" s="101"/>
      <c r="L220" s="24"/>
      <c r="M220" s="102" t="s">
        <v>1</v>
      </c>
      <c r="N220" s="103" t="s">
        <v>32</v>
      </c>
      <c r="O220" s="104">
        <v>5.867</v>
      </c>
      <c r="P220" s="104">
        <f>O220*H220</f>
        <v>9.4517369999999996</v>
      </c>
      <c r="Q220" s="104">
        <v>0</v>
      </c>
      <c r="R220" s="104">
        <f>Q220*H220</f>
        <v>0</v>
      </c>
      <c r="S220" s="104">
        <v>2.2000000000000002</v>
      </c>
      <c r="T220" s="105">
        <f>S220*H220</f>
        <v>3.5442000000000005</v>
      </c>
      <c r="AR220" s="106" t="s">
        <v>97</v>
      </c>
      <c r="AT220" s="106" t="s">
        <v>93</v>
      </c>
      <c r="AU220" s="106" t="s">
        <v>52</v>
      </c>
      <c r="AY220" s="12" t="s">
        <v>91</v>
      </c>
      <c r="BE220" s="107">
        <f>IF(N220="základní",J220,0)</f>
        <v>0</v>
      </c>
      <c r="BF220" s="107">
        <f>IF(N220="snížená",J220,0)</f>
        <v>0</v>
      </c>
      <c r="BG220" s="107">
        <f>IF(N220="zákl. přenesená",J220,0)</f>
        <v>0</v>
      </c>
      <c r="BH220" s="107">
        <f>IF(N220="sníž. přenesená",J220,0)</f>
        <v>0</v>
      </c>
      <c r="BI220" s="107">
        <f>IF(N220="nulová",J220,0)</f>
        <v>0</v>
      </c>
      <c r="BJ220" s="12" t="s">
        <v>51</v>
      </c>
      <c r="BK220" s="107">
        <f>ROUND(I220*H220,2)</f>
        <v>0</v>
      </c>
      <c r="BL220" s="12" t="s">
        <v>97</v>
      </c>
      <c r="BM220" s="106" t="s">
        <v>291</v>
      </c>
    </row>
    <row r="221" spans="2:65" s="8" customFormat="1" ht="11.25" x14ac:dyDescent="0.2">
      <c r="B221" s="108"/>
      <c r="D221" s="109" t="s">
        <v>99</v>
      </c>
      <c r="E221" s="110" t="s">
        <v>1</v>
      </c>
      <c r="F221" s="111" t="s">
        <v>292</v>
      </c>
      <c r="H221" s="112">
        <v>1.611</v>
      </c>
      <c r="L221" s="108"/>
      <c r="M221" s="113"/>
      <c r="T221" s="114"/>
      <c r="AT221" s="110" t="s">
        <v>99</v>
      </c>
      <c r="AU221" s="110" t="s">
        <v>52</v>
      </c>
      <c r="AV221" s="8" t="s">
        <v>52</v>
      </c>
      <c r="AW221" s="8" t="s">
        <v>24</v>
      </c>
      <c r="AX221" s="8" t="s">
        <v>51</v>
      </c>
      <c r="AY221" s="110" t="s">
        <v>91</v>
      </c>
    </row>
    <row r="222" spans="2:65" s="7" customFormat="1" ht="22.9" customHeight="1" x14ac:dyDescent="0.2">
      <c r="B222" s="83"/>
      <c r="D222" s="84" t="s">
        <v>49</v>
      </c>
      <c r="E222" s="92" t="s">
        <v>293</v>
      </c>
      <c r="F222" s="92" t="s">
        <v>294</v>
      </c>
      <c r="J222" s="93">
        <f>BK222</f>
        <v>0</v>
      </c>
      <c r="L222" s="83"/>
      <c r="M222" s="87"/>
      <c r="P222" s="88">
        <f>SUM(P223:P224)</f>
        <v>69.338000000000008</v>
      </c>
      <c r="R222" s="88">
        <f>SUM(R223:R224)</f>
        <v>0</v>
      </c>
      <c r="T222" s="89">
        <f>SUM(T223:T224)</f>
        <v>0</v>
      </c>
      <c r="AR222" s="84" t="s">
        <v>51</v>
      </c>
      <c r="AT222" s="90" t="s">
        <v>49</v>
      </c>
      <c r="AU222" s="90" t="s">
        <v>51</v>
      </c>
      <c r="AY222" s="84" t="s">
        <v>91</v>
      </c>
      <c r="BK222" s="91">
        <f>SUM(BK223:BK224)</f>
        <v>0</v>
      </c>
    </row>
    <row r="223" spans="2:65" s="1" customFormat="1" ht="24.2" customHeight="1" x14ac:dyDescent="0.2">
      <c r="B223" s="94"/>
      <c r="C223" s="95" t="s">
        <v>295</v>
      </c>
      <c r="D223" s="95" t="s">
        <v>93</v>
      </c>
      <c r="E223" s="96" t="s">
        <v>296</v>
      </c>
      <c r="F223" s="97" t="s">
        <v>297</v>
      </c>
      <c r="G223" s="98" t="s">
        <v>145</v>
      </c>
      <c r="H223" s="99">
        <v>46.85</v>
      </c>
      <c r="I223" s="100"/>
      <c r="J223" s="100">
        <f>ROUND(I223*H223,2)</f>
        <v>0</v>
      </c>
      <c r="K223" s="101"/>
      <c r="L223" s="24"/>
      <c r="M223" s="102" t="s">
        <v>1</v>
      </c>
      <c r="N223" s="103" t="s">
        <v>32</v>
      </c>
      <c r="O223" s="104">
        <v>1.48</v>
      </c>
      <c r="P223" s="104">
        <f>O223*H223</f>
        <v>69.338000000000008</v>
      </c>
      <c r="Q223" s="104">
        <v>0</v>
      </c>
      <c r="R223" s="104">
        <f>Q223*H223</f>
        <v>0</v>
      </c>
      <c r="S223" s="104">
        <v>0</v>
      </c>
      <c r="T223" s="105">
        <f>S223*H223</f>
        <v>0</v>
      </c>
      <c r="AR223" s="106" t="s">
        <v>97</v>
      </c>
      <c r="AT223" s="106" t="s">
        <v>93</v>
      </c>
      <c r="AU223" s="106" t="s">
        <v>52</v>
      </c>
      <c r="AY223" s="12" t="s">
        <v>91</v>
      </c>
      <c r="BE223" s="107">
        <f>IF(N223="základní",J223,0)</f>
        <v>0</v>
      </c>
      <c r="BF223" s="107">
        <f>IF(N223="snížená",J223,0)</f>
        <v>0</v>
      </c>
      <c r="BG223" s="107">
        <f>IF(N223="zákl. přenesená",J223,0)</f>
        <v>0</v>
      </c>
      <c r="BH223" s="107">
        <f>IF(N223="sníž. přenesená",J223,0)</f>
        <v>0</v>
      </c>
      <c r="BI223" s="107">
        <f>IF(N223="nulová",J223,0)</f>
        <v>0</v>
      </c>
      <c r="BJ223" s="12" t="s">
        <v>51</v>
      </c>
      <c r="BK223" s="107">
        <f>ROUND(I223*H223,2)</f>
        <v>0</v>
      </c>
      <c r="BL223" s="12" t="s">
        <v>97</v>
      </c>
      <c r="BM223" s="106" t="s">
        <v>298</v>
      </c>
    </row>
    <row r="224" spans="2:65" s="8" customFormat="1" ht="11.25" x14ac:dyDescent="0.2">
      <c r="B224" s="108"/>
      <c r="D224" s="109" t="s">
        <v>99</v>
      </c>
      <c r="E224" s="110" t="s">
        <v>1</v>
      </c>
      <c r="F224" s="111" t="s">
        <v>299</v>
      </c>
      <c r="H224" s="112">
        <v>46.85</v>
      </c>
      <c r="L224" s="108"/>
      <c r="M224" s="113"/>
      <c r="T224" s="114"/>
      <c r="AT224" s="110" t="s">
        <v>99</v>
      </c>
      <c r="AU224" s="110" t="s">
        <v>52</v>
      </c>
      <c r="AV224" s="8" t="s">
        <v>52</v>
      </c>
      <c r="AW224" s="8" t="s">
        <v>24</v>
      </c>
      <c r="AX224" s="8" t="s">
        <v>51</v>
      </c>
      <c r="AY224" s="110" t="s">
        <v>91</v>
      </c>
    </row>
    <row r="225" spans="2:65" s="7" customFormat="1" ht="25.9" customHeight="1" x14ac:dyDescent="0.2">
      <c r="B225" s="83"/>
      <c r="D225" s="84" t="s">
        <v>49</v>
      </c>
      <c r="E225" s="85" t="s">
        <v>300</v>
      </c>
      <c r="F225" s="85" t="s">
        <v>301</v>
      </c>
      <c r="J225" s="86">
        <f>BK225</f>
        <v>0</v>
      </c>
      <c r="L225" s="83"/>
      <c r="M225" s="87"/>
      <c r="P225" s="88">
        <f>P226</f>
        <v>21.455000000000002</v>
      </c>
      <c r="R225" s="88">
        <f>R226</f>
        <v>3.9170000000000003E-2</v>
      </c>
      <c r="T225" s="89">
        <f>T226</f>
        <v>0</v>
      </c>
      <c r="AR225" s="84" t="s">
        <v>52</v>
      </c>
      <c r="AT225" s="90" t="s">
        <v>49</v>
      </c>
      <c r="AU225" s="90" t="s">
        <v>50</v>
      </c>
      <c r="AY225" s="84" t="s">
        <v>91</v>
      </c>
      <c r="BK225" s="91">
        <f>BK226</f>
        <v>0</v>
      </c>
    </row>
    <row r="226" spans="2:65" s="7" customFormat="1" ht="22.9" customHeight="1" x14ac:dyDescent="0.2">
      <c r="B226" s="83"/>
      <c r="D226" s="84" t="s">
        <v>49</v>
      </c>
      <c r="E226" s="92" t="s">
        <v>302</v>
      </c>
      <c r="F226" s="92" t="s">
        <v>303</v>
      </c>
      <c r="J226" s="93">
        <f>BK226</f>
        <v>0</v>
      </c>
      <c r="L226" s="83"/>
      <c r="M226" s="87"/>
      <c r="P226" s="88">
        <f>SUM(P227:P239)</f>
        <v>21.455000000000002</v>
      </c>
      <c r="R226" s="88">
        <f>SUM(R227:R239)</f>
        <v>3.9170000000000003E-2</v>
      </c>
      <c r="T226" s="89">
        <f>SUM(T227:T239)</f>
        <v>0</v>
      </c>
      <c r="AR226" s="84" t="s">
        <v>52</v>
      </c>
      <c r="AT226" s="90" t="s">
        <v>49</v>
      </c>
      <c r="AU226" s="90" t="s">
        <v>51</v>
      </c>
      <c r="AY226" s="84" t="s">
        <v>91</v>
      </c>
      <c r="BK226" s="91">
        <f>SUM(BK227:BK239)</f>
        <v>0</v>
      </c>
    </row>
    <row r="227" spans="2:65" s="1" customFormat="1" ht="24.2" customHeight="1" x14ac:dyDescent="0.2">
      <c r="B227" s="94"/>
      <c r="C227" s="95" t="s">
        <v>304</v>
      </c>
      <c r="D227" s="95" t="s">
        <v>93</v>
      </c>
      <c r="E227" s="96" t="s">
        <v>305</v>
      </c>
      <c r="F227" s="97" t="s">
        <v>306</v>
      </c>
      <c r="G227" s="98" t="s">
        <v>103</v>
      </c>
      <c r="H227" s="99">
        <v>36</v>
      </c>
      <c r="I227" s="100"/>
      <c r="J227" s="100">
        <f>ROUND(I227*H227,2)</f>
        <v>0</v>
      </c>
      <c r="K227" s="101"/>
      <c r="L227" s="24"/>
      <c r="M227" s="102" t="s">
        <v>1</v>
      </c>
      <c r="N227" s="103" t="s">
        <v>32</v>
      </c>
      <c r="O227" s="104">
        <v>0.10199999999999999</v>
      </c>
      <c r="P227" s="104">
        <f>O227*H227</f>
        <v>3.6719999999999997</v>
      </c>
      <c r="Q227" s="104">
        <v>0</v>
      </c>
      <c r="R227" s="104">
        <f>Q227*H227</f>
        <v>0</v>
      </c>
      <c r="S227" s="104">
        <v>0</v>
      </c>
      <c r="T227" s="105">
        <f>S227*H227</f>
        <v>0</v>
      </c>
      <c r="AR227" s="106" t="s">
        <v>181</v>
      </c>
      <c r="AT227" s="106" t="s">
        <v>93</v>
      </c>
      <c r="AU227" s="106" t="s">
        <v>52</v>
      </c>
      <c r="AY227" s="12" t="s">
        <v>91</v>
      </c>
      <c r="BE227" s="107">
        <f>IF(N227="základní",J227,0)</f>
        <v>0</v>
      </c>
      <c r="BF227" s="107">
        <f>IF(N227="snížená",J227,0)</f>
        <v>0</v>
      </c>
      <c r="BG227" s="107">
        <f>IF(N227="zákl. přenesená",J227,0)</f>
        <v>0</v>
      </c>
      <c r="BH227" s="107">
        <f>IF(N227="sníž. přenesená",J227,0)</f>
        <v>0</v>
      </c>
      <c r="BI227" s="107">
        <f>IF(N227="nulová",J227,0)</f>
        <v>0</v>
      </c>
      <c r="BJ227" s="12" t="s">
        <v>51</v>
      </c>
      <c r="BK227" s="107">
        <f>ROUND(I227*H227,2)</f>
        <v>0</v>
      </c>
      <c r="BL227" s="12" t="s">
        <v>181</v>
      </c>
      <c r="BM227" s="106" t="s">
        <v>307</v>
      </c>
    </row>
    <row r="228" spans="2:65" s="1" customFormat="1" ht="24.2" customHeight="1" x14ac:dyDescent="0.2">
      <c r="B228" s="94"/>
      <c r="C228" s="121" t="s">
        <v>308</v>
      </c>
      <c r="D228" s="121" t="s">
        <v>142</v>
      </c>
      <c r="E228" s="122" t="s">
        <v>309</v>
      </c>
      <c r="F228" s="123" t="s">
        <v>310</v>
      </c>
      <c r="G228" s="124" t="s">
        <v>103</v>
      </c>
      <c r="H228" s="125">
        <v>36</v>
      </c>
      <c r="I228" s="126"/>
      <c r="J228" s="126">
        <f>ROUND(I228*H228,2)</f>
        <v>0</v>
      </c>
      <c r="K228" s="127"/>
      <c r="L228" s="128"/>
      <c r="M228" s="129" t="s">
        <v>1</v>
      </c>
      <c r="N228" s="130" t="s">
        <v>32</v>
      </c>
      <c r="O228" s="104">
        <v>0</v>
      </c>
      <c r="P228" s="104">
        <f>O228*H228</f>
        <v>0</v>
      </c>
      <c r="Q228" s="104">
        <v>7.3999999999999999E-4</v>
      </c>
      <c r="R228" s="104">
        <f>Q228*H228</f>
        <v>2.664E-2</v>
      </c>
      <c r="S228" s="104">
        <v>0</v>
      </c>
      <c r="T228" s="105">
        <f>S228*H228</f>
        <v>0</v>
      </c>
      <c r="AR228" s="106" t="s">
        <v>258</v>
      </c>
      <c r="AT228" s="106" t="s">
        <v>142</v>
      </c>
      <c r="AU228" s="106" t="s">
        <v>52</v>
      </c>
      <c r="AY228" s="12" t="s">
        <v>91</v>
      </c>
      <c r="BE228" s="107">
        <f>IF(N228="základní",J228,0)</f>
        <v>0</v>
      </c>
      <c r="BF228" s="107">
        <f>IF(N228="snížená",J228,0)</f>
        <v>0</v>
      </c>
      <c r="BG228" s="107">
        <f>IF(N228="zákl. přenesená",J228,0)</f>
        <v>0</v>
      </c>
      <c r="BH228" s="107">
        <f>IF(N228="sníž. přenesená",J228,0)</f>
        <v>0</v>
      </c>
      <c r="BI228" s="107">
        <f>IF(N228="nulová",J228,0)</f>
        <v>0</v>
      </c>
      <c r="BJ228" s="12" t="s">
        <v>51</v>
      </c>
      <c r="BK228" s="107">
        <f>ROUND(I228*H228,2)</f>
        <v>0</v>
      </c>
      <c r="BL228" s="12" t="s">
        <v>181</v>
      </c>
      <c r="BM228" s="106" t="s">
        <v>311</v>
      </c>
    </row>
    <row r="229" spans="2:65" s="1" customFormat="1" ht="24.2" customHeight="1" x14ac:dyDescent="0.2">
      <c r="B229" s="94"/>
      <c r="C229" s="95" t="s">
        <v>312</v>
      </c>
      <c r="D229" s="95" t="s">
        <v>93</v>
      </c>
      <c r="E229" s="96" t="s">
        <v>313</v>
      </c>
      <c r="F229" s="97" t="s">
        <v>314</v>
      </c>
      <c r="G229" s="98" t="s">
        <v>103</v>
      </c>
      <c r="H229" s="99">
        <v>34</v>
      </c>
      <c r="I229" s="100"/>
      <c r="J229" s="100">
        <f>ROUND(I229*H229,2)</f>
        <v>0</v>
      </c>
      <c r="K229" s="101"/>
      <c r="L229" s="24"/>
      <c r="M229" s="102" t="s">
        <v>1</v>
      </c>
      <c r="N229" s="103" t="s">
        <v>32</v>
      </c>
      <c r="O229" s="104">
        <v>4.5999999999999999E-2</v>
      </c>
      <c r="P229" s="104">
        <f>O229*H229</f>
        <v>1.5640000000000001</v>
      </c>
      <c r="Q229" s="104">
        <v>0</v>
      </c>
      <c r="R229" s="104">
        <f>Q229*H229</f>
        <v>0</v>
      </c>
      <c r="S229" s="104">
        <v>0</v>
      </c>
      <c r="T229" s="105">
        <f>S229*H229</f>
        <v>0</v>
      </c>
      <c r="AR229" s="106" t="s">
        <v>181</v>
      </c>
      <c r="AT229" s="106" t="s">
        <v>93</v>
      </c>
      <c r="AU229" s="106" t="s">
        <v>52</v>
      </c>
      <c r="AY229" s="12" t="s">
        <v>91</v>
      </c>
      <c r="BE229" s="107">
        <f>IF(N229="základní",J229,0)</f>
        <v>0</v>
      </c>
      <c r="BF229" s="107">
        <f>IF(N229="snížená",J229,0)</f>
        <v>0</v>
      </c>
      <c r="BG229" s="107">
        <f>IF(N229="zákl. přenesená",J229,0)</f>
        <v>0</v>
      </c>
      <c r="BH229" s="107">
        <f>IF(N229="sníž. přenesená",J229,0)</f>
        <v>0</v>
      </c>
      <c r="BI229" s="107">
        <f>IF(N229="nulová",J229,0)</f>
        <v>0</v>
      </c>
      <c r="BJ229" s="12" t="s">
        <v>51</v>
      </c>
      <c r="BK229" s="107">
        <f>ROUND(I229*H229,2)</f>
        <v>0</v>
      </c>
      <c r="BL229" s="12" t="s">
        <v>181</v>
      </c>
      <c r="BM229" s="106" t="s">
        <v>315</v>
      </c>
    </row>
    <row r="230" spans="2:65" s="1" customFormat="1" ht="24.2" customHeight="1" x14ac:dyDescent="0.2">
      <c r="B230" s="94"/>
      <c r="C230" s="121" t="s">
        <v>316</v>
      </c>
      <c r="D230" s="121" t="s">
        <v>142</v>
      </c>
      <c r="E230" s="122" t="s">
        <v>317</v>
      </c>
      <c r="F230" s="123" t="s">
        <v>318</v>
      </c>
      <c r="G230" s="124" t="s">
        <v>103</v>
      </c>
      <c r="H230" s="125">
        <v>39.1</v>
      </c>
      <c r="I230" s="126"/>
      <c r="J230" s="126">
        <f>ROUND(I230*H230,2)</f>
        <v>0</v>
      </c>
      <c r="K230" s="127"/>
      <c r="L230" s="128"/>
      <c r="M230" s="129" t="s">
        <v>1</v>
      </c>
      <c r="N230" s="130" t="s">
        <v>32</v>
      </c>
      <c r="O230" s="104">
        <v>0</v>
      </c>
      <c r="P230" s="104">
        <f>O230*H230</f>
        <v>0</v>
      </c>
      <c r="Q230" s="104">
        <v>1.2E-4</v>
      </c>
      <c r="R230" s="104">
        <f>Q230*H230</f>
        <v>4.692E-3</v>
      </c>
      <c r="S230" s="104">
        <v>0</v>
      </c>
      <c r="T230" s="105">
        <f>S230*H230</f>
        <v>0</v>
      </c>
      <c r="AR230" s="106" t="s">
        <v>258</v>
      </c>
      <c r="AT230" s="106" t="s">
        <v>142</v>
      </c>
      <c r="AU230" s="106" t="s">
        <v>52</v>
      </c>
      <c r="AY230" s="12" t="s">
        <v>91</v>
      </c>
      <c r="BE230" s="107">
        <f>IF(N230="základní",J230,0)</f>
        <v>0</v>
      </c>
      <c r="BF230" s="107">
        <f>IF(N230="snížená",J230,0)</f>
        <v>0</v>
      </c>
      <c r="BG230" s="107">
        <f>IF(N230="zákl. přenesená",J230,0)</f>
        <v>0</v>
      </c>
      <c r="BH230" s="107">
        <f>IF(N230="sníž. přenesená",J230,0)</f>
        <v>0</v>
      </c>
      <c r="BI230" s="107">
        <f>IF(N230="nulová",J230,0)</f>
        <v>0</v>
      </c>
      <c r="BJ230" s="12" t="s">
        <v>51</v>
      </c>
      <c r="BK230" s="107">
        <f>ROUND(I230*H230,2)</f>
        <v>0</v>
      </c>
      <c r="BL230" s="12" t="s">
        <v>181</v>
      </c>
      <c r="BM230" s="106" t="s">
        <v>319</v>
      </c>
    </row>
    <row r="231" spans="2:65" s="8" customFormat="1" ht="11.25" x14ac:dyDescent="0.2">
      <c r="B231" s="108"/>
      <c r="D231" s="109" t="s">
        <v>99</v>
      </c>
      <c r="F231" s="111" t="s">
        <v>320</v>
      </c>
      <c r="H231" s="112">
        <v>39.1</v>
      </c>
      <c r="L231" s="108"/>
      <c r="M231" s="113"/>
      <c r="T231" s="114"/>
      <c r="AT231" s="110" t="s">
        <v>99</v>
      </c>
      <c r="AU231" s="110" t="s">
        <v>52</v>
      </c>
      <c r="AV231" s="8" t="s">
        <v>52</v>
      </c>
      <c r="AW231" s="8" t="s">
        <v>3</v>
      </c>
      <c r="AX231" s="8" t="s">
        <v>51</v>
      </c>
      <c r="AY231" s="110" t="s">
        <v>91</v>
      </c>
    </row>
    <row r="232" spans="2:65" s="1" customFormat="1" ht="24.2" customHeight="1" x14ac:dyDescent="0.2">
      <c r="B232" s="94"/>
      <c r="C232" s="95" t="s">
        <v>321</v>
      </c>
      <c r="D232" s="95" t="s">
        <v>93</v>
      </c>
      <c r="E232" s="96" t="s">
        <v>322</v>
      </c>
      <c r="F232" s="97" t="s">
        <v>323</v>
      </c>
      <c r="G232" s="98" t="s">
        <v>103</v>
      </c>
      <c r="H232" s="99">
        <v>36</v>
      </c>
      <c r="I232" s="100"/>
      <c r="J232" s="100">
        <f>ROUND(I232*H232,2)</f>
        <v>0</v>
      </c>
      <c r="K232" s="101"/>
      <c r="L232" s="24"/>
      <c r="M232" s="102" t="s">
        <v>1</v>
      </c>
      <c r="N232" s="103" t="s">
        <v>32</v>
      </c>
      <c r="O232" s="104">
        <v>6.8000000000000005E-2</v>
      </c>
      <c r="P232" s="104">
        <f>O232*H232</f>
        <v>2.4480000000000004</v>
      </c>
      <c r="Q232" s="104">
        <v>0</v>
      </c>
      <c r="R232" s="104">
        <f>Q232*H232</f>
        <v>0</v>
      </c>
      <c r="S232" s="104">
        <v>0</v>
      </c>
      <c r="T232" s="105">
        <f>S232*H232</f>
        <v>0</v>
      </c>
      <c r="AR232" s="106" t="s">
        <v>181</v>
      </c>
      <c r="AT232" s="106" t="s">
        <v>93</v>
      </c>
      <c r="AU232" s="106" t="s">
        <v>52</v>
      </c>
      <c r="AY232" s="12" t="s">
        <v>91</v>
      </c>
      <c r="BE232" s="107">
        <f>IF(N232="základní",J232,0)</f>
        <v>0</v>
      </c>
      <c r="BF232" s="107">
        <f>IF(N232="snížená",J232,0)</f>
        <v>0</v>
      </c>
      <c r="BG232" s="107">
        <f>IF(N232="zákl. přenesená",J232,0)</f>
        <v>0</v>
      </c>
      <c r="BH232" s="107">
        <f>IF(N232="sníž. přenesená",J232,0)</f>
        <v>0</v>
      </c>
      <c r="BI232" s="107">
        <f>IF(N232="nulová",J232,0)</f>
        <v>0</v>
      </c>
      <c r="BJ232" s="12" t="s">
        <v>51</v>
      </c>
      <c r="BK232" s="107">
        <f>ROUND(I232*H232,2)</f>
        <v>0</v>
      </c>
      <c r="BL232" s="12" t="s">
        <v>181</v>
      </c>
      <c r="BM232" s="106" t="s">
        <v>324</v>
      </c>
    </row>
    <row r="233" spans="2:65" s="1" customFormat="1" ht="24.2" customHeight="1" x14ac:dyDescent="0.2">
      <c r="B233" s="94"/>
      <c r="C233" s="121" t="s">
        <v>325</v>
      </c>
      <c r="D233" s="121" t="s">
        <v>142</v>
      </c>
      <c r="E233" s="122" t="s">
        <v>326</v>
      </c>
      <c r="F233" s="123" t="s">
        <v>327</v>
      </c>
      <c r="G233" s="124" t="s">
        <v>103</v>
      </c>
      <c r="H233" s="125">
        <v>41.4</v>
      </c>
      <c r="I233" s="126"/>
      <c r="J233" s="126">
        <f>ROUND(I233*H233,2)</f>
        <v>0</v>
      </c>
      <c r="K233" s="127"/>
      <c r="L233" s="128"/>
      <c r="M233" s="129" t="s">
        <v>1</v>
      </c>
      <c r="N233" s="130" t="s">
        <v>32</v>
      </c>
      <c r="O233" s="104">
        <v>0</v>
      </c>
      <c r="P233" s="104">
        <f>O233*H233</f>
        <v>0</v>
      </c>
      <c r="Q233" s="104">
        <v>1.7000000000000001E-4</v>
      </c>
      <c r="R233" s="104">
        <f>Q233*H233</f>
        <v>7.038E-3</v>
      </c>
      <c r="S233" s="104">
        <v>0</v>
      </c>
      <c r="T233" s="105">
        <f>S233*H233</f>
        <v>0</v>
      </c>
      <c r="AR233" s="106" t="s">
        <v>258</v>
      </c>
      <c r="AT233" s="106" t="s">
        <v>142</v>
      </c>
      <c r="AU233" s="106" t="s">
        <v>52</v>
      </c>
      <c r="AY233" s="12" t="s">
        <v>91</v>
      </c>
      <c r="BE233" s="107">
        <f>IF(N233="základní",J233,0)</f>
        <v>0</v>
      </c>
      <c r="BF233" s="107">
        <f>IF(N233="snížená",J233,0)</f>
        <v>0</v>
      </c>
      <c r="BG233" s="107">
        <f>IF(N233="zákl. přenesená",J233,0)</f>
        <v>0</v>
      </c>
      <c r="BH233" s="107">
        <f>IF(N233="sníž. přenesená",J233,0)</f>
        <v>0</v>
      </c>
      <c r="BI233" s="107">
        <f>IF(N233="nulová",J233,0)</f>
        <v>0</v>
      </c>
      <c r="BJ233" s="12" t="s">
        <v>51</v>
      </c>
      <c r="BK233" s="107">
        <f>ROUND(I233*H233,2)</f>
        <v>0</v>
      </c>
      <c r="BL233" s="12" t="s">
        <v>181</v>
      </c>
      <c r="BM233" s="106" t="s">
        <v>328</v>
      </c>
    </row>
    <row r="234" spans="2:65" s="8" customFormat="1" ht="11.25" x14ac:dyDescent="0.2">
      <c r="B234" s="108"/>
      <c r="D234" s="109" t="s">
        <v>99</v>
      </c>
      <c r="F234" s="111" t="s">
        <v>329</v>
      </c>
      <c r="H234" s="112">
        <v>41.4</v>
      </c>
      <c r="L234" s="108"/>
      <c r="M234" s="113"/>
      <c r="T234" s="114"/>
      <c r="AT234" s="110" t="s">
        <v>99</v>
      </c>
      <c r="AU234" s="110" t="s">
        <v>52</v>
      </c>
      <c r="AV234" s="8" t="s">
        <v>52</v>
      </c>
      <c r="AW234" s="8" t="s">
        <v>3</v>
      </c>
      <c r="AX234" s="8" t="s">
        <v>51</v>
      </c>
      <c r="AY234" s="110" t="s">
        <v>91</v>
      </c>
    </row>
    <row r="235" spans="2:65" s="1" customFormat="1" ht="24.2" customHeight="1" x14ac:dyDescent="0.2">
      <c r="B235" s="94"/>
      <c r="C235" s="95" t="s">
        <v>330</v>
      </c>
      <c r="D235" s="95" t="s">
        <v>93</v>
      </c>
      <c r="E235" s="96" t="s">
        <v>331</v>
      </c>
      <c r="F235" s="97" t="s">
        <v>332</v>
      </c>
      <c r="G235" s="98" t="s">
        <v>240</v>
      </c>
      <c r="H235" s="99">
        <v>8</v>
      </c>
      <c r="I235" s="100"/>
      <c r="J235" s="100">
        <f>ROUND(I235*H235,2)</f>
        <v>0</v>
      </c>
      <c r="K235" s="101"/>
      <c r="L235" s="24"/>
      <c r="M235" s="102" t="s">
        <v>1</v>
      </c>
      <c r="N235" s="103" t="s">
        <v>32</v>
      </c>
      <c r="O235" s="104">
        <v>5.0999999999999997E-2</v>
      </c>
      <c r="P235" s="104">
        <f>O235*H235</f>
        <v>0.40799999999999997</v>
      </c>
      <c r="Q235" s="104">
        <v>0</v>
      </c>
      <c r="R235" s="104">
        <f>Q235*H235</f>
        <v>0</v>
      </c>
      <c r="S235" s="104">
        <v>0</v>
      </c>
      <c r="T235" s="105">
        <f>S235*H235</f>
        <v>0</v>
      </c>
      <c r="AR235" s="106" t="s">
        <v>181</v>
      </c>
      <c r="AT235" s="106" t="s">
        <v>93</v>
      </c>
      <c r="AU235" s="106" t="s">
        <v>52</v>
      </c>
      <c r="AY235" s="12" t="s">
        <v>91</v>
      </c>
      <c r="BE235" s="107">
        <f>IF(N235="základní",J235,0)</f>
        <v>0</v>
      </c>
      <c r="BF235" s="107">
        <f>IF(N235="snížená",J235,0)</f>
        <v>0</v>
      </c>
      <c r="BG235" s="107">
        <f>IF(N235="zákl. přenesená",J235,0)</f>
        <v>0</v>
      </c>
      <c r="BH235" s="107">
        <f>IF(N235="sníž. přenesená",J235,0)</f>
        <v>0</v>
      </c>
      <c r="BI235" s="107">
        <f>IF(N235="nulová",J235,0)</f>
        <v>0</v>
      </c>
      <c r="BJ235" s="12" t="s">
        <v>51</v>
      </c>
      <c r="BK235" s="107">
        <f>ROUND(I235*H235,2)</f>
        <v>0</v>
      </c>
      <c r="BL235" s="12" t="s">
        <v>181</v>
      </c>
      <c r="BM235" s="106" t="s">
        <v>333</v>
      </c>
    </row>
    <row r="236" spans="2:65" s="1" customFormat="1" ht="21.75" customHeight="1" x14ac:dyDescent="0.2">
      <c r="B236" s="94"/>
      <c r="C236" s="95" t="s">
        <v>334</v>
      </c>
      <c r="D236" s="95" t="s">
        <v>93</v>
      </c>
      <c r="E236" s="96" t="s">
        <v>335</v>
      </c>
      <c r="F236" s="97" t="s">
        <v>336</v>
      </c>
      <c r="G236" s="98" t="s">
        <v>240</v>
      </c>
      <c r="H236" s="99">
        <v>2</v>
      </c>
      <c r="I236" s="100"/>
      <c r="J236" s="100">
        <f>ROUND(I236*H236,2)</f>
        <v>0</v>
      </c>
      <c r="K236" s="101"/>
      <c r="L236" s="24"/>
      <c r="M236" s="102" t="s">
        <v>1</v>
      </c>
      <c r="N236" s="103" t="s">
        <v>32</v>
      </c>
      <c r="O236" s="104">
        <v>0.19</v>
      </c>
      <c r="P236" s="104">
        <f>O236*H236</f>
        <v>0.38</v>
      </c>
      <c r="Q236" s="104">
        <v>0</v>
      </c>
      <c r="R236" s="104">
        <f>Q236*H236</f>
        <v>0</v>
      </c>
      <c r="S236" s="104">
        <v>0</v>
      </c>
      <c r="T236" s="105">
        <f>S236*H236</f>
        <v>0</v>
      </c>
      <c r="AR236" s="106" t="s">
        <v>181</v>
      </c>
      <c r="AT236" s="106" t="s">
        <v>93</v>
      </c>
      <c r="AU236" s="106" t="s">
        <v>52</v>
      </c>
      <c r="AY236" s="12" t="s">
        <v>91</v>
      </c>
      <c r="BE236" s="107">
        <f>IF(N236="základní",J236,0)</f>
        <v>0</v>
      </c>
      <c r="BF236" s="107">
        <f>IF(N236="snížená",J236,0)</f>
        <v>0</v>
      </c>
      <c r="BG236" s="107">
        <f>IF(N236="zákl. přenesená",J236,0)</f>
        <v>0</v>
      </c>
      <c r="BH236" s="107">
        <f>IF(N236="sníž. přenesená",J236,0)</f>
        <v>0</v>
      </c>
      <c r="BI236" s="107">
        <f>IF(N236="nulová",J236,0)</f>
        <v>0</v>
      </c>
      <c r="BJ236" s="12" t="s">
        <v>51</v>
      </c>
      <c r="BK236" s="107">
        <f>ROUND(I236*H236,2)</f>
        <v>0</v>
      </c>
      <c r="BL236" s="12" t="s">
        <v>181</v>
      </c>
      <c r="BM236" s="106" t="s">
        <v>337</v>
      </c>
    </row>
    <row r="237" spans="2:65" s="1" customFormat="1" ht="24.2" customHeight="1" x14ac:dyDescent="0.2">
      <c r="B237" s="94"/>
      <c r="C237" s="95" t="s">
        <v>338</v>
      </c>
      <c r="D237" s="95" t="s">
        <v>93</v>
      </c>
      <c r="E237" s="96" t="s">
        <v>339</v>
      </c>
      <c r="F237" s="97" t="s">
        <v>340</v>
      </c>
      <c r="G237" s="98" t="s">
        <v>240</v>
      </c>
      <c r="H237" s="99">
        <v>1</v>
      </c>
      <c r="I237" s="100"/>
      <c r="J237" s="100">
        <f>ROUND(I237*H237,2)</f>
        <v>0</v>
      </c>
      <c r="K237" s="101"/>
      <c r="L237" s="24"/>
      <c r="M237" s="102" t="s">
        <v>1</v>
      </c>
      <c r="N237" s="103" t="s">
        <v>32</v>
      </c>
      <c r="O237" s="104">
        <v>0.58499999999999996</v>
      </c>
      <c r="P237" s="104">
        <f>O237*H237</f>
        <v>0.58499999999999996</v>
      </c>
      <c r="Q237" s="104">
        <v>0</v>
      </c>
      <c r="R237" s="104">
        <f>Q237*H237</f>
        <v>0</v>
      </c>
      <c r="S237" s="104">
        <v>0</v>
      </c>
      <c r="T237" s="105">
        <f>S237*H237</f>
        <v>0</v>
      </c>
      <c r="AR237" s="106" t="s">
        <v>181</v>
      </c>
      <c r="AT237" s="106" t="s">
        <v>93</v>
      </c>
      <c r="AU237" s="106" t="s">
        <v>52</v>
      </c>
      <c r="AY237" s="12" t="s">
        <v>91</v>
      </c>
      <c r="BE237" s="107">
        <f>IF(N237="základní",J237,0)</f>
        <v>0</v>
      </c>
      <c r="BF237" s="107">
        <f>IF(N237="snížená",J237,0)</f>
        <v>0</v>
      </c>
      <c r="BG237" s="107">
        <f>IF(N237="zákl. přenesená",J237,0)</f>
        <v>0</v>
      </c>
      <c r="BH237" s="107">
        <f>IF(N237="sníž. přenesená",J237,0)</f>
        <v>0</v>
      </c>
      <c r="BI237" s="107">
        <f>IF(N237="nulová",J237,0)</f>
        <v>0</v>
      </c>
      <c r="BJ237" s="12" t="s">
        <v>51</v>
      </c>
      <c r="BK237" s="107">
        <f>ROUND(I237*H237,2)</f>
        <v>0</v>
      </c>
      <c r="BL237" s="12" t="s">
        <v>181</v>
      </c>
      <c r="BM237" s="106" t="s">
        <v>341</v>
      </c>
    </row>
    <row r="238" spans="2:65" s="1" customFormat="1" ht="16.5" customHeight="1" x14ac:dyDescent="0.2">
      <c r="B238" s="94"/>
      <c r="C238" s="121" t="s">
        <v>342</v>
      </c>
      <c r="D238" s="121" t="s">
        <v>142</v>
      </c>
      <c r="E238" s="122" t="s">
        <v>343</v>
      </c>
      <c r="F238" s="123" t="s">
        <v>344</v>
      </c>
      <c r="G238" s="124" t="s">
        <v>240</v>
      </c>
      <c r="H238" s="125">
        <v>1</v>
      </c>
      <c r="I238" s="126"/>
      <c r="J238" s="126">
        <f>ROUND(I238*H238,2)</f>
        <v>0</v>
      </c>
      <c r="K238" s="127"/>
      <c r="L238" s="128"/>
      <c r="M238" s="129" t="s">
        <v>1</v>
      </c>
      <c r="N238" s="130" t="s">
        <v>32</v>
      </c>
      <c r="O238" s="104">
        <v>0</v>
      </c>
      <c r="P238" s="104">
        <f>O238*H238</f>
        <v>0</v>
      </c>
      <c r="Q238" s="104">
        <v>8.0000000000000004E-4</v>
      </c>
      <c r="R238" s="104">
        <f>Q238*H238</f>
        <v>8.0000000000000004E-4</v>
      </c>
      <c r="S238" s="104">
        <v>0</v>
      </c>
      <c r="T238" s="105">
        <f>S238*H238</f>
        <v>0</v>
      </c>
      <c r="AR238" s="106" t="s">
        <v>258</v>
      </c>
      <c r="AT238" s="106" t="s">
        <v>142</v>
      </c>
      <c r="AU238" s="106" t="s">
        <v>52</v>
      </c>
      <c r="AY238" s="12" t="s">
        <v>91</v>
      </c>
      <c r="BE238" s="107">
        <f>IF(N238="základní",J238,0)</f>
        <v>0</v>
      </c>
      <c r="BF238" s="107">
        <f>IF(N238="snížená",J238,0)</f>
        <v>0</v>
      </c>
      <c r="BG238" s="107">
        <f>IF(N238="zákl. přenesená",J238,0)</f>
        <v>0</v>
      </c>
      <c r="BH238" s="107">
        <f>IF(N238="sníž. přenesená",J238,0)</f>
        <v>0</v>
      </c>
      <c r="BI238" s="107">
        <f>IF(N238="nulová",J238,0)</f>
        <v>0</v>
      </c>
      <c r="BJ238" s="12" t="s">
        <v>51</v>
      </c>
      <c r="BK238" s="107">
        <f>ROUND(I238*H238,2)</f>
        <v>0</v>
      </c>
      <c r="BL238" s="12" t="s">
        <v>181</v>
      </c>
      <c r="BM238" s="106" t="s">
        <v>345</v>
      </c>
    </row>
    <row r="239" spans="2:65" s="1" customFormat="1" ht="16.5" customHeight="1" x14ac:dyDescent="0.2">
      <c r="B239" s="94"/>
      <c r="C239" s="95" t="s">
        <v>346</v>
      </c>
      <c r="D239" s="95" t="s">
        <v>93</v>
      </c>
      <c r="E239" s="96" t="s">
        <v>347</v>
      </c>
      <c r="F239" s="97" t="s">
        <v>348</v>
      </c>
      <c r="G239" s="98" t="s">
        <v>240</v>
      </c>
      <c r="H239" s="99">
        <v>1</v>
      </c>
      <c r="I239" s="100"/>
      <c r="J239" s="100">
        <f>ROUND(I239*H239,2)</f>
        <v>0</v>
      </c>
      <c r="K239" s="101"/>
      <c r="L239" s="24"/>
      <c r="M239" s="102" t="s">
        <v>1</v>
      </c>
      <c r="N239" s="103" t="s">
        <v>32</v>
      </c>
      <c r="O239" s="104">
        <v>12.398</v>
      </c>
      <c r="P239" s="104">
        <f>O239*H239</f>
        <v>12.398</v>
      </c>
      <c r="Q239" s="104">
        <v>0</v>
      </c>
      <c r="R239" s="104">
        <f>Q239*H239</f>
        <v>0</v>
      </c>
      <c r="S239" s="104">
        <v>0</v>
      </c>
      <c r="T239" s="105">
        <f>S239*H239</f>
        <v>0</v>
      </c>
      <c r="AR239" s="106" t="s">
        <v>181</v>
      </c>
      <c r="AT239" s="106" t="s">
        <v>93</v>
      </c>
      <c r="AU239" s="106" t="s">
        <v>52</v>
      </c>
      <c r="AY239" s="12" t="s">
        <v>91</v>
      </c>
      <c r="BE239" s="107">
        <f>IF(N239="základní",J239,0)</f>
        <v>0</v>
      </c>
      <c r="BF239" s="107">
        <f>IF(N239="snížená",J239,0)</f>
        <v>0</v>
      </c>
      <c r="BG239" s="107">
        <f>IF(N239="zákl. přenesená",J239,0)</f>
        <v>0</v>
      </c>
      <c r="BH239" s="107">
        <f>IF(N239="sníž. přenesená",J239,0)</f>
        <v>0</v>
      </c>
      <c r="BI239" s="107">
        <f>IF(N239="nulová",J239,0)</f>
        <v>0</v>
      </c>
      <c r="BJ239" s="12" t="s">
        <v>51</v>
      </c>
      <c r="BK239" s="107">
        <f>ROUND(I239*H239,2)</f>
        <v>0</v>
      </c>
      <c r="BL239" s="12" t="s">
        <v>181</v>
      </c>
      <c r="BM239" s="106" t="s">
        <v>349</v>
      </c>
    </row>
    <row r="240" spans="2:65" s="7" customFormat="1" ht="25.9" customHeight="1" x14ac:dyDescent="0.2">
      <c r="B240" s="83"/>
      <c r="D240" s="84" t="s">
        <v>49</v>
      </c>
      <c r="E240" s="85" t="s">
        <v>142</v>
      </c>
      <c r="F240" s="85" t="s">
        <v>350</v>
      </c>
      <c r="J240" s="86">
        <f>BK240</f>
        <v>0</v>
      </c>
      <c r="L240" s="83"/>
      <c r="M240" s="87"/>
      <c r="P240" s="88">
        <f>P241</f>
        <v>12.975</v>
      </c>
      <c r="R240" s="88">
        <f>R241</f>
        <v>5.0000000000000001E-3</v>
      </c>
      <c r="T240" s="89">
        <f>T241</f>
        <v>0</v>
      </c>
      <c r="AR240" s="84" t="s">
        <v>105</v>
      </c>
      <c r="AT240" s="90" t="s">
        <v>49</v>
      </c>
      <c r="AU240" s="90" t="s">
        <v>50</v>
      </c>
      <c r="AY240" s="84" t="s">
        <v>91</v>
      </c>
      <c r="BK240" s="91">
        <f>BK241</f>
        <v>0</v>
      </c>
    </row>
    <row r="241" spans="2:65" s="7" customFormat="1" ht="22.9" customHeight="1" x14ac:dyDescent="0.2">
      <c r="B241" s="83"/>
      <c r="D241" s="84" t="s">
        <v>49</v>
      </c>
      <c r="E241" s="92" t="s">
        <v>351</v>
      </c>
      <c r="F241" s="92" t="s">
        <v>352</v>
      </c>
      <c r="J241" s="93">
        <f>BK241</f>
        <v>0</v>
      </c>
      <c r="L241" s="83"/>
      <c r="M241" s="87"/>
      <c r="P241" s="88">
        <f>SUM(P242:P243)</f>
        <v>12.975</v>
      </c>
      <c r="R241" s="88">
        <f>SUM(R242:R243)</f>
        <v>5.0000000000000001E-3</v>
      </c>
      <c r="T241" s="89">
        <f>SUM(T242:T243)</f>
        <v>0</v>
      </c>
      <c r="AR241" s="84" t="s">
        <v>105</v>
      </c>
      <c r="AT241" s="90" t="s">
        <v>49</v>
      </c>
      <c r="AU241" s="90" t="s">
        <v>51</v>
      </c>
      <c r="AY241" s="84" t="s">
        <v>91</v>
      </c>
      <c r="BK241" s="91">
        <f>SUM(BK242:BK243)</f>
        <v>0</v>
      </c>
    </row>
    <row r="242" spans="2:65" s="1" customFormat="1" ht="16.5" customHeight="1" x14ac:dyDescent="0.2">
      <c r="B242" s="94"/>
      <c r="C242" s="95" t="s">
        <v>353</v>
      </c>
      <c r="D242" s="95" t="s">
        <v>93</v>
      </c>
      <c r="E242" s="96" t="s">
        <v>354</v>
      </c>
      <c r="F242" s="97" t="s">
        <v>355</v>
      </c>
      <c r="G242" s="98" t="s">
        <v>240</v>
      </c>
      <c r="H242" s="99">
        <v>1</v>
      </c>
      <c r="I242" s="100"/>
      <c r="J242" s="100">
        <f>ROUND(I242*H242,2)</f>
        <v>0</v>
      </c>
      <c r="K242" s="101"/>
      <c r="L242" s="24"/>
      <c r="M242" s="102" t="s">
        <v>1</v>
      </c>
      <c r="N242" s="103" t="s">
        <v>32</v>
      </c>
      <c r="O242" s="104">
        <v>12.975</v>
      </c>
      <c r="P242" s="104">
        <f>O242*H242</f>
        <v>12.975</v>
      </c>
      <c r="Q242" s="104">
        <v>0</v>
      </c>
      <c r="R242" s="104">
        <f>Q242*H242</f>
        <v>0</v>
      </c>
      <c r="S242" s="104">
        <v>0</v>
      </c>
      <c r="T242" s="105">
        <f>S242*H242</f>
        <v>0</v>
      </c>
      <c r="AR242" s="106" t="s">
        <v>356</v>
      </c>
      <c r="AT242" s="106" t="s">
        <v>93</v>
      </c>
      <c r="AU242" s="106" t="s">
        <v>52</v>
      </c>
      <c r="AY242" s="12" t="s">
        <v>91</v>
      </c>
      <c r="BE242" s="107">
        <f>IF(N242="základní",J242,0)</f>
        <v>0</v>
      </c>
      <c r="BF242" s="107">
        <f>IF(N242="snížená",J242,0)</f>
        <v>0</v>
      </c>
      <c r="BG242" s="107">
        <f>IF(N242="zákl. přenesená",J242,0)</f>
        <v>0</v>
      </c>
      <c r="BH242" s="107">
        <f>IF(N242="sníž. přenesená",J242,0)</f>
        <v>0</v>
      </c>
      <c r="BI242" s="107">
        <f>IF(N242="nulová",J242,0)</f>
        <v>0</v>
      </c>
      <c r="BJ242" s="12" t="s">
        <v>51</v>
      </c>
      <c r="BK242" s="107">
        <f>ROUND(I242*H242,2)</f>
        <v>0</v>
      </c>
      <c r="BL242" s="12" t="s">
        <v>356</v>
      </c>
      <c r="BM242" s="106" t="s">
        <v>357</v>
      </c>
    </row>
    <row r="243" spans="2:65" s="1" customFormat="1" ht="16.5" customHeight="1" x14ac:dyDescent="0.2">
      <c r="B243" s="94"/>
      <c r="C243" s="121" t="s">
        <v>358</v>
      </c>
      <c r="D243" s="121" t="s">
        <v>142</v>
      </c>
      <c r="E243" s="122" t="s">
        <v>359</v>
      </c>
      <c r="F243" s="123" t="s">
        <v>360</v>
      </c>
      <c r="G243" s="124" t="s">
        <v>240</v>
      </c>
      <c r="H243" s="125">
        <v>1</v>
      </c>
      <c r="I243" s="126"/>
      <c r="J243" s="126">
        <f>ROUND(I243*H243,2)</f>
        <v>0</v>
      </c>
      <c r="K243" s="127"/>
      <c r="L243" s="128"/>
      <c r="M243" s="129" t="s">
        <v>1</v>
      </c>
      <c r="N243" s="130" t="s">
        <v>32</v>
      </c>
      <c r="O243" s="104">
        <v>0</v>
      </c>
      <c r="P243" s="104">
        <f>O243*H243</f>
        <v>0</v>
      </c>
      <c r="Q243" s="104">
        <v>5.0000000000000001E-3</v>
      </c>
      <c r="R243" s="104">
        <f>Q243*H243</f>
        <v>5.0000000000000001E-3</v>
      </c>
      <c r="S243" s="104">
        <v>0</v>
      </c>
      <c r="T243" s="105">
        <f>S243*H243</f>
        <v>0</v>
      </c>
      <c r="AR243" s="106" t="s">
        <v>361</v>
      </c>
      <c r="AT243" s="106" t="s">
        <v>142</v>
      </c>
      <c r="AU243" s="106" t="s">
        <v>52</v>
      </c>
      <c r="AY243" s="12" t="s">
        <v>91</v>
      </c>
      <c r="BE243" s="107">
        <f>IF(N243="základní",J243,0)</f>
        <v>0</v>
      </c>
      <c r="BF243" s="107">
        <f>IF(N243="snížená",J243,0)</f>
        <v>0</v>
      </c>
      <c r="BG243" s="107">
        <f>IF(N243="zákl. přenesená",J243,0)</f>
        <v>0</v>
      </c>
      <c r="BH243" s="107">
        <f>IF(N243="sníž. přenesená",J243,0)</f>
        <v>0</v>
      </c>
      <c r="BI243" s="107">
        <f>IF(N243="nulová",J243,0)</f>
        <v>0</v>
      </c>
      <c r="BJ243" s="12" t="s">
        <v>51</v>
      </c>
      <c r="BK243" s="107">
        <f>ROUND(I243*H243,2)</f>
        <v>0</v>
      </c>
      <c r="BL243" s="12" t="s">
        <v>361</v>
      </c>
      <c r="BM243" s="106" t="s">
        <v>362</v>
      </c>
    </row>
    <row r="244" spans="2:65" s="7" customFormat="1" ht="25.9" customHeight="1" x14ac:dyDescent="0.2">
      <c r="B244" s="83"/>
      <c r="D244" s="84" t="s">
        <v>49</v>
      </c>
      <c r="E244" s="85" t="s">
        <v>363</v>
      </c>
      <c r="F244" s="85" t="s">
        <v>364</v>
      </c>
      <c r="J244" s="86">
        <f>BK244</f>
        <v>0</v>
      </c>
      <c r="L244" s="83"/>
      <c r="M244" s="87"/>
      <c r="P244" s="88">
        <f>P245+P247</f>
        <v>0</v>
      </c>
      <c r="R244" s="88">
        <f>R245+R247</f>
        <v>0</v>
      </c>
      <c r="T244" s="89">
        <f>T245+T247</f>
        <v>0</v>
      </c>
      <c r="AR244" s="84" t="s">
        <v>119</v>
      </c>
      <c r="AT244" s="90" t="s">
        <v>49</v>
      </c>
      <c r="AU244" s="90" t="s">
        <v>50</v>
      </c>
      <c r="AY244" s="84" t="s">
        <v>91</v>
      </c>
      <c r="BK244" s="91">
        <f>BK245+BK247</f>
        <v>0</v>
      </c>
    </row>
    <row r="245" spans="2:65" s="7" customFormat="1" ht="22.9" customHeight="1" x14ac:dyDescent="0.2">
      <c r="B245" s="83"/>
      <c r="D245" s="84" t="s">
        <v>49</v>
      </c>
      <c r="E245" s="92" t="s">
        <v>365</v>
      </c>
      <c r="F245" s="92" t="s">
        <v>366</v>
      </c>
      <c r="J245" s="93">
        <f>BK245</f>
        <v>0</v>
      </c>
      <c r="L245" s="83"/>
      <c r="M245" s="87"/>
      <c r="P245" s="88">
        <f>P246</f>
        <v>0</v>
      </c>
      <c r="R245" s="88">
        <f>R246</f>
        <v>0</v>
      </c>
      <c r="T245" s="89">
        <f>T246</f>
        <v>0</v>
      </c>
      <c r="AR245" s="84" t="s">
        <v>119</v>
      </c>
      <c r="AT245" s="90" t="s">
        <v>49</v>
      </c>
      <c r="AU245" s="90" t="s">
        <v>51</v>
      </c>
      <c r="AY245" s="84" t="s">
        <v>91</v>
      </c>
      <c r="BK245" s="91">
        <f>BK246</f>
        <v>0</v>
      </c>
    </row>
    <row r="246" spans="2:65" s="1" customFormat="1" ht="16.5" customHeight="1" x14ac:dyDescent="0.2">
      <c r="B246" s="94"/>
      <c r="C246" s="95" t="s">
        <v>367</v>
      </c>
      <c r="D246" s="95" t="s">
        <v>93</v>
      </c>
      <c r="E246" s="96" t="s">
        <v>368</v>
      </c>
      <c r="F246" s="97" t="s">
        <v>369</v>
      </c>
      <c r="G246" s="98" t="s">
        <v>370</v>
      </c>
      <c r="H246" s="99">
        <v>1</v>
      </c>
      <c r="I246" s="100"/>
      <c r="J246" s="100">
        <f>ROUND(I246*H246,2)</f>
        <v>0</v>
      </c>
      <c r="K246" s="101"/>
      <c r="L246" s="24"/>
      <c r="M246" s="102" t="s">
        <v>1</v>
      </c>
      <c r="N246" s="103" t="s">
        <v>32</v>
      </c>
      <c r="O246" s="104">
        <v>0</v>
      </c>
      <c r="P246" s="104">
        <f>O246*H246</f>
        <v>0</v>
      </c>
      <c r="Q246" s="104">
        <v>0</v>
      </c>
      <c r="R246" s="104">
        <f>Q246*H246</f>
        <v>0</v>
      </c>
      <c r="S246" s="104">
        <v>0</v>
      </c>
      <c r="T246" s="105">
        <f>S246*H246</f>
        <v>0</v>
      </c>
      <c r="AR246" s="106" t="s">
        <v>371</v>
      </c>
      <c r="AT246" s="106" t="s">
        <v>93</v>
      </c>
      <c r="AU246" s="106" t="s">
        <v>52</v>
      </c>
      <c r="AY246" s="12" t="s">
        <v>91</v>
      </c>
      <c r="BE246" s="107">
        <f>IF(N246="základní",J246,0)</f>
        <v>0</v>
      </c>
      <c r="BF246" s="107">
        <f>IF(N246="snížená",J246,0)</f>
        <v>0</v>
      </c>
      <c r="BG246" s="107">
        <f>IF(N246="zákl. přenesená",J246,0)</f>
        <v>0</v>
      </c>
      <c r="BH246" s="107">
        <f>IF(N246="sníž. přenesená",J246,0)</f>
        <v>0</v>
      </c>
      <c r="BI246" s="107">
        <f>IF(N246="nulová",J246,0)</f>
        <v>0</v>
      </c>
      <c r="BJ246" s="12" t="s">
        <v>51</v>
      </c>
      <c r="BK246" s="107">
        <f>ROUND(I246*H246,2)</f>
        <v>0</v>
      </c>
      <c r="BL246" s="12" t="s">
        <v>371</v>
      </c>
      <c r="BM246" s="106" t="s">
        <v>372</v>
      </c>
    </row>
    <row r="247" spans="2:65" s="7" customFormat="1" ht="22.9" customHeight="1" x14ac:dyDescent="0.2">
      <c r="B247" s="83"/>
      <c r="D247" s="84" t="s">
        <v>49</v>
      </c>
      <c r="E247" s="92" t="s">
        <v>373</v>
      </c>
      <c r="F247" s="92" t="s">
        <v>374</v>
      </c>
      <c r="J247" s="93">
        <f>BK247</f>
        <v>0</v>
      </c>
      <c r="L247" s="83"/>
      <c r="M247" s="87"/>
      <c r="P247" s="88">
        <f>P248</f>
        <v>0</v>
      </c>
      <c r="R247" s="88">
        <f>R248</f>
        <v>0</v>
      </c>
      <c r="T247" s="89">
        <f>T248</f>
        <v>0</v>
      </c>
      <c r="AR247" s="84" t="s">
        <v>119</v>
      </c>
      <c r="AT247" s="90" t="s">
        <v>49</v>
      </c>
      <c r="AU247" s="90" t="s">
        <v>51</v>
      </c>
      <c r="AY247" s="84" t="s">
        <v>91</v>
      </c>
      <c r="BK247" s="91">
        <f>BK248</f>
        <v>0</v>
      </c>
    </row>
    <row r="248" spans="2:65" s="1" customFormat="1" ht="16.5" customHeight="1" x14ac:dyDescent="0.2">
      <c r="B248" s="94"/>
      <c r="C248" s="95" t="s">
        <v>375</v>
      </c>
      <c r="D248" s="95" t="s">
        <v>93</v>
      </c>
      <c r="E248" s="96" t="s">
        <v>376</v>
      </c>
      <c r="F248" s="97" t="s">
        <v>374</v>
      </c>
      <c r="G248" s="98" t="s">
        <v>370</v>
      </c>
      <c r="H248" s="99">
        <v>1</v>
      </c>
      <c r="I248" s="100"/>
      <c r="J248" s="100">
        <f>ROUND(I248*H248,2)</f>
        <v>0</v>
      </c>
      <c r="K248" s="101"/>
      <c r="L248" s="24"/>
      <c r="M248" s="136" t="s">
        <v>1</v>
      </c>
      <c r="N248" s="137" t="s">
        <v>32</v>
      </c>
      <c r="O248" s="138">
        <v>0</v>
      </c>
      <c r="P248" s="138">
        <f>O248*H248</f>
        <v>0</v>
      </c>
      <c r="Q248" s="138">
        <v>0</v>
      </c>
      <c r="R248" s="138">
        <f>Q248*H248</f>
        <v>0</v>
      </c>
      <c r="S248" s="138">
        <v>0</v>
      </c>
      <c r="T248" s="139">
        <f>S248*H248</f>
        <v>0</v>
      </c>
      <c r="AR248" s="106" t="s">
        <v>371</v>
      </c>
      <c r="AT248" s="106" t="s">
        <v>93</v>
      </c>
      <c r="AU248" s="106" t="s">
        <v>52</v>
      </c>
      <c r="AY248" s="12" t="s">
        <v>91</v>
      </c>
      <c r="BE248" s="107">
        <f>IF(N248="základní",J248,0)</f>
        <v>0</v>
      </c>
      <c r="BF248" s="107">
        <f>IF(N248="snížená",J248,0)</f>
        <v>0</v>
      </c>
      <c r="BG248" s="107">
        <f>IF(N248="zákl. přenesená",J248,0)</f>
        <v>0</v>
      </c>
      <c r="BH248" s="107">
        <f>IF(N248="sníž. přenesená",J248,0)</f>
        <v>0</v>
      </c>
      <c r="BI248" s="107">
        <f>IF(N248="nulová",J248,0)</f>
        <v>0</v>
      </c>
      <c r="BJ248" s="12" t="s">
        <v>51</v>
      </c>
      <c r="BK248" s="107">
        <f>ROUND(I248*H248,2)</f>
        <v>0</v>
      </c>
      <c r="BL248" s="12" t="s">
        <v>371</v>
      </c>
      <c r="BM248" s="106" t="s">
        <v>377</v>
      </c>
    </row>
    <row r="249" spans="2:65" s="1" customFormat="1" ht="6.95" customHeight="1" x14ac:dyDescent="0.2">
      <c r="B249" s="36"/>
      <c r="C249" s="37"/>
      <c r="D249" s="37"/>
      <c r="E249" s="37"/>
      <c r="F249" s="37"/>
      <c r="G249" s="37"/>
      <c r="H249" s="37"/>
      <c r="I249" s="37"/>
      <c r="J249" s="37"/>
      <c r="K249" s="37"/>
      <c r="L249" s="24"/>
    </row>
  </sheetData>
  <autoFilter ref="C128:K248" xr:uid="{00000000-0009-0000-0000-000001000000}"/>
  <mergeCells count="6">
    <mergeCell ref="L2:V2"/>
    <mergeCell ref="E7:H7"/>
    <mergeCell ref="E16:H16"/>
    <mergeCell ref="E25:H25"/>
    <mergeCell ref="E85:H85"/>
    <mergeCell ref="E121:H12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646D2-2574-45C1-9F48-DD7FA98FE3B7}">
  <dimension ref="B1:BM223"/>
  <sheetViews>
    <sheetView topLeftCell="A164" workbookViewId="0">
      <selection activeCell="I222" sqref="I222"/>
    </sheetView>
  </sheetViews>
  <sheetFormatPr defaultRowHeight="11.25" x14ac:dyDescent="0.2"/>
  <cols>
    <col min="1" max="1" width="6" customWidth="1"/>
    <col min="2" max="2" width="7.1640625" customWidth="1"/>
    <col min="3" max="3" width="7" customWidth="1"/>
    <col min="4" max="4" width="5.6640625" customWidth="1"/>
    <col min="5" max="5" width="15" customWidth="1"/>
    <col min="6" max="6" width="35.5" customWidth="1"/>
    <col min="7" max="7" width="7.33203125" customWidth="1"/>
    <col min="8" max="8" width="11.1640625" customWidth="1"/>
    <col min="9" max="9" width="15.83203125" customWidth="1"/>
    <col min="10" max="10" width="28" customWidth="1"/>
    <col min="11" max="11" width="0.1640625" customWidth="1"/>
    <col min="16" max="16" width="9.5" customWidth="1"/>
  </cols>
  <sheetData>
    <row r="1" spans="2:46" ht="32.25" customHeight="1" x14ac:dyDescent="0.2">
      <c r="L1" s="154" t="s">
        <v>5</v>
      </c>
      <c r="M1" s="141"/>
      <c r="N1" s="141"/>
      <c r="O1" s="141"/>
      <c r="P1" s="141"/>
      <c r="Q1" s="141"/>
      <c r="R1" s="141"/>
      <c r="S1" s="141"/>
      <c r="T1" s="141"/>
      <c r="U1" s="141"/>
      <c r="V1" s="141"/>
      <c r="AT1" s="12" t="s">
        <v>378</v>
      </c>
    </row>
    <row r="2" spans="2:46" ht="6.95" customHeight="1" x14ac:dyDescent="0.2"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  <c r="AT2" s="12" t="s">
        <v>52</v>
      </c>
    </row>
    <row r="3" spans="2:46" ht="24.95" customHeight="1" x14ac:dyDescent="0.2">
      <c r="B3" s="15"/>
      <c r="D3" s="16" t="s">
        <v>53</v>
      </c>
      <c r="L3" s="15"/>
      <c r="M3" s="50" t="s">
        <v>10</v>
      </c>
      <c r="AT3" s="12" t="s">
        <v>3</v>
      </c>
    </row>
    <row r="4" spans="2:46" ht="6.95" customHeight="1" x14ac:dyDescent="0.2">
      <c r="B4" s="15"/>
      <c r="L4" s="15"/>
    </row>
    <row r="5" spans="2:46" s="1" customFormat="1" ht="12" customHeight="1" x14ac:dyDescent="0.2">
      <c r="B5" s="24"/>
      <c r="D5" s="21" t="s">
        <v>12</v>
      </c>
      <c r="L5" s="24"/>
    </row>
    <row r="6" spans="2:46" s="1" customFormat="1" ht="29.25" customHeight="1" x14ac:dyDescent="0.2">
      <c r="B6" s="24"/>
      <c r="E6" s="153" t="s">
        <v>509</v>
      </c>
      <c r="F6" s="155"/>
      <c r="G6" s="155"/>
      <c r="H6" s="155"/>
      <c r="L6" s="24"/>
    </row>
    <row r="7" spans="2:46" s="1" customFormat="1" x14ac:dyDescent="0.2">
      <c r="B7" s="24"/>
      <c r="L7" s="24"/>
    </row>
    <row r="8" spans="2:46" s="1" customFormat="1" ht="12" customHeight="1" x14ac:dyDescent="0.2">
      <c r="B8" s="24"/>
      <c r="D8" s="21" t="s">
        <v>13</v>
      </c>
      <c r="F8" s="19" t="s">
        <v>1</v>
      </c>
      <c r="I8" s="21" t="s">
        <v>14</v>
      </c>
      <c r="J8" s="19" t="s">
        <v>1</v>
      </c>
      <c r="L8" s="24"/>
    </row>
    <row r="9" spans="2:46" s="1" customFormat="1" ht="12" customHeight="1" x14ac:dyDescent="0.2">
      <c r="B9" s="24"/>
      <c r="D9" s="21" t="s">
        <v>15</v>
      </c>
      <c r="F9" s="19" t="s">
        <v>16</v>
      </c>
      <c r="I9" s="21" t="s">
        <v>17</v>
      </c>
      <c r="J9" s="40" t="str">
        <f>'[1]Rekapitulace stavby'!AN7</f>
        <v/>
      </c>
      <c r="L9" s="24"/>
    </row>
    <row r="10" spans="2:46" s="1" customFormat="1" ht="10.9" customHeight="1" x14ac:dyDescent="0.2">
      <c r="B10" s="24"/>
      <c r="L10" s="24"/>
    </row>
    <row r="11" spans="2:46" s="1" customFormat="1" ht="12" customHeight="1" x14ac:dyDescent="0.2">
      <c r="B11" s="24"/>
      <c r="D11" s="21" t="s">
        <v>18</v>
      </c>
      <c r="I11" s="21" t="s">
        <v>19</v>
      </c>
      <c r="J11" s="19" t="s">
        <v>1</v>
      </c>
      <c r="L11" s="24"/>
    </row>
    <row r="12" spans="2:46" s="1" customFormat="1" ht="18" customHeight="1" x14ac:dyDescent="0.2">
      <c r="B12" s="24"/>
      <c r="E12" s="19" t="s">
        <v>20</v>
      </c>
      <c r="I12" s="21" t="s">
        <v>21</v>
      </c>
      <c r="J12" s="19" t="s">
        <v>1</v>
      </c>
      <c r="L12" s="24"/>
    </row>
    <row r="13" spans="2:46" s="1" customFormat="1" ht="6.95" customHeight="1" x14ac:dyDescent="0.2">
      <c r="B13" s="24"/>
      <c r="L13" s="24"/>
    </row>
    <row r="14" spans="2:46" s="1" customFormat="1" ht="12" customHeight="1" x14ac:dyDescent="0.2">
      <c r="B14" s="24"/>
      <c r="D14" s="21" t="s">
        <v>22</v>
      </c>
      <c r="I14" s="21" t="s">
        <v>19</v>
      </c>
      <c r="J14" s="19">
        <f>'[1]Rekapitulace stavby'!AN12</f>
        <v>0</v>
      </c>
      <c r="L14" s="24"/>
    </row>
    <row r="15" spans="2:46" s="1" customFormat="1" ht="18" customHeight="1" x14ac:dyDescent="0.2">
      <c r="B15" s="24"/>
      <c r="E15" s="140">
        <f>'[1]Rekapitulace stavby'!E13</f>
        <v>0</v>
      </c>
      <c r="F15" s="140"/>
      <c r="G15" s="140"/>
      <c r="H15" s="140"/>
      <c r="I15" s="21" t="s">
        <v>21</v>
      </c>
      <c r="J15" s="19" t="str">
        <f>'[1]Rekapitulace stavby'!AN13</f>
        <v/>
      </c>
      <c r="L15" s="24"/>
    </row>
    <row r="16" spans="2:46" s="1" customFormat="1" ht="6.95" customHeight="1" x14ac:dyDescent="0.2">
      <c r="B16" s="24"/>
      <c r="L16" s="24"/>
    </row>
    <row r="17" spans="2:12" s="1" customFormat="1" ht="12" customHeight="1" x14ac:dyDescent="0.2">
      <c r="B17" s="24"/>
      <c r="D17" s="21" t="s">
        <v>23</v>
      </c>
      <c r="I17" s="21" t="s">
        <v>19</v>
      </c>
      <c r="J17" s="19" t="str">
        <f>IF('[1]Rekapitulace stavby'!AN15="","",'[1]Rekapitulace stavby'!AN15)</f>
        <v/>
      </c>
      <c r="L17" s="24"/>
    </row>
    <row r="18" spans="2:12" s="1" customFormat="1" ht="18" customHeight="1" x14ac:dyDescent="0.2">
      <c r="B18" s="24"/>
      <c r="E18" s="19" t="str">
        <f>IF('[1]Rekapitulace stavby'!E16="","",'[1]Rekapitulace stavby'!E16)</f>
        <v/>
      </c>
      <c r="I18" s="21" t="s">
        <v>21</v>
      </c>
      <c r="J18" s="19" t="str">
        <f>IF('[1]Rekapitulace stavby'!AN16="","",'[1]Rekapitulace stavby'!AN16)</f>
        <v/>
      </c>
      <c r="L18" s="24"/>
    </row>
    <row r="19" spans="2:12" s="1" customFormat="1" ht="6.95" customHeight="1" x14ac:dyDescent="0.2">
      <c r="B19" s="24"/>
      <c r="L19" s="24"/>
    </row>
    <row r="20" spans="2:12" s="1" customFormat="1" ht="12" customHeight="1" x14ac:dyDescent="0.2">
      <c r="B20" s="24"/>
      <c r="D20" s="21" t="s">
        <v>25</v>
      </c>
      <c r="I20" s="21" t="s">
        <v>19</v>
      </c>
      <c r="J20" s="19" t="str">
        <f>IF('[1]Rekapitulace stavby'!AN18="","",'[1]Rekapitulace stavby'!AN18)</f>
        <v/>
      </c>
      <c r="L20" s="24"/>
    </row>
    <row r="21" spans="2:12" s="1" customFormat="1" ht="18" customHeight="1" x14ac:dyDescent="0.2">
      <c r="B21" s="24"/>
      <c r="E21" s="19" t="str">
        <f>IF('[1]Rekapitulace stavby'!E19="","",'[1]Rekapitulace stavby'!E19)</f>
        <v/>
      </c>
      <c r="I21" s="21" t="s">
        <v>21</v>
      </c>
      <c r="J21" s="19" t="str">
        <f>IF('[1]Rekapitulace stavby'!AN19="","",'[1]Rekapitulace stavby'!AN19)</f>
        <v/>
      </c>
      <c r="L21" s="24"/>
    </row>
    <row r="22" spans="2:12" s="1" customFormat="1" ht="6.95" customHeight="1" x14ac:dyDescent="0.2">
      <c r="B22" s="24"/>
      <c r="L22" s="24"/>
    </row>
    <row r="23" spans="2:12" s="1" customFormat="1" ht="12" customHeight="1" x14ac:dyDescent="0.2">
      <c r="B23" s="24"/>
      <c r="D23" s="21" t="s">
        <v>26</v>
      </c>
      <c r="L23" s="24"/>
    </row>
    <row r="24" spans="2:12" s="3" customFormat="1" ht="16.5" customHeight="1" x14ac:dyDescent="0.2">
      <c r="B24" s="51"/>
      <c r="E24" s="143" t="s">
        <v>1</v>
      </c>
      <c r="F24" s="143"/>
      <c r="G24" s="143"/>
      <c r="H24" s="143"/>
      <c r="L24" s="51"/>
    </row>
    <row r="25" spans="2:12" s="1" customFormat="1" ht="6.95" customHeight="1" x14ac:dyDescent="0.2">
      <c r="B25" s="24"/>
      <c r="L25" s="24"/>
    </row>
    <row r="26" spans="2:12" s="1" customFormat="1" ht="6.95" customHeight="1" x14ac:dyDescent="0.2">
      <c r="B26" s="24"/>
      <c r="D26" s="41"/>
      <c r="E26" s="41"/>
      <c r="F26" s="41"/>
      <c r="G26" s="41"/>
      <c r="H26" s="41"/>
      <c r="I26" s="41"/>
      <c r="J26" s="41"/>
      <c r="K26" s="41"/>
      <c r="L26" s="24"/>
    </row>
    <row r="27" spans="2:12" s="1" customFormat="1" ht="25.35" customHeight="1" x14ac:dyDescent="0.2">
      <c r="B27" s="24"/>
      <c r="D27" s="52" t="s">
        <v>27</v>
      </c>
      <c r="J27" s="49">
        <f>ROUND(J124, 2)</f>
        <v>0</v>
      </c>
      <c r="L27" s="24"/>
    </row>
    <row r="28" spans="2:12" s="1" customFormat="1" ht="6.95" customHeight="1" x14ac:dyDescent="0.2">
      <c r="B28" s="24"/>
      <c r="D28" s="41"/>
      <c r="E28" s="41"/>
      <c r="F28" s="41"/>
      <c r="G28" s="41"/>
      <c r="H28" s="41"/>
      <c r="I28" s="41"/>
      <c r="J28" s="41"/>
      <c r="K28" s="41"/>
      <c r="L28" s="24"/>
    </row>
    <row r="29" spans="2:12" s="1" customFormat="1" ht="14.45" customHeight="1" x14ac:dyDescent="0.2">
      <c r="B29" s="24"/>
      <c r="F29" s="27" t="s">
        <v>29</v>
      </c>
      <c r="I29" s="27" t="s">
        <v>28</v>
      </c>
      <c r="J29" s="27" t="s">
        <v>30</v>
      </c>
      <c r="L29" s="24"/>
    </row>
    <row r="30" spans="2:12" s="1" customFormat="1" ht="14.45" customHeight="1" x14ac:dyDescent="0.2">
      <c r="B30" s="24"/>
      <c r="D30" s="42" t="s">
        <v>31</v>
      </c>
      <c r="E30" s="21" t="s">
        <v>32</v>
      </c>
      <c r="F30" s="53">
        <f>ROUND((SUM(BE124:BE222)),  2)</f>
        <v>0</v>
      </c>
      <c r="I30" s="54">
        <v>0.21</v>
      </c>
      <c r="J30" s="53">
        <f>ROUND(((SUM(BE124:BE222))*I30),  2)</f>
        <v>0</v>
      </c>
      <c r="L30" s="24"/>
    </row>
    <row r="31" spans="2:12" s="1" customFormat="1" ht="14.45" customHeight="1" x14ac:dyDescent="0.2">
      <c r="B31" s="24"/>
      <c r="E31" s="21" t="s">
        <v>33</v>
      </c>
      <c r="F31" s="53">
        <f>ROUND((SUM(BF124:BF222)),  2)</f>
        <v>0</v>
      </c>
      <c r="I31" s="54">
        <v>0.15</v>
      </c>
      <c r="J31" s="53">
        <f>ROUND(((SUM(BF124:BF222))*I31),  2)</f>
        <v>0</v>
      </c>
      <c r="L31" s="24"/>
    </row>
    <row r="32" spans="2:12" s="1" customFormat="1" ht="14.45" hidden="1" customHeight="1" x14ac:dyDescent="0.2">
      <c r="B32" s="24"/>
      <c r="E32" s="21" t="s">
        <v>34</v>
      </c>
      <c r="F32" s="53">
        <f>ROUND((SUM(BG124:BG222)),  2)</f>
        <v>0</v>
      </c>
      <c r="I32" s="54">
        <v>0.21</v>
      </c>
      <c r="J32" s="53">
        <f>0</f>
        <v>0</v>
      </c>
      <c r="L32" s="24"/>
    </row>
    <row r="33" spans="2:12" s="1" customFormat="1" ht="14.45" hidden="1" customHeight="1" x14ac:dyDescent="0.2">
      <c r="B33" s="24"/>
      <c r="E33" s="21" t="s">
        <v>35</v>
      </c>
      <c r="F33" s="53">
        <f>ROUND((SUM(BH124:BH222)),  2)</f>
        <v>0</v>
      </c>
      <c r="I33" s="54">
        <v>0.15</v>
      </c>
      <c r="J33" s="53">
        <f>0</f>
        <v>0</v>
      </c>
      <c r="L33" s="24"/>
    </row>
    <row r="34" spans="2:12" s="1" customFormat="1" ht="14.45" hidden="1" customHeight="1" x14ac:dyDescent="0.2">
      <c r="B34" s="24"/>
      <c r="E34" s="21" t="s">
        <v>36</v>
      </c>
      <c r="F34" s="53">
        <f>ROUND((SUM(BI124:BI222)),  2)</f>
        <v>0</v>
      </c>
      <c r="I34" s="54">
        <v>0</v>
      </c>
      <c r="J34" s="53">
        <f>0</f>
        <v>0</v>
      </c>
      <c r="L34" s="24"/>
    </row>
    <row r="35" spans="2:12" s="1" customFormat="1" ht="6.95" customHeight="1" x14ac:dyDescent="0.2">
      <c r="B35" s="24"/>
      <c r="L35" s="24"/>
    </row>
    <row r="36" spans="2:12" s="1" customFormat="1" ht="25.35" customHeight="1" x14ac:dyDescent="0.2">
      <c r="B36" s="24"/>
      <c r="C36" s="55"/>
      <c r="D36" s="56" t="s">
        <v>37</v>
      </c>
      <c r="E36" s="43"/>
      <c r="F36" s="43"/>
      <c r="G36" s="57" t="s">
        <v>38</v>
      </c>
      <c r="H36" s="58" t="s">
        <v>39</v>
      </c>
      <c r="I36" s="43"/>
      <c r="J36" s="59">
        <f>SUM(J27:J34)</f>
        <v>0</v>
      </c>
      <c r="K36" s="60"/>
      <c r="L36" s="24"/>
    </row>
    <row r="37" spans="2:12" s="1" customFormat="1" ht="14.45" customHeight="1" x14ac:dyDescent="0.2">
      <c r="B37" s="24"/>
      <c r="L37" s="24"/>
    </row>
    <row r="38" spans="2:12" ht="14.45" customHeight="1" x14ac:dyDescent="0.2">
      <c r="B38" s="15"/>
      <c r="L38" s="15"/>
    </row>
    <row r="39" spans="2:12" ht="14.45" customHeight="1" x14ac:dyDescent="0.2">
      <c r="B39" s="15"/>
      <c r="L39" s="15"/>
    </row>
    <row r="40" spans="2:12" ht="14.45" customHeight="1" x14ac:dyDescent="0.2">
      <c r="B40" s="15"/>
      <c r="L40" s="15"/>
    </row>
    <row r="41" spans="2:12" ht="14.45" customHeight="1" x14ac:dyDescent="0.2">
      <c r="B41" s="15"/>
      <c r="L41" s="15"/>
    </row>
    <row r="42" spans="2:12" ht="14.45" customHeight="1" x14ac:dyDescent="0.2">
      <c r="B42" s="15"/>
      <c r="L42" s="15"/>
    </row>
    <row r="43" spans="2:12" ht="14.45" customHeight="1" x14ac:dyDescent="0.2">
      <c r="B43" s="15"/>
      <c r="L43" s="15"/>
    </row>
    <row r="44" spans="2:12" ht="14.45" customHeight="1" x14ac:dyDescent="0.2">
      <c r="B44" s="15"/>
      <c r="L44" s="15"/>
    </row>
    <row r="45" spans="2:12" ht="14.45" customHeight="1" x14ac:dyDescent="0.2">
      <c r="B45" s="15"/>
      <c r="L45" s="15"/>
    </row>
    <row r="46" spans="2:12" ht="14.45" customHeight="1" x14ac:dyDescent="0.2">
      <c r="B46" s="15"/>
      <c r="L46" s="15"/>
    </row>
    <row r="47" spans="2:12" ht="14.45" customHeight="1" x14ac:dyDescent="0.2">
      <c r="B47" s="15"/>
      <c r="L47" s="15"/>
    </row>
    <row r="48" spans="2:12" ht="14.45" customHeight="1" x14ac:dyDescent="0.2">
      <c r="B48" s="15"/>
      <c r="L48" s="15"/>
    </row>
    <row r="49" spans="2:12" s="1" customFormat="1" ht="14.45" customHeight="1" x14ac:dyDescent="0.2">
      <c r="B49" s="24"/>
      <c r="D49" s="33" t="s">
        <v>40</v>
      </c>
      <c r="E49" s="34"/>
      <c r="F49" s="34"/>
      <c r="G49" s="33" t="s">
        <v>41</v>
      </c>
      <c r="H49" s="34"/>
      <c r="I49" s="34"/>
      <c r="J49" s="34"/>
      <c r="K49" s="34"/>
      <c r="L49" s="24"/>
    </row>
    <row r="50" spans="2:12" x14ac:dyDescent="0.2">
      <c r="B50" s="15"/>
      <c r="L50" s="15"/>
    </row>
    <row r="51" spans="2:12" x14ac:dyDescent="0.2">
      <c r="B51" s="15"/>
      <c r="L51" s="15"/>
    </row>
    <row r="52" spans="2:12" x14ac:dyDescent="0.2">
      <c r="B52" s="15"/>
      <c r="L52" s="15"/>
    </row>
    <row r="53" spans="2:12" x14ac:dyDescent="0.2">
      <c r="B53" s="15"/>
      <c r="L53" s="15"/>
    </row>
    <row r="54" spans="2:12" x14ac:dyDescent="0.2">
      <c r="B54" s="15"/>
      <c r="L54" s="15"/>
    </row>
    <row r="55" spans="2:12" x14ac:dyDescent="0.2">
      <c r="B55" s="15"/>
      <c r="L55" s="15"/>
    </row>
    <row r="56" spans="2:12" x14ac:dyDescent="0.2">
      <c r="B56" s="15"/>
      <c r="L56" s="15"/>
    </row>
    <row r="57" spans="2:12" x14ac:dyDescent="0.2">
      <c r="B57" s="15"/>
      <c r="L57" s="15"/>
    </row>
    <row r="58" spans="2:12" x14ac:dyDescent="0.2">
      <c r="B58" s="15"/>
      <c r="L58" s="15"/>
    </row>
    <row r="59" spans="2:12" x14ac:dyDescent="0.2">
      <c r="B59" s="15"/>
      <c r="L59" s="15"/>
    </row>
    <row r="60" spans="2:12" s="1" customFormat="1" ht="12.75" x14ac:dyDescent="0.2">
      <c r="B60" s="24"/>
      <c r="D60" s="35" t="s">
        <v>42</v>
      </c>
      <c r="E60" s="26"/>
      <c r="F60" s="61" t="s">
        <v>43</v>
      </c>
      <c r="G60" s="35" t="s">
        <v>42</v>
      </c>
      <c r="H60" s="26"/>
      <c r="I60" s="26"/>
      <c r="J60" s="62" t="s">
        <v>43</v>
      </c>
      <c r="K60" s="26"/>
      <c r="L60" s="24"/>
    </row>
    <row r="61" spans="2:12" x14ac:dyDescent="0.2">
      <c r="B61" s="15"/>
      <c r="L61" s="15"/>
    </row>
    <row r="62" spans="2:12" x14ac:dyDescent="0.2">
      <c r="B62" s="15"/>
      <c r="L62" s="15"/>
    </row>
    <row r="63" spans="2:12" x14ac:dyDescent="0.2">
      <c r="B63" s="15"/>
      <c r="L63" s="15"/>
    </row>
    <row r="64" spans="2:12" s="1" customFormat="1" ht="12.75" x14ac:dyDescent="0.2">
      <c r="B64" s="24"/>
      <c r="D64" s="33" t="s">
        <v>44</v>
      </c>
      <c r="E64" s="34"/>
      <c r="F64" s="34"/>
      <c r="G64" s="33" t="s">
        <v>45</v>
      </c>
      <c r="H64" s="34"/>
      <c r="I64" s="34"/>
      <c r="J64" s="34"/>
      <c r="K64" s="34"/>
      <c r="L64" s="24"/>
    </row>
    <row r="65" spans="2:12" x14ac:dyDescent="0.2">
      <c r="B65" s="15"/>
      <c r="L65" s="15"/>
    </row>
    <row r="66" spans="2:12" x14ac:dyDescent="0.2">
      <c r="B66" s="15"/>
      <c r="L66" s="15"/>
    </row>
    <row r="67" spans="2:12" x14ac:dyDescent="0.2">
      <c r="B67" s="15"/>
      <c r="L67" s="15"/>
    </row>
    <row r="68" spans="2:12" x14ac:dyDescent="0.2">
      <c r="B68" s="15"/>
      <c r="L68" s="15"/>
    </row>
    <row r="69" spans="2:12" x14ac:dyDescent="0.2">
      <c r="B69" s="15"/>
      <c r="L69" s="15"/>
    </row>
    <row r="70" spans="2:12" x14ac:dyDescent="0.2">
      <c r="B70" s="15"/>
      <c r="L70" s="15"/>
    </row>
    <row r="71" spans="2:12" x14ac:dyDescent="0.2">
      <c r="B71" s="15"/>
      <c r="L71" s="15"/>
    </row>
    <row r="72" spans="2:12" x14ac:dyDescent="0.2">
      <c r="B72" s="15"/>
      <c r="L72" s="15"/>
    </row>
    <row r="73" spans="2:12" x14ac:dyDescent="0.2">
      <c r="B73" s="15"/>
      <c r="L73" s="15"/>
    </row>
    <row r="74" spans="2:12" x14ac:dyDescent="0.2">
      <c r="B74" s="15"/>
      <c r="L74" s="15"/>
    </row>
    <row r="75" spans="2:12" s="1" customFormat="1" ht="12.75" x14ac:dyDescent="0.2">
      <c r="B75" s="24"/>
      <c r="D75" s="35" t="s">
        <v>42</v>
      </c>
      <c r="E75" s="26"/>
      <c r="F75" s="61" t="s">
        <v>43</v>
      </c>
      <c r="G75" s="35" t="s">
        <v>42</v>
      </c>
      <c r="H75" s="26"/>
      <c r="I75" s="26"/>
      <c r="J75" s="62" t="s">
        <v>43</v>
      </c>
      <c r="K75" s="26"/>
      <c r="L75" s="24"/>
    </row>
    <row r="76" spans="2:12" s="1" customFormat="1" ht="14.45" customHeight="1" x14ac:dyDescent="0.2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24"/>
    </row>
    <row r="80" spans="2:12" s="1" customFormat="1" ht="6.95" customHeight="1" x14ac:dyDescent="0.2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24"/>
    </row>
    <row r="81" spans="2:47" s="1" customFormat="1" ht="24.95" customHeight="1" x14ac:dyDescent="0.2">
      <c r="B81" s="24"/>
      <c r="C81" s="16" t="s">
        <v>54</v>
      </c>
      <c r="L81" s="24"/>
    </row>
    <row r="82" spans="2:47" s="1" customFormat="1" ht="6.95" customHeight="1" x14ac:dyDescent="0.2">
      <c r="B82" s="24"/>
      <c r="L82" s="24"/>
    </row>
    <row r="83" spans="2:47" s="1" customFormat="1" ht="12" customHeight="1" x14ac:dyDescent="0.2">
      <c r="B83" s="24"/>
      <c r="C83" s="21" t="s">
        <v>12</v>
      </c>
      <c r="L83" s="24"/>
    </row>
    <row r="84" spans="2:47" s="1" customFormat="1" ht="31.5" customHeight="1" x14ac:dyDescent="0.2">
      <c r="B84" s="24"/>
      <c r="E84" s="153" t="str">
        <f>E6</f>
        <v>SO 02 - Vodovod</v>
      </c>
      <c r="F84" s="155"/>
      <c r="G84" s="155"/>
      <c r="H84" s="155"/>
      <c r="L84" s="24"/>
    </row>
    <row r="85" spans="2:47" s="1" customFormat="1" ht="6.95" customHeight="1" x14ac:dyDescent="0.2">
      <c r="B85" s="24"/>
      <c r="L85" s="24"/>
    </row>
    <row r="86" spans="2:47" s="1" customFormat="1" ht="12" customHeight="1" x14ac:dyDescent="0.2">
      <c r="B86" s="24"/>
      <c r="C86" s="21" t="s">
        <v>15</v>
      </c>
      <c r="F86" s="19" t="str">
        <f>F9</f>
        <v xml:space="preserve"> </v>
      </c>
      <c r="I86" s="21" t="s">
        <v>17</v>
      </c>
      <c r="J86" s="40" t="str">
        <f>IF(J9="","",J9)</f>
        <v/>
      </c>
      <c r="L86" s="24"/>
    </row>
    <row r="87" spans="2:47" s="1" customFormat="1" ht="6.95" customHeight="1" x14ac:dyDescent="0.2">
      <c r="B87" s="24"/>
      <c r="L87" s="24"/>
    </row>
    <row r="88" spans="2:47" s="1" customFormat="1" ht="15.2" customHeight="1" x14ac:dyDescent="0.2">
      <c r="B88" s="24"/>
      <c r="C88" s="21" t="s">
        <v>18</v>
      </c>
      <c r="F88" s="19" t="str">
        <f>E12</f>
        <v>Povodí Labe státní podnik, Víta Nejedlého 951/8,HK</v>
      </c>
      <c r="I88" s="21" t="s">
        <v>23</v>
      </c>
      <c r="J88" s="22" t="str">
        <f>E18</f>
        <v/>
      </c>
      <c r="L88" s="24"/>
    </row>
    <row r="89" spans="2:47" s="1" customFormat="1" ht="15.2" customHeight="1" x14ac:dyDescent="0.2">
      <c r="B89" s="24"/>
      <c r="C89" s="21" t="s">
        <v>22</v>
      </c>
      <c r="F89" s="19">
        <f>IF(E15="","",E15)</f>
        <v>0</v>
      </c>
      <c r="I89" s="21" t="s">
        <v>25</v>
      </c>
      <c r="J89" s="22" t="str">
        <f>E21</f>
        <v/>
      </c>
      <c r="L89" s="24"/>
    </row>
    <row r="90" spans="2:47" s="1" customFormat="1" ht="10.35" customHeight="1" x14ac:dyDescent="0.2">
      <c r="B90" s="24"/>
      <c r="L90" s="24"/>
    </row>
    <row r="91" spans="2:47" s="1" customFormat="1" ht="29.25" customHeight="1" x14ac:dyDescent="0.2">
      <c r="B91" s="24"/>
      <c r="C91" s="63" t="s">
        <v>55</v>
      </c>
      <c r="D91" s="55"/>
      <c r="E91" s="55"/>
      <c r="F91" s="55"/>
      <c r="G91" s="55"/>
      <c r="H91" s="55"/>
      <c r="I91" s="55"/>
      <c r="J91" s="64" t="s">
        <v>56</v>
      </c>
      <c r="K91" s="55"/>
      <c r="L91" s="24"/>
    </row>
    <row r="92" spans="2:47" s="1" customFormat="1" ht="10.35" customHeight="1" x14ac:dyDescent="0.2">
      <c r="B92" s="24"/>
      <c r="L92" s="24"/>
    </row>
    <row r="93" spans="2:47" s="1" customFormat="1" ht="22.9" customHeight="1" x14ac:dyDescent="0.2">
      <c r="B93" s="24"/>
      <c r="C93" s="65" t="s">
        <v>57</v>
      </c>
      <c r="J93" s="49">
        <f>J124</f>
        <v>0</v>
      </c>
      <c r="L93" s="24"/>
      <c r="AU93" s="12" t="s">
        <v>58</v>
      </c>
    </row>
    <row r="94" spans="2:47" s="4" customFormat="1" ht="24.95" customHeight="1" x14ac:dyDescent="0.2">
      <c r="B94" s="66"/>
      <c r="D94" s="67" t="s">
        <v>59</v>
      </c>
      <c r="E94" s="68"/>
      <c r="F94" s="68"/>
      <c r="G94" s="68"/>
      <c r="H94" s="68"/>
      <c r="I94" s="68"/>
      <c r="J94" s="69">
        <f>J125</f>
        <v>0</v>
      </c>
      <c r="L94" s="66"/>
    </row>
    <row r="95" spans="2:47" s="5" customFormat="1" ht="19.899999999999999" customHeight="1" x14ac:dyDescent="0.2">
      <c r="B95" s="70"/>
      <c r="D95" s="71" t="s">
        <v>60</v>
      </c>
      <c r="E95" s="72"/>
      <c r="F95" s="72"/>
      <c r="G95" s="72"/>
      <c r="H95" s="72"/>
      <c r="I95" s="72"/>
      <c r="J95" s="73">
        <f>J126</f>
        <v>0</v>
      </c>
      <c r="L95" s="70"/>
    </row>
    <row r="96" spans="2:47" s="5" customFormat="1" ht="19.899999999999999" customHeight="1" x14ac:dyDescent="0.2">
      <c r="B96" s="70"/>
      <c r="D96" s="71" t="s">
        <v>66</v>
      </c>
      <c r="E96" s="72"/>
      <c r="F96" s="72"/>
      <c r="G96" s="72"/>
      <c r="H96" s="72"/>
      <c r="I96" s="72"/>
      <c r="J96" s="73">
        <f>J141</f>
        <v>0</v>
      </c>
      <c r="L96" s="70"/>
    </row>
    <row r="97" spans="2:12" s="5" customFormat="1" ht="19.899999999999999" customHeight="1" x14ac:dyDescent="0.2">
      <c r="B97" s="70"/>
      <c r="D97" s="71" t="s">
        <v>67</v>
      </c>
      <c r="E97" s="72"/>
      <c r="F97" s="72"/>
      <c r="G97" s="72"/>
      <c r="H97" s="72"/>
      <c r="I97" s="72"/>
      <c r="J97" s="73">
        <f>J148</f>
        <v>0</v>
      </c>
      <c r="L97" s="70"/>
    </row>
    <row r="98" spans="2:12" s="5" customFormat="1" ht="19.899999999999999" customHeight="1" x14ac:dyDescent="0.2">
      <c r="B98" s="70"/>
      <c r="D98" s="71" t="s">
        <v>68</v>
      </c>
      <c r="E98" s="72"/>
      <c r="F98" s="72"/>
      <c r="G98" s="72"/>
      <c r="H98" s="72"/>
      <c r="I98" s="72"/>
      <c r="J98" s="73">
        <f>J153</f>
        <v>0</v>
      </c>
      <c r="L98" s="70"/>
    </row>
    <row r="99" spans="2:12" s="4" customFormat="1" ht="24.95" customHeight="1" x14ac:dyDescent="0.2">
      <c r="B99" s="66"/>
      <c r="D99" s="67" t="s">
        <v>69</v>
      </c>
      <c r="E99" s="68"/>
      <c r="F99" s="68"/>
      <c r="G99" s="68"/>
      <c r="H99" s="68"/>
      <c r="I99" s="68"/>
      <c r="J99" s="69">
        <f>J155</f>
        <v>0</v>
      </c>
      <c r="L99" s="66"/>
    </row>
    <row r="100" spans="2:12" s="5" customFormat="1" ht="19.899999999999999" customHeight="1" x14ac:dyDescent="0.2">
      <c r="B100" s="70"/>
      <c r="D100" s="71" t="s">
        <v>379</v>
      </c>
      <c r="E100" s="72"/>
      <c r="F100" s="72"/>
      <c r="G100" s="72"/>
      <c r="H100" s="72"/>
      <c r="I100" s="72"/>
      <c r="J100" s="73">
        <f>J156</f>
        <v>0</v>
      </c>
      <c r="L100" s="70"/>
    </row>
    <row r="101" spans="2:12" s="5" customFormat="1" ht="19.899999999999999" customHeight="1" x14ac:dyDescent="0.2">
      <c r="B101" s="70"/>
      <c r="D101" s="71" t="s">
        <v>380</v>
      </c>
      <c r="E101" s="72"/>
      <c r="F101" s="72"/>
      <c r="G101" s="72"/>
      <c r="H101" s="72"/>
      <c r="I101" s="72"/>
      <c r="J101" s="73">
        <f>J168</f>
        <v>0</v>
      </c>
      <c r="L101" s="70"/>
    </row>
    <row r="102" spans="2:12" s="5" customFormat="1" ht="19.899999999999999" customHeight="1" x14ac:dyDescent="0.2">
      <c r="B102" s="70"/>
      <c r="D102" s="71" t="s">
        <v>70</v>
      </c>
      <c r="E102" s="72"/>
      <c r="F102" s="72"/>
      <c r="G102" s="72"/>
      <c r="H102" s="72"/>
      <c r="I102" s="72"/>
      <c r="J102" s="73">
        <f>J194</f>
        <v>0</v>
      </c>
      <c r="L102" s="70"/>
    </row>
    <row r="103" spans="2:12" s="4" customFormat="1" ht="24.95" customHeight="1" x14ac:dyDescent="0.2">
      <c r="B103" s="66"/>
      <c r="D103" s="67" t="s">
        <v>71</v>
      </c>
      <c r="E103" s="68"/>
      <c r="F103" s="68"/>
      <c r="G103" s="68"/>
      <c r="H103" s="68"/>
      <c r="I103" s="68"/>
      <c r="J103" s="69">
        <f>J216</f>
        <v>0</v>
      </c>
      <c r="L103" s="66"/>
    </row>
    <row r="104" spans="2:12" s="5" customFormat="1" ht="19.899999999999999" customHeight="1" x14ac:dyDescent="0.2">
      <c r="B104" s="70"/>
      <c r="D104" s="71" t="s">
        <v>72</v>
      </c>
      <c r="E104" s="72"/>
      <c r="F104" s="72"/>
      <c r="G104" s="72"/>
      <c r="H104" s="72"/>
      <c r="I104" s="72"/>
      <c r="J104" s="73">
        <f>J217</f>
        <v>0</v>
      </c>
      <c r="L104" s="70"/>
    </row>
    <row r="105" spans="2:12" s="4" customFormat="1" ht="24.95" customHeight="1" x14ac:dyDescent="0.2">
      <c r="B105" s="66"/>
      <c r="D105" s="67" t="s">
        <v>73</v>
      </c>
      <c r="E105" s="68"/>
      <c r="F105" s="68"/>
      <c r="G105" s="68"/>
      <c r="H105" s="68"/>
      <c r="I105" s="68"/>
      <c r="J105" s="69">
        <f>J220</f>
        <v>0</v>
      </c>
      <c r="L105" s="66"/>
    </row>
    <row r="106" spans="2:12" s="5" customFormat="1" ht="19.899999999999999" customHeight="1" x14ac:dyDescent="0.2">
      <c r="B106" s="70"/>
      <c r="D106" s="71" t="s">
        <v>74</v>
      </c>
      <c r="E106" s="72"/>
      <c r="F106" s="72"/>
      <c r="G106" s="72"/>
      <c r="H106" s="72"/>
      <c r="I106" s="72"/>
      <c r="J106" s="73">
        <f>J221</f>
        <v>0</v>
      </c>
      <c r="L106" s="70"/>
    </row>
    <row r="107" spans="2:12" s="1" customFormat="1" ht="21.75" customHeight="1" x14ac:dyDescent="0.2">
      <c r="B107" s="24"/>
      <c r="L107" s="24"/>
    </row>
    <row r="108" spans="2:12" s="1" customFormat="1" ht="6.95" customHeight="1" x14ac:dyDescent="0.2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24"/>
    </row>
    <row r="112" spans="2:12" s="1" customFormat="1" ht="6.95" customHeight="1" x14ac:dyDescent="0.2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24"/>
    </row>
    <row r="113" spans="2:65" s="1" customFormat="1" ht="24.95" customHeight="1" x14ac:dyDescent="0.2">
      <c r="B113" s="24"/>
      <c r="C113" s="16" t="s">
        <v>76</v>
      </c>
      <c r="L113" s="24"/>
    </row>
    <row r="114" spans="2:65" s="1" customFormat="1" ht="6.95" customHeight="1" x14ac:dyDescent="0.2">
      <c r="B114" s="24"/>
      <c r="L114" s="24"/>
    </row>
    <row r="115" spans="2:65" s="1" customFormat="1" ht="12" customHeight="1" x14ac:dyDescent="0.2">
      <c r="B115" s="24"/>
      <c r="C115" s="21" t="s">
        <v>12</v>
      </c>
      <c r="L115" s="24"/>
    </row>
    <row r="116" spans="2:65" s="1" customFormat="1" ht="16.5" customHeight="1" x14ac:dyDescent="0.2">
      <c r="B116" s="24"/>
      <c r="E116" s="153" t="str">
        <f>E6</f>
        <v>SO 02 - Vodovod</v>
      </c>
      <c r="F116" s="155"/>
      <c r="G116" s="155"/>
      <c r="H116" s="155"/>
      <c r="L116" s="24"/>
    </row>
    <row r="117" spans="2:65" s="1" customFormat="1" ht="6.95" customHeight="1" x14ac:dyDescent="0.2">
      <c r="B117" s="24"/>
      <c r="L117" s="24"/>
    </row>
    <row r="118" spans="2:65" s="1" customFormat="1" ht="12" customHeight="1" x14ac:dyDescent="0.2">
      <c r="B118" s="24"/>
      <c r="C118" s="21" t="s">
        <v>15</v>
      </c>
      <c r="F118" s="19" t="str">
        <f>F9</f>
        <v xml:space="preserve"> </v>
      </c>
      <c r="I118" s="21" t="s">
        <v>17</v>
      </c>
      <c r="J118" s="40" t="str">
        <f>IF(J9="","",J9)</f>
        <v/>
      </c>
      <c r="L118" s="24"/>
    </row>
    <row r="119" spans="2:65" s="1" customFormat="1" ht="6.95" customHeight="1" x14ac:dyDescent="0.2">
      <c r="B119" s="24"/>
      <c r="L119" s="24"/>
    </row>
    <row r="120" spans="2:65" s="1" customFormat="1" ht="15.2" customHeight="1" x14ac:dyDescent="0.2">
      <c r="B120" s="24"/>
      <c r="C120" s="21" t="s">
        <v>18</v>
      </c>
      <c r="F120" s="19" t="str">
        <f>E12</f>
        <v>Povodí Labe státní podnik, Víta Nejedlého 951/8,HK</v>
      </c>
      <c r="I120" s="21" t="s">
        <v>23</v>
      </c>
      <c r="J120" s="22" t="str">
        <f>E18</f>
        <v/>
      </c>
      <c r="L120" s="24"/>
    </row>
    <row r="121" spans="2:65" s="1" customFormat="1" ht="15.2" customHeight="1" x14ac:dyDescent="0.2">
      <c r="B121" s="24"/>
      <c r="C121" s="21" t="s">
        <v>22</v>
      </c>
      <c r="F121" s="19">
        <f>IF(E15="","",E15)</f>
        <v>0</v>
      </c>
      <c r="I121" s="21" t="s">
        <v>25</v>
      </c>
      <c r="J121" s="22" t="str">
        <f>E21</f>
        <v/>
      </c>
      <c r="L121" s="24"/>
    </row>
    <row r="122" spans="2:65" s="1" customFormat="1" ht="10.35" customHeight="1" x14ac:dyDescent="0.2">
      <c r="B122" s="24"/>
      <c r="L122" s="24"/>
    </row>
    <row r="123" spans="2:65" s="6" customFormat="1" ht="29.25" customHeight="1" x14ac:dyDescent="0.2">
      <c r="B123" s="74"/>
      <c r="C123" s="75" t="s">
        <v>77</v>
      </c>
      <c r="D123" s="76" t="s">
        <v>48</v>
      </c>
      <c r="E123" s="76" t="s">
        <v>46</v>
      </c>
      <c r="F123" s="76" t="s">
        <v>47</v>
      </c>
      <c r="G123" s="76" t="s">
        <v>78</v>
      </c>
      <c r="H123" s="76" t="s">
        <v>79</v>
      </c>
      <c r="I123" s="76" t="s">
        <v>80</v>
      </c>
      <c r="J123" s="77" t="s">
        <v>56</v>
      </c>
      <c r="K123" s="78" t="s">
        <v>81</v>
      </c>
      <c r="L123" s="74"/>
      <c r="M123" s="44" t="s">
        <v>1</v>
      </c>
      <c r="N123" s="45" t="s">
        <v>31</v>
      </c>
      <c r="O123" s="45" t="s">
        <v>82</v>
      </c>
      <c r="P123" s="45" t="s">
        <v>83</v>
      </c>
      <c r="Q123" s="45" t="s">
        <v>84</v>
      </c>
      <c r="R123" s="45" t="s">
        <v>85</v>
      </c>
      <c r="S123" s="45" t="s">
        <v>86</v>
      </c>
      <c r="T123" s="46" t="s">
        <v>87</v>
      </c>
    </row>
    <row r="124" spans="2:65" s="1" customFormat="1" ht="22.9" customHeight="1" x14ac:dyDescent="0.25">
      <c r="B124" s="24"/>
      <c r="C124" s="48" t="s">
        <v>88</v>
      </c>
      <c r="J124" s="79">
        <f>BK124</f>
        <v>0</v>
      </c>
      <c r="L124" s="24"/>
      <c r="M124" s="47"/>
      <c r="N124" s="41"/>
      <c r="O124" s="41"/>
      <c r="P124" s="80">
        <f>P125+P155+P216+P220</f>
        <v>74.662662999999995</v>
      </c>
      <c r="Q124" s="41"/>
      <c r="R124" s="80">
        <f>R125+R155+R216+R220</f>
        <v>2.6530260999999999</v>
      </c>
      <c r="S124" s="41"/>
      <c r="T124" s="81">
        <f>T125+T155+T216+T220</f>
        <v>4.8000000000000001E-2</v>
      </c>
      <c r="AT124" s="12" t="s">
        <v>49</v>
      </c>
      <c r="AU124" s="12" t="s">
        <v>58</v>
      </c>
      <c r="BK124" s="82">
        <f>BK125+BK155+BK216+BK220</f>
        <v>0</v>
      </c>
    </row>
    <row r="125" spans="2:65" s="7" customFormat="1" ht="25.9" customHeight="1" x14ac:dyDescent="0.2">
      <c r="B125" s="83"/>
      <c r="D125" s="84" t="s">
        <v>49</v>
      </c>
      <c r="E125" s="85" t="s">
        <v>89</v>
      </c>
      <c r="F125" s="85" t="s">
        <v>90</v>
      </c>
      <c r="J125" s="86">
        <f>BK125</f>
        <v>0</v>
      </c>
      <c r="L125" s="83"/>
      <c r="M125" s="87"/>
      <c r="P125" s="88">
        <f>P126+P141+P148+P153</f>
        <v>32.6768</v>
      </c>
      <c r="R125" s="88">
        <f>R126+R141+R148+R153</f>
        <v>2.5351606000000002</v>
      </c>
      <c r="T125" s="89">
        <f>T126+T141+T148+T153</f>
        <v>4.8000000000000001E-2</v>
      </c>
      <c r="AR125" s="84" t="s">
        <v>51</v>
      </c>
      <c r="AT125" s="90" t="s">
        <v>49</v>
      </c>
      <c r="AU125" s="90" t="s">
        <v>50</v>
      </c>
      <c r="AY125" s="84" t="s">
        <v>91</v>
      </c>
      <c r="BK125" s="91">
        <f>BK126+BK141+BK148+BK153</f>
        <v>0</v>
      </c>
    </row>
    <row r="126" spans="2:65" s="7" customFormat="1" ht="22.9" customHeight="1" x14ac:dyDescent="0.2">
      <c r="B126" s="83"/>
      <c r="D126" s="84" t="s">
        <v>49</v>
      </c>
      <c r="E126" s="92" t="s">
        <v>51</v>
      </c>
      <c r="F126" s="92" t="s">
        <v>92</v>
      </c>
      <c r="J126" s="93">
        <f>BK126</f>
        <v>0</v>
      </c>
      <c r="L126" s="83"/>
      <c r="M126" s="87"/>
      <c r="P126" s="88">
        <f>SUM(P127:P140)</f>
        <v>21.235499999999998</v>
      </c>
      <c r="R126" s="88">
        <f>SUM(R127:R140)</f>
        <v>2.52</v>
      </c>
      <c r="T126" s="89">
        <f>SUM(T127:T140)</f>
        <v>0</v>
      </c>
      <c r="AR126" s="84" t="s">
        <v>51</v>
      </c>
      <c r="AT126" s="90" t="s">
        <v>49</v>
      </c>
      <c r="AU126" s="90" t="s">
        <v>51</v>
      </c>
      <c r="AY126" s="84" t="s">
        <v>91</v>
      </c>
      <c r="BK126" s="91">
        <f>SUM(BK127:BK140)</f>
        <v>0</v>
      </c>
    </row>
    <row r="127" spans="2:65" s="1" customFormat="1" ht="33" customHeight="1" x14ac:dyDescent="0.2">
      <c r="B127" s="94"/>
      <c r="C127" s="95" t="s">
        <v>51</v>
      </c>
      <c r="D127" s="95" t="s">
        <v>93</v>
      </c>
      <c r="E127" s="96" t="s">
        <v>113</v>
      </c>
      <c r="F127" s="97" t="s">
        <v>114</v>
      </c>
      <c r="G127" s="98" t="s">
        <v>108</v>
      </c>
      <c r="H127" s="99">
        <v>0.72</v>
      </c>
      <c r="I127" s="100"/>
      <c r="J127" s="100">
        <f>ROUND(I127*H127,2)</f>
        <v>0</v>
      </c>
      <c r="K127" s="101"/>
      <c r="L127" s="24"/>
      <c r="M127" s="102" t="s">
        <v>1</v>
      </c>
      <c r="N127" s="103" t="s">
        <v>32</v>
      </c>
      <c r="O127" s="104">
        <v>4.4930000000000003</v>
      </c>
      <c r="P127" s="104">
        <f>O127*H127</f>
        <v>3.2349600000000001</v>
      </c>
      <c r="Q127" s="104">
        <v>0</v>
      </c>
      <c r="R127" s="104">
        <f>Q127*H127</f>
        <v>0</v>
      </c>
      <c r="S127" s="104">
        <v>0</v>
      </c>
      <c r="T127" s="105">
        <f>S127*H127</f>
        <v>0</v>
      </c>
      <c r="AR127" s="106" t="s">
        <v>97</v>
      </c>
      <c r="AT127" s="106" t="s">
        <v>93</v>
      </c>
      <c r="AU127" s="106" t="s">
        <v>52</v>
      </c>
      <c r="AY127" s="12" t="s">
        <v>91</v>
      </c>
      <c r="BE127" s="107">
        <f>IF(N127="základní",J127,0)</f>
        <v>0</v>
      </c>
      <c r="BF127" s="107">
        <f>IF(N127="snížená",J127,0)</f>
        <v>0</v>
      </c>
      <c r="BG127" s="107">
        <f>IF(N127="zákl. přenesená",J127,0)</f>
        <v>0</v>
      </c>
      <c r="BH127" s="107">
        <f>IF(N127="sníž. přenesená",J127,0)</f>
        <v>0</v>
      </c>
      <c r="BI127" s="107">
        <f>IF(N127="nulová",J127,0)</f>
        <v>0</v>
      </c>
      <c r="BJ127" s="12" t="s">
        <v>51</v>
      </c>
      <c r="BK127" s="107">
        <f>ROUND(I127*H127,2)</f>
        <v>0</v>
      </c>
      <c r="BL127" s="12" t="s">
        <v>97</v>
      </c>
      <c r="BM127" s="106" t="s">
        <v>381</v>
      </c>
    </row>
    <row r="128" spans="2:65" s="8" customFormat="1" ht="22.5" x14ac:dyDescent="0.2">
      <c r="B128" s="108"/>
      <c r="D128" s="109" t="s">
        <v>99</v>
      </c>
      <c r="E128" s="110" t="s">
        <v>1</v>
      </c>
      <c r="F128" s="111" t="s">
        <v>382</v>
      </c>
      <c r="H128" s="112">
        <v>0.72</v>
      </c>
      <c r="L128" s="108"/>
      <c r="M128" s="113"/>
      <c r="T128" s="114"/>
      <c r="AT128" s="110" t="s">
        <v>99</v>
      </c>
      <c r="AU128" s="110" t="s">
        <v>52</v>
      </c>
      <c r="AV128" s="8" t="s">
        <v>52</v>
      </c>
      <c r="AW128" s="8" t="s">
        <v>24</v>
      </c>
      <c r="AX128" s="8" t="s">
        <v>51</v>
      </c>
      <c r="AY128" s="110" t="s">
        <v>91</v>
      </c>
    </row>
    <row r="129" spans="2:65" s="1" customFormat="1" ht="33" customHeight="1" x14ac:dyDescent="0.2">
      <c r="B129" s="94"/>
      <c r="C129" s="95" t="s">
        <v>52</v>
      </c>
      <c r="D129" s="95" t="s">
        <v>93</v>
      </c>
      <c r="E129" s="96" t="s">
        <v>383</v>
      </c>
      <c r="F129" s="97" t="s">
        <v>384</v>
      </c>
      <c r="G129" s="98" t="s">
        <v>108</v>
      </c>
      <c r="H129" s="99">
        <v>6.84</v>
      </c>
      <c r="I129" s="100"/>
      <c r="J129" s="100">
        <f>ROUND(I129*H129,2)</f>
        <v>0</v>
      </c>
      <c r="K129" s="101"/>
      <c r="L129" s="24"/>
      <c r="M129" s="102" t="s">
        <v>1</v>
      </c>
      <c r="N129" s="103" t="s">
        <v>32</v>
      </c>
      <c r="O129" s="104">
        <v>1.72</v>
      </c>
      <c r="P129" s="104">
        <f>O129*H129</f>
        <v>11.764799999999999</v>
      </c>
      <c r="Q129" s="104">
        <v>0</v>
      </c>
      <c r="R129" s="104">
        <f>Q129*H129</f>
        <v>0</v>
      </c>
      <c r="S129" s="104">
        <v>0</v>
      </c>
      <c r="T129" s="105">
        <f>S129*H129</f>
        <v>0</v>
      </c>
      <c r="AR129" s="106" t="s">
        <v>97</v>
      </c>
      <c r="AT129" s="106" t="s">
        <v>93</v>
      </c>
      <c r="AU129" s="106" t="s">
        <v>52</v>
      </c>
      <c r="AY129" s="12" t="s">
        <v>91</v>
      </c>
      <c r="BE129" s="107">
        <f>IF(N129="základní",J129,0)</f>
        <v>0</v>
      </c>
      <c r="BF129" s="107">
        <f>IF(N129="snížená",J129,0)</f>
        <v>0</v>
      </c>
      <c r="BG129" s="107">
        <f>IF(N129="zákl. přenesená",J129,0)</f>
        <v>0</v>
      </c>
      <c r="BH129" s="107">
        <f>IF(N129="sníž. přenesená",J129,0)</f>
        <v>0</v>
      </c>
      <c r="BI129" s="107">
        <f>IF(N129="nulová",J129,0)</f>
        <v>0</v>
      </c>
      <c r="BJ129" s="12" t="s">
        <v>51</v>
      </c>
      <c r="BK129" s="107">
        <f>ROUND(I129*H129,2)</f>
        <v>0</v>
      </c>
      <c r="BL129" s="12" t="s">
        <v>97</v>
      </c>
      <c r="BM129" s="106" t="s">
        <v>385</v>
      </c>
    </row>
    <row r="130" spans="2:65" s="8" customFormat="1" ht="56.25" x14ac:dyDescent="0.2">
      <c r="B130" s="108"/>
      <c r="D130" s="109" t="s">
        <v>99</v>
      </c>
      <c r="E130" s="110" t="s">
        <v>1</v>
      </c>
      <c r="F130" s="111" t="s">
        <v>386</v>
      </c>
      <c r="H130" s="112">
        <v>7.56</v>
      </c>
      <c r="L130" s="108"/>
      <c r="M130" s="113"/>
      <c r="T130" s="114"/>
      <c r="AT130" s="110" t="s">
        <v>99</v>
      </c>
      <c r="AU130" s="110" t="s">
        <v>52</v>
      </c>
      <c r="AV130" s="8" t="s">
        <v>52</v>
      </c>
      <c r="AW130" s="8" t="s">
        <v>24</v>
      </c>
      <c r="AX130" s="8" t="s">
        <v>50</v>
      </c>
      <c r="AY130" s="110" t="s">
        <v>91</v>
      </c>
    </row>
    <row r="131" spans="2:65" s="8" customFormat="1" ht="56.25" x14ac:dyDescent="0.2">
      <c r="B131" s="108"/>
      <c r="D131" s="109" t="s">
        <v>99</v>
      </c>
      <c r="E131" s="110" t="s">
        <v>1</v>
      </c>
      <c r="F131" s="111" t="s">
        <v>387</v>
      </c>
      <c r="H131" s="112">
        <v>-0.72</v>
      </c>
      <c r="L131" s="108"/>
      <c r="M131" s="113"/>
      <c r="T131" s="114"/>
      <c r="AT131" s="110" t="s">
        <v>99</v>
      </c>
      <c r="AU131" s="110" t="s">
        <v>52</v>
      </c>
      <c r="AV131" s="8" t="s">
        <v>52</v>
      </c>
      <c r="AW131" s="8" t="s">
        <v>24</v>
      </c>
      <c r="AX131" s="8" t="s">
        <v>50</v>
      </c>
      <c r="AY131" s="110" t="s">
        <v>91</v>
      </c>
    </row>
    <row r="132" spans="2:65" s="9" customFormat="1" x14ac:dyDescent="0.2">
      <c r="B132" s="115"/>
      <c r="D132" s="109" t="s">
        <v>99</v>
      </c>
      <c r="E132" s="116" t="s">
        <v>1</v>
      </c>
      <c r="F132" s="117" t="s">
        <v>112</v>
      </c>
      <c r="H132" s="118">
        <v>6.84</v>
      </c>
      <c r="L132" s="115"/>
      <c r="M132" s="119"/>
      <c r="T132" s="120"/>
      <c r="AT132" s="116" t="s">
        <v>99</v>
      </c>
      <c r="AU132" s="116" t="s">
        <v>52</v>
      </c>
      <c r="AV132" s="9" t="s">
        <v>97</v>
      </c>
      <c r="AW132" s="9" t="s">
        <v>24</v>
      </c>
      <c r="AX132" s="9" t="s">
        <v>51</v>
      </c>
      <c r="AY132" s="116" t="s">
        <v>91</v>
      </c>
    </row>
    <row r="133" spans="2:65" s="1" customFormat="1" ht="24.2" customHeight="1" x14ac:dyDescent="0.2">
      <c r="B133" s="94"/>
      <c r="C133" s="95" t="s">
        <v>105</v>
      </c>
      <c r="D133" s="95" t="s">
        <v>93</v>
      </c>
      <c r="E133" s="96" t="s">
        <v>128</v>
      </c>
      <c r="F133" s="97" t="s">
        <v>129</v>
      </c>
      <c r="G133" s="98" t="s">
        <v>108</v>
      </c>
      <c r="H133" s="99">
        <v>6.3</v>
      </c>
      <c r="I133" s="100"/>
      <c r="J133" s="100">
        <f>ROUND(I133*H133,2)</f>
        <v>0</v>
      </c>
      <c r="K133" s="101"/>
      <c r="L133" s="24"/>
      <c r="M133" s="102" t="s">
        <v>1</v>
      </c>
      <c r="N133" s="103" t="s">
        <v>32</v>
      </c>
      <c r="O133" s="104">
        <v>0.63200000000000001</v>
      </c>
      <c r="P133" s="104">
        <f>O133*H133</f>
        <v>3.9815999999999998</v>
      </c>
      <c r="Q133" s="104">
        <v>0</v>
      </c>
      <c r="R133" s="104">
        <f>Q133*H133</f>
        <v>0</v>
      </c>
      <c r="S133" s="104">
        <v>0</v>
      </c>
      <c r="T133" s="105">
        <f>S133*H133</f>
        <v>0</v>
      </c>
      <c r="AR133" s="106" t="s">
        <v>97</v>
      </c>
      <c r="AT133" s="106" t="s">
        <v>93</v>
      </c>
      <c r="AU133" s="106" t="s">
        <v>52</v>
      </c>
      <c r="AY133" s="12" t="s">
        <v>91</v>
      </c>
      <c r="BE133" s="107">
        <f>IF(N133="základní",J133,0)</f>
        <v>0</v>
      </c>
      <c r="BF133" s="107">
        <f>IF(N133="snížená",J133,0)</f>
        <v>0</v>
      </c>
      <c r="BG133" s="107">
        <f>IF(N133="zákl. přenesená",J133,0)</f>
        <v>0</v>
      </c>
      <c r="BH133" s="107">
        <f>IF(N133="sníž. přenesená",J133,0)</f>
        <v>0</v>
      </c>
      <c r="BI133" s="107">
        <f>IF(N133="nulová",J133,0)</f>
        <v>0</v>
      </c>
      <c r="BJ133" s="12" t="s">
        <v>51</v>
      </c>
      <c r="BK133" s="107">
        <f>ROUND(I133*H133,2)</f>
        <v>0</v>
      </c>
      <c r="BL133" s="12" t="s">
        <v>97</v>
      </c>
      <c r="BM133" s="106" t="s">
        <v>388</v>
      </c>
    </row>
    <row r="134" spans="2:65" s="8" customFormat="1" x14ac:dyDescent="0.2">
      <c r="B134" s="108"/>
      <c r="D134" s="109" t="s">
        <v>99</v>
      </c>
      <c r="E134" s="110" t="s">
        <v>1</v>
      </c>
      <c r="F134" s="111" t="s">
        <v>389</v>
      </c>
      <c r="H134" s="112">
        <v>7.56</v>
      </c>
      <c r="L134" s="108"/>
      <c r="M134" s="113"/>
      <c r="T134" s="114"/>
      <c r="AT134" s="110" t="s">
        <v>99</v>
      </c>
      <c r="AU134" s="110" t="s">
        <v>52</v>
      </c>
      <c r="AV134" s="8" t="s">
        <v>52</v>
      </c>
      <c r="AW134" s="8" t="s">
        <v>24</v>
      </c>
      <c r="AX134" s="8" t="s">
        <v>50</v>
      </c>
      <c r="AY134" s="110" t="s">
        <v>91</v>
      </c>
    </row>
    <row r="135" spans="2:65" s="8" customFormat="1" ht="45" x14ac:dyDescent="0.2">
      <c r="B135" s="108"/>
      <c r="D135" s="109" t="s">
        <v>99</v>
      </c>
      <c r="E135" s="110" t="s">
        <v>1</v>
      </c>
      <c r="F135" s="111" t="s">
        <v>390</v>
      </c>
      <c r="H135" s="112">
        <v>-1.26</v>
      </c>
      <c r="L135" s="108"/>
      <c r="M135" s="113"/>
      <c r="T135" s="114"/>
      <c r="AT135" s="110" t="s">
        <v>99</v>
      </c>
      <c r="AU135" s="110" t="s">
        <v>52</v>
      </c>
      <c r="AV135" s="8" t="s">
        <v>52</v>
      </c>
      <c r="AW135" s="8" t="s">
        <v>24</v>
      </c>
      <c r="AX135" s="8" t="s">
        <v>50</v>
      </c>
      <c r="AY135" s="110" t="s">
        <v>91</v>
      </c>
    </row>
    <row r="136" spans="2:65" s="9" customFormat="1" x14ac:dyDescent="0.2">
      <c r="B136" s="115"/>
      <c r="D136" s="109" t="s">
        <v>99</v>
      </c>
      <c r="E136" s="116" t="s">
        <v>1</v>
      </c>
      <c r="F136" s="117" t="s">
        <v>112</v>
      </c>
      <c r="H136" s="118">
        <v>6.3</v>
      </c>
      <c r="L136" s="115"/>
      <c r="M136" s="119"/>
      <c r="T136" s="120"/>
      <c r="AT136" s="116" t="s">
        <v>99</v>
      </c>
      <c r="AU136" s="116" t="s">
        <v>52</v>
      </c>
      <c r="AV136" s="9" t="s">
        <v>97</v>
      </c>
      <c r="AW136" s="9" t="s">
        <v>24</v>
      </c>
      <c r="AX136" s="9" t="s">
        <v>51</v>
      </c>
      <c r="AY136" s="116" t="s">
        <v>91</v>
      </c>
    </row>
    <row r="137" spans="2:65" s="1" customFormat="1" ht="24.2" customHeight="1" x14ac:dyDescent="0.2">
      <c r="B137" s="94"/>
      <c r="C137" s="95" t="s">
        <v>97</v>
      </c>
      <c r="D137" s="95" t="s">
        <v>93</v>
      </c>
      <c r="E137" s="96" t="s">
        <v>137</v>
      </c>
      <c r="F137" s="97" t="s">
        <v>138</v>
      </c>
      <c r="G137" s="98" t="s">
        <v>108</v>
      </c>
      <c r="H137" s="99">
        <v>1.26</v>
      </c>
      <c r="I137" s="100"/>
      <c r="J137" s="100">
        <f>ROUND(I137*H137,2)</f>
        <v>0</v>
      </c>
      <c r="K137" s="101"/>
      <c r="L137" s="24"/>
      <c r="M137" s="102" t="s">
        <v>1</v>
      </c>
      <c r="N137" s="103" t="s">
        <v>32</v>
      </c>
      <c r="O137" s="104">
        <v>1.7889999999999999</v>
      </c>
      <c r="P137" s="104">
        <f>O137*H137</f>
        <v>2.25414</v>
      </c>
      <c r="Q137" s="104">
        <v>0</v>
      </c>
      <c r="R137" s="104">
        <f>Q137*H137</f>
        <v>0</v>
      </c>
      <c r="S137" s="104">
        <v>0</v>
      </c>
      <c r="T137" s="105">
        <f>S137*H137</f>
        <v>0</v>
      </c>
      <c r="AR137" s="106" t="s">
        <v>97</v>
      </c>
      <c r="AT137" s="106" t="s">
        <v>93</v>
      </c>
      <c r="AU137" s="106" t="s">
        <v>52</v>
      </c>
      <c r="AY137" s="12" t="s">
        <v>91</v>
      </c>
      <c r="BE137" s="107">
        <f>IF(N137="základní",J137,0)</f>
        <v>0</v>
      </c>
      <c r="BF137" s="107">
        <f>IF(N137="snížená",J137,0)</f>
        <v>0</v>
      </c>
      <c r="BG137" s="107">
        <f>IF(N137="zákl. přenesená",J137,0)</f>
        <v>0</v>
      </c>
      <c r="BH137" s="107">
        <f>IF(N137="sníž. přenesená",J137,0)</f>
        <v>0</v>
      </c>
      <c r="BI137" s="107">
        <f>IF(N137="nulová",J137,0)</f>
        <v>0</v>
      </c>
      <c r="BJ137" s="12" t="s">
        <v>51</v>
      </c>
      <c r="BK137" s="107">
        <f>ROUND(I137*H137,2)</f>
        <v>0</v>
      </c>
      <c r="BL137" s="12" t="s">
        <v>97</v>
      </c>
      <c r="BM137" s="106" t="s">
        <v>391</v>
      </c>
    </row>
    <row r="138" spans="2:65" s="8" customFormat="1" ht="22.5" x14ac:dyDescent="0.2">
      <c r="B138" s="108"/>
      <c r="D138" s="109" t="s">
        <v>99</v>
      </c>
      <c r="E138" s="110" t="s">
        <v>1</v>
      </c>
      <c r="F138" s="111" t="s">
        <v>392</v>
      </c>
      <c r="H138" s="112">
        <v>1.26</v>
      </c>
      <c r="L138" s="108"/>
      <c r="M138" s="113"/>
      <c r="T138" s="114"/>
      <c r="AT138" s="110" t="s">
        <v>99</v>
      </c>
      <c r="AU138" s="110" t="s">
        <v>52</v>
      </c>
      <c r="AV138" s="8" t="s">
        <v>52</v>
      </c>
      <c r="AW138" s="8" t="s">
        <v>24</v>
      </c>
      <c r="AX138" s="8" t="s">
        <v>51</v>
      </c>
      <c r="AY138" s="110" t="s">
        <v>91</v>
      </c>
    </row>
    <row r="139" spans="2:65" s="1" customFormat="1" ht="16.5" customHeight="1" x14ac:dyDescent="0.2">
      <c r="B139" s="94"/>
      <c r="C139" s="121" t="s">
        <v>119</v>
      </c>
      <c r="D139" s="121" t="s">
        <v>142</v>
      </c>
      <c r="E139" s="122" t="s">
        <v>143</v>
      </c>
      <c r="F139" s="123" t="s">
        <v>144</v>
      </c>
      <c r="G139" s="124" t="s">
        <v>145</v>
      </c>
      <c r="H139" s="125">
        <v>2.52</v>
      </c>
      <c r="I139" s="126"/>
      <c r="J139" s="126">
        <f>ROUND(I139*H139,2)</f>
        <v>0</v>
      </c>
      <c r="K139" s="127"/>
      <c r="L139" s="128"/>
      <c r="M139" s="129" t="s">
        <v>1</v>
      </c>
      <c r="N139" s="130" t="s">
        <v>32</v>
      </c>
      <c r="O139" s="104">
        <v>0</v>
      </c>
      <c r="P139" s="104">
        <f>O139*H139</f>
        <v>0</v>
      </c>
      <c r="Q139" s="104">
        <v>1</v>
      </c>
      <c r="R139" s="104">
        <f>Q139*H139</f>
        <v>2.52</v>
      </c>
      <c r="S139" s="104">
        <v>0</v>
      </c>
      <c r="T139" s="105">
        <f>S139*H139</f>
        <v>0</v>
      </c>
      <c r="AR139" s="106" t="s">
        <v>141</v>
      </c>
      <c r="AT139" s="106" t="s">
        <v>142</v>
      </c>
      <c r="AU139" s="106" t="s">
        <v>52</v>
      </c>
      <c r="AY139" s="12" t="s">
        <v>91</v>
      </c>
      <c r="BE139" s="107">
        <f>IF(N139="základní",J139,0)</f>
        <v>0</v>
      </c>
      <c r="BF139" s="107">
        <f>IF(N139="snížená",J139,0)</f>
        <v>0</v>
      </c>
      <c r="BG139" s="107">
        <f>IF(N139="zákl. přenesená",J139,0)</f>
        <v>0</v>
      </c>
      <c r="BH139" s="107">
        <f>IF(N139="sníž. přenesená",J139,0)</f>
        <v>0</v>
      </c>
      <c r="BI139" s="107">
        <f>IF(N139="nulová",J139,0)</f>
        <v>0</v>
      </c>
      <c r="BJ139" s="12" t="s">
        <v>51</v>
      </c>
      <c r="BK139" s="107">
        <f>ROUND(I139*H139,2)</f>
        <v>0</v>
      </c>
      <c r="BL139" s="12" t="s">
        <v>97</v>
      </c>
      <c r="BM139" s="106" t="s">
        <v>393</v>
      </c>
    </row>
    <row r="140" spans="2:65" s="8" customFormat="1" ht="67.5" x14ac:dyDescent="0.2">
      <c r="B140" s="108"/>
      <c r="D140" s="109" t="s">
        <v>99</v>
      </c>
      <c r="F140" s="111" t="s">
        <v>394</v>
      </c>
      <c r="H140" s="112">
        <v>2.52</v>
      </c>
      <c r="L140" s="108"/>
      <c r="M140" s="113"/>
      <c r="T140" s="114"/>
      <c r="AT140" s="110" t="s">
        <v>99</v>
      </c>
      <c r="AU140" s="110" t="s">
        <v>52</v>
      </c>
      <c r="AV140" s="8" t="s">
        <v>52</v>
      </c>
      <c r="AW140" s="8" t="s">
        <v>3</v>
      </c>
      <c r="AX140" s="8" t="s">
        <v>51</v>
      </c>
      <c r="AY140" s="110" t="s">
        <v>91</v>
      </c>
    </row>
    <row r="141" spans="2:65" s="7" customFormat="1" ht="22.9" customHeight="1" x14ac:dyDescent="0.2">
      <c r="B141" s="83"/>
      <c r="D141" s="84" t="s">
        <v>49</v>
      </c>
      <c r="E141" s="92" t="s">
        <v>141</v>
      </c>
      <c r="F141" s="92" t="s">
        <v>211</v>
      </c>
      <c r="J141" s="93">
        <f>BK141</f>
        <v>0</v>
      </c>
      <c r="L141" s="83"/>
      <c r="M141" s="87"/>
      <c r="P141" s="88">
        <f>SUM(P142:P147)</f>
        <v>5.1695000000000002</v>
      </c>
      <c r="R141" s="88">
        <f>SUM(R142:R147)</f>
        <v>1.51606E-2</v>
      </c>
      <c r="T141" s="89">
        <f>SUM(T142:T147)</f>
        <v>0</v>
      </c>
      <c r="AR141" s="84" t="s">
        <v>51</v>
      </c>
      <c r="AT141" s="90" t="s">
        <v>49</v>
      </c>
      <c r="AU141" s="90" t="s">
        <v>51</v>
      </c>
      <c r="AY141" s="84" t="s">
        <v>91</v>
      </c>
      <c r="BK141" s="91">
        <f>SUM(BK142:BK147)</f>
        <v>0</v>
      </c>
    </row>
    <row r="142" spans="2:65" s="1" customFormat="1" ht="24.2" customHeight="1" x14ac:dyDescent="0.2">
      <c r="B142" s="94"/>
      <c r="C142" s="95" t="s">
        <v>127</v>
      </c>
      <c r="D142" s="95" t="s">
        <v>93</v>
      </c>
      <c r="E142" s="96" t="s">
        <v>395</v>
      </c>
      <c r="F142" s="97" t="s">
        <v>396</v>
      </c>
      <c r="G142" s="98" t="s">
        <v>103</v>
      </c>
      <c r="H142" s="99">
        <v>28</v>
      </c>
      <c r="I142" s="100"/>
      <c r="J142" s="100">
        <f>ROUND(I142*H142,2)</f>
        <v>0</v>
      </c>
      <c r="K142" s="101"/>
      <c r="L142" s="24"/>
      <c r="M142" s="102" t="s">
        <v>1</v>
      </c>
      <c r="N142" s="103" t="s">
        <v>32</v>
      </c>
      <c r="O142" s="104">
        <v>0.155</v>
      </c>
      <c r="P142" s="104">
        <f>O142*H142</f>
        <v>4.34</v>
      </c>
      <c r="Q142" s="104">
        <v>0</v>
      </c>
      <c r="R142" s="104">
        <f>Q142*H142</f>
        <v>0</v>
      </c>
      <c r="S142" s="104">
        <v>0</v>
      </c>
      <c r="T142" s="105">
        <f>S142*H142</f>
        <v>0</v>
      </c>
      <c r="AR142" s="106" t="s">
        <v>97</v>
      </c>
      <c r="AT142" s="106" t="s">
        <v>93</v>
      </c>
      <c r="AU142" s="106" t="s">
        <v>52</v>
      </c>
      <c r="AY142" s="12" t="s">
        <v>91</v>
      </c>
      <c r="BE142" s="107">
        <f>IF(N142="základní",J142,0)</f>
        <v>0</v>
      </c>
      <c r="BF142" s="107">
        <f>IF(N142="snížená",J142,0)</f>
        <v>0</v>
      </c>
      <c r="BG142" s="107">
        <f>IF(N142="zákl. přenesená",J142,0)</f>
        <v>0</v>
      </c>
      <c r="BH142" s="107">
        <f>IF(N142="sníž. přenesená",J142,0)</f>
        <v>0</v>
      </c>
      <c r="BI142" s="107">
        <f>IF(N142="nulová",J142,0)</f>
        <v>0</v>
      </c>
      <c r="BJ142" s="12" t="s">
        <v>51</v>
      </c>
      <c r="BK142" s="107">
        <f>ROUND(I142*H142,2)</f>
        <v>0</v>
      </c>
      <c r="BL142" s="12" t="s">
        <v>97</v>
      </c>
      <c r="BM142" s="106" t="s">
        <v>397</v>
      </c>
    </row>
    <row r="143" spans="2:65" s="8" customFormat="1" x14ac:dyDescent="0.2">
      <c r="B143" s="108"/>
      <c r="D143" s="109" t="s">
        <v>99</v>
      </c>
      <c r="E143" s="110" t="s">
        <v>1</v>
      </c>
      <c r="F143" s="111" t="s">
        <v>398</v>
      </c>
      <c r="H143" s="112">
        <v>28</v>
      </c>
      <c r="L143" s="108"/>
      <c r="M143" s="113"/>
      <c r="T143" s="114"/>
      <c r="AT143" s="110" t="s">
        <v>99</v>
      </c>
      <c r="AU143" s="110" t="s">
        <v>52</v>
      </c>
      <c r="AV143" s="8" t="s">
        <v>52</v>
      </c>
      <c r="AW143" s="8" t="s">
        <v>24</v>
      </c>
      <c r="AX143" s="8" t="s">
        <v>51</v>
      </c>
      <c r="AY143" s="110" t="s">
        <v>91</v>
      </c>
    </row>
    <row r="144" spans="2:65" s="1" customFormat="1" ht="24.2" customHeight="1" x14ac:dyDescent="0.2">
      <c r="B144" s="94"/>
      <c r="C144" s="121" t="s">
        <v>136</v>
      </c>
      <c r="D144" s="121" t="s">
        <v>142</v>
      </c>
      <c r="E144" s="122" t="s">
        <v>399</v>
      </c>
      <c r="F144" s="123" t="s">
        <v>400</v>
      </c>
      <c r="G144" s="124" t="s">
        <v>103</v>
      </c>
      <c r="H144" s="125">
        <v>28.42</v>
      </c>
      <c r="I144" s="126"/>
      <c r="J144" s="126">
        <f>ROUND(I144*H144,2)</f>
        <v>0</v>
      </c>
      <c r="K144" s="127"/>
      <c r="L144" s="128"/>
      <c r="M144" s="129" t="s">
        <v>1</v>
      </c>
      <c r="N144" s="130" t="s">
        <v>32</v>
      </c>
      <c r="O144" s="104">
        <v>0</v>
      </c>
      <c r="P144" s="104">
        <f>O144*H144</f>
        <v>0</v>
      </c>
      <c r="Q144" s="104">
        <v>4.2999999999999999E-4</v>
      </c>
      <c r="R144" s="104">
        <f>Q144*H144</f>
        <v>1.22206E-2</v>
      </c>
      <c r="S144" s="104">
        <v>0</v>
      </c>
      <c r="T144" s="105">
        <f>S144*H144</f>
        <v>0</v>
      </c>
      <c r="AR144" s="106" t="s">
        <v>141</v>
      </c>
      <c r="AT144" s="106" t="s">
        <v>142</v>
      </c>
      <c r="AU144" s="106" t="s">
        <v>52</v>
      </c>
      <c r="AY144" s="12" t="s">
        <v>91</v>
      </c>
      <c r="BE144" s="107">
        <f>IF(N144="základní",J144,0)</f>
        <v>0</v>
      </c>
      <c r="BF144" s="107">
        <f>IF(N144="snížená",J144,0)</f>
        <v>0</v>
      </c>
      <c r="BG144" s="107">
        <f>IF(N144="zákl. přenesená",J144,0)</f>
        <v>0</v>
      </c>
      <c r="BH144" s="107">
        <f>IF(N144="sníž. přenesená",J144,0)</f>
        <v>0</v>
      </c>
      <c r="BI144" s="107">
        <f>IF(N144="nulová",J144,0)</f>
        <v>0</v>
      </c>
      <c r="BJ144" s="12" t="s">
        <v>51</v>
      </c>
      <c r="BK144" s="107">
        <f>ROUND(I144*H144,2)</f>
        <v>0</v>
      </c>
      <c r="BL144" s="12" t="s">
        <v>97</v>
      </c>
      <c r="BM144" s="106" t="s">
        <v>401</v>
      </c>
    </row>
    <row r="145" spans="2:65" s="8" customFormat="1" ht="67.5" x14ac:dyDescent="0.2">
      <c r="B145" s="108"/>
      <c r="D145" s="109" t="s">
        <v>99</v>
      </c>
      <c r="F145" s="111" t="s">
        <v>402</v>
      </c>
      <c r="H145" s="112">
        <v>28.42</v>
      </c>
      <c r="L145" s="108"/>
      <c r="M145" s="113"/>
      <c r="T145" s="114"/>
      <c r="AT145" s="110" t="s">
        <v>99</v>
      </c>
      <c r="AU145" s="110" t="s">
        <v>52</v>
      </c>
      <c r="AV145" s="8" t="s">
        <v>52</v>
      </c>
      <c r="AW145" s="8" t="s">
        <v>3</v>
      </c>
      <c r="AX145" s="8" t="s">
        <v>51</v>
      </c>
      <c r="AY145" s="110" t="s">
        <v>91</v>
      </c>
    </row>
    <row r="146" spans="2:65" s="1" customFormat="1" ht="16.5" customHeight="1" x14ac:dyDescent="0.2">
      <c r="B146" s="94"/>
      <c r="C146" s="95" t="s">
        <v>141</v>
      </c>
      <c r="D146" s="95" t="s">
        <v>93</v>
      </c>
      <c r="E146" s="96" t="s">
        <v>403</v>
      </c>
      <c r="F146" s="97" t="s">
        <v>404</v>
      </c>
      <c r="G146" s="98" t="s">
        <v>103</v>
      </c>
      <c r="H146" s="99">
        <v>10.5</v>
      </c>
      <c r="I146" s="100"/>
      <c r="J146" s="100">
        <f>ROUND(I146*H146,2)</f>
        <v>0</v>
      </c>
      <c r="K146" s="101"/>
      <c r="L146" s="24"/>
      <c r="M146" s="102" t="s">
        <v>1</v>
      </c>
      <c r="N146" s="103" t="s">
        <v>32</v>
      </c>
      <c r="O146" s="104">
        <v>5.3999999999999999E-2</v>
      </c>
      <c r="P146" s="104">
        <f>O146*H146</f>
        <v>0.56699999999999995</v>
      </c>
      <c r="Q146" s="104">
        <v>1.9000000000000001E-4</v>
      </c>
      <c r="R146" s="104">
        <f>Q146*H146</f>
        <v>1.9950000000000002E-3</v>
      </c>
      <c r="S146" s="104">
        <v>0</v>
      </c>
      <c r="T146" s="105">
        <f>S146*H146</f>
        <v>0</v>
      </c>
      <c r="AR146" s="106" t="s">
        <v>97</v>
      </c>
      <c r="AT146" s="106" t="s">
        <v>93</v>
      </c>
      <c r="AU146" s="106" t="s">
        <v>52</v>
      </c>
      <c r="AY146" s="12" t="s">
        <v>91</v>
      </c>
      <c r="BE146" s="107">
        <f>IF(N146="základní",J146,0)</f>
        <v>0</v>
      </c>
      <c r="BF146" s="107">
        <f>IF(N146="snížená",J146,0)</f>
        <v>0</v>
      </c>
      <c r="BG146" s="107">
        <f>IF(N146="zákl. přenesená",J146,0)</f>
        <v>0</v>
      </c>
      <c r="BH146" s="107">
        <f>IF(N146="sníž. přenesená",J146,0)</f>
        <v>0</v>
      </c>
      <c r="BI146" s="107">
        <f>IF(N146="nulová",J146,0)</f>
        <v>0</v>
      </c>
      <c r="BJ146" s="12" t="s">
        <v>51</v>
      </c>
      <c r="BK146" s="107">
        <f>ROUND(I146*H146,2)</f>
        <v>0</v>
      </c>
      <c r="BL146" s="12" t="s">
        <v>97</v>
      </c>
      <c r="BM146" s="106" t="s">
        <v>405</v>
      </c>
    </row>
    <row r="147" spans="2:65" s="1" customFormat="1" ht="21.75" customHeight="1" x14ac:dyDescent="0.2">
      <c r="B147" s="94"/>
      <c r="C147" s="95" t="s">
        <v>148</v>
      </c>
      <c r="D147" s="95" t="s">
        <v>93</v>
      </c>
      <c r="E147" s="96" t="s">
        <v>406</v>
      </c>
      <c r="F147" s="97" t="s">
        <v>407</v>
      </c>
      <c r="G147" s="98" t="s">
        <v>103</v>
      </c>
      <c r="H147" s="99">
        <v>10.5</v>
      </c>
      <c r="I147" s="100"/>
      <c r="J147" s="100">
        <f>ROUND(I147*H147,2)</f>
        <v>0</v>
      </c>
      <c r="K147" s="101"/>
      <c r="L147" s="24"/>
      <c r="M147" s="102" t="s">
        <v>1</v>
      </c>
      <c r="N147" s="103" t="s">
        <v>32</v>
      </c>
      <c r="O147" s="104">
        <v>2.5000000000000001E-2</v>
      </c>
      <c r="P147" s="104">
        <f>O147*H147</f>
        <v>0.26250000000000001</v>
      </c>
      <c r="Q147" s="104">
        <v>9.0000000000000006E-5</v>
      </c>
      <c r="R147" s="104">
        <f>Q147*H147</f>
        <v>9.4500000000000009E-4</v>
      </c>
      <c r="S147" s="104">
        <v>0</v>
      </c>
      <c r="T147" s="105">
        <f>S147*H147</f>
        <v>0</v>
      </c>
      <c r="AR147" s="106" t="s">
        <v>97</v>
      </c>
      <c r="AT147" s="106" t="s">
        <v>93</v>
      </c>
      <c r="AU147" s="106" t="s">
        <v>52</v>
      </c>
      <c r="AY147" s="12" t="s">
        <v>91</v>
      </c>
      <c r="BE147" s="107">
        <f>IF(N147="základní",J147,0)</f>
        <v>0</v>
      </c>
      <c r="BF147" s="107">
        <f>IF(N147="snížená",J147,0)</f>
        <v>0</v>
      </c>
      <c r="BG147" s="107">
        <f>IF(N147="zákl. přenesená",J147,0)</f>
        <v>0</v>
      </c>
      <c r="BH147" s="107">
        <f>IF(N147="sníž. přenesená",J147,0)</f>
        <v>0</v>
      </c>
      <c r="BI147" s="107">
        <f>IF(N147="nulová",J147,0)</f>
        <v>0</v>
      </c>
      <c r="BJ147" s="12" t="s">
        <v>51</v>
      </c>
      <c r="BK147" s="107">
        <f>ROUND(I147*H147,2)</f>
        <v>0</v>
      </c>
      <c r="BL147" s="12" t="s">
        <v>97</v>
      </c>
      <c r="BM147" s="106" t="s">
        <v>408</v>
      </c>
    </row>
    <row r="148" spans="2:65" s="7" customFormat="1" ht="22.9" customHeight="1" x14ac:dyDescent="0.2">
      <c r="B148" s="83"/>
      <c r="D148" s="84" t="s">
        <v>49</v>
      </c>
      <c r="E148" s="92" t="s">
        <v>148</v>
      </c>
      <c r="F148" s="92" t="s">
        <v>282</v>
      </c>
      <c r="J148" s="93">
        <f>BK148</f>
        <v>0</v>
      </c>
      <c r="L148" s="83"/>
      <c r="M148" s="87"/>
      <c r="P148" s="88">
        <f>SUM(P149:P152)</f>
        <v>2.52</v>
      </c>
      <c r="R148" s="88">
        <f>SUM(R149:R152)</f>
        <v>0</v>
      </c>
      <c r="T148" s="89">
        <f>SUM(T149:T152)</f>
        <v>4.8000000000000001E-2</v>
      </c>
      <c r="AR148" s="84" t="s">
        <v>51</v>
      </c>
      <c r="AT148" s="90" t="s">
        <v>49</v>
      </c>
      <c r="AU148" s="90" t="s">
        <v>51</v>
      </c>
      <c r="AY148" s="84" t="s">
        <v>91</v>
      </c>
      <c r="BK148" s="91">
        <f>SUM(BK149:BK152)</f>
        <v>0</v>
      </c>
    </row>
    <row r="149" spans="2:65" s="1" customFormat="1" ht="24.2" customHeight="1" x14ac:dyDescent="0.2">
      <c r="B149" s="94"/>
      <c r="C149" s="95" t="s">
        <v>152</v>
      </c>
      <c r="D149" s="95" t="s">
        <v>93</v>
      </c>
      <c r="E149" s="96" t="s">
        <v>409</v>
      </c>
      <c r="F149" s="97" t="s">
        <v>410</v>
      </c>
      <c r="G149" s="98" t="s">
        <v>240</v>
      </c>
      <c r="H149" s="99">
        <v>3</v>
      </c>
      <c r="I149" s="100"/>
      <c r="J149" s="100">
        <f>ROUND(I149*H149,2)</f>
        <v>0</v>
      </c>
      <c r="K149" s="101"/>
      <c r="L149" s="24"/>
      <c r="M149" s="102" t="s">
        <v>1</v>
      </c>
      <c r="N149" s="103" t="s">
        <v>32</v>
      </c>
      <c r="O149" s="104">
        <v>0.84</v>
      </c>
      <c r="P149" s="104">
        <f>O149*H149</f>
        <v>2.52</v>
      </c>
      <c r="Q149" s="104">
        <v>0</v>
      </c>
      <c r="R149" s="104">
        <f>Q149*H149</f>
        <v>0</v>
      </c>
      <c r="S149" s="104">
        <v>1.6E-2</v>
      </c>
      <c r="T149" s="105">
        <f>S149*H149</f>
        <v>4.8000000000000001E-2</v>
      </c>
      <c r="AR149" s="106" t="s">
        <v>97</v>
      </c>
      <c r="AT149" s="106" t="s">
        <v>93</v>
      </c>
      <c r="AU149" s="106" t="s">
        <v>52</v>
      </c>
      <c r="AY149" s="12" t="s">
        <v>91</v>
      </c>
      <c r="BE149" s="107">
        <f>IF(N149="základní",J149,0)</f>
        <v>0</v>
      </c>
      <c r="BF149" s="107">
        <f>IF(N149="snížená",J149,0)</f>
        <v>0</v>
      </c>
      <c r="BG149" s="107">
        <f>IF(N149="zákl. přenesená",J149,0)</f>
        <v>0</v>
      </c>
      <c r="BH149" s="107">
        <f>IF(N149="sníž. přenesená",J149,0)</f>
        <v>0</v>
      </c>
      <c r="BI149" s="107">
        <f>IF(N149="nulová",J149,0)</f>
        <v>0</v>
      </c>
      <c r="BJ149" s="12" t="s">
        <v>51</v>
      </c>
      <c r="BK149" s="107">
        <f>ROUND(I149*H149,2)</f>
        <v>0</v>
      </c>
      <c r="BL149" s="12" t="s">
        <v>97</v>
      </c>
      <c r="BM149" s="106" t="s">
        <v>411</v>
      </c>
    </row>
    <row r="150" spans="2:65" s="8" customFormat="1" ht="22.5" x14ac:dyDescent="0.2">
      <c r="B150" s="108"/>
      <c r="D150" s="109" t="s">
        <v>99</v>
      </c>
      <c r="E150" s="110" t="s">
        <v>1</v>
      </c>
      <c r="F150" s="111" t="s">
        <v>412</v>
      </c>
      <c r="H150" s="112">
        <v>1</v>
      </c>
      <c r="L150" s="108"/>
      <c r="M150" s="113"/>
      <c r="T150" s="114"/>
      <c r="AT150" s="110" t="s">
        <v>99</v>
      </c>
      <c r="AU150" s="110" t="s">
        <v>52</v>
      </c>
      <c r="AV150" s="8" t="s">
        <v>52</v>
      </c>
      <c r="AW150" s="8" t="s">
        <v>24</v>
      </c>
      <c r="AX150" s="8" t="s">
        <v>50</v>
      </c>
      <c r="AY150" s="110" t="s">
        <v>91</v>
      </c>
    </row>
    <row r="151" spans="2:65" s="8" customFormat="1" ht="33.75" x14ac:dyDescent="0.2">
      <c r="B151" s="108"/>
      <c r="D151" s="109" t="s">
        <v>99</v>
      </c>
      <c r="E151" s="110" t="s">
        <v>1</v>
      </c>
      <c r="F151" s="111" t="s">
        <v>413</v>
      </c>
      <c r="H151" s="112">
        <v>2</v>
      </c>
      <c r="L151" s="108"/>
      <c r="M151" s="113"/>
      <c r="T151" s="114"/>
      <c r="AT151" s="110" t="s">
        <v>99</v>
      </c>
      <c r="AU151" s="110" t="s">
        <v>52</v>
      </c>
      <c r="AV151" s="8" t="s">
        <v>52</v>
      </c>
      <c r="AW151" s="8" t="s">
        <v>24</v>
      </c>
      <c r="AX151" s="8" t="s">
        <v>50</v>
      </c>
      <c r="AY151" s="110" t="s">
        <v>91</v>
      </c>
    </row>
    <row r="152" spans="2:65" s="9" customFormat="1" x14ac:dyDescent="0.2">
      <c r="B152" s="115"/>
      <c r="D152" s="109" t="s">
        <v>99</v>
      </c>
      <c r="E152" s="116" t="s">
        <v>1</v>
      </c>
      <c r="F152" s="117" t="s">
        <v>112</v>
      </c>
      <c r="H152" s="118">
        <v>3</v>
      </c>
      <c r="L152" s="115"/>
      <c r="M152" s="119"/>
      <c r="T152" s="120"/>
      <c r="AT152" s="116" t="s">
        <v>99</v>
      </c>
      <c r="AU152" s="116" t="s">
        <v>52</v>
      </c>
      <c r="AV152" s="9" t="s">
        <v>97</v>
      </c>
      <c r="AW152" s="9" t="s">
        <v>24</v>
      </c>
      <c r="AX152" s="9" t="s">
        <v>51</v>
      </c>
      <c r="AY152" s="116" t="s">
        <v>91</v>
      </c>
    </row>
    <row r="153" spans="2:65" s="7" customFormat="1" ht="22.9" customHeight="1" x14ac:dyDescent="0.2">
      <c r="B153" s="83"/>
      <c r="D153" s="84" t="s">
        <v>49</v>
      </c>
      <c r="E153" s="92" t="s">
        <v>293</v>
      </c>
      <c r="F153" s="92" t="s">
        <v>294</v>
      </c>
      <c r="J153" s="93">
        <f>BK153</f>
        <v>0</v>
      </c>
      <c r="L153" s="83"/>
      <c r="M153" s="87"/>
      <c r="P153" s="88">
        <f>P154</f>
        <v>3.7518000000000002</v>
      </c>
      <c r="R153" s="88">
        <f>R154</f>
        <v>0</v>
      </c>
      <c r="T153" s="89">
        <f>T154</f>
        <v>0</v>
      </c>
      <c r="AR153" s="84" t="s">
        <v>51</v>
      </c>
      <c r="AT153" s="90" t="s">
        <v>49</v>
      </c>
      <c r="AU153" s="90" t="s">
        <v>51</v>
      </c>
      <c r="AY153" s="84" t="s">
        <v>91</v>
      </c>
      <c r="BK153" s="91">
        <f>BK154</f>
        <v>0</v>
      </c>
    </row>
    <row r="154" spans="2:65" s="1" customFormat="1" ht="24.2" customHeight="1" x14ac:dyDescent="0.2">
      <c r="B154" s="94"/>
      <c r="C154" s="95" t="s">
        <v>156</v>
      </c>
      <c r="D154" s="95" t="s">
        <v>93</v>
      </c>
      <c r="E154" s="96" t="s">
        <v>296</v>
      </c>
      <c r="F154" s="97" t="s">
        <v>297</v>
      </c>
      <c r="G154" s="98" t="s">
        <v>145</v>
      </c>
      <c r="H154" s="99">
        <v>2.5350000000000001</v>
      </c>
      <c r="I154" s="100"/>
      <c r="J154" s="100">
        <f>ROUND(I154*H154,2)</f>
        <v>0</v>
      </c>
      <c r="K154" s="101"/>
      <c r="L154" s="24"/>
      <c r="M154" s="102" t="s">
        <v>1</v>
      </c>
      <c r="N154" s="103" t="s">
        <v>32</v>
      </c>
      <c r="O154" s="104">
        <v>1.48</v>
      </c>
      <c r="P154" s="104">
        <f>O154*H154</f>
        <v>3.7518000000000002</v>
      </c>
      <c r="Q154" s="104">
        <v>0</v>
      </c>
      <c r="R154" s="104">
        <f>Q154*H154</f>
        <v>0</v>
      </c>
      <c r="S154" s="104">
        <v>0</v>
      </c>
      <c r="T154" s="105">
        <f>S154*H154</f>
        <v>0</v>
      </c>
      <c r="AR154" s="106" t="s">
        <v>97</v>
      </c>
      <c r="AT154" s="106" t="s">
        <v>93</v>
      </c>
      <c r="AU154" s="106" t="s">
        <v>52</v>
      </c>
      <c r="AY154" s="12" t="s">
        <v>91</v>
      </c>
      <c r="BE154" s="107">
        <f>IF(N154="základní",J154,0)</f>
        <v>0</v>
      </c>
      <c r="BF154" s="107">
        <f>IF(N154="snížená",J154,0)</f>
        <v>0</v>
      </c>
      <c r="BG154" s="107">
        <f>IF(N154="zákl. přenesená",J154,0)</f>
        <v>0</v>
      </c>
      <c r="BH154" s="107">
        <f>IF(N154="sníž. přenesená",J154,0)</f>
        <v>0</v>
      </c>
      <c r="BI154" s="107">
        <f>IF(N154="nulová",J154,0)</f>
        <v>0</v>
      </c>
      <c r="BJ154" s="12" t="s">
        <v>51</v>
      </c>
      <c r="BK154" s="107">
        <f>ROUND(I154*H154,2)</f>
        <v>0</v>
      </c>
      <c r="BL154" s="12" t="s">
        <v>97</v>
      </c>
      <c r="BM154" s="106" t="s">
        <v>414</v>
      </c>
    </row>
    <row r="155" spans="2:65" s="7" customFormat="1" ht="25.9" customHeight="1" x14ac:dyDescent="0.2">
      <c r="B155" s="83"/>
      <c r="D155" s="84" t="s">
        <v>49</v>
      </c>
      <c r="E155" s="85" t="s">
        <v>300</v>
      </c>
      <c r="F155" s="85" t="s">
        <v>301</v>
      </c>
      <c r="J155" s="86">
        <f>BK155</f>
        <v>0</v>
      </c>
      <c r="L155" s="83"/>
      <c r="M155" s="87"/>
      <c r="P155" s="88">
        <f>P156+P168+P194</f>
        <v>29.010863000000001</v>
      </c>
      <c r="R155" s="88">
        <f>R156+R168+R194</f>
        <v>0.11286550000000001</v>
      </c>
      <c r="T155" s="89">
        <f>T156+T168+T194</f>
        <v>0</v>
      </c>
      <c r="AR155" s="84" t="s">
        <v>52</v>
      </c>
      <c r="AT155" s="90" t="s">
        <v>49</v>
      </c>
      <c r="AU155" s="90" t="s">
        <v>50</v>
      </c>
      <c r="AY155" s="84" t="s">
        <v>91</v>
      </c>
      <c r="BK155" s="91">
        <f>BK156+BK168+BK194</f>
        <v>0</v>
      </c>
    </row>
    <row r="156" spans="2:65" s="7" customFormat="1" ht="22.9" customHeight="1" x14ac:dyDescent="0.2">
      <c r="B156" s="83"/>
      <c r="D156" s="84" t="s">
        <v>49</v>
      </c>
      <c r="E156" s="92" t="s">
        <v>415</v>
      </c>
      <c r="F156" s="92" t="s">
        <v>416</v>
      </c>
      <c r="J156" s="93">
        <f>BK156</f>
        <v>0</v>
      </c>
      <c r="L156" s="83"/>
      <c r="M156" s="87"/>
      <c r="P156" s="88">
        <f>SUM(P157:P167)</f>
        <v>15.572703000000001</v>
      </c>
      <c r="R156" s="88">
        <f>SUM(R157:R167)</f>
        <v>2.8575E-2</v>
      </c>
      <c r="T156" s="89">
        <f>SUM(T157:T167)</f>
        <v>0</v>
      </c>
      <c r="AR156" s="84" t="s">
        <v>52</v>
      </c>
      <c r="AT156" s="90" t="s">
        <v>49</v>
      </c>
      <c r="AU156" s="90" t="s">
        <v>51</v>
      </c>
      <c r="AY156" s="84" t="s">
        <v>91</v>
      </c>
      <c r="BK156" s="91">
        <f>SUM(BK157:BK167)</f>
        <v>0</v>
      </c>
    </row>
    <row r="157" spans="2:65" s="1" customFormat="1" ht="24.2" customHeight="1" x14ac:dyDescent="0.2">
      <c r="B157" s="94"/>
      <c r="C157" s="95" t="s">
        <v>160</v>
      </c>
      <c r="D157" s="95" t="s">
        <v>93</v>
      </c>
      <c r="E157" s="96" t="s">
        <v>417</v>
      </c>
      <c r="F157" s="97" t="s">
        <v>418</v>
      </c>
      <c r="G157" s="98" t="s">
        <v>103</v>
      </c>
      <c r="H157" s="99">
        <v>5.5</v>
      </c>
      <c r="I157" s="100"/>
      <c r="J157" s="100">
        <f>ROUND(I157*H157,2)</f>
        <v>0</v>
      </c>
      <c r="K157" s="101"/>
      <c r="L157" s="24"/>
      <c r="M157" s="102" t="s">
        <v>1</v>
      </c>
      <c r="N157" s="103" t="s">
        <v>32</v>
      </c>
      <c r="O157" s="104">
        <v>0.55600000000000005</v>
      </c>
      <c r="P157" s="104">
        <f>O157*H157</f>
        <v>3.0580000000000003</v>
      </c>
      <c r="Q157" s="104">
        <v>5.1000000000000004E-4</v>
      </c>
      <c r="R157" s="104">
        <f>Q157*H157</f>
        <v>2.8050000000000002E-3</v>
      </c>
      <c r="S157" s="104">
        <v>0</v>
      </c>
      <c r="T157" s="105">
        <f>S157*H157</f>
        <v>0</v>
      </c>
      <c r="AR157" s="106" t="s">
        <v>181</v>
      </c>
      <c r="AT157" s="106" t="s">
        <v>93</v>
      </c>
      <c r="AU157" s="106" t="s">
        <v>52</v>
      </c>
      <c r="AY157" s="12" t="s">
        <v>91</v>
      </c>
      <c r="BE157" s="107">
        <f>IF(N157="základní",J157,0)</f>
        <v>0</v>
      </c>
      <c r="BF157" s="107">
        <f>IF(N157="snížená",J157,0)</f>
        <v>0</v>
      </c>
      <c r="BG157" s="107">
        <f>IF(N157="zákl. přenesená",J157,0)</f>
        <v>0</v>
      </c>
      <c r="BH157" s="107">
        <f>IF(N157="sníž. přenesená",J157,0)</f>
        <v>0</v>
      </c>
      <c r="BI157" s="107">
        <f>IF(N157="nulová",J157,0)</f>
        <v>0</v>
      </c>
      <c r="BJ157" s="12" t="s">
        <v>51</v>
      </c>
      <c r="BK157" s="107">
        <f>ROUND(I157*H157,2)</f>
        <v>0</v>
      </c>
      <c r="BL157" s="12" t="s">
        <v>181</v>
      </c>
      <c r="BM157" s="106" t="s">
        <v>419</v>
      </c>
    </row>
    <row r="158" spans="2:65" s="8" customFormat="1" ht="56.25" x14ac:dyDescent="0.2">
      <c r="B158" s="108"/>
      <c r="D158" s="109" t="s">
        <v>99</v>
      </c>
      <c r="E158" s="110" t="s">
        <v>1</v>
      </c>
      <c r="F158" s="111" t="s">
        <v>420</v>
      </c>
      <c r="H158" s="112">
        <v>5.5</v>
      </c>
      <c r="L158" s="108"/>
      <c r="M158" s="113"/>
      <c r="T158" s="114"/>
      <c r="AT158" s="110" t="s">
        <v>99</v>
      </c>
      <c r="AU158" s="110" t="s">
        <v>52</v>
      </c>
      <c r="AV158" s="8" t="s">
        <v>52</v>
      </c>
      <c r="AW158" s="8" t="s">
        <v>24</v>
      </c>
      <c r="AX158" s="8" t="s">
        <v>51</v>
      </c>
      <c r="AY158" s="110" t="s">
        <v>91</v>
      </c>
    </row>
    <row r="159" spans="2:65" s="1" customFormat="1" ht="24.2" customHeight="1" x14ac:dyDescent="0.2">
      <c r="B159" s="94"/>
      <c r="C159" s="95" t="s">
        <v>166</v>
      </c>
      <c r="D159" s="95" t="s">
        <v>93</v>
      </c>
      <c r="E159" s="96" t="s">
        <v>421</v>
      </c>
      <c r="F159" s="97" t="s">
        <v>422</v>
      </c>
      <c r="G159" s="98" t="s">
        <v>103</v>
      </c>
      <c r="H159" s="99">
        <v>7.5</v>
      </c>
      <c r="I159" s="100"/>
      <c r="J159" s="100">
        <f>ROUND(I159*H159,2)</f>
        <v>0</v>
      </c>
      <c r="K159" s="101"/>
      <c r="L159" s="24"/>
      <c r="M159" s="102" t="s">
        <v>1</v>
      </c>
      <c r="N159" s="103" t="s">
        <v>32</v>
      </c>
      <c r="O159" s="104">
        <v>0.69599999999999995</v>
      </c>
      <c r="P159" s="104">
        <f>O159*H159</f>
        <v>5.22</v>
      </c>
      <c r="Q159" s="104">
        <v>1.4400000000000001E-3</v>
      </c>
      <c r="R159" s="104">
        <f>Q159*H159</f>
        <v>1.0800000000000001E-2</v>
      </c>
      <c r="S159" s="104">
        <v>0</v>
      </c>
      <c r="T159" s="105">
        <f>S159*H159</f>
        <v>0</v>
      </c>
      <c r="AR159" s="106" t="s">
        <v>181</v>
      </c>
      <c r="AT159" s="106" t="s">
        <v>93</v>
      </c>
      <c r="AU159" s="106" t="s">
        <v>52</v>
      </c>
      <c r="AY159" s="12" t="s">
        <v>91</v>
      </c>
      <c r="BE159" s="107">
        <f>IF(N159="základní",J159,0)</f>
        <v>0</v>
      </c>
      <c r="BF159" s="107">
        <f>IF(N159="snížená",J159,0)</f>
        <v>0</v>
      </c>
      <c r="BG159" s="107">
        <f>IF(N159="zákl. přenesená",J159,0)</f>
        <v>0</v>
      </c>
      <c r="BH159" s="107">
        <f>IF(N159="sníž. přenesená",J159,0)</f>
        <v>0</v>
      </c>
      <c r="BI159" s="107">
        <f>IF(N159="nulová",J159,0)</f>
        <v>0</v>
      </c>
      <c r="BJ159" s="12" t="s">
        <v>51</v>
      </c>
      <c r="BK159" s="107">
        <f>ROUND(I159*H159,2)</f>
        <v>0</v>
      </c>
      <c r="BL159" s="12" t="s">
        <v>181</v>
      </c>
      <c r="BM159" s="106" t="s">
        <v>423</v>
      </c>
    </row>
    <row r="160" spans="2:65" s="8" customFormat="1" ht="56.25" x14ac:dyDescent="0.2">
      <c r="B160" s="108"/>
      <c r="D160" s="109" t="s">
        <v>99</v>
      </c>
      <c r="E160" s="110" t="s">
        <v>1</v>
      </c>
      <c r="F160" s="111" t="s">
        <v>424</v>
      </c>
      <c r="H160" s="112">
        <v>7.5</v>
      </c>
      <c r="L160" s="108"/>
      <c r="M160" s="113"/>
      <c r="T160" s="114"/>
      <c r="AT160" s="110" t="s">
        <v>99</v>
      </c>
      <c r="AU160" s="110" t="s">
        <v>52</v>
      </c>
      <c r="AV160" s="8" t="s">
        <v>52</v>
      </c>
      <c r="AW160" s="8" t="s">
        <v>24</v>
      </c>
      <c r="AX160" s="8" t="s">
        <v>51</v>
      </c>
      <c r="AY160" s="110" t="s">
        <v>91</v>
      </c>
    </row>
    <row r="161" spans="2:65" s="1" customFormat="1" ht="24.2" customHeight="1" x14ac:dyDescent="0.2">
      <c r="B161" s="94"/>
      <c r="C161" s="95" t="s">
        <v>172</v>
      </c>
      <c r="D161" s="95" t="s">
        <v>93</v>
      </c>
      <c r="E161" s="96" t="s">
        <v>425</v>
      </c>
      <c r="F161" s="97" t="s">
        <v>426</v>
      </c>
      <c r="G161" s="98" t="s">
        <v>103</v>
      </c>
      <c r="H161" s="99">
        <v>5</v>
      </c>
      <c r="I161" s="100"/>
      <c r="J161" s="100">
        <f>ROUND(I161*H161,2)</f>
        <v>0</v>
      </c>
      <c r="K161" s="101"/>
      <c r="L161" s="24"/>
      <c r="M161" s="102" t="s">
        <v>1</v>
      </c>
      <c r="N161" s="103" t="s">
        <v>32</v>
      </c>
      <c r="O161" s="104">
        <v>0.74299999999999999</v>
      </c>
      <c r="P161" s="104">
        <f>O161*H161</f>
        <v>3.7149999999999999</v>
      </c>
      <c r="Q161" s="104">
        <v>2.81E-3</v>
      </c>
      <c r="R161" s="104">
        <f>Q161*H161</f>
        <v>1.405E-2</v>
      </c>
      <c r="S161" s="104">
        <v>0</v>
      </c>
      <c r="T161" s="105">
        <f>S161*H161</f>
        <v>0</v>
      </c>
      <c r="AR161" s="106" t="s">
        <v>181</v>
      </c>
      <c r="AT161" s="106" t="s">
        <v>93</v>
      </c>
      <c r="AU161" s="106" t="s">
        <v>52</v>
      </c>
      <c r="AY161" s="12" t="s">
        <v>91</v>
      </c>
      <c r="BE161" s="107">
        <f>IF(N161="základní",J161,0)</f>
        <v>0</v>
      </c>
      <c r="BF161" s="107">
        <f>IF(N161="snížená",J161,0)</f>
        <v>0</v>
      </c>
      <c r="BG161" s="107">
        <f>IF(N161="zákl. přenesená",J161,0)</f>
        <v>0</v>
      </c>
      <c r="BH161" s="107">
        <f>IF(N161="sníž. přenesená",J161,0)</f>
        <v>0</v>
      </c>
      <c r="BI161" s="107">
        <f>IF(N161="nulová",J161,0)</f>
        <v>0</v>
      </c>
      <c r="BJ161" s="12" t="s">
        <v>51</v>
      </c>
      <c r="BK161" s="107">
        <f>ROUND(I161*H161,2)</f>
        <v>0</v>
      </c>
      <c r="BL161" s="12" t="s">
        <v>181</v>
      </c>
      <c r="BM161" s="106" t="s">
        <v>427</v>
      </c>
    </row>
    <row r="162" spans="2:65" s="1" customFormat="1" ht="16.5" customHeight="1" x14ac:dyDescent="0.2">
      <c r="B162" s="94"/>
      <c r="C162" s="95" t="s">
        <v>8</v>
      </c>
      <c r="D162" s="95" t="s">
        <v>93</v>
      </c>
      <c r="E162" s="96" t="s">
        <v>428</v>
      </c>
      <c r="F162" s="97" t="s">
        <v>429</v>
      </c>
      <c r="G162" s="98" t="s">
        <v>240</v>
      </c>
      <c r="H162" s="99">
        <v>1</v>
      </c>
      <c r="I162" s="100"/>
      <c r="J162" s="100">
        <f>ROUND(I162*H162,2)</f>
        <v>0</v>
      </c>
      <c r="K162" s="101"/>
      <c r="L162" s="24"/>
      <c r="M162" s="102" t="s">
        <v>1</v>
      </c>
      <c r="N162" s="103" t="s">
        <v>32</v>
      </c>
      <c r="O162" s="104">
        <v>0.42499999999999999</v>
      </c>
      <c r="P162" s="104">
        <f>O162*H162</f>
        <v>0.42499999999999999</v>
      </c>
      <c r="Q162" s="104">
        <v>0</v>
      </c>
      <c r="R162" s="104">
        <f>Q162*H162</f>
        <v>0</v>
      </c>
      <c r="S162" s="104">
        <v>0</v>
      </c>
      <c r="T162" s="105">
        <f>S162*H162</f>
        <v>0</v>
      </c>
      <c r="AR162" s="106" t="s">
        <v>181</v>
      </c>
      <c r="AT162" s="106" t="s">
        <v>93</v>
      </c>
      <c r="AU162" s="106" t="s">
        <v>52</v>
      </c>
      <c r="AY162" s="12" t="s">
        <v>91</v>
      </c>
      <c r="BE162" s="107">
        <f>IF(N162="základní",J162,0)</f>
        <v>0</v>
      </c>
      <c r="BF162" s="107">
        <f>IF(N162="snížená",J162,0)</f>
        <v>0</v>
      </c>
      <c r="BG162" s="107">
        <f>IF(N162="zákl. přenesená",J162,0)</f>
        <v>0</v>
      </c>
      <c r="BH162" s="107">
        <f>IF(N162="sníž. přenesená",J162,0)</f>
        <v>0</v>
      </c>
      <c r="BI162" s="107">
        <f>IF(N162="nulová",J162,0)</f>
        <v>0</v>
      </c>
      <c r="BJ162" s="12" t="s">
        <v>51</v>
      </c>
      <c r="BK162" s="107">
        <f>ROUND(I162*H162,2)</f>
        <v>0</v>
      </c>
      <c r="BL162" s="12" t="s">
        <v>181</v>
      </c>
      <c r="BM162" s="106" t="s">
        <v>430</v>
      </c>
    </row>
    <row r="163" spans="2:65" s="8" customFormat="1" ht="67.5" x14ac:dyDescent="0.2">
      <c r="B163" s="108"/>
      <c r="D163" s="109" t="s">
        <v>99</v>
      </c>
      <c r="E163" s="110" t="s">
        <v>1</v>
      </c>
      <c r="F163" s="111" t="s">
        <v>431</v>
      </c>
      <c r="H163" s="112">
        <v>1</v>
      </c>
      <c r="L163" s="108"/>
      <c r="M163" s="113"/>
      <c r="T163" s="114"/>
      <c r="AT163" s="110" t="s">
        <v>99</v>
      </c>
      <c r="AU163" s="110" t="s">
        <v>52</v>
      </c>
      <c r="AV163" s="8" t="s">
        <v>52</v>
      </c>
      <c r="AW163" s="8" t="s">
        <v>24</v>
      </c>
      <c r="AX163" s="8" t="s">
        <v>51</v>
      </c>
      <c r="AY163" s="110" t="s">
        <v>91</v>
      </c>
    </row>
    <row r="164" spans="2:65" s="1" customFormat="1" ht="24.2" customHeight="1" x14ac:dyDescent="0.2">
      <c r="B164" s="94"/>
      <c r="C164" s="95" t="s">
        <v>181</v>
      </c>
      <c r="D164" s="95" t="s">
        <v>93</v>
      </c>
      <c r="E164" s="96" t="s">
        <v>432</v>
      </c>
      <c r="F164" s="97" t="s">
        <v>433</v>
      </c>
      <c r="G164" s="98" t="s">
        <v>103</v>
      </c>
      <c r="H164" s="99">
        <v>46</v>
      </c>
      <c r="I164" s="100"/>
      <c r="J164" s="100">
        <f>ROUND(I164*H164,2)</f>
        <v>0</v>
      </c>
      <c r="K164" s="101"/>
      <c r="L164" s="24"/>
      <c r="M164" s="102" t="s">
        <v>1</v>
      </c>
      <c r="N164" s="103" t="s">
        <v>32</v>
      </c>
      <c r="O164" s="104">
        <v>6.7000000000000004E-2</v>
      </c>
      <c r="P164" s="104">
        <f>O164*H164</f>
        <v>3.0820000000000003</v>
      </c>
      <c r="Q164" s="104">
        <v>2.0000000000000002E-5</v>
      </c>
      <c r="R164" s="104">
        <f>Q164*H164</f>
        <v>9.2000000000000003E-4</v>
      </c>
      <c r="S164" s="104">
        <v>0</v>
      </c>
      <c r="T164" s="105">
        <f>S164*H164</f>
        <v>0</v>
      </c>
      <c r="AR164" s="106" t="s">
        <v>181</v>
      </c>
      <c r="AT164" s="106" t="s">
        <v>93</v>
      </c>
      <c r="AU164" s="106" t="s">
        <v>52</v>
      </c>
      <c r="AY164" s="12" t="s">
        <v>91</v>
      </c>
      <c r="BE164" s="107">
        <f>IF(N164="základní",J164,0)</f>
        <v>0</v>
      </c>
      <c r="BF164" s="107">
        <f>IF(N164="snížená",J164,0)</f>
        <v>0</v>
      </c>
      <c r="BG164" s="107">
        <f>IF(N164="zákl. přenesená",J164,0)</f>
        <v>0</v>
      </c>
      <c r="BH164" s="107">
        <f>IF(N164="sníž. přenesená",J164,0)</f>
        <v>0</v>
      </c>
      <c r="BI164" s="107">
        <f>IF(N164="nulová",J164,0)</f>
        <v>0</v>
      </c>
      <c r="BJ164" s="12" t="s">
        <v>51</v>
      </c>
      <c r="BK164" s="107">
        <f>ROUND(I164*H164,2)</f>
        <v>0</v>
      </c>
      <c r="BL164" s="12" t="s">
        <v>181</v>
      </c>
      <c r="BM164" s="106" t="s">
        <v>434</v>
      </c>
    </row>
    <row r="165" spans="2:65" s="8" customFormat="1" ht="22.5" x14ac:dyDescent="0.2">
      <c r="B165" s="108"/>
      <c r="D165" s="109" t="s">
        <v>99</v>
      </c>
      <c r="E165" s="110" t="s">
        <v>1</v>
      </c>
      <c r="F165" s="111" t="s">
        <v>435</v>
      </c>
      <c r="H165" s="112">
        <v>46</v>
      </c>
      <c r="L165" s="108"/>
      <c r="M165" s="113"/>
      <c r="T165" s="114"/>
      <c r="AT165" s="110" t="s">
        <v>99</v>
      </c>
      <c r="AU165" s="110" t="s">
        <v>52</v>
      </c>
      <c r="AV165" s="8" t="s">
        <v>52</v>
      </c>
      <c r="AW165" s="8" t="s">
        <v>24</v>
      </c>
      <c r="AX165" s="8" t="s">
        <v>51</v>
      </c>
      <c r="AY165" s="110" t="s">
        <v>91</v>
      </c>
    </row>
    <row r="166" spans="2:65" s="1" customFormat="1" ht="24.2" customHeight="1" x14ac:dyDescent="0.2">
      <c r="B166" s="94"/>
      <c r="C166" s="95" t="s">
        <v>187</v>
      </c>
      <c r="D166" s="95" t="s">
        <v>93</v>
      </c>
      <c r="E166" s="96" t="s">
        <v>436</v>
      </c>
      <c r="F166" s="97" t="s">
        <v>437</v>
      </c>
      <c r="G166" s="98" t="s">
        <v>145</v>
      </c>
      <c r="H166" s="99">
        <v>2.9000000000000001E-2</v>
      </c>
      <c r="I166" s="100"/>
      <c r="J166" s="100">
        <f>ROUND(I166*H166,2)</f>
        <v>0</v>
      </c>
      <c r="K166" s="101"/>
      <c r="L166" s="24"/>
      <c r="M166" s="102" t="s">
        <v>1</v>
      </c>
      <c r="N166" s="103" t="s">
        <v>32</v>
      </c>
      <c r="O166" s="104">
        <v>1.327</v>
      </c>
      <c r="P166" s="104">
        <f>O166*H166</f>
        <v>3.8483000000000003E-2</v>
      </c>
      <c r="Q166" s="104">
        <v>0</v>
      </c>
      <c r="R166" s="104">
        <f>Q166*H166</f>
        <v>0</v>
      </c>
      <c r="S166" s="104">
        <v>0</v>
      </c>
      <c r="T166" s="105">
        <f>S166*H166</f>
        <v>0</v>
      </c>
      <c r="AR166" s="106" t="s">
        <v>181</v>
      </c>
      <c r="AT166" s="106" t="s">
        <v>93</v>
      </c>
      <c r="AU166" s="106" t="s">
        <v>52</v>
      </c>
      <c r="AY166" s="12" t="s">
        <v>91</v>
      </c>
      <c r="BE166" s="107">
        <f>IF(N166="základní",J166,0)</f>
        <v>0</v>
      </c>
      <c r="BF166" s="107">
        <f>IF(N166="snížená",J166,0)</f>
        <v>0</v>
      </c>
      <c r="BG166" s="107">
        <f>IF(N166="zákl. přenesená",J166,0)</f>
        <v>0</v>
      </c>
      <c r="BH166" s="107">
        <f>IF(N166="sníž. přenesená",J166,0)</f>
        <v>0</v>
      </c>
      <c r="BI166" s="107">
        <f>IF(N166="nulová",J166,0)</f>
        <v>0</v>
      </c>
      <c r="BJ166" s="12" t="s">
        <v>51</v>
      </c>
      <c r="BK166" s="107">
        <f>ROUND(I166*H166,2)</f>
        <v>0</v>
      </c>
      <c r="BL166" s="12" t="s">
        <v>181</v>
      </c>
      <c r="BM166" s="106" t="s">
        <v>438</v>
      </c>
    </row>
    <row r="167" spans="2:65" s="1" customFormat="1" ht="24.2" customHeight="1" x14ac:dyDescent="0.2">
      <c r="B167" s="94"/>
      <c r="C167" s="95" t="s">
        <v>193</v>
      </c>
      <c r="D167" s="95" t="s">
        <v>93</v>
      </c>
      <c r="E167" s="96" t="s">
        <v>439</v>
      </c>
      <c r="F167" s="97" t="s">
        <v>440</v>
      </c>
      <c r="G167" s="98" t="s">
        <v>145</v>
      </c>
      <c r="H167" s="99">
        <v>2.9000000000000001E-2</v>
      </c>
      <c r="I167" s="100"/>
      <c r="J167" s="100">
        <f>ROUND(I167*H167,2)</f>
        <v>0</v>
      </c>
      <c r="K167" s="101"/>
      <c r="L167" s="24"/>
      <c r="M167" s="102" t="s">
        <v>1</v>
      </c>
      <c r="N167" s="103" t="s">
        <v>32</v>
      </c>
      <c r="O167" s="104">
        <v>1.18</v>
      </c>
      <c r="P167" s="104">
        <f>O167*H167</f>
        <v>3.422E-2</v>
      </c>
      <c r="Q167" s="104">
        <v>0</v>
      </c>
      <c r="R167" s="104">
        <f>Q167*H167</f>
        <v>0</v>
      </c>
      <c r="S167" s="104">
        <v>0</v>
      </c>
      <c r="T167" s="105">
        <f>S167*H167</f>
        <v>0</v>
      </c>
      <c r="AR167" s="106" t="s">
        <v>181</v>
      </c>
      <c r="AT167" s="106" t="s">
        <v>93</v>
      </c>
      <c r="AU167" s="106" t="s">
        <v>52</v>
      </c>
      <c r="AY167" s="12" t="s">
        <v>91</v>
      </c>
      <c r="BE167" s="107">
        <f>IF(N167="základní",J167,0)</f>
        <v>0</v>
      </c>
      <c r="BF167" s="107">
        <f>IF(N167="snížená",J167,0)</f>
        <v>0</v>
      </c>
      <c r="BG167" s="107">
        <f>IF(N167="zákl. přenesená",J167,0)</f>
        <v>0</v>
      </c>
      <c r="BH167" s="107">
        <f>IF(N167="sníž. přenesená",J167,0)</f>
        <v>0</v>
      </c>
      <c r="BI167" s="107">
        <f>IF(N167="nulová",J167,0)</f>
        <v>0</v>
      </c>
      <c r="BJ167" s="12" t="s">
        <v>51</v>
      </c>
      <c r="BK167" s="107">
        <f>ROUND(I167*H167,2)</f>
        <v>0</v>
      </c>
      <c r="BL167" s="12" t="s">
        <v>181</v>
      </c>
      <c r="BM167" s="106" t="s">
        <v>441</v>
      </c>
    </row>
    <row r="168" spans="2:65" s="7" customFormat="1" ht="22.9" customHeight="1" x14ac:dyDescent="0.2">
      <c r="B168" s="83"/>
      <c r="D168" s="84" t="s">
        <v>49</v>
      </c>
      <c r="E168" s="92" t="s">
        <v>442</v>
      </c>
      <c r="F168" s="92" t="s">
        <v>443</v>
      </c>
      <c r="J168" s="93">
        <f>BK168</f>
        <v>0</v>
      </c>
      <c r="L168" s="83"/>
      <c r="M168" s="87"/>
      <c r="P168" s="88">
        <f>SUM(P169:P193)</f>
        <v>7.1671600000000009</v>
      </c>
      <c r="R168" s="88">
        <f>SUM(R169:R193)</f>
        <v>6.54E-2</v>
      </c>
      <c r="T168" s="89">
        <f>SUM(T169:T193)</f>
        <v>0</v>
      </c>
      <c r="AR168" s="84" t="s">
        <v>52</v>
      </c>
      <c r="AT168" s="90" t="s">
        <v>49</v>
      </c>
      <c r="AU168" s="90" t="s">
        <v>51</v>
      </c>
      <c r="AY168" s="84" t="s">
        <v>91</v>
      </c>
      <c r="BK168" s="91">
        <f>SUM(BK169:BK193)</f>
        <v>0</v>
      </c>
    </row>
    <row r="169" spans="2:65" s="1" customFormat="1" ht="33" customHeight="1" x14ac:dyDescent="0.2">
      <c r="B169" s="94"/>
      <c r="C169" s="95" t="s">
        <v>197</v>
      </c>
      <c r="D169" s="95" t="s">
        <v>93</v>
      </c>
      <c r="E169" s="96" t="s">
        <v>444</v>
      </c>
      <c r="F169" s="97" t="s">
        <v>445</v>
      </c>
      <c r="G169" s="98" t="s">
        <v>370</v>
      </c>
      <c r="H169" s="99">
        <v>1</v>
      </c>
      <c r="I169" s="100"/>
      <c r="J169" s="100">
        <f>ROUND(I169*H169,2)</f>
        <v>0</v>
      </c>
      <c r="K169" s="101"/>
      <c r="L169" s="24"/>
      <c r="M169" s="102" t="s">
        <v>1</v>
      </c>
      <c r="N169" s="103" t="s">
        <v>32</v>
      </c>
      <c r="O169" s="104">
        <v>2.202</v>
      </c>
      <c r="P169" s="104">
        <f>O169*H169</f>
        <v>2.202</v>
      </c>
      <c r="Q169" s="104">
        <v>3.3579999999999999E-2</v>
      </c>
      <c r="R169" s="104">
        <f>Q169*H169</f>
        <v>3.3579999999999999E-2</v>
      </c>
      <c r="S169" s="104">
        <v>0</v>
      </c>
      <c r="T169" s="105">
        <f>S169*H169</f>
        <v>0</v>
      </c>
      <c r="AR169" s="106" t="s">
        <v>181</v>
      </c>
      <c r="AT169" s="106" t="s">
        <v>93</v>
      </c>
      <c r="AU169" s="106" t="s">
        <v>52</v>
      </c>
      <c r="AY169" s="12" t="s">
        <v>91</v>
      </c>
      <c r="BE169" s="107">
        <f>IF(N169="základní",J169,0)</f>
        <v>0</v>
      </c>
      <c r="BF169" s="107">
        <f>IF(N169="snížená",J169,0)</f>
        <v>0</v>
      </c>
      <c r="BG169" s="107">
        <f>IF(N169="zákl. přenesená",J169,0)</f>
        <v>0</v>
      </c>
      <c r="BH169" s="107">
        <f>IF(N169="sníž. přenesená",J169,0)</f>
        <v>0</v>
      </c>
      <c r="BI169" s="107">
        <f>IF(N169="nulová",J169,0)</f>
        <v>0</v>
      </c>
      <c r="BJ169" s="12" t="s">
        <v>51</v>
      </c>
      <c r="BK169" s="107">
        <f>ROUND(I169*H169,2)</f>
        <v>0</v>
      </c>
      <c r="BL169" s="12" t="s">
        <v>181</v>
      </c>
      <c r="BM169" s="106" t="s">
        <v>446</v>
      </c>
    </row>
    <row r="170" spans="2:65" s="10" customFormat="1" ht="22.5" x14ac:dyDescent="0.2">
      <c r="B170" s="131"/>
      <c r="D170" s="109" t="s">
        <v>99</v>
      </c>
      <c r="E170" s="132" t="s">
        <v>1</v>
      </c>
      <c r="F170" s="133" t="s">
        <v>447</v>
      </c>
      <c r="H170" s="132" t="s">
        <v>1</v>
      </c>
      <c r="L170" s="131"/>
      <c r="M170" s="134"/>
      <c r="T170" s="135"/>
      <c r="AT170" s="132" t="s">
        <v>99</v>
      </c>
      <c r="AU170" s="132" t="s">
        <v>52</v>
      </c>
      <c r="AV170" s="10" t="s">
        <v>51</v>
      </c>
      <c r="AW170" s="10" t="s">
        <v>24</v>
      </c>
      <c r="AX170" s="10" t="s">
        <v>50</v>
      </c>
      <c r="AY170" s="132" t="s">
        <v>91</v>
      </c>
    </row>
    <row r="171" spans="2:65" s="10" customFormat="1" ht="22.5" x14ac:dyDescent="0.2">
      <c r="B171" s="131"/>
      <c r="D171" s="109" t="s">
        <v>99</v>
      </c>
      <c r="E171" s="132" t="s">
        <v>1</v>
      </c>
      <c r="F171" s="133" t="s">
        <v>448</v>
      </c>
      <c r="H171" s="132" t="s">
        <v>1</v>
      </c>
      <c r="L171" s="131"/>
      <c r="M171" s="134"/>
      <c r="T171" s="135"/>
      <c r="AT171" s="132" t="s">
        <v>99</v>
      </c>
      <c r="AU171" s="132" t="s">
        <v>52</v>
      </c>
      <c r="AV171" s="10" t="s">
        <v>51</v>
      </c>
      <c r="AW171" s="10" t="s">
        <v>24</v>
      </c>
      <c r="AX171" s="10" t="s">
        <v>50</v>
      </c>
      <c r="AY171" s="132" t="s">
        <v>91</v>
      </c>
    </row>
    <row r="172" spans="2:65" s="10" customFormat="1" ht="22.5" x14ac:dyDescent="0.2">
      <c r="B172" s="131"/>
      <c r="D172" s="109" t="s">
        <v>99</v>
      </c>
      <c r="E172" s="132" t="s">
        <v>1</v>
      </c>
      <c r="F172" s="133" t="s">
        <v>449</v>
      </c>
      <c r="H172" s="132" t="s">
        <v>1</v>
      </c>
      <c r="L172" s="131"/>
      <c r="M172" s="134"/>
      <c r="T172" s="135"/>
      <c r="AT172" s="132" t="s">
        <v>99</v>
      </c>
      <c r="AU172" s="132" t="s">
        <v>52</v>
      </c>
      <c r="AV172" s="10" t="s">
        <v>51</v>
      </c>
      <c r="AW172" s="10" t="s">
        <v>24</v>
      </c>
      <c r="AX172" s="10" t="s">
        <v>50</v>
      </c>
      <c r="AY172" s="132" t="s">
        <v>91</v>
      </c>
    </row>
    <row r="173" spans="2:65" s="10" customFormat="1" ht="22.5" x14ac:dyDescent="0.2">
      <c r="B173" s="131"/>
      <c r="D173" s="109" t="s">
        <v>99</v>
      </c>
      <c r="E173" s="132" t="s">
        <v>1</v>
      </c>
      <c r="F173" s="133" t="s">
        <v>450</v>
      </c>
      <c r="H173" s="132" t="s">
        <v>1</v>
      </c>
      <c r="L173" s="131"/>
      <c r="M173" s="134"/>
      <c r="T173" s="135"/>
      <c r="AT173" s="132" t="s">
        <v>99</v>
      </c>
      <c r="AU173" s="132" t="s">
        <v>52</v>
      </c>
      <c r="AV173" s="10" t="s">
        <v>51</v>
      </c>
      <c r="AW173" s="10" t="s">
        <v>24</v>
      </c>
      <c r="AX173" s="10" t="s">
        <v>50</v>
      </c>
      <c r="AY173" s="132" t="s">
        <v>91</v>
      </c>
    </row>
    <row r="174" spans="2:65" s="8" customFormat="1" x14ac:dyDescent="0.2">
      <c r="B174" s="108"/>
      <c r="D174" s="109" t="s">
        <v>99</v>
      </c>
      <c r="E174" s="110" t="s">
        <v>1</v>
      </c>
      <c r="F174" s="111" t="s">
        <v>51</v>
      </c>
      <c r="H174" s="112">
        <v>1</v>
      </c>
      <c r="L174" s="108"/>
      <c r="M174" s="113"/>
      <c r="T174" s="114"/>
      <c r="AT174" s="110" t="s">
        <v>99</v>
      </c>
      <c r="AU174" s="110" t="s">
        <v>52</v>
      </c>
      <c r="AV174" s="8" t="s">
        <v>52</v>
      </c>
      <c r="AW174" s="8" t="s">
        <v>24</v>
      </c>
      <c r="AX174" s="8" t="s">
        <v>51</v>
      </c>
      <c r="AY174" s="110" t="s">
        <v>91</v>
      </c>
    </row>
    <row r="175" spans="2:65" s="1" customFormat="1" ht="33" customHeight="1" x14ac:dyDescent="0.2">
      <c r="B175" s="94"/>
      <c r="C175" s="95" t="s">
        <v>202</v>
      </c>
      <c r="D175" s="95" t="s">
        <v>93</v>
      </c>
      <c r="E175" s="96" t="s">
        <v>451</v>
      </c>
      <c r="F175" s="97" t="s">
        <v>452</v>
      </c>
      <c r="G175" s="98" t="s">
        <v>370</v>
      </c>
      <c r="H175" s="99">
        <v>1</v>
      </c>
      <c r="I175" s="100"/>
      <c r="J175" s="100">
        <f>ROUND(I175*H175,2)</f>
        <v>0</v>
      </c>
      <c r="K175" s="101"/>
      <c r="L175" s="24"/>
      <c r="M175" s="102" t="s">
        <v>1</v>
      </c>
      <c r="N175" s="103" t="s">
        <v>32</v>
      </c>
      <c r="O175" s="104">
        <v>2.3570000000000002</v>
      </c>
      <c r="P175" s="104">
        <f>O175*H175</f>
        <v>2.3570000000000002</v>
      </c>
      <c r="Q175" s="104">
        <v>1.5910000000000001E-2</v>
      </c>
      <c r="R175" s="104">
        <f>Q175*H175</f>
        <v>1.5910000000000001E-2</v>
      </c>
      <c r="S175" s="104">
        <v>0</v>
      </c>
      <c r="T175" s="105">
        <f>S175*H175</f>
        <v>0</v>
      </c>
      <c r="AR175" s="106" t="s">
        <v>181</v>
      </c>
      <c r="AT175" s="106" t="s">
        <v>93</v>
      </c>
      <c r="AU175" s="106" t="s">
        <v>52</v>
      </c>
      <c r="AY175" s="12" t="s">
        <v>91</v>
      </c>
      <c r="BE175" s="107">
        <f>IF(N175="základní",J175,0)</f>
        <v>0</v>
      </c>
      <c r="BF175" s="107">
        <f>IF(N175="snížená",J175,0)</f>
        <v>0</v>
      </c>
      <c r="BG175" s="107">
        <f>IF(N175="zákl. přenesená",J175,0)</f>
        <v>0</v>
      </c>
      <c r="BH175" s="107">
        <f>IF(N175="sníž. přenesená",J175,0)</f>
        <v>0</v>
      </c>
      <c r="BI175" s="107">
        <f>IF(N175="nulová",J175,0)</f>
        <v>0</v>
      </c>
      <c r="BJ175" s="12" t="s">
        <v>51</v>
      </c>
      <c r="BK175" s="107">
        <f>ROUND(I175*H175,2)</f>
        <v>0</v>
      </c>
      <c r="BL175" s="12" t="s">
        <v>181</v>
      </c>
      <c r="BM175" s="106" t="s">
        <v>453</v>
      </c>
    </row>
    <row r="176" spans="2:65" s="10" customFormat="1" ht="56.25" x14ac:dyDescent="0.2">
      <c r="B176" s="131"/>
      <c r="D176" s="109" t="s">
        <v>99</v>
      </c>
      <c r="E176" s="132" t="s">
        <v>1</v>
      </c>
      <c r="F176" s="133" t="s">
        <v>454</v>
      </c>
      <c r="H176" s="132" t="s">
        <v>1</v>
      </c>
      <c r="L176" s="131"/>
      <c r="M176" s="134"/>
      <c r="T176" s="135"/>
      <c r="AT176" s="132" t="s">
        <v>99</v>
      </c>
      <c r="AU176" s="132" t="s">
        <v>52</v>
      </c>
      <c r="AV176" s="10" t="s">
        <v>51</v>
      </c>
      <c r="AW176" s="10" t="s">
        <v>24</v>
      </c>
      <c r="AX176" s="10" t="s">
        <v>50</v>
      </c>
      <c r="AY176" s="132" t="s">
        <v>91</v>
      </c>
    </row>
    <row r="177" spans="2:65" s="10" customFormat="1" ht="45" x14ac:dyDescent="0.2">
      <c r="B177" s="131"/>
      <c r="D177" s="109" t="s">
        <v>99</v>
      </c>
      <c r="E177" s="132" t="s">
        <v>1</v>
      </c>
      <c r="F177" s="133" t="s">
        <v>455</v>
      </c>
      <c r="H177" s="132" t="s">
        <v>1</v>
      </c>
      <c r="L177" s="131"/>
      <c r="M177" s="134"/>
      <c r="T177" s="135"/>
      <c r="AT177" s="132" t="s">
        <v>99</v>
      </c>
      <c r="AU177" s="132" t="s">
        <v>52</v>
      </c>
      <c r="AV177" s="10" t="s">
        <v>51</v>
      </c>
      <c r="AW177" s="10" t="s">
        <v>24</v>
      </c>
      <c r="AX177" s="10" t="s">
        <v>50</v>
      </c>
      <c r="AY177" s="132" t="s">
        <v>91</v>
      </c>
    </row>
    <row r="178" spans="2:65" s="10" customFormat="1" ht="56.25" x14ac:dyDescent="0.2">
      <c r="B178" s="131"/>
      <c r="D178" s="109" t="s">
        <v>99</v>
      </c>
      <c r="E178" s="132" t="s">
        <v>1</v>
      </c>
      <c r="F178" s="133" t="s">
        <v>456</v>
      </c>
      <c r="H178" s="132" t="s">
        <v>1</v>
      </c>
      <c r="L178" s="131"/>
      <c r="M178" s="134"/>
      <c r="T178" s="135"/>
      <c r="AT178" s="132" t="s">
        <v>99</v>
      </c>
      <c r="AU178" s="132" t="s">
        <v>52</v>
      </c>
      <c r="AV178" s="10" t="s">
        <v>51</v>
      </c>
      <c r="AW178" s="10" t="s">
        <v>24</v>
      </c>
      <c r="AX178" s="10" t="s">
        <v>50</v>
      </c>
      <c r="AY178" s="132" t="s">
        <v>91</v>
      </c>
    </row>
    <row r="179" spans="2:65" s="10" customFormat="1" ht="45" x14ac:dyDescent="0.2">
      <c r="B179" s="131"/>
      <c r="D179" s="109" t="s">
        <v>99</v>
      </c>
      <c r="E179" s="132" t="s">
        <v>1</v>
      </c>
      <c r="F179" s="133" t="s">
        <v>457</v>
      </c>
      <c r="H179" s="132" t="s">
        <v>1</v>
      </c>
      <c r="L179" s="131"/>
      <c r="M179" s="134"/>
      <c r="T179" s="135"/>
      <c r="AT179" s="132" t="s">
        <v>99</v>
      </c>
      <c r="AU179" s="132" t="s">
        <v>52</v>
      </c>
      <c r="AV179" s="10" t="s">
        <v>51</v>
      </c>
      <c r="AW179" s="10" t="s">
        <v>24</v>
      </c>
      <c r="AX179" s="10" t="s">
        <v>50</v>
      </c>
      <c r="AY179" s="132" t="s">
        <v>91</v>
      </c>
    </row>
    <row r="180" spans="2:65" s="10" customFormat="1" ht="22.5" x14ac:dyDescent="0.2">
      <c r="B180" s="131"/>
      <c r="D180" s="109" t="s">
        <v>99</v>
      </c>
      <c r="E180" s="132" t="s">
        <v>1</v>
      </c>
      <c r="F180" s="133" t="s">
        <v>458</v>
      </c>
      <c r="H180" s="132" t="s">
        <v>1</v>
      </c>
      <c r="L180" s="131"/>
      <c r="M180" s="134"/>
      <c r="T180" s="135"/>
      <c r="AT180" s="132" t="s">
        <v>99</v>
      </c>
      <c r="AU180" s="132" t="s">
        <v>52</v>
      </c>
      <c r="AV180" s="10" t="s">
        <v>51</v>
      </c>
      <c r="AW180" s="10" t="s">
        <v>24</v>
      </c>
      <c r="AX180" s="10" t="s">
        <v>50</v>
      </c>
      <c r="AY180" s="132" t="s">
        <v>91</v>
      </c>
    </row>
    <row r="181" spans="2:65" s="10" customFormat="1" ht="45" x14ac:dyDescent="0.2">
      <c r="B181" s="131"/>
      <c r="D181" s="109" t="s">
        <v>99</v>
      </c>
      <c r="E181" s="132" t="s">
        <v>1</v>
      </c>
      <c r="F181" s="133" t="s">
        <v>459</v>
      </c>
      <c r="H181" s="132" t="s">
        <v>1</v>
      </c>
      <c r="L181" s="131"/>
      <c r="M181" s="134"/>
      <c r="T181" s="135"/>
      <c r="AT181" s="132" t="s">
        <v>99</v>
      </c>
      <c r="AU181" s="132" t="s">
        <v>52</v>
      </c>
      <c r="AV181" s="10" t="s">
        <v>51</v>
      </c>
      <c r="AW181" s="10" t="s">
        <v>24</v>
      </c>
      <c r="AX181" s="10" t="s">
        <v>50</v>
      </c>
      <c r="AY181" s="132" t="s">
        <v>91</v>
      </c>
    </row>
    <row r="182" spans="2:65" s="8" customFormat="1" x14ac:dyDescent="0.2">
      <c r="B182" s="108"/>
      <c r="D182" s="109" t="s">
        <v>99</v>
      </c>
      <c r="E182" s="110" t="s">
        <v>1</v>
      </c>
      <c r="F182" s="111" t="s">
        <v>51</v>
      </c>
      <c r="H182" s="112">
        <v>1</v>
      </c>
      <c r="L182" s="108"/>
      <c r="M182" s="113"/>
      <c r="T182" s="114"/>
      <c r="AT182" s="110" t="s">
        <v>99</v>
      </c>
      <c r="AU182" s="110" t="s">
        <v>52</v>
      </c>
      <c r="AV182" s="8" t="s">
        <v>52</v>
      </c>
      <c r="AW182" s="8" t="s">
        <v>24</v>
      </c>
      <c r="AX182" s="8" t="s">
        <v>51</v>
      </c>
      <c r="AY182" s="110" t="s">
        <v>91</v>
      </c>
    </row>
    <row r="183" spans="2:65" s="1" customFormat="1" ht="21.75" customHeight="1" x14ac:dyDescent="0.2">
      <c r="B183" s="94"/>
      <c r="C183" s="95" t="s">
        <v>7</v>
      </c>
      <c r="D183" s="95" t="s">
        <v>93</v>
      </c>
      <c r="E183" s="96" t="s">
        <v>460</v>
      </c>
      <c r="F183" s="97" t="s">
        <v>461</v>
      </c>
      <c r="G183" s="98" t="s">
        <v>370</v>
      </c>
      <c r="H183" s="99">
        <v>1</v>
      </c>
      <c r="I183" s="100"/>
      <c r="J183" s="100">
        <f>ROUND(I183*H183,2)</f>
        <v>0</v>
      </c>
      <c r="K183" s="101"/>
      <c r="L183" s="24"/>
      <c r="M183" s="102" t="s">
        <v>1</v>
      </c>
      <c r="N183" s="103" t="s">
        <v>32</v>
      </c>
      <c r="O183" s="104">
        <v>2.3570000000000002</v>
      </c>
      <c r="P183" s="104">
        <f>O183*H183</f>
        <v>2.3570000000000002</v>
      </c>
      <c r="Q183" s="104">
        <v>1.5910000000000001E-2</v>
      </c>
      <c r="R183" s="104">
        <f>Q183*H183</f>
        <v>1.5910000000000001E-2</v>
      </c>
      <c r="S183" s="104">
        <v>0</v>
      </c>
      <c r="T183" s="105">
        <f>S183*H183</f>
        <v>0</v>
      </c>
      <c r="AR183" s="106" t="s">
        <v>181</v>
      </c>
      <c r="AT183" s="106" t="s">
        <v>93</v>
      </c>
      <c r="AU183" s="106" t="s">
        <v>52</v>
      </c>
      <c r="AY183" s="12" t="s">
        <v>91</v>
      </c>
      <c r="BE183" s="107">
        <f>IF(N183="základní",J183,0)</f>
        <v>0</v>
      </c>
      <c r="BF183" s="107">
        <f>IF(N183="snížená",J183,0)</f>
        <v>0</v>
      </c>
      <c r="BG183" s="107">
        <f>IF(N183="zákl. přenesená",J183,0)</f>
        <v>0</v>
      </c>
      <c r="BH183" s="107">
        <f>IF(N183="sníž. přenesená",J183,0)</f>
        <v>0</v>
      </c>
      <c r="BI183" s="107">
        <f>IF(N183="nulová",J183,0)</f>
        <v>0</v>
      </c>
      <c r="BJ183" s="12" t="s">
        <v>51</v>
      </c>
      <c r="BK183" s="107">
        <f>ROUND(I183*H183,2)</f>
        <v>0</v>
      </c>
      <c r="BL183" s="12" t="s">
        <v>181</v>
      </c>
      <c r="BM183" s="106" t="s">
        <v>462</v>
      </c>
    </row>
    <row r="184" spans="2:65" s="10" customFormat="1" ht="33.75" x14ac:dyDescent="0.2">
      <c r="B184" s="131"/>
      <c r="D184" s="109" t="s">
        <v>99</v>
      </c>
      <c r="E184" s="132" t="s">
        <v>1</v>
      </c>
      <c r="F184" s="133" t="s">
        <v>463</v>
      </c>
      <c r="H184" s="132" t="s">
        <v>1</v>
      </c>
      <c r="L184" s="131"/>
      <c r="M184" s="134"/>
      <c r="T184" s="135"/>
      <c r="AT184" s="132" t="s">
        <v>99</v>
      </c>
      <c r="AU184" s="132" t="s">
        <v>52</v>
      </c>
      <c r="AV184" s="10" t="s">
        <v>51</v>
      </c>
      <c r="AW184" s="10" t="s">
        <v>24</v>
      </c>
      <c r="AX184" s="10" t="s">
        <v>50</v>
      </c>
      <c r="AY184" s="132" t="s">
        <v>91</v>
      </c>
    </row>
    <row r="185" spans="2:65" s="10" customFormat="1" ht="22.5" x14ac:dyDescent="0.2">
      <c r="B185" s="131"/>
      <c r="D185" s="109" t="s">
        <v>99</v>
      </c>
      <c r="E185" s="132" t="s">
        <v>1</v>
      </c>
      <c r="F185" s="133" t="s">
        <v>464</v>
      </c>
      <c r="H185" s="132" t="s">
        <v>1</v>
      </c>
      <c r="L185" s="131"/>
      <c r="M185" s="134"/>
      <c r="T185" s="135"/>
      <c r="AT185" s="132" t="s">
        <v>99</v>
      </c>
      <c r="AU185" s="132" t="s">
        <v>52</v>
      </c>
      <c r="AV185" s="10" t="s">
        <v>51</v>
      </c>
      <c r="AW185" s="10" t="s">
        <v>24</v>
      </c>
      <c r="AX185" s="10" t="s">
        <v>50</v>
      </c>
      <c r="AY185" s="132" t="s">
        <v>91</v>
      </c>
    </row>
    <row r="186" spans="2:65" s="10" customFormat="1" ht="45" x14ac:dyDescent="0.2">
      <c r="B186" s="131"/>
      <c r="D186" s="109" t="s">
        <v>99</v>
      </c>
      <c r="E186" s="132" t="s">
        <v>1</v>
      </c>
      <c r="F186" s="133" t="s">
        <v>465</v>
      </c>
      <c r="H186" s="132" t="s">
        <v>1</v>
      </c>
      <c r="L186" s="131"/>
      <c r="M186" s="134"/>
      <c r="T186" s="135"/>
      <c r="AT186" s="132" t="s">
        <v>99</v>
      </c>
      <c r="AU186" s="132" t="s">
        <v>52</v>
      </c>
      <c r="AV186" s="10" t="s">
        <v>51</v>
      </c>
      <c r="AW186" s="10" t="s">
        <v>24</v>
      </c>
      <c r="AX186" s="10" t="s">
        <v>50</v>
      </c>
      <c r="AY186" s="132" t="s">
        <v>91</v>
      </c>
    </row>
    <row r="187" spans="2:65" s="10" customFormat="1" ht="33.75" x14ac:dyDescent="0.2">
      <c r="B187" s="131"/>
      <c r="D187" s="109" t="s">
        <v>99</v>
      </c>
      <c r="E187" s="132" t="s">
        <v>1</v>
      </c>
      <c r="F187" s="133" t="s">
        <v>466</v>
      </c>
      <c r="H187" s="132" t="s">
        <v>1</v>
      </c>
      <c r="L187" s="131"/>
      <c r="M187" s="134"/>
      <c r="T187" s="135"/>
      <c r="AT187" s="132" t="s">
        <v>99</v>
      </c>
      <c r="AU187" s="132" t="s">
        <v>52</v>
      </c>
      <c r="AV187" s="10" t="s">
        <v>51</v>
      </c>
      <c r="AW187" s="10" t="s">
        <v>24</v>
      </c>
      <c r="AX187" s="10" t="s">
        <v>50</v>
      </c>
      <c r="AY187" s="132" t="s">
        <v>91</v>
      </c>
    </row>
    <row r="188" spans="2:65" s="10" customFormat="1" ht="22.5" x14ac:dyDescent="0.2">
      <c r="B188" s="131"/>
      <c r="D188" s="109" t="s">
        <v>99</v>
      </c>
      <c r="E188" s="132" t="s">
        <v>1</v>
      </c>
      <c r="F188" s="133" t="s">
        <v>467</v>
      </c>
      <c r="H188" s="132" t="s">
        <v>1</v>
      </c>
      <c r="L188" s="131"/>
      <c r="M188" s="134"/>
      <c r="T188" s="135"/>
      <c r="AT188" s="132" t="s">
        <v>99</v>
      </c>
      <c r="AU188" s="132" t="s">
        <v>52</v>
      </c>
      <c r="AV188" s="10" t="s">
        <v>51</v>
      </c>
      <c r="AW188" s="10" t="s">
        <v>24</v>
      </c>
      <c r="AX188" s="10" t="s">
        <v>50</v>
      </c>
      <c r="AY188" s="132" t="s">
        <v>91</v>
      </c>
    </row>
    <row r="189" spans="2:65" s="10" customFormat="1" ht="22.5" x14ac:dyDescent="0.2">
      <c r="B189" s="131"/>
      <c r="D189" s="109" t="s">
        <v>99</v>
      </c>
      <c r="E189" s="132" t="s">
        <v>1</v>
      </c>
      <c r="F189" s="133" t="s">
        <v>468</v>
      </c>
      <c r="H189" s="132" t="s">
        <v>1</v>
      </c>
      <c r="L189" s="131"/>
      <c r="M189" s="134"/>
      <c r="T189" s="135"/>
      <c r="AT189" s="132" t="s">
        <v>99</v>
      </c>
      <c r="AU189" s="132" t="s">
        <v>52</v>
      </c>
      <c r="AV189" s="10" t="s">
        <v>51</v>
      </c>
      <c r="AW189" s="10" t="s">
        <v>24</v>
      </c>
      <c r="AX189" s="10" t="s">
        <v>50</v>
      </c>
      <c r="AY189" s="132" t="s">
        <v>91</v>
      </c>
    </row>
    <row r="190" spans="2:65" s="10" customFormat="1" ht="22.5" x14ac:dyDescent="0.2">
      <c r="B190" s="131"/>
      <c r="D190" s="109" t="s">
        <v>99</v>
      </c>
      <c r="E190" s="132" t="s">
        <v>1</v>
      </c>
      <c r="F190" s="133" t="s">
        <v>469</v>
      </c>
      <c r="H190" s="132" t="s">
        <v>1</v>
      </c>
      <c r="L190" s="131"/>
      <c r="M190" s="134"/>
      <c r="T190" s="135"/>
      <c r="AT190" s="132" t="s">
        <v>99</v>
      </c>
      <c r="AU190" s="132" t="s">
        <v>52</v>
      </c>
      <c r="AV190" s="10" t="s">
        <v>51</v>
      </c>
      <c r="AW190" s="10" t="s">
        <v>24</v>
      </c>
      <c r="AX190" s="10" t="s">
        <v>50</v>
      </c>
      <c r="AY190" s="132" t="s">
        <v>91</v>
      </c>
    </row>
    <row r="191" spans="2:65" s="8" customFormat="1" x14ac:dyDescent="0.2">
      <c r="B191" s="108"/>
      <c r="D191" s="109" t="s">
        <v>99</v>
      </c>
      <c r="E191" s="110" t="s">
        <v>1</v>
      </c>
      <c r="F191" s="111" t="s">
        <v>51</v>
      </c>
      <c r="H191" s="112">
        <v>1</v>
      </c>
      <c r="L191" s="108"/>
      <c r="M191" s="113"/>
      <c r="T191" s="114"/>
      <c r="AT191" s="110" t="s">
        <v>99</v>
      </c>
      <c r="AU191" s="110" t="s">
        <v>52</v>
      </c>
      <c r="AV191" s="8" t="s">
        <v>52</v>
      </c>
      <c r="AW191" s="8" t="s">
        <v>24</v>
      </c>
      <c r="AX191" s="8" t="s">
        <v>51</v>
      </c>
      <c r="AY191" s="110" t="s">
        <v>91</v>
      </c>
    </row>
    <row r="192" spans="2:65" s="1" customFormat="1" ht="24.2" customHeight="1" x14ac:dyDescent="0.2">
      <c r="B192" s="94"/>
      <c r="C192" s="95" t="s">
        <v>212</v>
      </c>
      <c r="D192" s="95" t="s">
        <v>93</v>
      </c>
      <c r="E192" s="96" t="s">
        <v>470</v>
      </c>
      <c r="F192" s="97" t="s">
        <v>471</v>
      </c>
      <c r="G192" s="98" t="s">
        <v>145</v>
      </c>
      <c r="H192" s="99">
        <v>6.5000000000000002E-2</v>
      </c>
      <c r="I192" s="100"/>
      <c r="J192" s="100">
        <f>ROUND(I192*H192,2)</f>
        <v>0</v>
      </c>
      <c r="K192" s="101"/>
      <c r="L192" s="24"/>
      <c r="M192" s="102" t="s">
        <v>1</v>
      </c>
      <c r="N192" s="103" t="s">
        <v>32</v>
      </c>
      <c r="O192" s="104">
        <v>2.3639999999999999</v>
      </c>
      <c r="P192" s="104">
        <f>O192*H192</f>
        <v>0.15365999999999999</v>
      </c>
      <c r="Q192" s="104">
        <v>0</v>
      </c>
      <c r="R192" s="104">
        <f>Q192*H192</f>
        <v>0</v>
      </c>
      <c r="S192" s="104">
        <v>0</v>
      </c>
      <c r="T192" s="105">
        <f>S192*H192</f>
        <v>0</v>
      </c>
      <c r="AR192" s="106" t="s">
        <v>181</v>
      </c>
      <c r="AT192" s="106" t="s">
        <v>93</v>
      </c>
      <c r="AU192" s="106" t="s">
        <v>52</v>
      </c>
      <c r="AY192" s="12" t="s">
        <v>91</v>
      </c>
      <c r="BE192" s="107">
        <f>IF(N192="základní",J192,0)</f>
        <v>0</v>
      </c>
      <c r="BF192" s="107">
        <f>IF(N192="snížená",J192,0)</f>
        <v>0</v>
      </c>
      <c r="BG192" s="107">
        <f>IF(N192="zákl. přenesená",J192,0)</f>
        <v>0</v>
      </c>
      <c r="BH192" s="107">
        <f>IF(N192="sníž. přenesená",J192,0)</f>
        <v>0</v>
      </c>
      <c r="BI192" s="107">
        <f>IF(N192="nulová",J192,0)</f>
        <v>0</v>
      </c>
      <c r="BJ192" s="12" t="s">
        <v>51</v>
      </c>
      <c r="BK192" s="107">
        <f>ROUND(I192*H192,2)</f>
        <v>0</v>
      </c>
      <c r="BL192" s="12" t="s">
        <v>181</v>
      </c>
      <c r="BM192" s="106" t="s">
        <v>472</v>
      </c>
    </row>
    <row r="193" spans="2:65" s="1" customFormat="1" ht="24.2" customHeight="1" x14ac:dyDescent="0.2">
      <c r="B193" s="94"/>
      <c r="C193" s="95" t="s">
        <v>216</v>
      </c>
      <c r="D193" s="95" t="s">
        <v>93</v>
      </c>
      <c r="E193" s="96" t="s">
        <v>473</v>
      </c>
      <c r="F193" s="97" t="s">
        <v>474</v>
      </c>
      <c r="G193" s="98" t="s">
        <v>145</v>
      </c>
      <c r="H193" s="99">
        <v>6.5000000000000002E-2</v>
      </c>
      <c r="I193" s="100"/>
      <c r="J193" s="100">
        <f>ROUND(I193*H193,2)</f>
        <v>0</v>
      </c>
      <c r="K193" s="101"/>
      <c r="L193" s="24"/>
      <c r="M193" s="102" t="s">
        <v>1</v>
      </c>
      <c r="N193" s="103" t="s">
        <v>32</v>
      </c>
      <c r="O193" s="104">
        <v>1.5</v>
      </c>
      <c r="P193" s="104">
        <f>O193*H193</f>
        <v>9.7500000000000003E-2</v>
      </c>
      <c r="Q193" s="104">
        <v>0</v>
      </c>
      <c r="R193" s="104">
        <f>Q193*H193</f>
        <v>0</v>
      </c>
      <c r="S193" s="104">
        <v>0</v>
      </c>
      <c r="T193" s="105">
        <f>S193*H193</f>
        <v>0</v>
      </c>
      <c r="AR193" s="106" t="s">
        <v>181</v>
      </c>
      <c r="AT193" s="106" t="s">
        <v>93</v>
      </c>
      <c r="AU193" s="106" t="s">
        <v>52</v>
      </c>
      <c r="AY193" s="12" t="s">
        <v>91</v>
      </c>
      <c r="BE193" s="107">
        <f>IF(N193="základní",J193,0)</f>
        <v>0</v>
      </c>
      <c r="BF193" s="107">
        <f>IF(N193="snížená",J193,0)</f>
        <v>0</v>
      </c>
      <c r="BG193" s="107">
        <f>IF(N193="zákl. přenesená",J193,0)</f>
        <v>0</v>
      </c>
      <c r="BH193" s="107">
        <f>IF(N193="sníž. přenesená",J193,0)</f>
        <v>0</v>
      </c>
      <c r="BI193" s="107">
        <f>IF(N193="nulová",J193,0)</f>
        <v>0</v>
      </c>
      <c r="BJ193" s="12" t="s">
        <v>51</v>
      </c>
      <c r="BK193" s="107">
        <f>ROUND(I193*H193,2)</f>
        <v>0</v>
      </c>
      <c r="BL193" s="12" t="s">
        <v>181</v>
      </c>
      <c r="BM193" s="106" t="s">
        <v>475</v>
      </c>
    </row>
    <row r="194" spans="2:65" s="7" customFormat="1" ht="22.9" customHeight="1" x14ac:dyDescent="0.2">
      <c r="B194" s="83"/>
      <c r="D194" s="84" t="s">
        <v>49</v>
      </c>
      <c r="E194" s="92" t="s">
        <v>302</v>
      </c>
      <c r="F194" s="92" t="s">
        <v>303</v>
      </c>
      <c r="J194" s="93">
        <f>BK194</f>
        <v>0</v>
      </c>
      <c r="L194" s="83"/>
      <c r="M194" s="87"/>
      <c r="P194" s="88">
        <f>SUM(P195:P215)</f>
        <v>6.2709999999999999</v>
      </c>
      <c r="R194" s="88">
        <f>SUM(R195:R215)</f>
        <v>1.8890499999999998E-2</v>
      </c>
      <c r="T194" s="89">
        <f>SUM(T195:T215)</f>
        <v>0</v>
      </c>
      <c r="AR194" s="84" t="s">
        <v>52</v>
      </c>
      <c r="AT194" s="90" t="s">
        <v>49</v>
      </c>
      <c r="AU194" s="90" t="s">
        <v>51</v>
      </c>
      <c r="AY194" s="84" t="s">
        <v>91</v>
      </c>
      <c r="BK194" s="91">
        <f>SUM(BK195:BK215)</f>
        <v>0</v>
      </c>
    </row>
    <row r="195" spans="2:65" s="1" customFormat="1" ht="24.2" customHeight="1" x14ac:dyDescent="0.2">
      <c r="B195" s="94"/>
      <c r="C195" s="95" t="s">
        <v>221</v>
      </c>
      <c r="D195" s="95" t="s">
        <v>93</v>
      </c>
      <c r="E195" s="96" t="s">
        <v>476</v>
      </c>
      <c r="F195" s="97" t="s">
        <v>477</v>
      </c>
      <c r="G195" s="98" t="s">
        <v>103</v>
      </c>
      <c r="H195" s="99">
        <v>17</v>
      </c>
      <c r="I195" s="100"/>
      <c r="J195" s="100">
        <f t="shared" ref="J195:J200" si="0">ROUND(I195*H195,2)</f>
        <v>0</v>
      </c>
      <c r="K195" s="101"/>
      <c r="L195" s="24"/>
      <c r="M195" s="102" t="s">
        <v>1</v>
      </c>
      <c r="N195" s="103" t="s">
        <v>32</v>
      </c>
      <c r="O195" s="104">
        <v>0.08</v>
      </c>
      <c r="P195" s="104">
        <f t="shared" ref="P195:P200" si="1">O195*H195</f>
        <v>1.36</v>
      </c>
      <c r="Q195" s="104">
        <v>0</v>
      </c>
      <c r="R195" s="104">
        <f t="shared" ref="R195:R200" si="2">Q195*H195</f>
        <v>0</v>
      </c>
      <c r="S195" s="104">
        <v>0</v>
      </c>
      <c r="T195" s="105">
        <f t="shared" ref="T195:T200" si="3">S195*H195</f>
        <v>0</v>
      </c>
      <c r="AR195" s="106" t="s">
        <v>181</v>
      </c>
      <c r="AT195" s="106" t="s">
        <v>93</v>
      </c>
      <c r="AU195" s="106" t="s">
        <v>52</v>
      </c>
      <c r="AY195" s="12" t="s">
        <v>91</v>
      </c>
      <c r="BE195" s="107">
        <f t="shared" ref="BE195:BE200" si="4">IF(N195="základní",J195,0)</f>
        <v>0</v>
      </c>
      <c r="BF195" s="107">
        <f t="shared" ref="BF195:BF200" si="5">IF(N195="snížená",J195,0)</f>
        <v>0</v>
      </c>
      <c r="BG195" s="107">
        <f t="shared" ref="BG195:BG200" si="6">IF(N195="zákl. přenesená",J195,0)</f>
        <v>0</v>
      </c>
      <c r="BH195" s="107">
        <f t="shared" ref="BH195:BH200" si="7">IF(N195="sníž. přenesená",J195,0)</f>
        <v>0</v>
      </c>
      <c r="BI195" s="107">
        <f t="shared" ref="BI195:BI200" si="8">IF(N195="nulová",J195,0)</f>
        <v>0</v>
      </c>
      <c r="BJ195" s="12" t="s">
        <v>51</v>
      </c>
      <c r="BK195" s="107">
        <f t="shared" ref="BK195:BK200" si="9">ROUND(I195*H195,2)</f>
        <v>0</v>
      </c>
      <c r="BL195" s="12" t="s">
        <v>181</v>
      </c>
      <c r="BM195" s="106" t="s">
        <v>478</v>
      </c>
    </row>
    <row r="196" spans="2:65" s="1" customFormat="1" ht="21.75" customHeight="1" x14ac:dyDescent="0.2">
      <c r="B196" s="94"/>
      <c r="C196" s="121" t="s">
        <v>227</v>
      </c>
      <c r="D196" s="121" t="s">
        <v>142</v>
      </c>
      <c r="E196" s="122" t="s">
        <v>479</v>
      </c>
      <c r="F196" s="123" t="s">
        <v>480</v>
      </c>
      <c r="G196" s="124" t="s">
        <v>103</v>
      </c>
      <c r="H196" s="125">
        <v>17</v>
      </c>
      <c r="I196" s="126"/>
      <c r="J196" s="126">
        <f t="shared" si="0"/>
        <v>0</v>
      </c>
      <c r="K196" s="127"/>
      <c r="L196" s="128"/>
      <c r="M196" s="129" t="s">
        <v>1</v>
      </c>
      <c r="N196" s="130" t="s">
        <v>32</v>
      </c>
      <c r="O196" s="104">
        <v>0</v>
      </c>
      <c r="P196" s="104">
        <f t="shared" si="1"/>
        <v>0</v>
      </c>
      <c r="Q196" s="104">
        <v>3.1E-4</v>
      </c>
      <c r="R196" s="104">
        <f t="shared" si="2"/>
        <v>5.2700000000000004E-3</v>
      </c>
      <c r="S196" s="104">
        <v>0</v>
      </c>
      <c r="T196" s="105">
        <f t="shared" si="3"/>
        <v>0</v>
      </c>
      <c r="AR196" s="106" t="s">
        <v>258</v>
      </c>
      <c r="AT196" s="106" t="s">
        <v>142</v>
      </c>
      <c r="AU196" s="106" t="s">
        <v>52</v>
      </c>
      <c r="AY196" s="12" t="s">
        <v>91</v>
      </c>
      <c r="BE196" s="107">
        <f t="shared" si="4"/>
        <v>0</v>
      </c>
      <c r="BF196" s="107">
        <f t="shared" si="5"/>
        <v>0</v>
      </c>
      <c r="BG196" s="107">
        <f t="shared" si="6"/>
        <v>0</v>
      </c>
      <c r="BH196" s="107">
        <f t="shared" si="7"/>
        <v>0</v>
      </c>
      <c r="BI196" s="107">
        <f t="shared" si="8"/>
        <v>0</v>
      </c>
      <c r="BJ196" s="12" t="s">
        <v>51</v>
      </c>
      <c r="BK196" s="107">
        <f t="shared" si="9"/>
        <v>0</v>
      </c>
      <c r="BL196" s="12" t="s">
        <v>181</v>
      </c>
      <c r="BM196" s="106" t="s">
        <v>481</v>
      </c>
    </row>
    <row r="197" spans="2:65" s="1" customFormat="1" ht="24.2" customHeight="1" x14ac:dyDescent="0.2">
      <c r="B197" s="94"/>
      <c r="C197" s="95" t="s">
        <v>232</v>
      </c>
      <c r="D197" s="95" t="s">
        <v>93</v>
      </c>
      <c r="E197" s="96" t="s">
        <v>305</v>
      </c>
      <c r="F197" s="97" t="s">
        <v>306</v>
      </c>
      <c r="G197" s="98" t="s">
        <v>103</v>
      </c>
      <c r="H197" s="99">
        <v>11</v>
      </c>
      <c r="I197" s="100"/>
      <c r="J197" s="100">
        <f t="shared" si="0"/>
        <v>0</v>
      </c>
      <c r="K197" s="101"/>
      <c r="L197" s="24"/>
      <c r="M197" s="102" t="s">
        <v>1</v>
      </c>
      <c r="N197" s="103" t="s">
        <v>32</v>
      </c>
      <c r="O197" s="104">
        <v>0.10199999999999999</v>
      </c>
      <c r="P197" s="104">
        <f t="shared" si="1"/>
        <v>1.1219999999999999</v>
      </c>
      <c r="Q197" s="104">
        <v>0</v>
      </c>
      <c r="R197" s="104">
        <f t="shared" si="2"/>
        <v>0</v>
      </c>
      <c r="S197" s="104">
        <v>0</v>
      </c>
      <c r="T197" s="105">
        <f t="shared" si="3"/>
        <v>0</v>
      </c>
      <c r="AR197" s="106" t="s">
        <v>181</v>
      </c>
      <c r="AT197" s="106" t="s">
        <v>93</v>
      </c>
      <c r="AU197" s="106" t="s">
        <v>52</v>
      </c>
      <c r="AY197" s="12" t="s">
        <v>91</v>
      </c>
      <c r="BE197" s="107">
        <f t="shared" si="4"/>
        <v>0</v>
      </c>
      <c r="BF197" s="107">
        <f t="shared" si="5"/>
        <v>0</v>
      </c>
      <c r="BG197" s="107">
        <f t="shared" si="6"/>
        <v>0</v>
      </c>
      <c r="BH197" s="107">
        <f t="shared" si="7"/>
        <v>0</v>
      </c>
      <c r="BI197" s="107">
        <f t="shared" si="8"/>
        <v>0</v>
      </c>
      <c r="BJ197" s="12" t="s">
        <v>51</v>
      </c>
      <c r="BK197" s="107">
        <f t="shared" si="9"/>
        <v>0</v>
      </c>
      <c r="BL197" s="12" t="s">
        <v>181</v>
      </c>
      <c r="BM197" s="106" t="s">
        <v>482</v>
      </c>
    </row>
    <row r="198" spans="2:65" s="1" customFormat="1" ht="24.2" customHeight="1" x14ac:dyDescent="0.2">
      <c r="B198" s="94"/>
      <c r="C198" s="121" t="s">
        <v>237</v>
      </c>
      <c r="D198" s="121" t="s">
        <v>142</v>
      </c>
      <c r="E198" s="122" t="s">
        <v>309</v>
      </c>
      <c r="F198" s="123" t="s">
        <v>310</v>
      </c>
      <c r="G198" s="124" t="s">
        <v>103</v>
      </c>
      <c r="H198" s="125">
        <v>11</v>
      </c>
      <c r="I198" s="126"/>
      <c r="J198" s="126">
        <f t="shared" si="0"/>
        <v>0</v>
      </c>
      <c r="K198" s="127"/>
      <c r="L198" s="128"/>
      <c r="M198" s="129" t="s">
        <v>1</v>
      </c>
      <c r="N198" s="130" t="s">
        <v>32</v>
      </c>
      <c r="O198" s="104">
        <v>0</v>
      </c>
      <c r="P198" s="104">
        <f t="shared" si="1"/>
        <v>0</v>
      </c>
      <c r="Q198" s="104">
        <v>7.3999999999999999E-4</v>
      </c>
      <c r="R198" s="104">
        <f t="shared" si="2"/>
        <v>8.1399999999999997E-3</v>
      </c>
      <c r="S198" s="104">
        <v>0</v>
      </c>
      <c r="T198" s="105">
        <f t="shared" si="3"/>
        <v>0</v>
      </c>
      <c r="AR198" s="106" t="s">
        <v>258</v>
      </c>
      <c r="AT198" s="106" t="s">
        <v>142</v>
      </c>
      <c r="AU198" s="106" t="s">
        <v>52</v>
      </c>
      <c r="AY198" s="12" t="s">
        <v>91</v>
      </c>
      <c r="BE198" s="107">
        <f t="shared" si="4"/>
        <v>0</v>
      </c>
      <c r="BF198" s="107">
        <f t="shared" si="5"/>
        <v>0</v>
      </c>
      <c r="BG198" s="107">
        <f t="shared" si="6"/>
        <v>0</v>
      </c>
      <c r="BH198" s="107">
        <f t="shared" si="7"/>
        <v>0</v>
      </c>
      <c r="BI198" s="107">
        <f t="shared" si="8"/>
        <v>0</v>
      </c>
      <c r="BJ198" s="12" t="s">
        <v>51</v>
      </c>
      <c r="BK198" s="107">
        <f t="shared" si="9"/>
        <v>0</v>
      </c>
      <c r="BL198" s="12" t="s">
        <v>181</v>
      </c>
      <c r="BM198" s="106" t="s">
        <v>483</v>
      </c>
    </row>
    <row r="199" spans="2:65" s="1" customFormat="1" ht="24.2" customHeight="1" x14ac:dyDescent="0.2">
      <c r="B199" s="94"/>
      <c r="C199" s="95" t="s">
        <v>242</v>
      </c>
      <c r="D199" s="95" t="s">
        <v>93</v>
      </c>
      <c r="E199" s="96" t="s">
        <v>313</v>
      </c>
      <c r="F199" s="97" t="s">
        <v>314</v>
      </c>
      <c r="G199" s="98" t="s">
        <v>103</v>
      </c>
      <c r="H199" s="99">
        <v>7</v>
      </c>
      <c r="I199" s="100"/>
      <c r="J199" s="100">
        <f t="shared" si="0"/>
        <v>0</v>
      </c>
      <c r="K199" s="101"/>
      <c r="L199" s="24"/>
      <c r="M199" s="102" t="s">
        <v>1</v>
      </c>
      <c r="N199" s="103" t="s">
        <v>32</v>
      </c>
      <c r="O199" s="104">
        <v>4.5999999999999999E-2</v>
      </c>
      <c r="P199" s="104">
        <f t="shared" si="1"/>
        <v>0.32200000000000001</v>
      </c>
      <c r="Q199" s="104">
        <v>0</v>
      </c>
      <c r="R199" s="104">
        <f t="shared" si="2"/>
        <v>0</v>
      </c>
      <c r="S199" s="104">
        <v>0</v>
      </c>
      <c r="T199" s="105">
        <f t="shared" si="3"/>
        <v>0</v>
      </c>
      <c r="AR199" s="106" t="s">
        <v>181</v>
      </c>
      <c r="AT199" s="106" t="s">
        <v>93</v>
      </c>
      <c r="AU199" s="106" t="s">
        <v>52</v>
      </c>
      <c r="AY199" s="12" t="s">
        <v>91</v>
      </c>
      <c r="BE199" s="107">
        <f t="shared" si="4"/>
        <v>0</v>
      </c>
      <c r="BF199" s="107">
        <f t="shared" si="5"/>
        <v>0</v>
      </c>
      <c r="BG199" s="107">
        <f t="shared" si="6"/>
        <v>0</v>
      </c>
      <c r="BH199" s="107">
        <f t="shared" si="7"/>
        <v>0</v>
      </c>
      <c r="BI199" s="107">
        <f t="shared" si="8"/>
        <v>0</v>
      </c>
      <c r="BJ199" s="12" t="s">
        <v>51</v>
      </c>
      <c r="BK199" s="107">
        <f t="shared" si="9"/>
        <v>0</v>
      </c>
      <c r="BL199" s="12" t="s">
        <v>181</v>
      </c>
      <c r="BM199" s="106" t="s">
        <v>484</v>
      </c>
    </row>
    <row r="200" spans="2:65" s="1" customFormat="1" ht="24.2" customHeight="1" x14ac:dyDescent="0.2">
      <c r="B200" s="94"/>
      <c r="C200" s="121" t="s">
        <v>246</v>
      </c>
      <c r="D200" s="121" t="s">
        <v>142</v>
      </c>
      <c r="E200" s="122" t="s">
        <v>317</v>
      </c>
      <c r="F200" s="123" t="s">
        <v>318</v>
      </c>
      <c r="G200" s="124" t="s">
        <v>103</v>
      </c>
      <c r="H200" s="125">
        <v>8.0500000000000007</v>
      </c>
      <c r="I200" s="126"/>
      <c r="J200" s="126">
        <f t="shared" si="0"/>
        <v>0</v>
      </c>
      <c r="K200" s="127"/>
      <c r="L200" s="128"/>
      <c r="M200" s="129" t="s">
        <v>1</v>
      </c>
      <c r="N200" s="130" t="s">
        <v>32</v>
      </c>
      <c r="O200" s="104">
        <v>0</v>
      </c>
      <c r="P200" s="104">
        <f t="shared" si="1"/>
        <v>0</v>
      </c>
      <c r="Q200" s="104">
        <v>1.2E-4</v>
      </c>
      <c r="R200" s="104">
        <f t="shared" si="2"/>
        <v>9.6600000000000006E-4</v>
      </c>
      <c r="S200" s="104">
        <v>0</v>
      </c>
      <c r="T200" s="105">
        <f t="shared" si="3"/>
        <v>0</v>
      </c>
      <c r="AR200" s="106" t="s">
        <v>258</v>
      </c>
      <c r="AT200" s="106" t="s">
        <v>142</v>
      </c>
      <c r="AU200" s="106" t="s">
        <v>52</v>
      </c>
      <c r="AY200" s="12" t="s">
        <v>91</v>
      </c>
      <c r="BE200" s="107">
        <f t="shared" si="4"/>
        <v>0</v>
      </c>
      <c r="BF200" s="107">
        <f t="shared" si="5"/>
        <v>0</v>
      </c>
      <c r="BG200" s="107">
        <f t="shared" si="6"/>
        <v>0</v>
      </c>
      <c r="BH200" s="107">
        <f t="shared" si="7"/>
        <v>0</v>
      </c>
      <c r="BI200" s="107">
        <f t="shared" si="8"/>
        <v>0</v>
      </c>
      <c r="BJ200" s="12" t="s">
        <v>51</v>
      </c>
      <c r="BK200" s="107">
        <f t="shared" si="9"/>
        <v>0</v>
      </c>
      <c r="BL200" s="12" t="s">
        <v>181</v>
      </c>
      <c r="BM200" s="106" t="s">
        <v>485</v>
      </c>
    </row>
    <row r="201" spans="2:65" s="8" customFormat="1" ht="67.5" x14ac:dyDescent="0.2">
      <c r="B201" s="108"/>
      <c r="D201" s="109" t="s">
        <v>99</v>
      </c>
      <c r="F201" s="111" t="s">
        <v>486</v>
      </c>
      <c r="H201" s="112">
        <v>8.0500000000000007</v>
      </c>
      <c r="L201" s="108"/>
      <c r="M201" s="113"/>
      <c r="T201" s="114"/>
      <c r="AT201" s="110" t="s">
        <v>99</v>
      </c>
      <c r="AU201" s="110" t="s">
        <v>52</v>
      </c>
      <c r="AV201" s="8" t="s">
        <v>52</v>
      </c>
      <c r="AW201" s="8" t="s">
        <v>3</v>
      </c>
      <c r="AX201" s="8" t="s">
        <v>51</v>
      </c>
      <c r="AY201" s="110" t="s">
        <v>91</v>
      </c>
    </row>
    <row r="202" spans="2:65" s="1" customFormat="1" ht="24.2" customHeight="1" x14ac:dyDescent="0.2">
      <c r="B202" s="94"/>
      <c r="C202" s="95" t="s">
        <v>250</v>
      </c>
      <c r="D202" s="95" t="s">
        <v>93</v>
      </c>
      <c r="E202" s="96" t="s">
        <v>322</v>
      </c>
      <c r="F202" s="97" t="s">
        <v>323</v>
      </c>
      <c r="G202" s="98" t="s">
        <v>103</v>
      </c>
      <c r="H202" s="99">
        <v>19</v>
      </c>
      <c r="I202" s="100"/>
      <c r="J202" s="100">
        <f>ROUND(I202*H202,2)</f>
        <v>0</v>
      </c>
      <c r="K202" s="101"/>
      <c r="L202" s="24"/>
      <c r="M202" s="102" t="s">
        <v>1</v>
      </c>
      <c r="N202" s="103" t="s">
        <v>32</v>
      </c>
      <c r="O202" s="104">
        <v>6.8000000000000005E-2</v>
      </c>
      <c r="P202" s="104">
        <f>O202*H202</f>
        <v>1.292</v>
      </c>
      <c r="Q202" s="104">
        <v>0</v>
      </c>
      <c r="R202" s="104">
        <f>Q202*H202</f>
        <v>0</v>
      </c>
      <c r="S202" s="104">
        <v>0</v>
      </c>
      <c r="T202" s="105">
        <f>S202*H202</f>
        <v>0</v>
      </c>
      <c r="AR202" s="106" t="s">
        <v>181</v>
      </c>
      <c r="AT202" s="106" t="s">
        <v>93</v>
      </c>
      <c r="AU202" s="106" t="s">
        <v>52</v>
      </c>
      <c r="AY202" s="12" t="s">
        <v>91</v>
      </c>
      <c r="BE202" s="107">
        <f>IF(N202="základní",J202,0)</f>
        <v>0</v>
      </c>
      <c r="BF202" s="107">
        <f>IF(N202="snížená",J202,0)</f>
        <v>0</v>
      </c>
      <c r="BG202" s="107">
        <f>IF(N202="zákl. přenesená",J202,0)</f>
        <v>0</v>
      </c>
      <c r="BH202" s="107">
        <f>IF(N202="sníž. přenesená",J202,0)</f>
        <v>0</v>
      </c>
      <c r="BI202" s="107">
        <f>IF(N202="nulová",J202,0)</f>
        <v>0</v>
      </c>
      <c r="BJ202" s="12" t="s">
        <v>51</v>
      </c>
      <c r="BK202" s="107">
        <f>ROUND(I202*H202,2)</f>
        <v>0</v>
      </c>
      <c r="BL202" s="12" t="s">
        <v>181</v>
      </c>
      <c r="BM202" s="106" t="s">
        <v>487</v>
      </c>
    </row>
    <row r="203" spans="2:65" s="1" customFormat="1" ht="24.2" customHeight="1" x14ac:dyDescent="0.2">
      <c r="B203" s="94"/>
      <c r="C203" s="121" t="s">
        <v>254</v>
      </c>
      <c r="D203" s="121" t="s">
        <v>142</v>
      </c>
      <c r="E203" s="122" t="s">
        <v>326</v>
      </c>
      <c r="F203" s="123" t="s">
        <v>327</v>
      </c>
      <c r="G203" s="124" t="s">
        <v>103</v>
      </c>
      <c r="H203" s="125">
        <v>21.85</v>
      </c>
      <c r="I203" s="126"/>
      <c r="J203" s="126">
        <f>ROUND(I203*H203,2)</f>
        <v>0</v>
      </c>
      <c r="K203" s="127"/>
      <c r="L203" s="128"/>
      <c r="M203" s="129" t="s">
        <v>1</v>
      </c>
      <c r="N203" s="130" t="s">
        <v>32</v>
      </c>
      <c r="O203" s="104">
        <v>0</v>
      </c>
      <c r="P203" s="104">
        <f>O203*H203</f>
        <v>0</v>
      </c>
      <c r="Q203" s="104">
        <v>1.7000000000000001E-4</v>
      </c>
      <c r="R203" s="104">
        <f>Q203*H203</f>
        <v>3.7145000000000004E-3</v>
      </c>
      <c r="S203" s="104">
        <v>0</v>
      </c>
      <c r="T203" s="105">
        <f>S203*H203</f>
        <v>0</v>
      </c>
      <c r="AR203" s="106" t="s">
        <v>258</v>
      </c>
      <c r="AT203" s="106" t="s">
        <v>142</v>
      </c>
      <c r="AU203" s="106" t="s">
        <v>52</v>
      </c>
      <c r="AY203" s="12" t="s">
        <v>91</v>
      </c>
      <c r="BE203" s="107">
        <f>IF(N203="základní",J203,0)</f>
        <v>0</v>
      </c>
      <c r="BF203" s="107">
        <f>IF(N203="snížená",J203,0)</f>
        <v>0</v>
      </c>
      <c r="BG203" s="107">
        <f>IF(N203="zákl. přenesená",J203,0)</f>
        <v>0</v>
      </c>
      <c r="BH203" s="107">
        <f>IF(N203="sníž. přenesená",J203,0)</f>
        <v>0</v>
      </c>
      <c r="BI203" s="107">
        <f>IF(N203="nulová",J203,0)</f>
        <v>0</v>
      </c>
      <c r="BJ203" s="12" t="s">
        <v>51</v>
      </c>
      <c r="BK203" s="107">
        <f>ROUND(I203*H203,2)</f>
        <v>0</v>
      </c>
      <c r="BL203" s="12" t="s">
        <v>181</v>
      </c>
      <c r="BM203" s="106" t="s">
        <v>488</v>
      </c>
    </row>
    <row r="204" spans="2:65" s="8" customFormat="1" ht="67.5" x14ac:dyDescent="0.2">
      <c r="B204" s="108"/>
      <c r="D204" s="109" t="s">
        <v>99</v>
      </c>
      <c r="F204" s="111" t="s">
        <v>489</v>
      </c>
      <c r="H204" s="112">
        <v>21.85</v>
      </c>
      <c r="L204" s="108"/>
      <c r="M204" s="113"/>
      <c r="T204" s="114"/>
      <c r="AT204" s="110" t="s">
        <v>99</v>
      </c>
      <c r="AU204" s="110" t="s">
        <v>52</v>
      </c>
      <c r="AV204" s="8" t="s">
        <v>52</v>
      </c>
      <c r="AW204" s="8" t="s">
        <v>3</v>
      </c>
      <c r="AX204" s="8" t="s">
        <v>51</v>
      </c>
      <c r="AY204" s="110" t="s">
        <v>91</v>
      </c>
    </row>
    <row r="205" spans="2:65" s="1" customFormat="1" ht="24.2" customHeight="1" x14ac:dyDescent="0.2">
      <c r="B205" s="94"/>
      <c r="C205" s="95" t="s">
        <v>258</v>
      </c>
      <c r="D205" s="95" t="s">
        <v>93</v>
      </c>
      <c r="E205" s="96" t="s">
        <v>331</v>
      </c>
      <c r="F205" s="97" t="s">
        <v>332</v>
      </c>
      <c r="G205" s="98" t="s">
        <v>240</v>
      </c>
      <c r="H205" s="99">
        <v>20</v>
      </c>
      <c r="I205" s="100"/>
      <c r="J205" s="100">
        <f>ROUND(I205*H205,2)</f>
        <v>0</v>
      </c>
      <c r="K205" s="101"/>
      <c r="L205" s="24"/>
      <c r="M205" s="102" t="s">
        <v>1</v>
      </c>
      <c r="N205" s="103" t="s">
        <v>32</v>
      </c>
      <c r="O205" s="104">
        <v>5.0999999999999997E-2</v>
      </c>
      <c r="P205" s="104">
        <f>O205*H205</f>
        <v>1.02</v>
      </c>
      <c r="Q205" s="104">
        <v>0</v>
      </c>
      <c r="R205" s="104">
        <f>Q205*H205</f>
        <v>0</v>
      </c>
      <c r="S205" s="104">
        <v>0</v>
      </c>
      <c r="T205" s="105">
        <f>S205*H205</f>
        <v>0</v>
      </c>
      <c r="AR205" s="106" t="s">
        <v>181</v>
      </c>
      <c r="AT205" s="106" t="s">
        <v>93</v>
      </c>
      <c r="AU205" s="106" t="s">
        <v>52</v>
      </c>
      <c r="AY205" s="12" t="s">
        <v>91</v>
      </c>
      <c r="BE205" s="107">
        <f>IF(N205="základní",J205,0)</f>
        <v>0</v>
      </c>
      <c r="BF205" s="107">
        <f>IF(N205="snížená",J205,0)</f>
        <v>0</v>
      </c>
      <c r="BG205" s="107">
        <f>IF(N205="zákl. přenesená",J205,0)</f>
        <v>0</v>
      </c>
      <c r="BH205" s="107">
        <f>IF(N205="sníž. přenesená",J205,0)</f>
        <v>0</v>
      </c>
      <c r="BI205" s="107">
        <f>IF(N205="nulová",J205,0)</f>
        <v>0</v>
      </c>
      <c r="BJ205" s="12" t="s">
        <v>51</v>
      </c>
      <c r="BK205" s="107">
        <f>ROUND(I205*H205,2)</f>
        <v>0</v>
      </c>
      <c r="BL205" s="12" t="s">
        <v>181</v>
      </c>
      <c r="BM205" s="106" t="s">
        <v>490</v>
      </c>
    </row>
    <row r="206" spans="2:65" s="8" customFormat="1" x14ac:dyDescent="0.2">
      <c r="B206" s="108"/>
      <c r="D206" s="109" t="s">
        <v>99</v>
      </c>
      <c r="E206" s="110" t="s">
        <v>1</v>
      </c>
      <c r="F206" s="111" t="s">
        <v>491</v>
      </c>
      <c r="H206" s="112">
        <v>4</v>
      </c>
      <c r="L206" s="108"/>
      <c r="M206" s="113"/>
      <c r="T206" s="114"/>
      <c r="AT206" s="110" t="s">
        <v>99</v>
      </c>
      <c r="AU206" s="110" t="s">
        <v>52</v>
      </c>
      <c r="AV206" s="8" t="s">
        <v>52</v>
      </c>
      <c r="AW206" s="8" t="s">
        <v>24</v>
      </c>
      <c r="AX206" s="8" t="s">
        <v>50</v>
      </c>
      <c r="AY206" s="110" t="s">
        <v>91</v>
      </c>
    </row>
    <row r="207" spans="2:65" s="8" customFormat="1" x14ac:dyDescent="0.2">
      <c r="B207" s="108"/>
      <c r="D207" s="109" t="s">
        <v>99</v>
      </c>
      <c r="E207" s="110" t="s">
        <v>1</v>
      </c>
      <c r="F207" s="111" t="s">
        <v>492</v>
      </c>
      <c r="H207" s="112">
        <v>16</v>
      </c>
      <c r="L207" s="108"/>
      <c r="M207" s="113"/>
      <c r="T207" s="114"/>
      <c r="AT207" s="110" t="s">
        <v>99</v>
      </c>
      <c r="AU207" s="110" t="s">
        <v>52</v>
      </c>
      <c r="AV207" s="8" t="s">
        <v>52</v>
      </c>
      <c r="AW207" s="8" t="s">
        <v>24</v>
      </c>
      <c r="AX207" s="8" t="s">
        <v>50</v>
      </c>
      <c r="AY207" s="110" t="s">
        <v>91</v>
      </c>
    </row>
    <row r="208" spans="2:65" s="9" customFormat="1" x14ac:dyDescent="0.2">
      <c r="B208" s="115"/>
      <c r="D208" s="109" t="s">
        <v>99</v>
      </c>
      <c r="E208" s="116" t="s">
        <v>1</v>
      </c>
      <c r="F208" s="117" t="s">
        <v>112</v>
      </c>
      <c r="H208" s="118">
        <v>20</v>
      </c>
      <c r="L208" s="115"/>
      <c r="M208" s="119"/>
      <c r="T208" s="120"/>
      <c r="AT208" s="116" t="s">
        <v>99</v>
      </c>
      <c r="AU208" s="116" t="s">
        <v>52</v>
      </c>
      <c r="AV208" s="9" t="s">
        <v>97</v>
      </c>
      <c r="AW208" s="9" t="s">
        <v>24</v>
      </c>
      <c r="AX208" s="9" t="s">
        <v>51</v>
      </c>
      <c r="AY208" s="116" t="s">
        <v>91</v>
      </c>
    </row>
    <row r="209" spans="2:65" s="1" customFormat="1" ht="21.75" customHeight="1" x14ac:dyDescent="0.2">
      <c r="B209" s="94"/>
      <c r="C209" s="95" t="s">
        <v>262</v>
      </c>
      <c r="D209" s="95" t="s">
        <v>93</v>
      </c>
      <c r="E209" s="96" t="s">
        <v>335</v>
      </c>
      <c r="F209" s="97" t="s">
        <v>336</v>
      </c>
      <c r="G209" s="98" t="s">
        <v>240</v>
      </c>
      <c r="H209" s="99">
        <v>3</v>
      </c>
      <c r="I209" s="100"/>
      <c r="J209" s="100">
        <f>ROUND(I209*H209,2)</f>
        <v>0</v>
      </c>
      <c r="K209" s="101"/>
      <c r="L209" s="24"/>
      <c r="M209" s="102" t="s">
        <v>1</v>
      </c>
      <c r="N209" s="103" t="s">
        <v>32</v>
      </c>
      <c r="O209" s="104">
        <v>0.19</v>
      </c>
      <c r="P209" s="104">
        <f>O209*H209</f>
        <v>0.57000000000000006</v>
      </c>
      <c r="Q209" s="104">
        <v>0</v>
      </c>
      <c r="R209" s="104">
        <f>Q209*H209</f>
        <v>0</v>
      </c>
      <c r="S209" s="104">
        <v>0</v>
      </c>
      <c r="T209" s="105">
        <f>S209*H209</f>
        <v>0</v>
      </c>
      <c r="AR209" s="106" t="s">
        <v>181</v>
      </c>
      <c r="AT209" s="106" t="s">
        <v>93</v>
      </c>
      <c r="AU209" s="106" t="s">
        <v>52</v>
      </c>
      <c r="AY209" s="12" t="s">
        <v>91</v>
      </c>
      <c r="BE209" s="107">
        <f>IF(N209="základní",J209,0)</f>
        <v>0</v>
      </c>
      <c r="BF209" s="107">
        <f>IF(N209="snížená",J209,0)</f>
        <v>0</v>
      </c>
      <c r="BG209" s="107">
        <f>IF(N209="zákl. přenesená",J209,0)</f>
        <v>0</v>
      </c>
      <c r="BH209" s="107">
        <f>IF(N209="sníž. přenesená",J209,0)</f>
        <v>0</v>
      </c>
      <c r="BI209" s="107">
        <f>IF(N209="nulová",J209,0)</f>
        <v>0</v>
      </c>
      <c r="BJ209" s="12" t="s">
        <v>51</v>
      </c>
      <c r="BK209" s="107">
        <f>ROUND(I209*H209,2)</f>
        <v>0</v>
      </c>
      <c r="BL209" s="12" t="s">
        <v>181</v>
      </c>
      <c r="BM209" s="106" t="s">
        <v>493</v>
      </c>
    </row>
    <row r="210" spans="2:65" s="8" customFormat="1" ht="22.5" x14ac:dyDescent="0.2">
      <c r="B210" s="108"/>
      <c r="D210" s="109" t="s">
        <v>99</v>
      </c>
      <c r="E210" s="110" t="s">
        <v>1</v>
      </c>
      <c r="F210" s="111" t="s">
        <v>494</v>
      </c>
      <c r="H210" s="112">
        <v>1</v>
      </c>
      <c r="L210" s="108"/>
      <c r="M210" s="113"/>
      <c r="T210" s="114"/>
      <c r="AT210" s="110" t="s">
        <v>99</v>
      </c>
      <c r="AU210" s="110" t="s">
        <v>52</v>
      </c>
      <c r="AV210" s="8" t="s">
        <v>52</v>
      </c>
      <c r="AW210" s="8" t="s">
        <v>24</v>
      </c>
      <c r="AX210" s="8" t="s">
        <v>50</v>
      </c>
      <c r="AY210" s="110" t="s">
        <v>91</v>
      </c>
    </row>
    <row r="211" spans="2:65" s="8" customFormat="1" x14ac:dyDescent="0.2">
      <c r="B211" s="108"/>
      <c r="D211" s="109" t="s">
        <v>99</v>
      </c>
      <c r="E211" s="110" t="s">
        <v>1</v>
      </c>
      <c r="F211" s="111" t="s">
        <v>495</v>
      </c>
      <c r="H211" s="112">
        <v>1</v>
      </c>
      <c r="L211" s="108"/>
      <c r="M211" s="113"/>
      <c r="T211" s="114"/>
      <c r="AT211" s="110" t="s">
        <v>99</v>
      </c>
      <c r="AU211" s="110" t="s">
        <v>52</v>
      </c>
      <c r="AV211" s="8" t="s">
        <v>52</v>
      </c>
      <c r="AW211" s="8" t="s">
        <v>24</v>
      </c>
      <c r="AX211" s="8" t="s">
        <v>50</v>
      </c>
      <c r="AY211" s="110" t="s">
        <v>91</v>
      </c>
    </row>
    <row r="212" spans="2:65" s="8" customFormat="1" x14ac:dyDescent="0.2">
      <c r="B212" s="108"/>
      <c r="D212" s="109" t="s">
        <v>99</v>
      </c>
      <c r="E212" s="110" t="s">
        <v>1</v>
      </c>
      <c r="F212" s="111" t="s">
        <v>496</v>
      </c>
      <c r="H212" s="112">
        <v>1</v>
      </c>
      <c r="L212" s="108"/>
      <c r="M212" s="113"/>
      <c r="T212" s="114"/>
      <c r="AT212" s="110" t="s">
        <v>99</v>
      </c>
      <c r="AU212" s="110" t="s">
        <v>52</v>
      </c>
      <c r="AV212" s="8" t="s">
        <v>52</v>
      </c>
      <c r="AW212" s="8" t="s">
        <v>24</v>
      </c>
      <c r="AX212" s="8" t="s">
        <v>50</v>
      </c>
      <c r="AY212" s="110" t="s">
        <v>91</v>
      </c>
    </row>
    <row r="213" spans="2:65" s="9" customFormat="1" x14ac:dyDescent="0.2">
      <c r="B213" s="115"/>
      <c r="D213" s="109" t="s">
        <v>99</v>
      </c>
      <c r="E213" s="116" t="s">
        <v>1</v>
      </c>
      <c r="F213" s="117" t="s">
        <v>112</v>
      </c>
      <c r="H213" s="118">
        <v>3</v>
      </c>
      <c r="L213" s="115"/>
      <c r="M213" s="119"/>
      <c r="T213" s="120"/>
      <c r="AT213" s="116" t="s">
        <v>99</v>
      </c>
      <c r="AU213" s="116" t="s">
        <v>52</v>
      </c>
      <c r="AV213" s="9" t="s">
        <v>97</v>
      </c>
      <c r="AW213" s="9" t="s">
        <v>24</v>
      </c>
      <c r="AX213" s="9" t="s">
        <v>51</v>
      </c>
      <c r="AY213" s="116" t="s">
        <v>91</v>
      </c>
    </row>
    <row r="214" spans="2:65" s="1" customFormat="1" ht="24.2" customHeight="1" x14ac:dyDescent="0.2">
      <c r="B214" s="94"/>
      <c r="C214" s="95" t="s">
        <v>266</v>
      </c>
      <c r="D214" s="95" t="s">
        <v>93</v>
      </c>
      <c r="E214" s="96" t="s">
        <v>339</v>
      </c>
      <c r="F214" s="97" t="s">
        <v>340</v>
      </c>
      <c r="G214" s="98" t="s">
        <v>240</v>
      </c>
      <c r="H214" s="99">
        <v>1</v>
      </c>
      <c r="I214" s="100"/>
      <c r="J214" s="100">
        <f>ROUND(I214*H214,2)</f>
        <v>0</v>
      </c>
      <c r="K214" s="101"/>
      <c r="L214" s="24"/>
      <c r="M214" s="102" t="s">
        <v>1</v>
      </c>
      <c r="N214" s="103" t="s">
        <v>32</v>
      </c>
      <c r="O214" s="104">
        <v>0.58499999999999996</v>
      </c>
      <c r="P214" s="104">
        <f>O214*H214</f>
        <v>0.58499999999999996</v>
      </c>
      <c r="Q214" s="104">
        <v>0</v>
      </c>
      <c r="R214" s="104">
        <f>Q214*H214</f>
        <v>0</v>
      </c>
      <c r="S214" s="104">
        <v>0</v>
      </c>
      <c r="T214" s="105">
        <f>S214*H214</f>
        <v>0</v>
      </c>
      <c r="AR214" s="106" t="s">
        <v>181</v>
      </c>
      <c r="AT214" s="106" t="s">
        <v>93</v>
      </c>
      <c r="AU214" s="106" t="s">
        <v>52</v>
      </c>
      <c r="AY214" s="12" t="s">
        <v>91</v>
      </c>
      <c r="BE214" s="107">
        <f>IF(N214="základní",J214,0)</f>
        <v>0</v>
      </c>
      <c r="BF214" s="107">
        <f>IF(N214="snížená",J214,0)</f>
        <v>0</v>
      </c>
      <c r="BG214" s="107">
        <f>IF(N214="zákl. přenesená",J214,0)</f>
        <v>0</v>
      </c>
      <c r="BH214" s="107">
        <f>IF(N214="sníž. přenesená",J214,0)</f>
        <v>0</v>
      </c>
      <c r="BI214" s="107">
        <f>IF(N214="nulová",J214,0)</f>
        <v>0</v>
      </c>
      <c r="BJ214" s="12" t="s">
        <v>51</v>
      </c>
      <c r="BK214" s="107">
        <f>ROUND(I214*H214,2)</f>
        <v>0</v>
      </c>
      <c r="BL214" s="12" t="s">
        <v>181</v>
      </c>
      <c r="BM214" s="106" t="s">
        <v>497</v>
      </c>
    </row>
    <row r="215" spans="2:65" s="1" customFormat="1" ht="20.25" customHeight="1" x14ac:dyDescent="0.2">
      <c r="B215" s="94"/>
      <c r="C215" s="121" t="s">
        <v>270</v>
      </c>
      <c r="D215" s="121" t="s">
        <v>142</v>
      </c>
      <c r="E215" s="122" t="s">
        <v>343</v>
      </c>
      <c r="F215" s="123" t="s">
        <v>344</v>
      </c>
      <c r="G215" s="124" t="s">
        <v>240</v>
      </c>
      <c r="H215" s="125">
        <v>1</v>
      </c>
      <c r="I215" s="126"/>
      <c r="J215" s="126">
        <f>ROUND(I215*H215,2)</f>
        <v>0</v>
      </c>
      <c r="K215" s="127"/>
      <c r="L215" s="128"/>
      <c r="M215" s="129" t="s">
        <v>1</v>
      </c>
      <c r="N215" s="130" t="s">
        <v>32</v>
      </c>
      <c r="O215" s="104">
        <v>0</v>
      </c>
      <c r="P215" s="104">
        <f>O215*H215</f>
        <v>0</v>
      </c>
      <c r="Q215" s="104">
        <v>8.0000000000000004E-4</v>
      </c>
      <c r="R215" s="104">
        <f>Q215*H215</f>
        <v>8.0000000000000004E-4</v>
      </c>
      <c r="S215" s="104">
        <v>0</v>
      </c>
      <c r="T215" s="105">
        <f>S215*H215</f>
        <v>0</v>
      </c>
      <c r="AR215" s="106" t="s">
        <v>258</v>
      </c>
      <c r="AT215" s="106" t="s">
        <v>142</v>
      </c>
      <c r="AU215" s="106" t="s">
        <v>52</v>
      </c>
      <c r="AY215" s="12" t="s">
        <v>91</v>
      </c>
      <c r="BE215" s="107">
        <f>IF(N215="základní",J215,0)</f>
        <v>0</v>
      </c>
      <c r="BF215" s="107">
        <f>IF(N215="snížená",J215,0)</f>
        <v>0</v>
      </c>
      <c r="BG215" s="107">
        <f>IF(N215="zákl. přenesená",J215,0)</f>
        <v>0</v>
      </c>
      <c r="BH215" s="107">
        <f>IF(N215="sníž. přenesená",J215,0)</f>
        <v>0</v>
      </c>
      <c r="BI215" s="107">
        <f>IF(N215="nulová",J215,0)</f>
        <v>0</v>
      </c>
      <c r="BJ215" s="12" t="s">
        <v>51</v>
      </c>
      <c r="BK215" s="107">
        <f>ROUND(I215*H215,2)</f>
        <v>0</v>
      </c>
      <c r="BL215" s="12" t="s">
        <v>181</v>
      </c>
      <c r="BM215" s="106" t="s">
        <v>498</v>
      </c>
    </row>
    <row r="216" spans="2:65" s="7" customFormat="1" ht="25.9" customHeight="1" x14ac:dyDescent="0.2">
      <c r="B216" s="83"/>
      <c r="D216" s="84" t="s">
        <v>49</v>
      </c>
      <c r="E216" s="85" t="s">
        <v>142</v>
      </c>
      <c r="F216" s="85" t="s">
        <v>350</v>
      </c>
      <c r="J216" s="86">
        <f>BK216</f>
        <v>0</v>
      </c>
      <c r="L216" s="83"/>
      <c r="M216" s="87"/>
      <c r="P216" s="88">
        <f>P217</f>
        <v>12.975</v>
      </c>
      <c r="R216" s="88">
        <f>R217</f>
        <v>5.0000000000000001E-3</v>
      </c>
      <c r="T216" s="89">
        <f>T217</f>
        <v>0</v>
      </c>
      <c r="AR216" s="84" t="s">
        <v>105</v>
      </c>
      <c r="AT216" s="90" t="s">
        <v>49</v>
      </c>
      <c r="AU216" s="90" t="s">
        <v>50</v>
      </c>
      <c r="AY216" s="84" t="s">
        <v>91</v>
      </c>
      <c r="BK216" s="91">
        <f>BK217</f>
        <v>0</v>
      </c>
    </row>
    <row r="217" spans="2:65" s="7" customFormat="1" ht="22.9" customHeight="1" x14ac:dyDescent="0.2">
      <c r="B217" s="83"/>
      <c r="D217" s="84" t="s">
        <v>49</v>
      </c>
      <c r="E217" s="92" t="s">
        <v>351</v>
      </c>
      <c r="F217" s="92" t="s">
        <v>352</v>
      </c>
      <c r="J217" s="93">
        <f>BK217</f>
        <v>0</v>
      </c>
      <c r="L217" s="83"/>
      <c r="M217" s="87"/>
      <c r="P217" s="88">
        <f>SUM(P218:P219)</f>
        <v>12.975</v>
      </c>
      <c r="R217" s="88">
        <f>SUM(R218:R219)</f>
        <v>5.0000000000000001E-3</v>
      </c>
      <c r="T217" s="89">
        <f>SUM(T218:T219)</f>
        <v>0</v>
      </c>
      <c r="AR217" s="84" t="s">
        <v>105</v>
      </c>
      <c r="AT217" s="90" t="s">
        <v>49</v>
      </c>
      <c r="AU217" s="90" t="s">
        <v>51</v>
      </c>
      <c r="AY217" s="84" t="s">
        <v>91</v>
      </c>
      <c r="BK217" s="91">
        <f>SUM(BK218:BK219)</f>
        <v>0</v>
      </c>
    </row>
    <row r="218" spans="2:65" s="1" customFormat="1" ht="16.5" customHeight="1" x14ac:dyDescent="0.2">
      <c r="B218" s="94"/>
      <c r="C218" s="95" t="s">
        <v>283</v>
      </c>
      <c r="D218" s="95" t="s">
        <v>93</v>
      </c>
      <c r="E218" s="96" t="s">
        <v>354</v>
      </c>
      <c r="F218" s="97" t="s">
        <v>355</v>
      </c>
      <c r="G218" s="98" t="s">
        <v>240</v>
      </c>
      <c r="H218" s="99">
        <v>1</v>
      </c>
      <c r="I218" s="100"/>
      <c r="J218" s="100">
        <f>ROUND(I218*H218,2)</f>
        <v>0</v>
      </c>
      <c r="K218" s="101"/>
      <c r="L218" s="24"/>
      <c r="M218" s="102" t="s">
        <v>1</v>
      </c>
      <c r="N218" s="103" t="s">
        <v>32</v>
      </c>
      <c r="O218" s="104">
        <v>12.975</v>
      </c>
      <c r="P218" s="104">
        <f>O218*H218</f>
        <v>12.975</v>
      </c>
      <c r="Q218" s="104">
        <v>0</v>
      </c>
      <c r="R218" s="104">
        <f>Q218*H218</f>
        <v>0</v>
      </c>
      <c r="S218" s="104">
        <v>0</v>
      </c>
      <c r="T218" s="105">
        <f>S218*H218</f>
        <v>0</v>
      </c>
      <c r="AR218" s="106" t="s">
        <v>356</v>
      </c>
      <c r="AT218" s="106" t="s">
        <v>93</v>
      </c>
      <c r="AU218" s="106" t="s">
        <v>52</v>
      </c>
      <c r="AY218" s="12" t="s">
        <v>91</v>
      </c>
      <c r="BE218" s="107">
        <f>IF(N218="základní",J218,0)</f>
        <v>0</v>
      </c>
      <c r="BF218" s="107">
        <f>IF(N218="snížená",J218,0)</f>
        <v>0</v>
      </c>
      <c r="BG218" s="107">
        <f>IF(N218="zákl. přenesená",J218,0)</f>
        <v>0</v>
      </c>
      <c r="BH218" s="107">
        <f>IF(N218="sníž. přenesená",J218,0)</f>
        <v>0</v>
      </c>
      <c r="BI218" s="107">
        <f>IF(N218="nulová",J218,0)</f>
        <v>0</v>
      </c>
      <c r="BJ218" s="12" t="s">
        <v>51</v>
      </c>
      <c r="BK218" s="107">
        <f>ROUND(I218*H218,2)</f>
        <v>0</v>
      </c>
      <c r="BL218" s="12" t="s">
        <v>356</v>
      </c>
      <c r="BM218" s="106" t="s">
        <v>499</v>
      </c>
    </row>
    <row r="219" spans="2:65" s="1" customFormat="1" ht="16.5" customHeight="1" x14ac:dyDescent="0.2">
      <c r="B219" s="94"/>
      <c r="C219" s="121" t="s">
        <v>288</v>
      </c>
      <c r="D219" s="121" t="s">
        <v>142</v>
      </c>
      <c r="E219" s="122" t="s">
        <v>359</v>
      </c>
      <c r="F219" s="123" t="s">
        <v>360</v>
      </c>
      <c r="G219" s="124" t="s">
        <v>240</v>
      </c>
      <c r="H219" s="125">
        <v>1</v>
      </c>
      <c r="I219" s="126"/>
      <c r="J219" s="126">
        <f>ROUND(I219*H219,2)</f>
        <v>0</v>
      </c>
      <c r="K219" s="127"/>
      <c r="L219" s="128"/>
      <c r="M219" s="129" t="s">
        <v>1</v>
      </c>
      <c r="N219" s="130" t="s">
        <v>32</v>
      </c>
      <c r="O219" s="104">
        <v>0</v>
      </c>
      <c r="P219" s="104">
        <f>O219*H219</f>
        <v>0</v>
      </c>
      <c r="Q219" s="104">
        <v>5.0000000000000001E-3</v>
      </c>
      <c r="R219" s="104">
        <f>Q219*H219</f>
        <v>5.0000000000000001E-3</v>
      </c>
      <c r="S219" s="104">
        <v>0</v>
      </c>
      <c r="T219" s="105">
        <f>S219*H219</f>
        <v>0</v>
      </c>
      <c r="AR219" s="106" t="s">
        <v>361</v>
      </c>
      <c r="AT219" s="106" t="s">
        <v>142</v>
      </c>
      <c r="AU219" s="106" t="s">
        <v>52</v>
      </c>
      <c r="AY219" s="12" t="s">
        <v>91</v>
      </c>
      <c r="BE219" s="107">
        <f>IF(N219="základní",J219,0)</f>
        <v>0</v>
      </c>
      <c r="BF219" s="107">
        <f>IF(N219="snížená",J219,0)</f>
        <v>0</v>
      </c>
      <c r="BG219" s="107">
        <f>IF(N219="zákl. přenesená",J219,0)</f>
        <v>0</v>
      </c>
      <c r="BH219" s="107">
        <f>IF(N219="sníž. přenesená",J219,0)</f>
        <v>0</v>
      </c>
      <c r="BI219" s="107">
        <f>IF(N219="nulová",J219,0)</f>
        <v>0</v>
      </c>
      <c r="BJ219" s="12" t="s">
        <v>51</v>
      </c>
      <c r="BK219" s="107">
        <f>ROUND(I219*H219,2)</f>
        <v>0</v>
      </c>
      <c r="BL219" s="12" t="s">
        <v>361</v>
      </c>
      <c r="BM219" s="106" t="s">
        <v>500</v>
      </c>
    </row>
    <row r="220" spans="2:65" s="7" customFormat="1" ht="25.9" customHeight="1" x14ac:dyDescent="0.2">
      <c r="B220" s="83"/>
      <c r="D220" s="84" t="s">
        <v>49</v>
      </c>
      <c r="E220" s="85" t="s">
        <v>363</v>
      </c>
      <c r="F220" s="85" t="s">
        <v>364</v>
      </c>
      <c r="J220" s="86">
        <f>BK220</f>
        <v>0</v>
      </c>
      <c r="L220" s="83"/>
      <c r="M220" s="87"/>
      <c r="P220" s="88">
        <f>P221</f>
        <v>0</v>
      </c>
      <c r="R220" s="88">
        <f>R221</f>
        <v>0</v>
      </c>
      <c r="T220" s="89">
        <f>T221</f>
        <v>0</v>
      </c>
      <c r="AR220" s="84" t="s">
        <v>119</v>
      </c>
      <c r="AT220" s="90" t="s">
        <v>49</v>
      </c>
      <c r="AU220" s="90" t="s">
        <v>50</v>
      </c>
      <c r="AY220" s="84" t="s">
        <v>91</v>
      </c>
      <c r="BK220" s="91">
        <f>BK221</f>
        <v>0</v>
      </c>
    </row>
    <row r="221" spans="2:65" s="7" customFormat="1" ht="22.9" customHeight="1" x14ac:dyDescent="0.2">
      <c r="B221" s="83"/>
      <c r="D221" s="84" t="s">
        <v>49</v>
      </c>
      <c r="E221" s="92" t="s">
        <v>365</v>
      </c>
      <c r="F221" s="92" t="s">
        <v>366</v>
      </c>
      <c r="J221" s="93">
        <f>BK221</f>
        <v>0</v>
      </c>
      <c r="L221" s="83"/>
      <c r="M221" s="87"/>
      <c r="P221" s="88">
        <f>P222</f>
        <v>0</v>
      </c>
      <c r="R221" s="88">
        <f>R222</f>
        <v>0</v>
      </c>
      <c r="T221" s="89">
        <f>T222</f>
        <v>0</v>
      </c>
      <c r="AR221" s="84" t="s">
        <v>119</v>
      </c>
      <c r="AT221" s="90" t="s">
        <v>49</v>
      </c>
      <c r="AU221" s="90" t="s">
        <v>51</v>
      </c>
      <c r="AY221" s="84" t="s">
        <v>91</v>
      </c>
      <c r="BK221" s="91">
        <f>BK222</f>
        <v>0</v>
      </c>
    </row>
    <row r="222" spans="2:65" s="1" customFormat="1" ht="21.75" customHeight="1" x14ac:dyDescent="0.2">
      <c r="B222" s="94"/>
      <c r="C222" s="95" t="s">
        <v>295</v>
      </c>
      <c r="D222" s="95" t="s">
        <v>93</v>
      </c>
      <c r="E222" s="96" t="s">
        <v>501</v>
      </c>
      <c r="F222" s="97" t="s">
        <v>502</v>
      </c>
      <c r="G222" s="98" t="s">
        <v>370</v>
      </c>
      <c r="H222" s="99">
        <v>1</v>
      </c>
      <c r="I222" s="100"/>
      <c r="J222" s="100">
        <f>ROUND(I222*H222,2)</f>
        <v>0</v>
      </c>
      <c r="K222" s="101"/>
      <c r="L222" s="24"/>
      <c r="M222" s="136" t="s">
        <v>1</v>
      </c>
      <c r="N222" s="137" t="s">
        <v>32</v>
      </c>
      <c r="O222" s="138">
        <v>0</v>
      </c>
      <c r="P222" s="138">
        <f>O222*H222</f>
        <v>0</v>
      </c>
      <c r="Q222" s="138">
        <v>0</v>
      </c>
      <c r="R222" s="138">
        <f>Q222*H222</f>
        <v>0</v>
      </c>
      <c r="S222" s="138">
        <v>0</v>
      </c>
      <c r="T222" s="139">
        <f>S222*H222</f>
        <v>0</v>
      </c>
      <c r="AR222" s="106" t="s">
        <v>371</v>
      </c>
      <c r="AT222" s="106" t="s">
        <v>93</v>
      </c>
      <c r="AU222" s="106" t="s">
        <v>52</v>
      </c>
      <c r="AY222" s="12" t="s">
        <v>91</v>
      </c>
      <c r="BE222" s="107">
        <f>IF(N222="základní",J222,0)</f>
        <v>0</v>
      </c>
      <c r="BF222" s="107">
        <f>IF(N222="snížená",J222,0)</f>
        <v>0</v>
      </c>
      <c r="BG222" s="107">
        <f>IF(N222="zákl. přenesená",J222,0)</f>
        <v>0</v>
      </c>
      <c r="BH222" s="107">
        <f>IF(N222="sníž. přenesená",J222,0)</f>
        <v>0</v>
      </c>
      <c r="BI222" s="107">
        <f>IF(N222="nulová",J222,0)</f>
        <v>0</v>
      </c>
      <c r="BJ222" s="12" t="s">
        <v>51</v>
      </c>
      <c r="BK222" s="107">
        <f>ROUND(I222*H222,2)</f>
        <v>0</v>
      </c>
      <c r="BL222" s="12" t="s">
        <v>371</v>
      </c>
      <c r="BM222" s="106" t="s">
        <v>503</v>
      </c>
    </row>
    <row r="223" spans="2:65" s="1" customFormat="1" ht="6.95" customHeight="1" x14ac:dyDescent="0.2">
      <c r="B223" s="36"/>
      <c r="C223" s="37"/>
      <c r="D223" s="37"/>
      <c r="E223" s="37"/>
      <c r="F223" s="37"/>
      <c r="G223" s="37"/>
      <c r="H223" s="37"/>
      <c r="I223" s="37"/>
      <c r="J223" s="37"/>
      <c r="K223" s="37"/>
      <c r="L223" s="24"/>
    </row>
  </sheetData>
  <mergeCells count="6">
    <mergeCell ref="L1:V1"/>
    <mergeCell ref="E6:H6"/>
    <mergeCell ref="E15:H15"/>
    <mergeCell ref="E24:H24"/>
    <mergeCell ref="E84:H84"/>
    <mergeCell ref="E116:H1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 stavby</vt:lpstr>
      <vt:lpstr>SO 01 - ČOV a kanalizace</vt:lpstr>
      <vt:lpstr>SO 02 - Vodovod </vt:lpstr>
      <vt:lpstr>'SO 01 - ČOV a kanalizace'!Názvy_tisku</vt:lpstr>
      <vt:lpstr>'SO 01 - ČOV a kanalizace'!Oblast_tisku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DESKTOP-1THUPBJ\Lenka</dc:creator>
  <cp:lastModifiedBy>Martin Škorpík</cp:lastModifiedBy>
  <dcterms:created xsi:type="dcterms:W3CDTF">2023-12-20T11:03:57Z</dcterms:created>
  <dcterms:modified xsi:type="dcterms:W3CDTF">2024-07-26T09:08:25Z</dcterms:modified>
</cp:coreProperties>
</file>