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13303STA - Stupeň Juhyně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'213303STA - Stupeň Juhyně...'!$C$123:$K$341</definedName>
    <definedName name="_xlnm.Print_Area" localSheetId="1">'213303STA - Stupeň Juhyně...'!$C$4:$J$37,'213303STA - Stupeň Juhyně...'!$C$50:$J$76,'213303STA - Stupeň Juhyně...'!$C$82:$J$107,'213303STA - Stupeň Juhyně...'!$C$113:$J$341</definedName>
    <definedName name="_xlnm.Print_Titles" localSheetId="1">'213303STA - Stupeň Juhyně...'!$123:$123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340"/>
  <c r="BH340"/>
  <c r="BG340"/>
  <c r="BF340"/>
  <c r="T340"/>
  <c r="T339"/>
  <c r="R340"/>
  <c r="R339"/>
  <c r="P340"/>
  <c r="P339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9"/>
  <c r="BH329"/>
  <c r="BG329"/>
  <c r="BF329"/>
  <c r="T329"/>
  <c r="R329"/>
  <c r="P329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3"/>
  <c r="BH313"/>
  <c r="BG313"/>
  <c r="BF313"/>
  <c r="T313"/>
  <c r="T312"/>
  <c r="R313"/>
  <c r="R312"/>
  <c r="P313"/>
  <c r="P312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6"/>
  <c r="BH286"/>
  <c r="BG286"/>
  <c r="BF286"/>
  <c r="T286"/>
  <c r="T278"/>
  <c r="R286"/>
  <c r="R278"/>
  <c r="P286"/>
  <c r="P278"/>
  <c r="BI279"/>
  <c r="BH279"/>
  <c r="BG279"/>
  <c r="BF279"/>
  <c r="T279"/>
  <c r="R279"/>
  <c r="P279"/>
  <c r="BI261"/>
  <c r="BH261"/>
  <c r="BG261"/>
  <c r="BF261"/>
  <c r="T261"/>
  <c r="R261"/>
  <c r="P261"/>
  <c r="BI254"/>
  <c r="BH254"/>
  <c r="BG254"/>
  <c r="BF254"/>
  <c r="T254"/>
  <c r="R254"/>
  <c r="P254"/>
  <c r="BI247"/>
  <c r="BH247"/>
  <c r="BG247"/>
  <c r="BF247"/>
  <c r="T247"/>
  <c r="R247"/>
  <c r="P247"/>
  <c r="BI243"/>
  <c r="BH243"/>
  <c r="BG243"/>
  <c r="BF243"/>
  <c r="T243"/>
  <c r="R243"/>
  <c r="P243"/>
  <c r="BI240"/>
  <c r="BH240"/>
  <c r="BG240"/>
  <c r="BF240"/>
  <c r="T240"/>
  <c r="R240"/>
  <c r="P240"/>
  <c r="BI230"/>
  <c r="BH230"/>
  <c r="BG230"/>
  <c r="BF230"/>
  <c r="T230"/>
  <c r="R230"/>
  <c r="P230"/>
  <c r="BI227"/>
  <c r="BH227"/>
  <c r="BG227"/>
  <c r="BF227"/>
  <c r="T227"/>
  <c r="R227"/>
  <c r="P227"/>
  <c r="BI223"/>
  <c r="BH223"/>
  <c r="BG223"/>
  <c r="BF223"/>
  <c r="T223"/>
  <c r="T222"/>
  <c r="R223"/>
  <c r="R222"/>
  <c r="P223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202"/>
  <c r="BH202"/>
  <c r="BG202"/>
  <c r="BF202"/>
  <c r="T202"/>
  <c r="R202"/>
  <c r="P202"/>
  <c r="BI199"/>
  <c r="BH199"/>
  <c r="BG199"/>
  <c r="BF199"/>
  <c r="T199"/>
  <c r="R199"/>
  <c r="P199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0"/>
  <c r="BH170"/>
  <c r="BG170"/>
  <c r="BF170"/>
  <c r="T170"/>
  <c r="R170"/>
  <c r="P170"/>
  <c r="BI163"/>
  <c r="BH163"/>
  <c r="BG163"/>
  <c r="BF163"/>
  <c r="T163"/>
  <c r="R163"/>
  <c r="P163"/>
  <c r="BI150"/>
  <c r="BH150"/>
  <c r="BG150"/>
  <c r="BF150"/>
  <c r="T150"/>
  <c r="R150"/>
  <c r="P150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J120"/>
  <c r="F120"/>
  <c r="F118"/>
  <c r="E116"/>
  <c r="J89"/>
  <c r="F89"/>
  <c r="F87"/>
  <c r="E85"/>
  <c r="J22"/>
  <c r="E22"/>
  <c r="J121"/>
  <c r="J21"/>
  <c r="J16"/>
  <c r="E16"/>
  <c r="F121"/>
  <c r="J15"/>
  <c r="J10"/>
  <c r="J118"/>
  <c i="1" r="L90"/>
  <c r="AM90"/>
  <c r="AM89"/>
  <c r="L89"/>
  <c r="AM87"/>
  <c r="L87"/>
  <c r="L85"/>
  <c r="L84"/>
  <c i="2" r="BK322"/>
  <c r="J321"/>
  <c r="J318"/>
  <c r="J313"/>
  <c r="BK218"/>
  <c r="J218"/>
  <c r="J216"/>
  <c r="J213"/>
  <c r="BK208"/>
  <c r="J206"/>
  <c r="BK202"/>
  <c r="J193"/>
  <c r="BK188"/>
  <c r="J180"/>
  <c r="J176"/>
  <c r="BK174"/>
  <c r="J150"/>
  <c r="J143"/>
  <c r="J139"/>
  <c r="J132"/>
  <c r="J127"/>
  <c r="BK340"/>
  <c r="J340"/>
  <c r="J337"/>
  <c r="J334"/>
  <c r="J331"/>
  <c r="J329"/>
  <c r="J326"/>
  <c r="J322"/>
  <c r="BK318"/>
  <c r="BK313"/>
  <c r="BK306"/>
  <c r="BK304"/>
  <c r="J295"/>
  <c r="BK293"/>
  <c r="J291"/>
  <c r="J286"/>
  <c r="J279"/>
  <c r="J261"/>
  <c r="J254"/>
  <c r="J247"/>
  <c r="J243"/>
  <c r="J240"/>
  <c r="J230"/>
  <c r="J227"/>
  <c r="J223"/>
  <c r="BK220"/>
  <c r="BK206"/>
  <c r="BK199"/>
  <c r="J195"/>
  <c r="J190"/>
  <c r="J185"/>
  <c r="BK180"/>
  <c r="BK176"/>
  <c r="BK170"/>
  <c r="BK150"/>
  <c r="BK143"/>
  <c r="BK139"/>
  <c r="BK132"/>
  <c r="J129"/>
  <c i="1" r="AS94"/>
  <c i="2" r="BK324"/>
  <c r="BK321"/>
  <c r="J320"/>
  <c r="BK316"/>
  <c r="BK308"/>
  <c r="BK216"/>
  <c r="BK213"/>
  <c r="BK211"/>
  <c r="J211"/>
  <c r="J208"/>
  <c r="J199"/>
  <c r="BK190"/>
  <c r="BK185"/>
  <c r="BK182"/>
  <c r="BK178"/>
  <c r="J170"/>
  <c r="J163"/>
  <c r="BK146"/>
  <c r="J141"/>
  <c r="J135"/>
  <c r="BK129"/>
  <c r="BK337"/>
  <c r="BK334"/>
  <c r="BK331"/>
  <c r="BK329"/>
  <c r="BK326"/>
  <c r="J324"/>
  <c r="BK320"/>
  <c r="J316"/>
  <c r="J308"/>
  <c r="J306"/>
  <c r="J304"/>
  <c r="BK295"/>
  <c r="J293"/>
  <c r="BK291"/>
  <c r="BK286"/>
  <c r="BK279"/>
  <c r="BK261"/>
  <c r="BK254"/>
  <c r="BK247"/>
  <c r="BK243"/>
  <c r="BK240"/>
  <c r="BK230"/>
  <c r="BK227"/>
  <c r="BK223"/>
  <c r="J220"/>
  <c r="J202"/>
  <c r="BK195"/>
  <c r="BK193"/>
  <c r="J188"/>
  <c r="J182"/>
  <c r="J178"/>
  <c r="J174"/>
  <c r="BK163"/>
  <c r="J146"/>
  <c r="BK141"/>
  <c r="BK135"/>
  <c r="BK127"/>
  <c l="1" r="P126"/>
  <c r="T126"/>
  <c r="BK226"/>
  <c r="J226"/>
  <c r="J98"/>
  <c r="R226"/>
  <c r="P290"/>
  <c r="T290"/>
  <c r="P303"/>
  <c r="T303"/>
  <c r="P328"/>
  <c r="P315"/>
  <c r="BK333"/>
  <c r="J333"/>
  <c r="J105"/>
  <c r="BK126"/>
  <c r="J126"/>
  <c r="J96"/>
  <c r="R126"/>
  <c r="P226"/>
  <c r="T226"/>
  <c r="BK290"/>
  <c r="J290"/>
  <c r="J100"/>
  <c r="R290"/>
  <c r="BK303"/>
  <c r="J303"/>
  <c r="J101"/>
  <c r="R303"/>
  <c r="BK328"/>
  <c r="J328"/>
  <c r="J104"/>
  <c r="R328"/>
  <c r="R315"/>
  <c r="T328"/>
  <c r="T315"/>
  <c r="P333"/>
  <c r="R333"/>
  <c r="T333"/>
  <c r="BK278"/>
  <c r="J278"/>
  <c r="J99"/>
  <c r="BK222"/>
  <c r="J222"/>
  <c r="J97"/>
  <c r="BK312"/>
  <c r="J312"/>
  <c r="J102"/>
  <c r="BK339"/>
  <c r="J339"/>
  <c r="J106"/>
  <c r="J87"/>
  <c r="F90"/>
  <c r="J90"/>
  <c r="BE129"/>
  <c r="BE132"/>
  <c r="BE135"/>
  <c r="BE139"/>
  <c r="BE146"/>
  <c r="BE150"/>
  <c r="BE163"/>
  <c r="BE174"/>
  <c r="BE176"/>
  <c r="BE182"/>
  <c r="BE190"/>
  <c r="BE199"/>
  <c r="BE218"/>
  <c r="BE220"/>
  <c r="BE223"/>
  <c r="BE227"/>
  <c r="BE230"/>
  <c r="BE240"/>
  <c r="BE243"/>
  <c r="BE247"/>
  <c r="BE254"/>
  <c r="BE261"/>
  <c r="BE279"/>
  <c r="BE286"/>
  <c r="BE291"/>
  <c r="BE293"/>
  <c r="BE295"/>
  <c r="BE304"/>
  <c r="BE306"/>
  <c r="BE308"/>
  <c r="BE313"/>
  <c r="BE320"/>
  <c r="BE321"/>
  <c r="BE324"/>
  <c r="BE326"/>
  <c r="BE329"/>
  <c r="BE331"/>
  <c r="BE334"/>
  <c r="BE337"/>
  <c r="BE340"/>
  <c r="BE127"/>
  <c r="BE141"/>
  <c r="BE143"/>
  <c r="BE170"/>
  <c r="BE178"/>
  <c r="BE180"/>
  <c r="BE185"/>
  <c r="BE188"/>
  <c r="BE193"/>
  <c r="BE195"/>
  <c r="BE202"/>
  <c r="BE206"/>
  <c r="BE208"/>
  <c r="BE211"/>
  <c r="BE213"/>
  <c r="BE216"/>
  <c r="BE316"/>
  <c r="BE318"/>
  <c r="BE322"/>
  <c r="F33"/>
  <c i="1" r="BB95"/>
  <c r="BB94"/>
  <c r="W31"/>
  <c i="2" r="F35"/>
  <c i="1" r="BD95"/>
  <c r="BD94"/>
  <c r="W33"/>
  <c i="2" r="F32"/>
  <c i="1" r="BA95"/>
  <c r="BA94"/>
  <c r="W30"/>
  <c i="2" r="J32"/>
  <c i="1" r="AW95"/>
  <c i="2" r="F34"/>
  <c i="1" r="BC95"/>
  <c r="BC94"/>
  <c r="W32"/>
  <c i="2" l="1" r="P125"/>
  <c r="P124"/>
  <c i="1" r="AU95"/>
  <c i="2" r="R125"/>
  <c r="R124"/>
  <c r="T125"/>
  <c r="T124"/>
  <c r="BK315"/>
  <c r="J315"/>
  <c r="J103"/>
  <c r="BK125"/>
  <c r="J125"/>
  <c r="J95"/>
  <c i="1" r="AU94"/>
  <c r="AW94"/>
  <c r="AK30"/>
  <c i="2" r="F31"/>
  <c i="1" r="AZ95"/>
  <c r="AZ94"/>
  <c r="W29"/>
  <c r="AX94"/>
  <c r="AY94"/>
  <c i="2" r="J31"/>
  <c i="1" r="AV95"/>
  <c r="AT95"/>
  <c i="2" l="1" r="BK124"/>
  <c r="J124"/>
  <c r="J94"/>
  <c i="1" r="AV94"/>
  <c r="AK29"/>
  <c i="2" l="1" r="J28"/>
  <c i="1" r="AG95"/>
  <c r="AG94"/>
  <c r="AK26"/>
  <c r="AT94"/>
  <c i="2" l="1" r="J37"/>
  <c i="1" r="AN94"/>
  <c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<sst xmlns="http://schemas.openxmlformats.org/spreadsheetml/2006/main">
  <si>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</si>
  <si>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</si>
  <si>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</si>
  <si>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</si>
  <si>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</si>
  <si>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{a65beada-afd8-4a81-8b53-21a50a40d585}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</si>
  <si>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</si>
  <si>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</si>
  <si>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</si>
  <si>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</si>
  <si>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</si>
  <si>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</si>
  <si>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</si>
  <si>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</si>
  <si>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213303STA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</si>
  <si>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</si>
  <si>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</si>
  <si>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Stupeň Juhyně, Rajnochovice - rekonstrukce stupně</t>
  </si>
  <si>
    <t>KSO:</t>
  </si>
  <si>
    <t>CC-CZ:</t>
  </si>
  <si>
    <t>Místo:</t>
  </si>
  <si>
    <t>Rajnochovice</t>
  </si>
  <si>
    <t>Datum:</t>
  </si>
  <si>
    <t>18. 10. 2022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</si>
  <si>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</si>
  <si>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</si>
  <si>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</si>
  <si>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</si>
  <si>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</si>
  <si>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</si>
  <si>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</si>
  <si>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</si>
  <si>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</si>
  <si>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>PM, s.p. - Ing. Šefčíková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</si>
  <si>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</si>
  <si>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</si>
  <si>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</si>
  <si>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</si>
  <si>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</si>
  <si>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</si>
  <si>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</si>
  <si>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</si>
  <si>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</si>
  <si>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</si>
  <si>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</si>
  <si>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</si>
  <si>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</si>
  <si>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</si>
  <si>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</si>
  <si>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</si>
  <si>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</si>
  <si>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</si>
  <si>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</si>
  <si>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</si>
  <si>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</si>
  <si>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</si>
  <si>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</si>
  <si>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</si>
  <si>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</si>
  <si>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</si>
  <si>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</si>
  <si>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</si>
  <si>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</si>
  <si>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</si>
  <si>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</si>
  <si>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</si>
  <si>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</si>
  <si>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</si>
  <si>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</si>
  <si>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</si>
  <si>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</si>
  <si>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</si>
  <si>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</si>
  <si>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</si>
  <si>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</si>
  <si>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</si>
  <si>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</si>
  <si>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</si>
  <si>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</si>
  <si>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</si>
  <si>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</si>
  <si>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</si>
  <si>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</si>
  <si>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</si>
  <si>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</si>
  <si>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</si>
  <si>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</si>
  <si>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</si>
  <si>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</si>
  <si>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</si>
  <si>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</si>
  <si>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</si>
  <si>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</si>
  <si>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</si>
  <si>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</si>
  <si>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</si>
  <si>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</si>
  <si>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</si>
  <si>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</si>
  <si>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</si>
  <si>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</si>
  <si>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</si>
  <si>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</si>
  <si>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</si>
  <si>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</si>
  <si>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</si>
  <si>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</si>
  <si>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</si>
  <si>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</si>
  <si>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</si>
  <si>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</si>
  <si>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</si>
  <si>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</si>
  <si>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</si>
  <si>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</si>
  <si>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</si>
  <si>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</si>
  <si>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</si>
  <si>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</si>
  <si>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</si>
  <si>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</si>
  <si>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</si>
  <si>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112251101</t>
  </si>
  <si>
    <t>Odstranění pařezů D přes 100 do 300 mm</t>
  </si>
  <si>
    <t>kus</t>
  </si>
  <si>
    <t>4</t>
  </si>
  <si>
    <t>-1190895528</t>
  </si>
  <si>
    <t>PP</t>
  </si>
  <si>
    <t>Odstranění pařezů strojně s jejich vykopáním, vytrháním nebo odstřelením průměru přes 100 do 300 mm</t>
  </si>
  <si>
    <t>112251107</t>
  </si>
  <si>
    <t>Odstranění pařezů D přes 1100 do 1300 mm</t>
  </si>
  <si>
    <t>52219783</t>
  </si>
  <si>
    <t>Odstranění pařezů strojně s jejich vykopáním, vytrháním nebo odstřelením průměru přes 1100 do 1300 mm</t>
  </si>
  <si>
    <t>P</t>
  </si>
  <si>
    <t>Poznámka k položce:_x000d_
osmikmenový trs javorů u LB křídla stupně</t>
  </si>
  <si>
    <t>3</t>
  </si>
  <si>
    <t>114203103</t>
  </si>
  <si>
    <t>Rozebrání dlažeb z lomového kamene nebo betonových tvárnic do cementové malty</t>
  </si>
  <si>
    <t>m3</t>
  </si>
  <si>
    <t>159612870</t>
  </si>
  <si>
    <t>Rozebrání dlažeb nebo záhozů s naložením na dopravní prostředek dlažeb z lomového kamene nebo betonových tvárnic do cementové malty se spárami zalitými cementovou maltou</t>
  </si>
  <si>
    <t>VV</t>
  </si>
  <si>
    <t>(4,5*(2,5+2,35)/2+1*2,5)*0,4</t>
  </si>
  <si>
    <t>115001105</t>
  </si>
  <si>
    <t>Převedení vody potrubím DN přes 300 do 600</t>
  </si>
  <si>
    <t>m</t>
  </si>
  <si>
    <t>-655522107</t>
  </si>
  <si>
    <t>Převedení vody potrubím průměru DN přes 300 do 600</t>
  </si>
  <si>
    <t>Poznámka k položce:_x000d_
vč. těsnení spojů a konstrukce pro podepření potrubí</t>
  </si>
  <si>
    <t>3+0,9+18+5+3,1</t>
  </si>
  <si>
    <t>5</t>
  </si>
  <si>
    <t>115101201</t>
  </si>
  <si>
    <t>Čerpání vody na dopravní výšku do 10 m průměrný přítok do 500 l/min</t>
  </si>
  <si>
    <t>hod</t>
  </si>
  <si>
    <t>-224453057</t>
  </si>
  <si>
    <t>Čerpání vody na dopravní výšku do 10 m s uvažovaným průměrným přítokem do 500 l/min</t>
  </si>
  <si>
    <t>6</t>
  </si>
  <si>
    <t>115101301</t>
  </si>
  <si>
    <t>Pohotovost čerpací soupravy pro dopravní výšku do 10 m přítok do 500 l/min</t>
  </si>
  <si>
    <t>den</t>
  </si>
  <si>
    <t>-2142393532</t>
  </si>
  <si>
    <t>Pohotovost záložní čerpací soupravy pro dopravní výšku do 10 m s uvažovaným průměrným přítokem do 500 l/min</t>
  </si>
  <si>
    <t>7</t>
  </si>
  <si>
    <t>122151403</t>
  </si>
  <si>
    <t>Vykopávky v zemníku na suchu v hornině třídy těžitelnosti I skupiny 1 a 2 objem do 100 m3 strojně</t>
  </si>
  <si>
    <t>842825194</t>
  </si>
  <si>
    <t>Vykopávky v zemnících na suchu strojně zapažených i nezapažených v hornině třídy těžitelnosti I skupiny 1 a 2 přes 50 do 100 m3</t>
  </si>
  <si>
    <t>265,736+27,675-2,3-139,186-6-6</t>
  </si>
  <si>
    <t>8</t>
  </si>
  <si>
    <t>129253201</t>
  </si>
  <si>
    <t>Čištění otevřených koryt vodotečí šíře dna přes 5 m hl do 5 m v hornině třídy těžitelnosti I skupiny 3 strojně</t>
  </si>
  <si>
    <t>-988172071</t>
  </si>
  <si>
    <t>Čištění otevřených koryt vodotečí strojně s přehozením rozpojeného nánosu do 3 m nebo s naložením na dopravní prostředek při šířce původního dna přes 5 m a hloubce koryta do 5 m v hornině třídy těžitelnosti I skupiny 3</t>
  </si>
  <si>
    <t>podjezí</t>
  </si>
  <si>
    <t>2,3</t>
  </si>
  <si>
    <t>9</t>
  </si>
  <si>
    <t>131251100</t>
  </si>
  <si>
    <t>Hloubení jam nezapažených v hornině třídy těžitelnosti I skupiny 3 objem do 20 m3 strojně</t>
  </si>
  <si>
    <t>-1836859641</t>
  </si>
  <si>
    <t>Hloubení nezapažených jam a zářezů strojně s urovnáním dna do předepsaného profilu a spádu v hornině třídy těžitelnosti I skupiny 3 do 20 m3</t>
  </si>
  <si>
    <t>výkopy pro břehové opevnění v nadjezí</t>
  </si>
  <si>
    <t>2*2*(0,3+0,6)/2/2</t>
  </si>
  <si>
    <t>výkop pro skluzovou plochu</t>
  </si>
  <si>
    <t>7,9*4*(0,7+0,2+0,2)/2</t>
  </si>
  <si>
    <t>výkopy pro opevnění v podjezí</t>
  </si>
  <si>
    <t>86,136</t>
  </si>
  <si>
    <t>výkop pro tůň</t>
  </si>
  <si>
    <t>3,65*4*1,5+1,35*4*(1,5+0,6)/2</t>
  </si>
  <si>
    <t>výkop pro zához ve dně</t>
  </si>
  <si>
    <t>3*4*0,6</t>
  </si>
  <si>
    <t>Součet</t>
  </si>
  <si>
    <t>10</t>
  </si>
  <si>
    <t>132251101</t>
  </si>
  <si>
    <t>Hloubení rýh nezapažených š do 800 mm v hornině třídy těžitelnosti I skupiny 3 objem do 20 m3 strojně</t>
  </si>
  <si>
    <t>23514029</t>
  </si>
  <si>
    <t>Hloubení nezapažených rýh šířky do 800 mm strojně s urovnáním dna do předepsaného profilu a spádu v hornině třídy těžitelnosti I skupiny 3 do 20 m3</t>
  </si>
  <si>
    <t>patky břehového opevnění v nadjezí</t>
  </si>
  <si>
    <t>2*2*0,3</t>
  </si>
  <si>
    <t>patky břehového opevnění v podjezí</t>
  </si>
  <si>
    <t>2*8*0,3</t>
  </si>
  <si>
    <t>11</t>
  </si>
  <si>
    <t>132251251</t>
  </si>
  <si>
    <t>Hloubení rýh nezapažených š do 2000 mm v hornině třídy těžitelnosti I skupiny 3 objem do 20 m3 strojně</t>
  </si>
  <si>
    <t>-1228752948</t>
  </si>
  <si>
    <t>Hloubení nezapažených rýh šířky přes 800 do 2 000 mm strojně s urovnáním dna do předepsaného profilu a spádu v hornině třídy těžitelnosti I skupiny 3 do 20 m3</t>
  </si>
  <si>
    <t>závěrečný práh skluzu</t>
  </si>
  <si>
    <t>4*1*1,5</t>
  </si>
  <si>
    <t>132251791</t>
  </si>
  <si>
    <t>Příplatek za hloubení rýh pod vodou š do 800 mm pro LTM v hornině třídy těžitelnosti I skupiny 3</t>
  </si>
  <si>
    <t>-1691369374</t>
  </si>
  <si>
    <t>Hloubení rýh šířky do 800 mm pro lesnicko-technické meliorace strojně zapažených i nezapažených, s urovnáním dna do předepsaného profilu a spádu v hornině třídy těžitelnosti III Příplatek k cenám za hloubení rýh v tekoucí vodě při lesnicko-technických melioracích (LTM) v hornině třídy těžitelnosti I skupiny 3</t>
  </si>
  <si>
    <t>13</t>
  </si>
  <si>
    <t>132251891</t>
  </si>
  <si>
    <t>Příplatek za hloubení rýh pod vodou š do 2000 mm pro LTM v hornině třídy těžitelnosti I skupiny 3</t>
  </si>
  <si>
    <t>1519853239</t>
  </si>
  <si>
    <t>Hloubení rýh šířky přes 800 do 2 000 mm pro lesnicko-technické meliorace strojně zapažených i nezapažených, s urovnáním dna do předepsaného profilu a spádu Příplatek k cenám za hloubení rýh v tekoucí vodě při lesnicko-technických melioracích (LTM) v hornině třídy těžitelnosti I skupiny 3</t>
  </si>
  <si>
    <t>14</t>
  </si>
  <si>
    <t>162201421</t>
  </si>
  <si>
    <t>Vodorovné přemístění pařezů do 1 km D přes 100 do 300 mm</t>
  </si>
  <si>
    <t>1671038913</t>
  </si>
  <si>
    <t>Vodorovné přemístění větví, kmenů nebo pařezů s naložením, složením a dopravou do 1000 m pařezů kmenů, průměru přes 100 do 300 mm</t>
  </si>
  <si>
    <t>15</t>
  </si>
  <si>
    <t>162201521</t>
  </si>
  <si>
    <t>Vodorovné přemístění pařezů do 1 km D přes 1100 do 1300 mm</t>
  </si>
  <si>
    <t>-1687328218</t>
  </si>
  <si>
    <t>Vodorovné přemístění větví, kmenů nebo pařezů s naložením, složením a dopravou do 1000 m pařezů kmenů, průměru přes 1100 do 1300 mm</t>
  </si>
  <si>
    <t>16</t>
  </si>
  <si>
    <t>162301971</t>
  </si>
  <si>
    <t>Příplatek k vodorovnému přemístění pařezů D přes 100 do 300 mm ZKD 1 km</t>
  </si>
  <si>
    <t>1546687254</t>
  </si>
  <si>
    <t>Vodorovné přemístění větví, kmenů nebo pařezů s naložením, složením a dopravou Příplatek k cenám za každých dalších i započatých 1000 m přes 1000 m pařezů kmenů, průměru přes 100 do 300 mm</t>
  </si>
  <si>
    <t>19*19</t>
  </si>
  <si>
    <t>17</t>
  </si>
  <si>
    <t>162301976</t>
  </si>
  <si>
    <t>Příplatek k vodorovnému přemístění pařezů D přes 1100 do 1300 mm ZKD 1 km</t>
  </si>
  <si>
    <t>915335054</t>
  </si>
  <si>
    <t>Vodorovné přemístění větví, kmenů nebo pařezů s naložením, složením a dopravou Příplatek k cenám za každých dalších i započatých 1000 m přes 1000 m pařezů kmenů, průměru přes 1100 do 1300 mm</t>
  </si>
  <si>
    <t>1*19</t>
  </si>
  <si>
    <t>18</t>
  </si>
  <si>
    <t>162751117</t>
  </si>
  <si>
    <t>Vodorovné přemístění přes 9 000 do 10000 m výkopku/sypaniny z horniny třídy těžitelnosti I skupiny 1 až 3</t>
  </si>
  <si>
    <t>-1181595439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</si>
  <si>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</si>
  <si>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19</t>
  </si>
  <si>
    <t>162751119</t>
  </si>
  <si>
    <t>Příplatek k vodorovnému přemístění výkopku/sypaniny z horniny třídy těžitelnosti I skupiny 1 až 3 ZKD 1000 m přes 10000 m</t>
  </si>
  <si>
    <t>412155748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</si>
  <si>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</si>
  <si>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139,925*9</t>
  </si>
  <si>
    <t>20</t>
  </si>
  <si>
    <t>167151101</t>
  </si>
  <si>
    <t>Nakládání výkopku z hornin třídy těžitelnosti I skupiny 1 až 3 do 100 m3</t>
  </si>
  <si>
    <t>284009465</t>
  </si>
  <si>
    <t>Nakládání, skládání a překládání neulehlého výkopku nebo sypaniny strojně nakládání, množství do 100 m3, z horniny třídy těžitelnosti I, skupiny 1 až 3</t>
  </si>
  <si>
    <t>171151103</t>
  </si>
  <si>
    <t>Uložení sypaniny z hornin soudržných do násypů zhutněných strojně</t>
  </si>
  <si>
    <t>-1559370034</t>
  </si>
  <si>
    <t>Uložení sypanin do násypů strojně s rozprostřením sypaniny ve vrstvách a s hrubým urovnáním zhutněných z hornin soudržných jakékoliv třídy těžitelnosti</t>
  </si>
  <si>
    <t>břehové výtrže</t>
  </si>
  <si>
    <t>265,736</t>
  </si>
  <si>
    <t>22</t>
  </si>
  <si>
    <t>171153101R</t>
  </si>
  <si>
    <t>Zemní hrázky pro převádění vody potrubím z hutněné zeminy, popř. pytlů s pískem apod. - zřízení a odstranění</t>
  </si>
  <si>
    <t>-1467856382</t>
  </si>
  <si>
    <t>Poznámka k položce:_x000d_
cca 1 m3/bm</t>
  </si>
  <si>
    <t>23</t>
  </si>
  <si>
    <t>174151101</t>
  </si>
  <si>
    <t>Zásyp jam, šachet rýh nebo kolem objektů sypaninou se zhutněním</t>
  </si>
  <si>
    <t>1499246489</t>
  </si>
  <si>
    <t>Zásyp sypaninou z jakékoliv horniny strojně s uložením výkopku ve vrstvách se zhutněním jam, šachet, rýh nebo kolem objektů v těchto vykopávkách</t>
  </si>
  <si>
    <t>zásyp vývaru</t>
  </si>
  <si>
    <t>8,2*1,5/2*(5,4+3,6)/2</t>
  </si>
  <si>
    <t>24</t>
  </si>
  <si>
    <t>181411121</t>
  </si>
  <si>
    <t>Založení lučního trávníku výsevem pl do 1000 m2 v rovině a ve svahu do 1:5</t>
  </si>
  <si>
    <t>m2</t>
  </si>
  <si>
    <t>-1467634579</t>
  </si>
  <si>
    <t>Založení trávníku na půdě předem připravené plochy do 1000 m2 výsevem včetně utažení lučního v rovině nebo na svahu do 1:5</t>
  </si>
  <si>
    <t>25</t>
  </si>
  <si>
    <t>M</t>
  </si>
  <si>
    <t>00572472</t>
  </si>
  <si>
    <t>osivo směs travní krajinná-rovinná</t>
  </si>
  <si>
    <t>kg</t>
  </si>
  <si>
    <t>951089412</t>
  </si>
  <si>
    <t>138,992*0,02 'Přepočtené koeficientem množství</t>
  </si>
  <si>
    <t>26</t>
  </si>
  <si>
    <t>181411123</t>
  </si>
  <si>
    <t>Založení lučního trávníku výsevem pl do 1000 m2 ve svahu přes 1:2 do 1:1</t>
  </si>
  <si>
    <t>1369261342</t>
  </si>
  <si>
    <t>Založení trávníku na půdě předem připravené plochy do 1000 m2 výsevem včetně utažení lučního na svahu přes 1:2 do 1:1</t>
  </si>
  <si>
    <t>27</t>
  </si>
  <si>
    <t>00572474</t>
  </si>
  <si>
    <t>osivo směs travní krajinná-svahová</t>
  </si>
  <si>
    <t>-1537749530</t>
  </si>
  <si>
    <t>144,157*0,02 'Přepočtené koeficientem množství</t>
  </si>
  <si>
    <t>28</t>
  </si>
  <si>
    <t>181951112</t>
  </si>
  <si>
    <t>Úprava pláně v hornině třídy těžitelnosti I skupiny 1 až 3 se zhutněním strojně</t>
  </si>
  <si>
    <t>-44786650</t>
  </si>
  <si>
    <t>Úprava pláně vyrovnáním výškových rozdílů strojně v hornině třídy těžitelnosti I, skupiny 1 až 3 se zhutněním</t>
  </si>
  <si>
    <t>29</t>
  </si>
  <si>
    <t>182151111</t>
  </si>
  <si>
    <t>Svahování v zářezech v hornině třídy těžitelnosti I skupiny 1 až 3 strojně</t>
  </si>
  <si>
    <t>1135830141</t>
  </si>
  <si>
    <t>Svahování trvalých svahů do projektovaných profilů strojně s potřebným přemístěním výkopku při svahování v zářezech v hornině třídy těžitelnosti I, skupiny 1 až 3</t>
  </si>
  <si>
    <t>30</t>
  </si>
  <si>
    <t>182251101</t>
  </si>
  <si>
    <t>Svahování násypů strojně</t>
  </si>
  <si>
    <t>1963092195</t>
  </si>
  <si>
    <t>Svahování trvalých svahů do projektovaných profilů strojně s potřebným přemístěním výkopku při svahování násypů v jakékoliv hornině</t>
  </si>
  <si>
    <t>Svislé a kompletní konstrukce</t>
  </si>
  <si>
    <t>31</t>
  </si>
  <si>
    <t>321212745</t>
  </si>
  <si>
    <t>Oprava zdiva vodních staveb do 3 m3 z lomového kamene obkladního bez jeho dodání</t>
  </si>
  <si>
    <t>2039832219</t>
  </si>
  <si>
    <t xml:space="preserve">Oprava zdiva nadzákladového z lomového kamene vodních staveb  přehrad, jezů a plavebních komor, spodní stavby vodních elektráren, jader přehrad, odběrných věží a výpustných zařízení, opěrných zdí, šachet, šachtic a ostatních konstrukcí objemu opravovaných míst do 3 m3 jednotlivě, na maltu cementovou bez dodání kamene z kamene lomařsky upraveného s vyspárováním cementovou maltou, zdiva obkladního</t>
  </si>
  <si>
    <t>Poznámka k položce:_x000d_
z přesně opracovaných kamenů</t>
  </si>
  <si>
    <t>Vodorovné konstrukce</t>
  </si>
  <si>
    <t>32</t>
  </si>
  <si>
    <t>457542111</t>
  </si>
  <si>
    <t>Filtrační vrstvy ze štěrkodrti se zhutněním frakce od 0 až 22 do 0 až 63 mm</t>
  </si>
  <si>
    <t>666594923</t>
  </si>
  <si>
    <t xml:space="preserve">Filtrační vrstvy jakékoliv tloušťky a sklonu  ze štěrkodrti se zhutněním do 10 pojezdů/m3, frakce od 0-22 do 0-63 mm</t>
  </si>
  <si>
    <t>4*17*0,2</t>
  </si>
  <si>
    <t>33</t>
  </si>
  <si>
    <t>457971121</t>
  </si>
  <si>
    <t>Zřízení vrstvy z geotextilie o sklonu přes 10° do 35° š do 3 m</t>
  </si>
  <si>
    <t>-1880430858</t>
  </si>
  <si>
    <t xml:space="preserve">Zřízení vrstvy z geotextilie s přesahem  bez připevnění k podkladu, s potřebným dočasným zatěžováním včetně zakotvení okraje o sklonu přes 10° do 35°, šířky geotextilie do 3 m</t>
  </si>
  <si>
    <t>břehové opevnění pod stupněm</t>
  </si>
  <si>
    <t>2*17*2,6</t>
  </si>
  <si>
    <t>2*(1+1,35+2,3)*3,15</t>
  </si>
  <si>
    <t>2*1,35*(3,15+2,5)/2</t>
  </si>
  <si>
    <t>2*3*2,5</t>
  </si>
  <si>
    <t>2*4*2,35</t>
  </si>
  <si>
    <t>2*4*(2,35+0,91)/2</t>
  </si>
  <si>
    <t>34</t>
  </si>
  <si>
    <t>69311081</t>
  </si>
  <si>
    <t>geotextilie netkaná separační, ochranná, filtrační, drenážní PES 300g/m2</t>
  </si>
  <si>
    <t>386578031</t>
  </si>
  <si>
    <t>172,163*1,2 'Přepočtené koeficientem množství</t>
  </si>
  <si>
    <t>35</t>
  </si>
  <si>
    <t>462511370</t>
  </si>
  <si>
    <t>Zához z lomového kamene bez proštěrkování z terénu hmotnost přes 200 do 500 kg</t>
  </si>
  <si>
    <t>6152917</t>
  </si>
  <si>
    <t xml:space="preserve">Zához z lomového kamene neupraveného záhozového  bez proštěrkování z terénu, hmotnosti jednotlivých kamenů přes 200 do 500 kg</t>
  </si>
  <si>
    <t>opevnění dna pod závěrečným prahem vývaru</t>
  </si>
  <si>
    <t>36</t>
  </si>
  <si>
    <t>1965941567</t>
  </si>
  <si>
    <t>patky v nadjezí</t>
  </si>
  <si>
    <t>patky v podjezí</t>
  </si>
  <si>
    <t>37</t>
  </si>
  <si>
    <t>462519003</t>
  </si>
  <si>
    <t>Příplatek za urovnání ploch záhozu z lomového kamene hmotnost přes 200 do 500 kg</t>
  </si>
  <si>
    <t>1377743234</t>
  </si>
  <si>
    <t xml:space="preserve">Zához z lomového kamene neupraveného záhozového  Příplatek k cenám za urovnání viditelných ploch záhozu z kamene, hmotnosti jednotlivých kamenů přes 200 do 500 kg</t>
  </si>
  <si>
    <t>2*2*0,5</t>
  </si>
  <si>
    <t>2*8*0,5</t>
  </si>
  <si>
    <t>38</t>
  </si>
  <si>
    <t>463212111</t>
  </si>
  <si>
    <t>Rovnanina z lomového kamene upraveného s vyklínováním spár úlomky kamene</t>
  </si>
  <si>
    <t>-1944501960</t>
  </si>
  <si>
    <t xml:space="preserve">Rovnanina z lomového kamene upraveného, tříděného  jakékoliv tloušťky rovnaniny s vyklínováním spár a dutin úlomky kamene</t>
  </si>
  <si>
    <t>opevnění břehů v nadjezí - LK 200 - 500 kg</t>
  </si>
  <si>
    <t>2*2*(0,6+0,3)/2</t>
  </si>
  <si>
    <t>balvanitý skluz - LK 500 - 1000 kg na štět</t>
  </si>
  <si>
    <t>17*4*0,7</t>
  </si>
  <si>
    <t>závěrečný práh skluzu - LK 500 - 1000 kg na štět</t>
  </si>
  <si>
    <t>1*1,5*4</t>
  </si>
  <si>
    <t>tůň ve dně - LK 200 - 500 kg</t>
  </si>
  <si>
    <t>1,35*(6+3,62)/2+2,3*3,62+1,35*(3,62+2,4)/2</t>
  </si>
  <si>
    <t>opevnění břehů v podjezí - LK 200 - 500 kg</t>
  </si>
  <si>
    <t>2*17*1,02</t>
  </si>
  <si>
    <t>2*(1+1,35+2,3)*1,8</t>
  </si>
  <si>
    <t>2*1,35*(1,8+1)/2</t>
  </si>
  <si>
    <t>2*(3+4)*1</t>
  </si>
  <si>
    <t>2*4*(1+0,4)/2</t>
  </si>
  <si>
    <t>Úpravy povrchů, podlahy a osazování výplní</t>
  </si>
  <si>
    <t>39</t>
  </si>
  <si>
    <t>628635552</t>
  </si>
  <si>
    <t>Vyplnění spár zdiva z lomového kamene maltou cementovou na hl přes 70 do 120 mm s vyspárováním</t>
  </si>
  <si>
    <t>-738444855</t>
  </si>
  <si>
    <t xml:space="preserve">Vyplnění spár dosavadních konstrukcí zdiva  cementovou maltou s vyčištěním spár hloubky přes 70 do 120 mm, zdiva z lomového kamene s vyspárováním</t>
  </si>
  <si>
    <t>horní líc stupně - viditelná část</t>
  </si>
  <si>
    <t>0,9*4+2*(0,9+0,8)/2*2,12+0,8*2*1,5</t>
  </si>
  <si>
    <t>povodní líc stupně</t>
  </si>
  <si>
    <t>18,6</t>
  </si>
  <si>
    <t>40</t>
  </si>
  <si>
    <t>636195212</t>
  </si>
  <si>
    <t>Vyplnění spár dlažby z lomového kamene maltou cementovou na hl do 70 mm s vyspárováním</t>
  </si>
  <si>
    <t>-113004719</t>
  </si>
  <si>
    <t xml:space="preserve">Vyplnění spár dosavadních dlažeb  cementovou maltou s vyčištěním spár na hloubky do 70 mm dlažby z lomového kamene s vyspárováním</t>
  </si>
  <si>
    <t>břehové opevnění v nadjezí</t>
  </si>
  <si>
    <t>2*3*(1,26+0,3)</t>
  </si>
  <si>
    <t>Ostatní konstrukce a práce, bourání</t>
  </si>
  <si>
    <t>41</t>
  </si>
  <si>
    <t>938903111</t>
  </si>
  <si>
    <t>Vysekání spár hl do 70 mm v dlažbě z lomového kamene</t>
  </si>
  <si>
    <t>414605852</t>
  </si>
  <si>
    <t xml:space="preserve">Dokončovací práce na dosavadních konstrukcích  vysekání spár s očištěním zdiva nebo dlažby, s naložením suti na dopravní prostředek nebo s odklizením na hromady do vzdálenosti 50 m při hloubce spáry do 70 mm v dlažbě z lomového kamene</t>
  </si>
  <si>
    <t>42</t>
  </si>
  <si>
    <t>938903211</t>
  </si>
  <si>
    <t>Vysekání spár hl nad 70 do 120 mm ve zdivu z lomového kamene</t>
  </si>
  <si>
    <t>1486622966</t>
  </si>
  <si>
    <t xml:space="preserve">Dokončovací práce na dosavadních konstrukcích  vysekání spár s očištěním zdiva nebo dlažby, s naložením suti na dopravní prostředek nebo s odklizením na hromady do vzdálenosti 50 m při hloubce spáry přes 70 do 120 mm ve zdivu z lomového kamene</t>
  </si>
  <si>
    <t>43</t>
  </si>
  <si>
    <t>985131111</t>
  </si>
  <si>
    <t>Očištění ploch stěn, rubu kleneb a podlah tlakovou vodou</t>
  </si>
  <si>
    <t>-780494870</t>
  </si>
  <si>
    <t>Poznámka k položce:_x000d_
očištění od vegetace a od zbytků spárovací hmoty</t>
  </si>
  <si>
    <t>stupeň před a po vysekání spár</t>
  </si>
  <si>
    <t>2*28,204</t>
  </si>
  <si>
    <t>dlažby v nadjezí před a po vysekání spár</t>
  </si>
  <si>
    <t>2*9,36</t>
  </si>
  <si>
    <t>997</t>
  </si>
  <si>
    <t>Přesun sutě</t>
  </si>
  <si>
    <t>44</t>
  </si>
  <si>
    <t>997013601</t>
  </si>
  <si>
    <t>Poplatek za uložení na skládce (skládkovné) stavebního odpadu betonového kód odpadu 17 01 01</t>
  </si>
  <si>
    <t>t</t>
  </si>
  <si>
    <t>-801912677</t>
  </si>
  <si>
    <t>Poplatek za uložení stavebního odpadu na skládce (skládkovné) z prostého betonu zatříděného do Katalogu odpadů pod kódem 17 01 01</t>
  </si>
  <si>
    <t>45</t>
  </si>
  <si>
    <t>997321511</t>
  </si>
  <si>
    <t>Vodorovná doprava suti a vybouraných hmot po suchu do 1 km</t>
  </si>
  <si>
    <t>1461827297</t>
  </si>
  <si>
    <t xml:space="preserve">Vodorovná doprava suti a vybouraných hmot  bez naložení, s vyložením a hrubým urovnáním po suchu, na vzdálenost do 1 km</t>
  </si>
  <si>
    <t>46</t>
  </si>
  <si>
    <t>997321519</t>
  </si>
  <si>
    <t>Příplatek ZKD 1km vodorovné dopravy suti a vybouraných hmot po suchu</t>
  </si>
  <si>
    <t>-138581423</t>
  </si>
  <si>
    <t xml:space="preserve">Vodorovná doprava suti a vybouraných hmot  bez naložení, s vyložením a hrubým urovnáním po suchu, na vzdálenost Příplatek k cenám za každý další i započatý 1 km přes 1 km</t>
  </si>
  <si>
    <t>Poznámka k položce:_x000d_
uvažována skládka Bystřice pod Hostýnem</t>
  </si>
  <si>
    <t>8*11,011</t>
  </si>
  <si>
    <t>998</t>
  </si>
  <si>
    <t>Přesun hmot</t>
  </si>
  <si>
    <t>47</t>
  </si>
  <si>
    <t>998323011</t>
  </si>
  <si>
    <t>Přesun hmot pro jezy a stupně</t>
  </si>
  <si>
    <t>-1768440790</t>
  </si>
  <si>
    <t>Přesun hmot pro jezy a stupně dopravní vzdálenost do 500 m</t>
  </si>
  <si>
    <t>VRN</t>
  </si>
  <si>
    <t>Vedlejší rozpočtové náklady</t>
  </si>
  <si>
    <t>48</t>
  </si>
  <si>
    <t>R1</t>
  </si>
  <si>
    <t>Vytyčení inženýrských sítí a zařízení, včetně případné aktualizace vyjádření správců sítí a případné protokolární zpětné předání jejich správcům</t>
  </si>
  <si>
    <t>soubor</t>
  </si>
  <si>
    <t>512</t>
  </si>
  <si>
    <t>452697618</t>
  </si>
  <si>
    <t>49</t>
  </si>
  <si>
    <t>R14</t>
  </si>
  <si>
    <t>Odvoz a likvidace veškerých odpadů vzniklých v rámci stavby v souladu se zákonem č. 541/2020 Sb., o odpadech vč. poplatků</t>
  </si>
  <si>
    <t>539262250</t>
  </si>
  <si>
    <t>50</t>
  </si>
  <si>
    <t>R3</t>
  </si>
  <si>
    <t>Odlov a záchranný transfer ryb a vodních živočichů</t>
  </si>
  <si>
    <t>671715026</t>
  </si>
  <si>
    <t>51</t>
  </si>
  <si>
    <t>R6</t>
  </si>
  <si>
    <t>Průběžné čištění komunikací</t>
  </si>
  <si>
    <t>-1538521798</t>
  </si>
  <si>
    <t>52</t>
  </si>
  <si>
    <t>R7</t>
  </si>
  <si>
    <t>Uvedení zatravněných příjezdových ploch do původního stavu - urovnání a osetí vyjetých kolejí</t>
  </si>
  <si>
    <t>-695357908</t>
  </si>
  <si>
    <t>53</t>
  </si>
  <si>
    <t>R8</t>
  </si>
  <si>
    <t>Uvedení dotčených komunikací do původního stavu, např. oprava výtluků</t>
  </si>
  <si>
    <t>-1372796911</t>
  </si>
  <si>
    <t>54</t>
  </si>
  <si>
    <t>R9</t>
  </si>
  <si>
    <t>Rozebrání oplocení pro průjezd a uvedení do původního stavu po dokončení stavby vč. dosazení živého plotu (tavolník)</t>
  </si>
  <si>
    <t>kpl</t>
  </si>
  <si>
    <t>393515036</t>
  </si>
  <si>
    <t>VRN1</t>
  </si>
  <si>
    <t>Průzkumné, geodetické a projektové práce</t>
  </si>
  <si>
    <t>55</t>
  </si>
  <si>
    <t>013254000</t>
  </si>
  <si>
    <t>Dokumentace skutečného provedení stavby</t>
  </si>
  <si>
    <t>-1535417954</t>
  </si>
  <si>
    <t>56</t>
  </si>
  <si>
    <t>013274000R</t>
  </si>
  <si>
    <t>Pasportizace příjezdových tras před započetím prací</t>
  </si>
  <si>
    <t>1024</t>
  </si>
  <si>
    <t>2084574375</t>
  </si>
  <si>
    <t>Pasportizace objektu před započetím prací</t>
  </si>
  <si>
    <t>VRN3</t>
  </si>
  <si>
    <t>Zařízení staveniště</t>
  </si>
  <si>
    <t>57</t>
  </si>
  <si>
    <t>030001000</t>
  </si>
  <si>
    <t>-1222342223</t>
  </si>
  <si>
    <t>Poznámka k položce:_x000d_
Zařízení stavenište včetně jeho odstranění( zajištění záboru potřebných ploch a úhrady za dočasný zábor - zpětné předání vlastníkům dotčených pozemků), zajištění dostatečné bezpečnosti stavby včetně zabezpečení veřejného provozu, 1,0% z ceny PDPS</t>
  </si>
  <si>
    <t>58</t>
  </si>
  <si>
    <t>034303000</t>
  </si>
  <si>
    <t>Dopravní značení na staveništi</t>
  </si>
  <si>
    <t>819509490</t>
  </si>
  <si>
    <t>VRN4</t>
  </si>
  <si>
    <t>Inženýrská činnost</t>
  </si>
  <si>
    <t>59</t>
  </si>
  <si>
    <t>041903001</t>
  </si>
  <si>
    <t>Inženýrská činnost dozory dozor jiné osoby - dohled biologa</t>
  </si>
  <si>
    <t>-2009592864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</si>
</sst>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213303STA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Stupeň Juhyně, Rajnochovice - rekonstrukce stupně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Rajnochovice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18. 10. 2022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Povodí Moravy, s.p.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>PM, s.p. - Ing. Šefčíková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77</v>
      </c>
      <c r="BT94" s="117" t="s">
        <v>78</v>
      </c>
      <c r="BV94" s="117" t="s">
        <v>79</v>
      </c>
      <c r="BW94" s="117" t="s">
        <v>5</v>
      </c>
      <c r="BX94" s="117" t="s">
        <v>80</v>
      </c>
      <c r="CL94" s="117" t="s">
        <v>1</v>
      </c>
    </row>
    <row r="95" s="7" customFormat="1" ht="24.75" customHeight="1">
      <c r="A95" s="118" t="s">
        <v>81</v>
      </c>
      <c r="B95" s="119"/>
      <c r="C95" s="120"/>
      <c r="D95" s="121" t="s">
        <v>14</v>
      </c>
      <c r="E95" s="121"/>
      <c r="F95" s="121"/>
      <c r="G95" s="121"/>
      <c r="H95" s="121"/>
      <c r="I95" s="122"/>
      <c r="J95" s="121" t="s">
        <v>17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'213303STA - Stupeň Juhyně...'!J28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82</v>
      </c>
      <c r="AR95" s="125"/>
      <c r="AS95" s="126">
        <v>0</v>
      </c>
      <c r="AT95" s="127">
        <f>ROUND(SUM(AV95:AW95),2)</f>
        <v>0</v>
      </c>
      <c r="AU95" s="128">
        <f>'213303STA - Stupeň Juhyně...'!P124</f>
        <v>0</v>
      </c>
      <c r="AV95" s="127">
        <f>'213303STA - Stupeň Juhyně...'!J31</f>
        <v>0</v>
      </c>
      <c r="AW95" s="127">
        <f>'213303STA - Stupeň Juhyně...'!J32</f>
        <v>0</v>
      </c>
      <c r="AX95" s="127">
        <f>'213303STA - Stupeň Juhyně...'!J33</f>
        <v>0</v>
      </c>
      <c r="AY95" s="127">
        <f>'213303STA - Stupeň Juhyně...'!J34</f>
        <v>0</v>
      </c>
      <c r="AZ95" s="127">
        <f>'213303STA - Stupeň Juhyně...'!F31</f>
        <v>0</v>
      </c>
      <c r="BA95" s="127">
        <f>'213303STA - Stupeň Juhyně...'!F32</f>
        <v>0</v>
      </c>
      <c r="BB95" s="127">
        <f>'213303STA - Stupeň Juhyně...'!F33</f>
        <v>0</v>
      </c>
      <c r="BC95" s="127">
        <f>'213303STA - Stupeň Juhyně...'!F34</f>
        <v>0</v>
      </c>
      <c r="BD95" s="129">
        <f>'213303STA - Stupeň Juhyně...'!F35</f>
        <v>0</v>
      </c>
      <c r="BE95" s="7"/>
      <c r="BT95" s="130" t="s">
        <v>83</v>
      </c>
      <c r="BU95" s="130" t="s">
        <v>84</v>
      </c>
      <c r="BV95" s="130" t="s">
        <v>79</v>
      </c>
      <c r="BW95" s="130" t="s">
        <v>5</v>
      </c>
      <c r="BX95" s="130" t="s">
        <v>80</v>
      </c>
      <c r="CL95" s="130" t="s">
        <v>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cTv4DyNKYrV3MSEf6WDNQ9dk31iE5Q7spOBXR5t97lKdlILxE6UuOs5dvCVYG7fK5hhRIFhifZO4gdN/pzxjNQ==" hashValue="sfDckP0FoFvwKcRPcqqdrkHMT9DTTAaO2toq2oEehPl3LedVWA4E+rovI1Ok5eja4G+I75q6K8pkCTv5yNmlzw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13303STA - Stupeň Juhyně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85</v>
      </c>
    </row>
    <row r="4" s="1" customFormat="1" ht="24.96" customHeight="1">
      <c r="B4" s="20"/>
      <c r="D4" s="133" t="s">
        <v>86</v>
      </c>
      <c r="L4" s="20"/>
      <c r="M4" s="134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8"/>
      <c r="B6" s="44"/>
      <c r="C6" s="38"/>
      <c r="D6" s="135" t="s">
        <v>16</v>
      </c>
      <c r="E6" s="38"/>
      <c r="F6" s="38"/>
      <c r="G6" s="38"/>
      <c r="H6" s="38"/>
      <c r="I6" s="38"/>
      <c r="J6" s="38"/>
      <c r="K6" s="38"/>
      <c r="L6" s="63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16.5" customHeight="1">
      <c r="A7" s="38"/>
      <c r="B7" s="44"/>
      <c r="C7" s="38"/>
      <c r="D7" s="38"/>
      <c r="E7" s="136" t="s">
        <v>17</v>
      </c>
      <c r="F7" s="38"/>
      <c r="G7" s="38"/>
      <c r="H7" s="38"/>
      <c r="I7" s="38"/>
      <c r="J7" s="38"/>
      <c r="K7" s="38"/>
      <c r="L7" s="63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35" t="s">
        <v>18</v>
      </c>
      <c r="E9" s="38"/>
      <c r="F9" s="137" t="s">
        <v>1</v>
      </c>
      <c r="G9" s="38"/>
      <c r="H9" s="38"/>
      <c r="I9" s="135" t="s">
        <v>19</v>
      </c>
      <c r="J9" s="137" t="s">
        <v>1</v>
      </c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35" t="s">
        <v>20</v>
      </c>
      <c r="E10" s="38"/>
      <c r="F10" s="137" t="s">
        <v>21</v>
      </c>
      <c r="G10" s="38"/>
      <c r="H10" s="38"/>
      <c r="I10" s="135" t="s">
        <v>22</v>
      </c>
      <c r="J10" s="138" t="str">
        <f>'Rekapitulace stavby'!AN8</f>
        <v>18. 10. 2022</v>
      </c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5" t="s">
        <v>24</v>
      </c>
      <c r="E12" s="38"/>
      <c r="F12" s="38"/>
      <c r="G12" s="38"/>
      <c r="H12" s="38"/>
      <c r="I12" s="135" t="s">
        <v>25</v>
      </c>
      <c r="J12" s="137" t="s">
        <v>26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7" t="s">
        <v>27</v>
      </c>
      <c r="F13" s="38"/>
      <c r="G13" s="38"/>
      <c r="H13" s="38"/>
      <c r="I13" s="135" t="s">
        <v>28</v>
      </c>
      <c r="J13" s="137" t="s">
        <v>29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35" t="s">
        <v>30</v>
      </c>
      <c r="E15" s="38"/>
      <c r="F15" s="38"/>
      <c r="G15" s="38"/>
      <c r="H15" s="38"/>
      <c r="I15" s="135" t="s">
        <v>25</v>
      </c>
      <c r="J15" s="33" t="str">
        <f>'Rekapitulace stavby'!AN13</f>
        <v>Vyplň údaj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7"/>
      <c r="G16" s="137"/>
      <c r="H16" s="137"/>
      <c r="I16" s="135" t="s">
        <v>28</v>
      </c>
      <c r="J16" s="33" t="str">
        <f>'Rekapitulace stavby'!AN14</f>
        <v>Vyplň údaj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35" t="s">
        <v>32</v>
      </c>
      <c r="E18" s="38"/>
      <c r="F18" s="38"/>
      <c r="G18" s="38"/>
      <c r="H18" s="38"/>
      <c r="I18" s="135" t="s">
        <v>25</v>
      </c>
      <c r="J18" s="137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7" t="s">
        <v>33</v>
      </c>
      <c r="F19" s="38"/>
      <c r="G19" s="38"/>
      <c r="H19" s="38"/>
      <c r="I19" s="135" t="s">
        <v>28</v>
      </c>
      <c r="J19" s="137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35" t="s">
        <v>35</v>
      </c>
      <c r="E21" s="38"/>
      <c r="F21" s="38"/>
      <c r="G21" s="38"/>
      <c r="H21" s="38"/>
      <c r="I21" s="135" t="s">
        <v>25</v>
      </c>
      <c r="J21" s="137" t="str">
        <f>IF('Rekapitulace stavby'!AN19="","",'Rekapitulace stavby'!AN19)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7" t="str">
        <f>IF('Rekapitulace stavby'!E20="","",'Rekapitulace stavby'!E20)</f>
        <v xml:space="preserve"> </v>
      </c>
      <c r="F22" s="38"/>
      <c r="G22" s="38"/>
      <c r="H22" s="38"/>
      <c r="I22" s="135" t="s">
        <v>28</v>
      </c>
      <c r="J22" s="137" t="str">
        <f>IF('Rekapitulace stavby'!AN20="","",'Rekapitulace stavby'!AN20)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35" t="s">
        <v>37</v>
      </c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16.5" customHeight="1">
      <c r="A25" s="139"/>
      <c r="B25" s="140"/>
      <c r="C25" s="139"/>
      <c r="D25" s="139"/>
      <c r="E25" s="141" t="s">
        <v>1</v>
      </c>
      <c r="F25" s="141"/>
      <c r="G25" s="141"/>
      <c r="H25" s="141"/>
      <c r="I25" s="139"/>
      <c r="J25" s="139"/>
      <c r="K25" s="139"/>
      <c r="L25" s="142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43"/>
      <c r="E27" s="143"/>
      <c r="F27" s="143"/>
      <c r="G27" s="143"/>
      <c r="H27" s="143"/>
      <c r="I27" s="143"/>
      <c r="J27" s="143"/>
      <c r="K27" s="143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44" t="s">
        <v>38</v>
      </c>
      <c r="E28" s="38"/>
      <c r="F28" s="38"/>
      <c r="G28" s="38"/>
      <c r="H28" s="38"/>
      <c r="I28" s="38"/>
      <c r="J28" s="145">
        <f>ROUND(J124, 2)</f>
        <v>0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46" t="s">
        <v>40</v>
      </c>
      <c r="G30" s="38"/>
      <c r="H30" s="38"/>
      <c r="I30" s="146" t="s">
        <v>39</v>
      </c>
      <c r="J30" s="146" t="s">
        <v>41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7" t="s">
        <v>42</v>
      </c>
      <c r="E31" s="135" t="s">
        <v>43</v>
      </c>
      <c r="F31" s="148">
        <f>ROUND((SUM(BE124:BE341)),  2)</f>
        <v>0</v>
      </c>
      <c r="G31" s="38"/>
      <c r="H31" s="38"/>
      <c r="I31" s="149">
        <v>0.20999999999999999</v>
      </c>
      <c r="J31" s="148">
        <f>ROUND(((SUM(BE124:BE341))*I31),  2)</f>
        <v>0</v>
      </c>
      <c r="K31" s="3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35" t="s">
        <v>44</v>
      </c>
      <c r="F32" s="148">
        <f>ROUND((SUM(BF124:BF341)),  2)</f>
        <v>0</v>
      </c>
      <c r="G32" s="38"/>
      <c r="H32" s="38"/>
      <c r="I32" s="149">
        <v>0.12</v>
      </c>
      <c r="J32" s="148">
        <f>ROUND(((SUM(BF124:BF341))*I32), 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35" t="s">
        <v>45</v>
      </c>
      <c r="F33" s="148">
        <f>ROUND((SUM(BG124:BG341)),  2)</f>
        <v>0</v>
      </c>
      <c r="G33" s="38"/>
      <c r="H33" s="38"/>
      <c r="I33" s="149">
        <v>0.20999999999999999</v>
      </c>
      <c r="J33" s="148">
        <f>0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5" t="s">
        <v>46</v>
      </c>
      <c r="F34" s="148">
        <f>ROUND((SUM(BH124:BH341)),  2)</f>
        <v>0</v>
      </c>
      <c r="G34" s="38"/>
      <c r="H34" s="38"/>
      <c r="I34" s="149">
        <v>0.12</v>
      </c>
      <c r="J34" s="148">
        <f>0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5" t="s">
        <v>47</v>
      </c>
      <c r="F35" s="148">
        <f>ROUND((SUM(BI124:BI341)),  2)</f>
        <v>0</v>
      </c>
      <c r="G35" s="38"/>
      <c r="H35" s="38"/>
      <c r="I35" s="149">
        <v>0</v>
      </c>
      <c r="J35" s="148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50"/>
      <c r="D37" s="151" t="s">
        <v>48</v>
      </c>
      <c r="E37" s="152"/>
      <c r="F37" s="152"/>
      <c r="G37" s="153" t="s">
        <v>49</v>
      </c>
      <c r="H37" s="154" t="s">
        <v>50</v>
      </c>
      <c r="I37" s="152"/>
      <c r="J37" s="155">
        <f>SUM(J28:J35)</f>
        <v>0</v>
      </c>
      <c r="K37" s="156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1" customFormat="1" ht="14.4" customHeight="1">
      <c r="B39" s="20"/>
      <c r="L39" s="20"/>
    </row>
    <row r="40" s="1" customFormat="1" ht="14.4" customHeight="1">
      <c r="B40" s="20"/>
      <c r="L40" s="2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7" t="s">
        <v>51</v>
      </c>
      <c r="E50" s="158"/>
      <c r="F50" s="158"/>
      <c r="G50" s="157" t="s">
        <v>52</v>
      </c>
      <c r="H50" s="158"/>
      <c r="I50" s="158"/>
      <c r="J50" s="158"/>
      <c r="K50" s="158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59" t="s">
        <v>53</v>
      </c>
      <c r="E61" s="160"/>
      <c r="F61" s="161" t="s">
        <v>54</v>
      </c>
      <c r="G61" s="159" t="s">
        <v>53</v>
      </c>
      <c r="H61" s="160"/>
      <c r="I61" s="160"/>
      <c r="J61" s="162" t="s">
        <v>54</v>
      </c>
      <c r="K61" s="160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7" t="s">
        <v>55</v>
      </c>
      <c r="E65" s="163"/>
      <c r="F65" s="163"/>
      <c r="G65" s="157" t="s">
        <v>56</v>
      </c>
      <c r="H65" s="163"/>
      <c r="I65" s="163"/>
      <c r="J65" s="163"/>
      <c r="K65" s="163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59" t="s">
        <v>53</v>
      </c>
      <c r="E76" s="160"/>
      <c r="F76" s="161" t="s">
        <v>54</v>
      </c>
      <c r="G76" s="159" t="s">
        <v>53</v>
      </c>
      <c r="H76" s="160"/>
      <c r="I76" s="160"/>
      <c r="J76" s="162" t="s">
        <v>54</v>
      </c>
      <c r="K76" s="160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76" t="str">
        <f>E7</f>
        <v>Stupeň Juhyně, Rajnochovice - rekonstrukce stupně</v>
      </c>
      <c r="F85" s="40"/>
      <c r="G85" s="40"/>
      <c r="H85" s="4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20</v>
      </c>
      <c r="D87" s="40"/>
      <c r="E87" s="40"/>
      <c r="F87" s="27" t="str">
        <f>F10</f>
        <v>Rajnochovice</v>
      </c>
      <c r="G87" s="40"/>
      <c r="H87" s="40"/>
      <c r="I87" s="32" t="s">
        <v>22</v>
      </c>
      <c r="J87" s="79" t="str">
        <f>IF(J10="","",J10)</f>
        <v>18. 10. 2022</v>
      </c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25.65" customHeight="1">
      <c r="A89" s="38"/>
      <c r="B89" s="39"/>
      <c r="C89" s="32" t="s">
        <v>24</v>
      </c>
      <c r="D89" s="40"/>
      <c r="E89" s="40"/>
      <c r="F89" s="27" t="str">
        <f>E13</f>
        <v>Povodí Moravy, s.p.</v>
      </c>
      <c r="G89" s="40"/>
      <c r="H89" s="40"/>
      <c r="I89" s="32" t="s">
        <v>32</v>
      </c>
      <c r="J89" s="36" t="str">
        <f>E19</f>
        <v>PM, s.p. - Ing. Šefčíková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30</v>
      </c>
      <c r="D90" s="40"/>
      <c r="E90" s="40"/>
      <c r="F90" s="27" t="str">
        <f>IF(E16="","",E16)</f>
        <v>Vyplň údaj</v>
      </c>
      <c r="G90" s="40"/>
      <c r="H90" s="40"/>
      <c r="I90" s="32" t="s">
        <v>35</v>
      </c>
      <c r="J90" s="36" t="str">
        <f>E22</f>
        <v xml:space="preserve"> 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9.28" customHeight="1">
      <c r="A92" s="38"/>
      <c r="B92" s="39"/>
      <c r="C92" s="168" t="s">
        <v>88</v>
      </c>
      <c r="D92" s="169"/>
      <c r="E92" s="169"/>
      <c r="F92" s="169"/>
      <c r="G92" s="169"/>
      <c r="H92" s="169"/>
      <c r="I92" s="169"/>
      <c r="J92" s="170" t="s">
        <v>89</v>
      </c>
      <c r="K92" s="169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2.8" customHeight="1">
      <c r="A94" s="38"/>
      <c r="B94" s="39"/>
      <c r="C94" s="171" t="s">
        <v>90</v>
      </c>
      <c r="D94" s="40"/>
      <c r="E94" s="40"/>
      <c r="F94" s="40"/>
      <c r="G94" s="40"/>
      <c r="H94" s="40"/>
      <c r="I94" s="40"/>
      <c r="J94" s="110">
        <f>J124</f>
        <v>0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U94" s="17" t="s">
        <v>91</v>
      </c>
    </row>
    <row r="95" s="9" customFormat="1" ht="24.96" customHeight="1">
      <c r="A95" s="9"/>
      <c r="B95" s="172"/>
      <c r="C95" s="173"/>
      <c r="D95" s="174" t="s">
        <v>92</v>
      </c>
      <c r="E95" s="175"/>
      <c r="F95" s="175"/>
      <c r="G95" s="175"/>
      <c r="H95" s="175"/>
      <c r="I95" s="175"/>
      <c r="J95" s="176">
        <f>J125</f>
        <v>0</v>
      </c>
      <c r="K95" s="173"/>
      <c r="L95" s="177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8"/>
      <c r="C96" s="179"/>
      <c r="D96" s="180" t="s">
        <v>93</v>
      </c>
      <c r="E96" s="181"/>
      <c r="F96" s="181"/>
      <c r="G96" s="181"/>
      <c r="H96" s="181"/>
      <c r="I96" s="181"/>
      <c r="J96" s="182">
        <f>J126</f>
        <v>0</v>
      </c>
      <c r="K96" s="179"/>
      <c r="L96" s="18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8"/>
      <c r="C97" s="179"/>
      <c r="D97" s="180" t="s">
        <v>94</v>
      </c>
      <c r="E97" s="181"/>
      <c r="F97" s="181"/>
      <c r="G97" s="181"/>
      <c r="H97" s="181"/>
      <c r="I97" s="181"/>
      <c r="J97" s="182">
        <f>J222</f>
        <v>0</v>
      </c>
      <c r="K97" s="179"/>
      <c r="L97" s="18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8"/>
      <c r="C98" s="179"/>
      <c r="D98" s="180" t="s">
        <v>95</v>
      </c>
      <c r="E98" s="181"/>
      <c r="F98" s="181"/>
      <c r="G98" s="181"/>
      <c r="H98" s="181"/>
      <c r="I98" s="181"/>
      <c r="J98" s="182">
        <f>J226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96</v>
      </c>
      <c r="E99" s="181"/>
      <c r="F99" s="181"/>
      <c r="G99" s="181"/>
      <c r="H99" s="181"/>
      <c r="I99" s="181"/>
      <c r="J99" s="182">
        <f>J278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97</v>
      </c>
      <c r="E100" s="181"/>
      <c r="F100" s="181"/>
      <c r="G100" s="181"/>
      <c r="H100" s="181"/>
      <c r="I100" s="181"/>
      <c r="J100" s="182">
        <f>J290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98</v>
      </c>
      <c r="E101" s="181"/>
      <c r="F101" s="181"/>
      <c r="G101" s="181"/>
      <c r="H101" s="181"/>
      <c r="I101" s="181"/>
      <c r="J101" s="182">
        <f>J303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99</v>
      </c>
      <c r="E102" s="181"/>
      <c r="F102" s="181"/>
      <c r="G102" s="181"/>
      <c r="H102" s="181"/>
      <c r="I102" s="181"/>
      <c r="J102" s="182">
        <f>J312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2"/>
      <c r="C103" s="173"/>
      <c r="D103" s="174" t="s">
        <v>100</v>
      </c>
      <c r="E103" s="175"/>
      <c r="F103" s="175"/>
      <c r="G103" s="175"/>
      <c r="H103" s="175"/>
      <c r="I103" s="175"/>
      <c r="J103" s="176">
        <f>J315</f>
        <v>0</v>
      </c>
      <c r="K103" s="173"/>
      <c r="L103" s="177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78"/>
      <c r="C104" s="179"/>
      <c r="D104" s="180" t="s">
        <v>101</v>
      </c>
      <c r="E104" s="181"/>
      <c r="F104" s="181"/>
      <c r="G104" s="181"/>
      <c r="H104" s="181"/>
      <c r="I104" s="181"/>
      <c r="J104" s="182">
        <f>J328</f>
        <v>0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8"/>
      <c r="C105" s="179"/>
      <c r="D105" s="180" t="s">
        <v>102</v>
      </c>
      <c r="E105" s="181"/>
      <c r="F105" s="181"/>
      <c r="G105" s="181"/>
      <c r="H105" s="181"/>
      <c r="I105" s="181"/>
      <c r="J105" s="182">
        <f>J333</f>
        <v>0</v>
      </c>
      <c r="K105" s="179"/>
      <c r="L105" s="18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8"/>
      <c r="C106" s="179"/>
      <c r="D106" s="180" t="s">
        <v>103</v>
      </c>
      <c r="E106" s="181"/>
      <c r="F106" s="181"/>
      <c r="G106" s="181"/>
      <c r="H106" s="181"/>
      <c r="I106" s="181"/>
      <c r="J106" s="182">
        <f>J339</f>
        <v>0</v>
      </c>
      <c r="K106" s="179"/>
      <c r="L106" s="18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104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E7</f>
        <v>Stupeň Juhyně, Rajnochovice - rekonstrukce stupně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F10</f>
        <v>Rajnochovice</v>
      </c>
      <c r="G118" s="40"/>
      <c r="H118" s="40"/>
      <c r="I118" s="32" t="s">
        <v>22</v>
      </c>
      <c r="J118" s="79" t="str">
        <f>IF(J10="","",J10)</f>
        <v>18. 10. 2022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24</v>
      </c>
      <c r="D120" s="40"/>
      <c r="E120" s="40"/>
      <c r="F120" s="27" t="str">
        <f>E13</f>
        <v>Povodí Moravy, s.p.</v>
      </c>
      <c r="G120" s="40"/>
      <c r="H120" s="40"/>
      <c r="I120" s="32" t="s">
        <v>32</v>
      </c>
      <c r="J120" s="36" t="str">
        <f>E19</f>
        <v>PM, s.p. - Ing. Šefčíková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30</v>
      </c>
      <c r="D121" s="40"/>
      <c r="E121" s="40"/>
      <c r="F121" s="27" t="str">
        <f>IF(E16="","",E16)</f>
        <v>Vyplň údaj</v>
      </c>
      <c r="G121" s="40"/>
      <c r="H121" s="40"/>
      <c r="I121" s="32" t="s">
        <v>35</v>
      </c>
      <c r="J121" s="36" t="str">
        <f>E22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84"/>
      <c r="B123" s="185"/>
      <c r="C123" s="186" t="s">
        <v>105</v>
      </c>
      <c r="D123" s="187" t="s">
        <v>63</v>
      </c>
      <c r="E123" s="187" t="s">
        <v>59</v>
      </c>
      <c r="F123" s="187" t="s">
        <v>60</v>
      </c>
      <c r="G123" s="187" t="s">
        <v>106</v>
      </c>
      <c r="H123" s="187" t="s">
        <v>107</v>
      </c>
      <c r="I123" s="187" t="s">
        <v>108</v>
      </c>
      <c r="J123" s="188" t="s">
        <v>89</v>
      </c>
      <c r="K123" s="189" t="s">
        <v>109</v>
      </c>
      <c r="L123" s="190"/>
      <c r="M123" s="100" t="s">
        <v>1</v>
      </c>
      <c r="N123" s="101" t="s">
        <v>42</v>
      </c>
      <c r="O123" s="101" t="s">
        <v>110</v>
      </c>
      <c r="P123" s="101" t="s">
        <v>111</v>
      </c>
      <c r="Q123" s="101" t="s">
        <v>112</v>
      </c>
      <c r="R123" s="101" t="s">
        <v>113</v>
      </c>
      <c r="S123" s="101" t="s">
        <v>114</v>
      </c>
      <c r="T123" s="102" t="s">
        <v>115</v>
      </c>
      <c r="U123" s="184"/>
      <c r="V123" s="184"/>
      <c r="W123" s="184"/>
      <c r="X123" s="184"/>
      <c r="Y123" s="184"/>
      <c r="Z123" s="184"/>
      <c r="AA123" s="184"/>
      <c r="AB123" s="184"/>
      <c r="AC123" s="184"/>
      <c r="AD123" s="184"/>
      <c r="AE123" s="184"/>
    </row>
    <row r="124" s="2" customFormat="1" ht="22.8" customHeight="1">
      <c r="A124" s="38"/>
      <c r="B124" s="39"/>
      <c r="C124" s="107" t="s">
        <v>116</v>
      </c>
      <c r="D124" s="40"/>
      <c r="E124" s="40"/>
      <c r="F124" s="40"/>
      <c r="G124" s="40"/>
      <c r="H124" s="40"/>
      <c r="I124" s="40"/>
      <c r="J124" s="191">
        <f>BK124</f>
        <v>0</v>
      </c>
      <c r="K124" s="40"/>
      <c r="L124" s="44"/>
      <c r="M124" s="103"/>
      <c r="N124" s="192"/>
      <c r="O124" s="104"/>
      <c r="P124" s="193">
        <f>P125+P315</f>
        <v>0</v>
      </c>
      <c r="Q124" s="104"/>
      <c r="R124" s="193">
        <f>R125+R315</f>
        <v>361.54624049180006</v>
      </c>
      <c r="S124" s="104"/>
      <c r="T124" s="194">
        <f>T125+T315</f>
        <v>11.010672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77</v>
      </c>
      <c r="AU124" s="17" t="s">
        <v>91</v>
      </c>
      <c r="BK124" s="195">
        <f>BK125+BK315</f>
        <v>0</v>
      </c>
    </row>
    <row r="125" s="12" customFormat="1" ht="25.92" customHeight="1">
      <c r="A125" s="12"/>
      <c r="B125" s="196"/>
      <c r="C125" s="197"/>
      <c r="D125" s="198" t="s">
        <v>77</v>
      </c>
      <c r="E125" s="199" t="s">
        <v>117</v>
      </c>
      <c r="F125" s="199" t="s">
        <v>118</v>
      </c>
      <c r="G125" s="197"/>
      <c r="H125" s="197"/>
      <c r="I125" s="200"/>
      <c r="J125" s="201">
        <f>BK125</f>
        <v>0</v>
      </c>
      <c r="K125" s="197"/>
      <c r="L125" s="202"/>
      <c r="M125" s="203"/>
      <c r="N125" s="204"/>
      <c r="O125" s="204"/>
      <c r="P125" s="205">
        <f>P126+P222+P226+P278+P290+P303+P312</f>
        <v>0</v>
      </c>
      <c r="Q125" s="204"/>
      <c r="R125" s="205">
        <f>R126+R222+R226+R278+R290+R303+R312</f>
        <v>361.54624049180006</v>
      </c>
      <c r="S125" s="204"/>
      <c r="T125" s="206">
        <f>T126+T222+T226+T278+T290+T303+T312</f>
        <v>11.010672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7" t="s">
        <v>83</v>
      </c>
      <c r="AT125" s="208" t="s">
        <v>77</v>
      </c>
      <c r="AU125" s="208" t="s">
        <v>78</v>
      </c>
      <c r="AY125" s="207" t="s">
        <v>119</v>
      </c>
      <c r="BK125" s="209">
        <f>BK126+BK222+BK226+BK278+BK290+BK303+BK312</f>
        <v>0</v>
      </c>
    </row>
    <row r="126" s="12" customFormat="1" ht="22.8" customHeight="1">
      <c r="A126" s="12"/>
      <c r="B126" s="196"/>
      <c r="C126" s="197"/>
      <c r="D126" s="198" t="s">
        <v>77</v>
      </c>
      <c r="E126" s="210" t="s">
        <v>83</v>
      </c>
      <c r="F126" s="210" t="s">
        <v>120</v>
      </c>
      <c r="G126" s="197"/>
      <c r="H126" s="197"/>
      <c r="I126" s="200"/>
      <c r="J126" s="211">
        <f>BK126</f>
        <v>0</v>
      </c>
      <c r="K126" s="197"/>
      <c r="L126" s="202"/>
      <c r="M126" s="203"/>
      <c r="N126" s="204"/>
      <c r="O126" s="204"/>
      <c r="P126" s="205">
        <f>SUM(P127:P221)</f>
        <v>0</v>
      </c>
      <c r="Q126" s="204"/>
      <c r="R126" s="205">
        <f>SUM(R127:R221)</f>
        <v>0.66875988799999997</v>
      </c>
      <c r="S126" s="204"/>
      <c r="T126" s="206">
        <f>SUM(T127:T221)</f>
        <v>10.1935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7" t="s">
        <v>83</v>
      </c>
      <c r="AT126" s="208" t="s">
        <v>77</v>
      </c>
      <c r="AU126" s="208" t="s">
        <v>83</v>
      </c>
      <c r="AY126" s="207" t="s">
        <v>119</v>
      </c>
      <c r="BK126" s="209">
        <f>SUM(BK127:BK221)</f>
        <v>0</v>
      </c>
    </row>
    <row r="127" s="2" customFormat="1" ht="16.5" customHeight="1">
      <c r="A127" s="38"/>
      <c r="B127" s="39"/>
      <c r="C127" s="212" t="s">
        <v>83</v>
      </c>
      <c r="D127" s="212" t="s">
        <v>121</v>
      </c>
      <c r="E127" s="213" t="s">
        <v>122</v>
      </c>
      <c r="F127" s="214" t="s">
        <v>123</v>
      </c>
      <c r="G127" s="215" t="s">
        <v>124</v>
      </c>
      <c r="H127" s="216">
        <v>19</v>
      </c>
      <c r="I127" s="217"/>
      <c r="J127" s="218">
        <f>ROUND(I127*H127,2)</f>
        <v>0</v>
      </c>
      <c r="K127" s="219"/>
      <c r="L127" s="44"/>
      <c r="M127" s="220" t="s">
        <v>1</v>
      </c>
      <c r="N127" s="221" t="s">
        <v>43</v>
      </c>
      <c r="O127" s="91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4" t="s">
        <v>125</v>
      </c>
      <c r="AT127" s="224" t="s">
        <v>121</v>
      </c>
      <c r="AU127" s="224" t="s">
        <v>85</v>
      </c>
      <c r="AY127" s="17" t="s">
        <v>119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7" t="s">
        <v>83</v>
      </c>
      <c r="BK127" s="225">
        <f>ROUND(I127*H127,2)</f>
        <v>0</v>
      </c>
      <c r="BL127" s="17" t="s">
        <v>125</v>
      </c>
      <c r="BM127" s="224" t="s">
        <v>126</v>
      </c>
    </row>
    <row r="128" s="2" customFormat="1">
      <c r="A128" s="38"/>
      <c r="B128" s="39"/>
      <c r="C128" s="40"/>
      <c r="D128" s="226" t="s">
        <v>127</v>
      </c>
      <c r="E128" s="40"/>
      <c r="F128" s="227" t="s">
        <v>128</v>
      </c>
      <c r="G128" s="40"/>
      <c r="H128" s="40"/>
      <c r="I128" s="228"/>
      <c r="J128" s="40"/>
      <c r="K128" s="40"/>
      <c r="L128" s="44"/>
      <c r="M128" s="229"/>
      <c r="N128" s="230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127</v>
      </c>
      <c r="AU128" s="17" t="s">
        <v>85</v>
      </c>
    </row>
    <row r="129" s="2" customFormat="1" ht="16.5" customHeight="1">
      <c r="A129" s="38"/>
      <c r="B129" s="39"/>
      <c r="C129" s="212" t="s">
        <v>85</v>
      </c>
      <c r="D129" s="212" t="s">
        <v>121</v>
      </c>
      <c r="E129" s="213" t="s">
        <v>129</v>
      </c>
      <c r="F129" s="214" t="s">
        <v>130</v>
      </c>
      <c r="G129" s="215" t="s">
        <v>124</v>
      </c>
      <c r="H129" s="216">
        <v>1</v>
      </c>
      <c r="I129" s="217"/>
      <c r="J129" s="218">
        <f>ROUND(I129*H129,2)</f>
        <v>0</v>
      </c>
      <c r="K129" s="219"/>
      <c r="L129" s="44"/>
      <c r="M129" s="220" t="s">
        <v>1</v>
      </c>
      <c r="N129" s="221" t="s">
        <v>43</v>
      </c>
      <c r="O129" s="91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4" t="s">
        <v>125</v>
      </c>
      <c r="AT129" s="224" t="s">
        <v>121</v>
      </c>
      <c r="AU129" s="224" t="s">
        <v>85</v>
      </c>
      <c r="AY129" s="17" t="s">
        <v>119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7" t="s">
        <v>83</v>
      </c>
      <c r="BK129" s="225">
        <f>ROUND(I129*H129,2)</f>
        <v>0</v>
      </c>
      <c r="BL129" s="17" t="s">
        <v>125</v>
      </c>
      <c r="BM129" s="224" t="s">
        <v>131</v>
      </c>
    </row>
    <row r="130" s="2" customFormat="1">
      <c r="A130" s="38"/>
      <c r="B130" s="39"/>
      <c r="C130" s="40"/>
      <c r="D130" s="226" t="s">
        <v>127</v>
      </c>
      <c r="E130" s="40"/>
      <c r="F130" s="227" t="s">
        <v>132</v>
      </c>
      <c r="G130" s="40"/>
      <c r="H130" s="40"/>
      <c r="I130" s="228"/>
      <c r="J130" s="40"/>
      <c r="K130" s="40"/>
      <c r="L130" s="44"/>
      <c r="M130" s="229"/>
      <c r="N130" s="230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127</v>
      </c>
      <c r="AU130" s="17" t="s">
        <v>85</v>
      </c>
    </row>
    <row r="131" s="2" customFormat="1">
      <c r="A131" s="38"/>
      <c r="B131" s="39"/>
      <c r="C131" s="40"/>
      <c r="D131" s="226" t="s">
        <v>133</v>
      </c>
      <c r="E131" s="40"/>
      <c r="F131" s="231" t="s">
        <v>134</v>
      </c>
      <c r="G131" s="40"/>
      <c r="H131" s="40"/>
      <c r="I131" s="228"/>
      <c r="J131" s="40"/>
      <c r="K131" s="40"/>
      <c r="L131" s="44"/>
      <c r="M131" s="229"/>
      <c r="N131" s="230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133</v>
      </c>
      <c r="AU131" s="17" t="s">
        <v>85</v>
      </c>
    </row>
    <row r="132" s="2" customFormat="1" ht="16.5" customHeight="1">
      <c r="A132" s="38"/>
      <c r="B132" s="39"/>
      <c r="C132" s="212" t="s">
        <v>135</v>
      </c>
      <c r="D132" s="212" t="s">
        <v>121</v>
      </c>
      <c r="E132" s="213" t="s">
        <v>136</v>
      </c>
      <c r="F132" s="214" t="s">
        <v>137</v>
      </c>
      <c r="G132" s="215" t="s">
        <v>138</v>
      </c>
      <c r="H132" s="216">
        <v>5.3650000000000002</v>
      </c>
      <c r="I132" s="217"/>
      <c r="J132" s="218">
        <f>ROUND(I132*H132,2)</f>
        <v>0</v>
      </c>
      <c r="K132" s="219"/>
      <c r="L132" s="44"/>
      <c r="M132" s="220" t="s">
        <v>1</v>
      </c>
      <c r="N132" s="221" t="s">
        <v>43</v>
      </c>
      <c r="O132" s="91"/>
      <c r="P132" s="222">
        <f>O132*H132</f>
        <v>0</v>
      </c>
      <c r="Q132" s="222">
        <v>0</v>
      </c>
      <c r="R132" s="222">
        <f>Q132*H132</f>
        <v>0</v>
      </c>
      <c r="S132" s="222">
        <v>1.8999999999999999</v>
      </c>
      <c r="T132" s="223">
        <f>S132*H132</f>
        <v>10.1935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4" t="s">
        <v>125</v>
      </c>
      <c r="AT132" s="224" t="s">
        <v>121</v>
      </c>
      <c r="AU132" s="224" t="s">
        <v>85</v>
      </c>
      <c r="AY132" s="17" t="s">
        <v>119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7" t="s">
        <v>83</v>
      </c>
      <c r="BK132" s="225">
        <f>ROUND(I132*H132,2)</f>
        <v>0</v>
      </c>
      <c r="BL132" s="17" t="s">
        <v>125</v>
      </c>
      <c r="BM132" s="224" t="s">
        <v>139</v>
      </c>
    </row>
    <row r="133" s="2" customFormat="1">
      <c r="A133" s="38"/>
      <c r="B133" s="39"/>
      <c r="C133" s="40"/>
      <c r="D133" s="226" t="s">
        <v>127</v>
      </c>
      <c r="E133" s="40"/>
      <c r="F133" s="227" t="s">
        <v>140</v>
      </c>
      <c r="G133" s="40"/>
      <c r="H133" s="40"/>
      <c r="I133" s="228"/>
      <c r="J133" s="40"/>
      <c r="K133" s="40"/>
      <c r="L133" s="44"/>
      <c r="M133" s="229"/>
      <c r="N133" s="230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127</v>
      </c>
      <c r="AU133" s="17" t="s">
        <v>85</v>
      </c>
    </row>
    <row r="134" s="13" customFormat="1">
      <c r="A134" s="13"/>
      <c r="B134" s="232"/>
      <c r="C134" s="233"/>
      <c r="D134" s="226" t="s">
        <v>141</v>
      </c>
      <c r="E134" s="234" t="s">
        <v>1</v>
      </c>
      <c r="F134" s="235" t="s">
        <v>142</v>
      </c>
      <c r="G134" s="233"/>
      <c r="H134" s="236">
        <v>5.3650000000000002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141</v>
      </c>
      <c r="AU134" s="242" t="s">
        <v>85</v>
      </c>
      <c r="AV134" s="13" t="s">
        <v>85</v>
      </c>
      <c r="AW134" s="13" t="s">
        <v>34</v>
      </c>
      <c r="AX134" s="13" t="s">
        <v>83</v>
      </c>
      <c r="AY134" s="242" t="s">
        <v>119</v>
      </c>
    </row>
    <row r="135" s="2" customFormat="1" ht="16.5" customHeight="1">
      <c r="A135" s="38"/>
      <c r="B135" s="39"/>
      <c r="C135" s="212" t="s">
        <v>125</v>
      </c>
      <c r="D135" s="212" t="s">
        <v>121</v>
      </c>
      <c r="E135" s="213" t="s">
        <v>143</v>
      </c>
      <c r="F135" s="214" t="s">
        <v>144</v>
      </c>
      <c r="G135" s="215" t="s">
        <v>145</v>
      </c>
      <c r="H135" s="216">
        <v>30</v>
      </c>
      <c r="I135" s="217"/>
      <c r="J135" s="218">
        <f>ROUND(I135*H135,2)</f>
        <v>0</v>
      </c>
      <c r="K135" s="219"/>
      <c r="L135" s="44"/>
      <c r="M135" s="220" t="s">
        <v>1</v>
      </c>
      <c r="N135" s="221" t="s">
        <v>43</v>
      </c>
      <c r="O135" s="91"/>
      <c r="P135" s="222">
        <f>O135*H135</f>
        <v>0</v>
      </c>
      <c r="Q135" s="222">
        <v>0.0219291816</v>
      </c>
      <c r="R135" s="222">
        <f>Q135*H135</f>
        <v>0.65787544799999997</v>
      </c>
      <c r="S135" s="222">
        <v>0</v>
      </c>
      <c r="T135" s="223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4" t="s">
        <v>125</v>
      </c>
      <c r="AT135" s="224" t="s">
        <v>121</v>
      </c>
      <c r="AU135" s="224" t="s">
        <v>85</v>
      </c>
      <c r="AY135" s="17" t="s">
        <v>119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7" t="s">
        <v>83</v>
      </c>
      <c r="BK135" s="225">
        <f>ROUND(I135*H135,2)</f>
        <v>0</v>
      </c>
      <c r="BL135" s="17" t="s">
        <v>125</v>
      </c>
      <c r="BM135" s="224" t="s">
        <v>146</v>
      </c>
    </row>
    <row r="136" s="2" customFormat="1">
      <c r="A136" s="38"/>
      <c r="B136" s="39"/>
      <c r="C136" s="40"/>
      <c r="D136" s="226" t="s">
        <v>127</v>
      </c>
      <c r="E136" s="40"/>
      <c r="F136" s="227" t="s">
        <v>147</v>
      </c>
      <c r="G136" s="40"/>
      <c r="H136" s="40"/>
      <c r="I136" s="228"/>
      <c r="J136" s="40"/>
      <c r="K136" s="40"/>
      <c r="L136" s="44"/>
      <c r="M136" s="229"/>
      <c r="N136" s="230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127</v>
      </c>
      <c r="AU136" s="17" t="s">
        <v>85</v>
      </c>
    </row>
    <row r="137" s="2" customFormat="1">
      <c r="A137" s="38"/>
      <c r="B137" s="39"/>
      <c r="C137" s="40"/>
      <c r="D137" s="226" t="s">
        <v>133</v>
      </c>
      <c r="E137" s="40"/>
      <c r="F137" s="231" t="s">
        <v>148</v>
      </c>
      <c r="G137" s="40"/>
      <c r="H137" s="40"/>
      <c r="I137" s="228"/>
      <c r="J137" s="40"/>
      <c r="K137" s="40"/>
      <c r="L137" s="44"/>
      <c r="M137" s="229"/>
      <c r="N137" s="230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133</v>
      </c>
      <c r="AU137" s="17" t="s">
        <v>85</v>
      </c>
    </row>
    <row r="138" s="13" customFormat="1">
      <c r="A138" s="13"/>
      <c r="B138" s="232"/>
      <c r="C138" s="233"/>
      <c r="D138" s="226" t="s">
        <v>141</v>
      </c>
      <c r="E138" s="234" t="s">
        <v>1</v>
      </c>
      <c r="F138" s="235" t="s">
        <v>149</v>
      </c>
      <c r="G138" s="233"/>
      <c r="H138" s="236">
        <v>30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141</v>
      </c>
      <c r="AU138" s="242" t="s">
        <v>85</v>
      </c>
      <c r="AV138" s="13" t="s">
        <v>85</v>
      </c>
      <c r="AW138" s="13" t="s">
        <v>34</v>
      </c>
      <c r="AX138" s="13" t="s">
        <v>83</v>
      </c>
      <c r="AY138" s="242" t="s">
        <v>119</v>
      </c>
    </row>
    <row r="139" s="2" customFormat="1" ht="16.5" customHeight="1">
      <c r="A139" s="38"/>
      <c r="B139" s="39"/>
      <c r="C139" s="212" t="s">
        <v>150</v>
      </c>
      <c r="D139" s="212" t="s">
        <v>121</v>
      </c>
      <c r="E139" s="213" t="s">
        <v>151</v>
      </c>
      <c r="F139" s="214" t="s">
        <v>152</v>
      </c>
      <c r="G139" s="215" t="s">
        <v>153</v>
      </c>
      <c r="H139" s="216">
        <v>160</v>
      </c>
      <c r="I139" s="217"/>
      <c r="J139" s="218">
        <f>ROUND(I139*H139,2)</f>
        <v>0</v>
      </c>
      <c r="K139" s="219"/>
      <c r="L139" s="44"/>
      <c r="M139" s="220" t="s">
        <v>1</v>
      </c>
      <c r="N139" s="221" t="s">
        <v>43</v>
      </c>
      <c r="O139" s="91"/>
      <c r="P139" s="222">
        <f>O139*H139</f>
        <v>0</v>
      </c>
      <c r="Q139" s="222">
        <v>3.2634E-05</v>
      </c>
      <c r="R139" s="222">
        <f>Q139*H139</f>
        <v>0.0052214399999999999</v>
      </c>
      <c r="S139" s="222">
        <v>0</v>
      </c>
      <c r="T139" s="223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4" t="s">
        <v>125</v>
      </c>
      <c r="AT139" s="224" t="s">
        <v>121</v>
      </c>
      <c r="AU139" s="224" t="s">
        <v>85</v>
      </c>
      <c r="AY139" s="17" t="s">
        <v>119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7" t="s">
        <v>83</v>
      </c>
      <c r="BK139" s="225">
        <f>ROUND(I139*H139,2)</f>
        <v>0</v>
      </c>
      <c r="BL139" s="17" t="s">
        <v>125</v>
      </c>
      <c r="BM139" s="224" t="s">
        <v>154</v>
      </c>
    </row>
    <row r="140" s="2" customFormat="1">
      <c r="A140" s="38"/>
      <c r="B140" s="39"/>
      <c r="C140" s="40"/>
      <c r="D140" s="226" t="s">
        <v>127</v>
      </c>
      <c r="E140" s="40"/>
      <c r="F140" s="227" t="s">
        <v>155</v>
      </c>
      <c r="G140" s="40"/>
      <c r="H140" s="40"/>
      <c r="I140" s="228"/>
      <c r="J140" s="40"/>
      <c r="K140" s="40"/>
      <c r="L140" s="44"/>
      <c r="M140" s="229"/>
      <c r="N140" s="230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127</v>
      </c>
      <c r="AU140" s="17" t="s">
        <v>85</v>
      </c>
    </row>
    <row r="141" s="2" customFormat="1" ht="16.5" customHeight="1">
      <c r="A141" s="38"/>
      <c r="B141" s="39"/>
      <c r="C141" s="212" t="s">
        <v>156</v>
      </c>
      <c r="D141" s="212" t="s">
        <v>121</v>
      </c>
      <c r="E141" s="213" t="s">
        <v>157</v>
      </c>
      <c r="F141" s="214" t="s">
        <v>158</v>
      </c>
      <c r="G141" s="215" t="s">
        <v>159</v>
      </c>
      <c r="H141" s="216">
        <v>20</v>
      </c>
      <c r="I141" s="217"/>
      <c r="J141" s="218">
        <f>ROUND(I141*H141,2)</f>
        <v>0</v>
      </c>
      <c r="K141" s="219"/>
      <c r="L141" s="44"/>
      <c r="M141" s="220" t="s">
        <v>1</v>
      </c>
      <c r="N141" s="221" t="s">
        <v>43</v>
      </c>
      <c r="O141" s="91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4" t="s">
        <v>125</v>
      </c>
      <c r="AT141" s="224" t="s">
        <v>121</v>
      </c>
      <c r="AU141" s="224" t="s">
        <v>85</v>
      </c>
      <c r="AY141" s="17" t="s">
        <v>119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7" t="s">
        <v>83</v>
      </c>
      <c r="BK141" s="225">
        <f>ROUND(I141*H141,2)</f>
        <v>0</v>
      </c>
      <c r="BL141" s="17" t="s">
        <v>125</v>
      </c>
      <c r="BM141" s="224" t="s">
        <v>160</v>
      </c>
    </row>
    <row r="142" s="2" customFormat="1">
      <c r="A142" s="38"/>
      <c r="B142" s="39"/>
      <c r="C142" s="40"/>
      <c r="D142" s="226" t="s">
        <v>127</v>
      </c>
      <c r="E142" s="40"/>
      <c r="F142" s="227" t="s">
        <v>161</v>
      </c>
      <c r="G142" s="40"/>
      <c r="H142" s="40"/>
      <c r="I142" s="228"/>
      <c r="J142" s="40"/>
      <c r="K142" s="40"/>
      <c r="L142" s="44"/>
      <c r="M142" s="229"/>
      <c r="N142" s="230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127</v>
      </c>
      <c r="AU142" s="17" t="s">
        <v>85</v>
      </c>
    </row>
    <row r="143" s="2" customFormat="1" ht="21.75" customHeight="1">
      <c r="A143" s="38"/>
      <c r="B143" s="39"/>
      <c r="C143" s="212" t="s">
        <v>162</v>
      </c>
      <c r="D143" s="212" t="s">
        <v>121</v>
      </c>
      <c r="E143" s="213" t="s">
        <v>163</v>
      </c>
      <c r="F143" s="214" t="s">
        <v>164</v>
      </c>
      <c r="G143" s="215" t="s">
        <v>138</v>
      </c>
      <c r="H143" s="216">
        <v>139.92500000000001</v>
      </c>
      <c r="I143" s="217"/>
      <c r="J143" s="218">
        <f>ROUND(I143*H143,2)</f>
        <v>0</v>
      </c>
      <c r="K143" s="219"/>
      <c r="L143" s="44"/>
      <c r="M143" s="220" t="s">
        <v>1</v>
      </c>
      <c r="N143" s="221" t="s">
        <v>43</v>
      </c>
      <c r="O143" s="91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4" t="s">
        <v>125</v>
      </c>
      <c r="AT143" s="224" t="s">
        <v>121</v>
      </c>
      <c r="AU143" s="224" t="s">
        <v>85</v>
      </c>
      <c r="AY143" s="17" t="s">
        <v>119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7" t="s">
        <v>83</v>
      </c>
      <c r="BK143" s="225">
        <f>ROUND(I143*H143,2)</f>
        <v>0</v>
      </c>
      <c r="BL143" s="17" t="s">
        <v>125</v>
      </c>
      <c r="BM143" s="224" t="s">
        <v>165</v>
      </c>
    </row>
    <row r="144" s="2" customFormat="1">
      <c r="A144" s="38"/>
      <c r="B144" s="39"/>
      <c r="C144" s="40"/>
      <c r="D144" s="226" t="s">
        <v>127</v>
      </c>
      <c r="E144" s="40"/>
      <c r="F144" s="227" t="s">
        <v>166</v>
      </c>
      <c r="G144" s="40"/>
      <c r="H144" s="40"/>
      <c r="I144" s="228"/>
      <c r="J144" s="40"/>
      <c r="K144" s="40"/>
      <c r="L144" s="44"/>
      <c r="M144" s="229"/>
      <c r="N144" s="230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127</v>
      </c>
      <c r="AU144" s="17" t="s">
        <v>85</v>
      </c>
    </row>
    <row r="145" s="13" customFormat="1">
      <c r="A145" s="13"/>
      <c r="B145" s="232"/>
      <c r="C145" s="233"/>
      <c r="D145" s="226" t="s">
        <v>141</v>
      </c>
      <c r="E145" s="234" t="s">
        <v>1</v>
      </c>
      <c r="F145" s="235" t="s">
        <v>167</v>
      </c>
      <c r="G145" s="233"/>
      <c r="H145" s="236">
        <v>139.92500000000001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141</v>
      </c>
      <c r="AU145" s="242" t="s">
        <v>85</v>
      </c>
      <c r="AV145" s="13" t="s">
        <v>85</v>
      </c>
      <c r="AW145" s="13" t="s">
        <v>34</v>
      </c>
      <c r="AX145" s="13" t="s">
        <v>83</v>
      </c>
      <c r="AY145" s="242" t="s">
        <v>119</v>
      </c>
    </row>
    <row r="146" s="2" customFormat="1" ht="21.75" customHeight="1">
      <c r="A146" s="38"/>
      <c r="B146" s="39"/>
      <c r="C146" s="212" t="s">
        <v>168</v>
      </c>
      <c r="D146" s="212" t="s">
        <v>121</v>
      </c>
      <c r="E146" s="213" t="s">
        <v>169</v>
      </c>
      <c r="F146" s="214" t="s">
        <v>170</v>
      </c>
      <c r="G146" s="215" t="s">
        <v>138</v>
      </c>
      <c r="H146" s="216">
        <v>2.2999999999999998</v>
      </c>
      <c r="I146" s="217"/>
      <c r="J146" s="218">
        <f>ROUND(I146*H146,2)</f>
        <v>0</v>
      </c>
      <c r="K146" s="219"/>
      <c r="L146" s="44"/>
      <c r="M146" s="220" t="s">
        <v>1</v>
      </c>
      <c r="N146" s="221" t="s">
        <v>43</v>
      </c>
      <c r="O146" s="91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4" t="s">
        <v>125</v>
      </c>
      <c r="AT146" s="224" t="s">
        <v>121</v>
      </c>
      <c r="AU146" s="224" t="s">
        <v>85</v>
      </c>
      <c r="AY146" s="17" t="s">
        <v>119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7" t="s">
        <v>83</v>
      </c>
      <c r="BK146" s="225">
        <f>ROUND(I146*H146,2)</f>
        <v>0</v>
      </c>
      <c r="BL146" s="17" t="s">
        <v>125</v>
      </c>
      <c r="BM146" s="224" t="s">
        <v>171</v>
      </c>
    </row>
    <row r="147" s="2" customFormat="1">
      <c r="A147" s="38"/>
      <c r="B147" s="39"/>
      <c r="C147" s="40"/>
      <c r="D147" s="226" t="s">
        <v>127</v>
      </c>
      <c r="E147" s="40"/>
      <c r="F147" s="227" t="s">
        <v>172</v>
      </c>
      <c r="G147" s="40"/>
      <c r="H147" s="40"/>
      <c r="I147" s="228"/>
      <c r="J147" s="40"/>
      <c r="K147" s="40"/>
      <c r="L147" s="44"/>
      <c r="M147" s="229"/>
      <c r="N147" s="230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127</v>
      </c>
      <c r="AU147" s="17" t="s">
        <v>85</v>
      </c>
    </row>
    <row r="148" s="14" customFormat="1">
      <c r="A148" s="14"/>
      <c r="B148" s="243"/>
      <c r="C148" s="244"/>
      <c r="D148" s="226" t="s">
        <v>141</v>
      </c>
      <c r="E148" s="245" t="s">
        <v>1</v>
      </c>
      <c r="F148" s="246" t="s">
        <v>173</v>
      </c>
      <c r="G148" s="244"/>
      <c r="H148" s="245" t="s">
        <v>1</v>
      </c>
      <c r="I148" s="247"/>
      <c r="J148" s="244"/>
      <c r="K148" s="244"/>
      <c r="L148" s="248"/>
      <c r="M148" s="249"/>
      <c r="N148" s="250"/>
      <c r="O148" s="250"/>
      <c r="P148" s="250"/>
      <c r="Q148" s="250"/>
      <c r="R148" s="250"/>
      <c r="S148" s="250"/>
      <c r="T148" s="25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2" t="s">
        <v>141</v>
      </c>
      <c r="AU148" s="252" t="s">
        <v>85</v>
      </c>
      <c r="AV148" s="14" t="s">
        <v>83</v>
      </c>
      <c r="AW148" s="14" t="s">
        <v>34</v>
      </c>
      <c r="AX148" s="14" t="s">
        <v>78</v>
      </c>
      <c r="AY148" s="252" t="s">
        <v>119</v>
      </c>
    </row>
    <row r="149" s="13" customFormat="1">
      <c r="A149" s="13"/>
      <c r="B149" s="232"/>
      <c r="C149" s="233"/>
      <c r="D149" s="226" t="s">
        <v>141</v>
      </c>
      <c r="E149" s="234" t="s">
        <v>1</v>
      </c>
      <c r="F149" s="235" t="s">
        <v>174</v>
      </c>
      <c r="G149" s="233"/>
      <c r="H149" s="236">
        <v>2.2999999999999998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141</v>
      </c>
      <c r="AU149" s="242" t="s">
        <v>85</v>
      </c>
      <c r="AV149" s="13" t="s">
        <v>85</v>
      </c>
      <c r="AW149" s="13" t="s">
        <v>34</v>
      </c>
      <c r="AX149" s="13" t="s">
        <v>83</v>
      </c>
      <c r="AY149" s="242" t="s">
        <v>119</v>
      </c>
    </row>
    <row r="150" s="2" customFormat="1" ht="16.5" customHeight="1">
      <c r="A150" s="38"/>
      <c r="B150" s="39"/>
      <c r="C150" s="212" t="s">
        <v>175</v>
      </c>
      <c r="D150" s="212" t="s">
        <v>121</v>
      </c>
      <c r="E150" s="213" t="s">
        <v>176</v>
      </c>
      <c r="F150" s="214" t="s">
        <v>177</v>
      </c>
      <c r="G150" s="215" t="s">
        <v>138</v>
      </c>
      <c r="H150" s="216">
        <v>139.18600000000001</v>
      </c>
      <c r="I150" s="217"/>
      <c r="J150" s="218">
        <f>ROUND(I150*H150,2)</f>
        <v>0</v>
      </c>
      <c r="K150" s="219"/>
      <c r="L150" s="44"/>
      <c r="M150" s="220" t="s">
        <v>1</v>
      </c>
      <c r="N150" s="221" t="s">
        <v>43</v>
      </c>
      <c r="O150" s="91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4" t="s">
        <v>125</v>
      </c>
      <c r="AT150" s="224" t="s">
        <v>121</v>
      </c>
      <c r="AU150" s="224" t="s">
        <v>85</v>
      </c>
      <c r="AY150" s="17" t="s">
        <v>119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7" t="s">
        <v>83</v>
      </c>
      <c r="BK150" s="225">
        <f>ROUND(I150*H150,2)</f>
        <v>0</v>
      </c>
      <c r="BL150" s="17" t="s">
        <v>125</v>
      </c>
      <c r="BM150" s="224" t="s">
        <v>178</v>
      </c>
    </row>
    <row r="151" s="2" customFormat="1">
      <c r="A151" s="38"/>
      <c r="B151" s="39"/>
      <c r="C151" s="40"/>
      <c r="D151" s="226" t="s">
        <v>127</v>
      </c>
      <c r="E151" s="40"/>
      <c r="F151" s="227" t="s">
        <v>179</v>
      </c>
      <c r="G151" s="40"/>
      <c r="H151" s="40"/>
      <c r="I151" s="228"/>
      <c r="J151" s="40"/>
      <c r="K151" s="40"/>
      <c r="L151" s="44"/>
      <c r="M151" s="229"/>
      <c r="N151" s="230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127</v>
      </c>
      <c r="AU151" s="17" t="s">
        <v>85</v>
      </c>
    </row>
    <row r="152" s="14" customFormat="1">
      <c r="A152" s="14"/>
      <c r="B152" s="243"/>
      <c r="C152" s="244"/>
      <c r="D152" s="226" t="s">
        <v>141</v>
      </c>
      <c r="E152" s="245" t="s">
        <v>1</v>
      </c>
      <c r="F152" s="246" t="s">
        <v>180</v>
      </c>
      <c r="G152" s="244"/>
      <c r="H152" s="245" t="s">
        <v>1</v>
      </c>
      <c r="I152" s="247"/>
      <c r="J152" s="244"/>
      <c r="K152" s="244"/>
      <c r="L152" s="248"/>
      <c r="M152" s="249"/>
      <c r="N152" s="250"/>
      <c r="O152" s="250"/>
      <c r="P152" s="250"/>
      <c r="Q152" s="250"/>
      <c r="R152" s="250"/>
      <c r="S152" s="250"/>
      <c r="T152" s="25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2" t="s">
        <v>141</v>
      </c>
      <c r="AU152" s="252" t="s">
        <v>85</v>
      </c>
      <c r="AV152" s="14" t="s">
        <v>83</v>
      </c>
      <c r="AW152" s="14" t="s">
        <v>34</v>
      </c>
      <c r="AX152" s="14" t="s">
        <v>78</v>
      </c>
      <c r="AY152" s="252" t="s">
        <v>119</v>
      </c>
    </row>
    <row r="153" s="13" customFormat="1">
      <c r="A153" s="13"/>
      <c r="B153" s="232"/>
      <c r="C153" s="233"/>
      <c r="D153" s="226" t="s">
        <v>141</v>
      </c>
      <c r="E153" s="234" t="s">
        <v>1</v>
      </c>
      <c r="F153" s="235" t="s">
        <v>181</v>
      </c>
      <c r="G153" s="233"/>
      <c r="H153" s="236">
        <v>0.90000000000000002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141</v>
      </c>
      <c r="AU153" s="242" t="s">
        <v>85</v>
      </c>
      <c r="AV153" s="13" t="s">
        <v>85</v>
      </c>
      <c r="AW153" s="13" t="s">
        <v>34</v>
      </c>
      <c r="AX153" s="13" t="s">
        <v>78</v>
      </c>
      <c r="AY153" s="242" t="s">
        <v>119</v>
      </c>
    </row>
    <row r="154" s="14" customFormat="1">
      <c r="A154" s="14"/>
      <c r="B154" s="243"/>
      <c r="C154" s="244"/>
      <c r="D154" s="226" t="s">
        <v>141</v>
      </c>
      <c r="E154" s="245" t="s">
        <v>1</v>
      </c>
      <c r="F154" s="246" t="s">
        <v>182</v>
      </c>
      <c r="G154" s="244"/>
      <c r="H154" s="245" t="s">
        <v>1</v>
      </c>
      <c r="I154" s="247"/>
      <c r="J154" s="244"/>
      <c r="K154" s="244"/>
      <c r="L154" s="248"/>
      <c r="M154" s="249"/>
      <c r="N154" s="250"/>
      <c r="O154" s="250"/>
      <c r="P154" s="250"/>
      <c r="Q154" s="250"/>
      <c r="R154" s="250"/>
      <c r="S154" s="250"/>
      <c r="T154" s="25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2" t="s">
        <v>141</v>
      </c>
      <c r="AU154" s="252" t="s">
        <v>85</v>
      </c>
      <c r="AV154" s="14" t="s">
        <v>83</v>
      </c>
      <c r="AW154" s="14" t="s">
        <v>34</v>
      </c>
      <c r="AX154" s="14" t="s">
        <v>78</v>
      </c>
      <c r="AY154" s="252" t="s">
        <v>119</v>
      </c>
    </row>
    <row r="155" s="13" customFormat="1">
      <c r="A155" s="13"/>
      <c r="B155" s="232"/>
      <c r="C155" s="233"/>
      <c r="D155" s="226" t="s">
        <v>141</v>
      </c>
      <c r="E155" s="234" t="s">
        <v>1</v>
      </c>
      <c r="F155" s="235" t="s">
        <v>183</v>
      </c>
      <c r="G155" s="233"/>
      <c r="H155" s="236">
        <v>17.379999999999999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141</v>
      </c>
      <c r="AU155" s="242" t="s">
        <v>85</v>
      </c>
      <c r="AV155" s="13" t="s">
        <v>85</v>
      </c>
      <c r="AW155" s="13" t="s">
        <v>34</v>
      </c>
      <c r="AX155" s="13" t="s">
        <v>78</v>
      </c>
      <c r="AY155" s="242" t="s">
        <v>119</v>
      </c>
    </row>
    <row r="156" s="14" customFormat="1">
      <c r="A156" s="14"/>
      <c r="B156" s="243"/>
      <c r="C156" s="244"/>
      <c r="D156" s="226" t="s">
        <v>141</v>
      </c>
      <c r="E156" s="245" t="s">
        <v>1</v>
      </c>
      <c r="F156" s="246" t="s">
        <v>184</v>
      </c>
      <c r="G156" s="244"/>
      <c r="H156" s="245" t="s">
        <v>1</v>
      </c>
      <c r="I156" s="247"/>
      <c r="J156" s="244"/>
      <c r="K156" s="244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141</v>
      </c>
      <c r="AU156" s="252" t="s">
        <v>85</v>
      </c>
      <c r="AV156" s="14" t="s">
        <v>83</v>
      </c>
      <c r="AW156" s="14" t="s">
        <v>34</v>
      </c>
      <c r="AX156" s="14" t="s">
        <v>78</v>
      </c>
      <c r="AY156" s="252" t="s">
        <v>119</v>
      </c>
    </row>
    <row r="157" s="13" customFormat="1">
      <c r="A157" s="13"/>
      <c r="B157" s="232"/>
      <c r="C157" s="233"/>
      <c r="D157" s="226" t="s">
        <v>141</v>
      </c>
      <c r="E157" s="234" t="s">
        <v>1</v>
      </c>
      <c r="F157" s="235" t="s">
        <v>185</v>
      </c>
      <c r="G157" s="233"/>
      <c r="H157" s="236">
        <v>86.135999999999996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141</v>
      </c>
      <c r="AU157" s="242" t="s">
        <v>85</v>
      </c>
      <c r="AV157" s="13" t="s">
        <v>85</v>
      </c>
      <c r="AW157" s="13" t="s">
        <v>34</v>
      </c>
      <c r="AX157" s="13" t="s">
        <v>78</v>
      </c>
      <c r="AY157" s="242" t="s">
        <v>119</v>
      </c>
    </row>
    <row r="158" s="14" customFormat="1">
      <c r="A158" s="14"/>
      <c r="B158" s="243"/>
      <c r="C158" s="244"/>
      <c r="D158" s="226" t="s">
        <v>141</v>
      </c>
      <c r="E158" s="245" t="s">
        <v>1</v>
      </c>
      <c r="F158" s="246" t="s">
        <v>186</v>
      </c>
      <c r="G158" s="244"/>
      <c r="H158" s="245" t="s">
        <v>1</v>
      </c>
      <c r="I158" s="247"/>
      <c r="J158" s="244"/>
      <c r="K158" s="244"/>
      <c r="L158" s="248"/>
      <c r="M158" s="249"/>
      <c r="N158" s="250"/>
      <c r="O158" s="250"/>
      <c r="P158" s="250"/>
      <c r="Q158" s="250"/>
      <c r="R158" s="250"/>
      <c r="S158" s="250"/>
      <c r="T158" s="25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2" t="s">
        <v>141</v>
      </c>
      <c r="AU158" s="252" t="s">
        <v>85</v>
      </c>
      <c r="AV158" s="14" t="s">
        <v>83</v>
      </c>
      <c r="AW158" s="14" t="s">
        <v>34</v>
      </c>
      <c r="AX158" s="14" t="s">
        <v>78</v>
      </c>
      <c r="AY158" s="252" t="s">
        <v>119</v>
      </c>
    </row>
    <row r="159" s="13" customFormat="1">
      <c r="A159" s="13"/>
      <c r="B159" s="232"/>
      <c r="C159" s="233"/>
      <c r="D159" s="226" t="s">
        <v>141</v>
      </c>
      <c r="E159" s="234" t="s">
        <v>1</v>
      </c>
      <c r="F159" s="235" t="s">
        <v>187</v>
      </c>
      <c r="G159" s="233"/>
      <c r="H159" s="236">
        <v>27.57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141</v>
      </c>
      <c r="AU159" s="242" t="s">
        <v>85</v>
      </c>
      <c r="AV159" s="13" t="s">
        <v>85</v>
      </c>
      <c r="AW159" s="13" t="s">
        <v>34</v>
      </c>
      <c r="AX159" s="13" t="s">
        <v>78</v>
      </c>
      <c r="AY159" s="242" t="s">
        <v>119</v>
      </c>
    </row>
    <row r="160" s="14" customFormat="1">
      <c r="A160" s="14"/>
      <c r="B160" s="243"/>
      <c r="C160" s="244"/>
      <c r="D160" s="226" t="s">
        <v>141</v>
      </c>
      <c r="E160" s="245" t="s">
        <v>1</v>
      </c>
      <c r="F160" s="246" t="s">
        <v>188</v>
      </c>
      <c r="G160" s="244"/>
      <c r="H160" s="245" t="s">
        <v>1</v>
      </c>
      <c r="I160" s="247"/>
      <c r="J160" s="244"/>
      <c r="K160" s="244"/>
      <c r="L160" s="248"/>
      <c r="M160" s="249"/>
      <c r="N160" s="250"/>
      <c r="O160" s="250"/>
      <c r="P160" s="250"/>
      <c r="Q160" s="250"/>
      <c r="R160" s="250"/>
      <c r="S160" s="250"/>
      <c r="T160" s="25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2" t="s">
        <v>141</v>
      </c>
      <c r="AU160" s="252" t="s">
        <v>85</v>
      </c>
      <c r="AV160" s="14" t="s">
        <v>83</v>
      </c>
      <c r="AW160" s="14" t="s">
        <v>34</v>
      </c>
      <c r="AX160" s="14" t="s">
        <v>78</v>
      </c>
      <c r="AY160" s="252" t="s">
        <v>119</v>
      </c>
    </row>
    <row r="161" s="13" customFormat="1">
      <c r="A161" s="13"/>
      <c r="B161" s="232"/>
      <c r="C161" s="233"/>
      <c r="D161" s="226" t="s">
        <v>141</v>
      </c>
      <c r="E161" s="234" t="s">
        <v>1</v>
      </c>
      <c r="F161" s="235" t="s">
        <v>189</v>
      </c>
      <c r="G161" s="233"/>
      <c r="H161" s="236">
        <v>7.2000000000000002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141</v>
      </c>
      <c r="AU161" s="242" t="s">
        <v>85</v>
      </c>
      <c r="AV161" s="13" t="s">
        <v>85</v>
      </c>
      <c r="AW161" s="13" t="s">
        <v>34</v>
      </c>
      <c r="AX161" s="13" t="s">
        <v>78</v>
      </c>
      <c r="AY161" s="242" t="s">
        <v>119</v>
      </c>
    </row>
    <row r="162" s="15" customFormat="1">
      <c r="A162" s="15"/>
      <c r="B162" s="253"/>
      <c r="C162" s="254"/>
      <c r="D162" s="226" t="s">
        <v>141</v>
      </c>
      <c r="E162" s="255" t="s">
        <v>1</v>
      </c>
      <c r="F162" s="256" t="s">
        <v>190</v>
      </c>
      <c r="G162" s="254"/>
      <c r="H162" s="257">
        <v>139.18599999999998</v>
      </c>
      <c r="I162" s="258"/>
      <c r="J162" s="254"/>
      <c r="K162" s="254"/>
      <c r="L162" s="259"/>
      <c r="M162" s="260"/>
      <c r="N162" s="261"/>
      <c r="O162" s="261"/>
      <c r="P162" s="261"/>
      <c r="Q162" s="261"/>
      <c r="R162" s="261"/>
      <c r="S162" s="261"/>
      <c r="T162" s="262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3" t="s">
        <v>141</v>
      </c>
      <c r="AU162" s="263" t="s">
        <v>85</v>
      </c>
      <c r="AV162" s="15" t="s">
        <v>125</v>
      </c>
      <c r="AW162" s="15" t="s">
        <v>34</v>
      </c>
      <c r="AX162" s="15" t="s">
        <v>83</v>
      </c>
      <c r="AY162" s="263" t="s">
        <v>119</v>
      </c>
    </row>
    <row r="163" s="2" customFormat="1" ht="21.75" customHeight="1">
      <c r="A163" s="38"/>
      <c r="B163" s="39"/>
      <c r="C163" s="212" t="s">
        <v>191</v>
      </c>
      <c r="D163" s="212" t="s">
        <v>121</v>
      </c>
      <c r="E163" s="213" t="s">
        <v>192</v>
      </c>
      <c r="F163" s="214" t="s">
        <v>193</v>
      </c>
      <c r="G163" s="215" t="s">
        <v>138</v>
      </c>
      <c r="H163" s="216">
        <v>6</v>
      </c>
      <c r="I163" s="217"/>
      <c r="J163" s="218">
        <f>ROUND(I163*H163,2)</f>
        <v>0</v>
      </c>
      <c r="K163" s="219"/>
      <c r="L163" s="44"/>
      <c r="M163" s="220" t="s">
        <v>1</v>
      </c>
      <c r="N163" s="221" t="s">
        <v>43</v>
      </c>
      <c r="O163" s="91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4" t="s">
        <v>125</v>
      </c>
      <c r="AT163" s="224" t="s">
        <v>121</v>
      </c>
      <c r="AU163" s="224" t="s">
        <v>85</v>
      </c>
      <c r="AY163" s="17" t="s">
        <v>119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7" t="s">
        <v>83</v>
      </c>
      <c r="BK163" s="225">
        <f>ROUND(I163*H163,2)</f>
        <v>0</v>
      </c>
      <c r="BL163" s="17" t="s">
        <v>125</v>
      </c>
      <c r="BM163" s="224" t="s">
        <v>194</v>
      </c>
    </row>
    <row r="164" s="2" customFormat="1">
      <c r="A164" s="38"/>
      <c r="B164" s="39"/>
      <c r="C164" s="40"/>
      <c r="D164" s="226" t="s">
        <v>127</v>
      </c>
      <c r="E164" s="40"/>
      <c r="F164" s="227" t="s">
        <v>195</v>
      </c>
      <c r="G164" s="40"/>
      <c r="H164" s="40"/>
      <c r="I164" s="228"/>
      <c r="J164" s="40"/>
      <c r="K164" s="40"/>
      <c r="L164" s="44"/>
      <c r="M164" s="229"/>
      <c r="N164" s="230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127</v>
      </c>
      <c r="AU164" s="17" t="s">
        <v>85</v>
      </c>
    </row>
    <row r="165" s="14" customFormat="1">
      <c r="A165" s="14"/>
      <c r="B165" s="243"/>
      <c r="C165" s="244"/>
      <c r="D165" s="226" t="s">
        <v>141</v>
      </c>
      <c r="E165" s="245" t="s">
        <v>1</v>
      </c>
      <c r="F165" s="246" t="s">
        <v>196</v>
      </c>
      <c r="G165" s="244"/>
      <c r="H165" s="245" t="s">
        <v>1</v>
      </c>
      <c r="I165" s="247"/>
      <c r="J165" s="244"/>
      <c r="K165" s="244"/>
      <c r="L165" s="248"/>
      <c r="M165" s="249"/>
      <c r="N165" s="250"/>
      <c r="O165" s="250"/>
      <c r="P165" s="250"/>
      <c r="Q165" s="250"/>
      <c r="R165" s="250"/>
      <c r="S165" s="250"/>
      <c r="T165" s="25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2" t="s">
        <v>141</v>
      </c>
      <c r="AU165" s="252" t="s">
        <v>85</v>
      </c>
      <c r="AV165" s="14" t="s">
        <v>83</v>
      </c>
      <c r="AW165" s="14" t="s">
        <v>34</v>
      </c>
      <c r="AX165" s="14" t="s">
        <v>78</v>
      </c>
      <c r="AY165" s="252" t="s">
        <v>119</v>
      </c>
    </row>
    <row r="166" s="13" customFormat="1">
      <c r="A166" s="13"/>
      <c r="B166" s="232"/>
      <c r="C166" s="233"/>
      <c r="D166" s="226" t="s">
        <v>141</v>
      </c>
      <c r="E166" s="234" t="s">
        <v>1</v>
      </c>
      <c r="F166" s="235" t="s">
        <v>197</v>
      </c>
      <c r="G166" s="233"/>
      <c r="H166" s="236">
        <v>1.2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141</v>
      </c>
      <c r="AU166" s="242" t="s">
        <v>85</v>
      </c>
      <c r="AV166" s="13" t="s">
        <v>85</v>
      </c>
      <c r="AW166" s="13" t="s">
        <v>34</v>
      </c>
      <c r="AX166" s="13" t="s">
        <v>78</v>
      </c>
      <c r="AY166" s="242" t="s">
        <v>119</v>
      </c>
    </row>
    <row r="167" s="14" customFormat="1">
      <c r="A167" s="14"/>
      <c r="B167" s="243"/>
      <c r="C167" s="244"/>
      <c r="D167" s="226" t="s">
        <v>141</v>
      </c>
      <c r="E167" s="245" t="s">
        <v>1</v>
      </c>
      <c r="F167" s="246" t="s">
        <v>198</v>
      </c>
      <c r="G167" s="244"/>
      <c r="H167" s="245" t="s">
        <v>1</v>
      </c>
      <c r="I167" s="247"/>
      <c r="J167" s="244"/>
      <c r="K167" s="244"/>
      <c r="L167" s="248"/>
      <c r="M167" s="249"/>
      <c r="N167" s="250"/>
      <c r="O167" s="250"/>
      <c r="P167" s="250"/>
      <c r="Q167" s="250"/>
      <c r="R167" s="250"/>
      <c r="S167" s="250"/>
      <c r="T167" s="25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2" t="s">
        <v>141</v>
      </c>
      <c r="AU167" s="252" t="s">
        <v>85</v>
      </c>
      <c r="AV167" s="14" t="s">
        <v>83</v>
      </c>
      <c r="AW167" s="14" t="s">
        <v>34</v>
      </c>
      <c r="AX167" s="14" t="s">
        <v>78</v>
      </c>
      <c r="AY167" s="252" t="s">
        <v>119</v>
      </c>
    </row>
    <row r="168" s="13" customFormat="1">
      <c r="A168" s="13"/>
      <c r="B168" s="232"/>
      <c r="C168" s="233"/>
      <c r="D168" s="226" t="s">
        <v>141</v>
      </c>
      <c r="E168" s="234" t="s">
        <v>1</v>
      </c>
      <c r="F168" s="235" t="s">
        <v>199</v>
      </c>
      <c r="G168" s="233"/>
      <c r="H168" s="236">
        <v>4.7999999999999998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141</v>
      </c>
      <c r="AU168" s="242" t="s">
        <v>85</v>
      </c>
      <c r="AV168" s="13" t="s">
        <v>85</v>
      </c>
      <c r="AW168" s="13" t="s">
        <v>34</v>
      </c>
      <c r="AX168" s="13" t="s">
        <v>78</v>
      </c>
      <c r="AY168" s="242" t="s">
        <v>119</v>
      </c>
    </row>
    <row r="169" s="15" customFormat="1">
      <c r="A169" s="15"/>
      <c r="B169" s="253"/>
      <c r="C169" s="254"/>
      <c r="D169" s="226" t="s">
        <v>141</v>
      </c>
      <c r="E169" s="255" t="s">
        <v>1</v>
      </c>
      <c r="F169" s="256" t="s">
        <v>190</v>
      </c>
      <c r="G169" s="254"/>
      <c r="H169" s="257">
        <v>6</v>
      </c>
      <c r="I169" s="258"/>
      <c r="J169" s="254"/>
      <c r="K169" s="254"/>
      <c r="L169" s="259"/>
      <c r="M169" s="260"/>
      <c r="N169" s="261"/>
      <c r="O169" s="261"/>
      <c r="P169" s="261"/>
      <c r="Q169" s="261"/>
      <c r="R169" s="261"/>
      <c r="S169" s="261"/>
      <c r="T169" s="262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3" t="s">
        <v>141</v>
      </c>
      <c r="AU169" s="263" t="s">
        <v>85</v>
      </c>
      <c r="AV169" s="15" t="s">
        <v>125</v>
      </c>
      <c r="AW169" s="15" t="s">
        <v>34</v>
      </c>
      <c r="AX169" s="15" t="s">
        <v>83</v>
      </c>
      <c r="AY169" s="263" t="s">
        <v>119</v>
      </c>
    </row>
    <row r="170" s="2" customFormat="1" ht="21.75" customHeight="1">
      <c r="A170" s="38"/>
      <c r="B170" s="39"/>
      <c r="C170" s="212" t="s">
        <v>200</v>
      </c>
      <c r="D170" s="212" t="s">
        <v>121</v>
      </c>
      <c r="E170" s="213" t="s">
        <v>201</v>
      </c>
      <c r="F170" s="214" t="s">
        <v>202</v>
      </c>
      <c r="G170" s="215" t="s">
        <v>138</v>
      </c>
      <c r="H170" s="216">
        <v>6</v>
      </c>
      <c r="I170" s="217"/>
      <c r="J170" s="218">
        <f>ROUND(I170*H170,2)</f>
        <v>0</v>
      </c>
      <c r="K170" s="219"/>
      <c r="L170" s="44"/>
      <c r="M170" s="220" t="s">
        <v>1</v>
      </c>
      <c r="N170" s="221" t="s">
        <v>43</v>
      </c>
      <c r="O170" s="91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4" t="s">
        <v>125</v>
      </c>
      <c r="AT170" s="224" t="s">
        <v>121</v>
      </c>
      <c r="AU170" s="224" t="s">
        <v>85</v>
      </c>
      <c r="AY170" s="17" t="s">
        <v>119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7" t="s">
        <v>83</v>
      </c>
      <c r="BK170" s="225">
        <f>ROUND(I170*H170,2)</f>
        <v>0</v>
      </c>
      <c r="BL170" s="17" t="s">
        <v>125</v>
      </c>
      <c r="BM170" s="224" t="s">
        <v>203</v>
      </c>
    </row>
    <row r="171" s="2" customFormat="1">
      <c r="A171" s="38"/>
      <c r="B171" s="39"/>
      <c r="C171" s="40"/>
      <c r="D171" s="226" t="s">
        <v>127</v>
      </c>
      <c r="E171" s="40"/>
      <c r="F171" s="227" t="s">
        <v>204</v>
      </c>
      <c r="G171" s="40"/>
      <c r="H171" s="40"/>
      <c r="I171" s="228"/>
      <c r="J171" s="40"/>
      <c r="K171" s="40"/>
      <c r="L171" s="44"/>
      <c r="M171" s="229"/>
      <c r="N171" s="230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127</v>
      </c>
      <c r="AU171" s="17" t="s">
        <v>85</v>
      </c>
    </row>
    <row r="172" s="14" customFormat="1">
      <c r="A172" s="14"/>
      <c r="B172" s="243"/>
      <c r="C172" s="244"/>
      <c r="D172" s="226" t="s">
        <v>141</v>
      </c>
      <c r="E172" s="245" t="s">
        <v>1</v>
      </c>
      <c r="F172" s="246" t="s">
        <v>205</v>
      </c>
      <c r="G172" s="244"/>
      <c r="H172" s="245" t="s">
        <v>1</v>
      </c>
      <c r="I172" s="247"/>
      <c r="J172" s="244"/>
      <c r="K172" s="244"/>
      <c r="L172" s="248"/>
      <c r="M172" s="249"/>
      <c r="N172" s="250"/>
      <c r="O172" s="250"/>
      <c r="P172" s="250"/>
      <c r="Q172" s="250"/>
      <c r="R172" s="250"/>
      <c r="S172" s="250"/>
      <c r="T172" s="25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2" t="s">
        <v>141</v>
      </c>
      <c r="AU172" s="252" t="s">
        <v>85</v>
      </c>
      <c r="AV172" s="14" t="s">
        <v>83</v>
      </c>
      <c r="AW172" s="14" t="s">
        <v>34</v>
      </c>
      <c r="AX172" s="14" t="s">
        <v>78</v>
      </c>
      <c r="AY172" s="252" t="s">
        <v>119</v>
      </c>
    </row>
    <row r="173" s="13" customFormat="1">
      <c r="A173" s="13"/>
      <c r="B173" s="232"/>
      <c r="C173" s="233"/>
      <c r="D173" s="226" t="s">
        <v>141</v>
      </c>
      <c r="E173" s="234" t="s">
        <v>1</v>
      </c>
      <c r="F173" s="235" t="s">
        <v>206</v>
      </c>
      <c r="G173" s="233"/>
      <c r="H173" s="236">
        <v>6</v>
      </c>
      <c r="I173" s="237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141</v>
      </c>
      <c r="AU173" s="242" t="s">
        <v>85</v>
      </c>
      <c r="AV173" s="13" t="s">
        <v>85</v>
      </c>
      <c r="AW173" s="13" t="s">
        <v>34</v>
      </c>
      <c r="AX173" s="13" t="s">
        <v>83</v>
      </c>
      <c r="AY173" s="242" t="s">
        <v>119</v>
      </c>
    </row>
    <row r="174" s="2" customFormat="1" ht="21.75" customHeight="1">
      <c r="A174" s="38"/>
      <c r="B174" s="39"/>
      <c r="C174" s="212" t="s">
        <v>8</v>
      </c>
      <c r="D174" s="212" t="s">
        <v>121</v>
      </c>
      <c r="E174" s="213" t="s">
        <v>207</v>
      </c>
      <c r="F174" s="214" t="s">
        <v>208</v>
      </c>
      <c r="G174" s="215" t="s">
        <v>138</v>
      </c>
      <c r="H174" s="216">
        <v>6</v>
      </c>
      <c r="I174" s="217"/>
      <c r="J174" s="218">
        <f>ROUND(I174*H174,2)</f>
        <v>0</v>
      </c>
      <c r="K174" s="219"/>
      <c r="L174" s="44"/>
      <c r="M174" s="220" t="s">
        <v>1</v>
      </c>
      <c r="N174" s="221" t="s">
        <v>43</v>
      </c>
      <c r="O174" s="91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4" t="s">
        <v>125</v>
      </c>
      <c r="AT174" s="224" t="s">
        <v>121</v>
      </c>
      <c r="AU174" s="224" t="s">
        <v>85</v>
      </c>
      <c r="AY174" s="17" t="s">
        <v>119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7" t="s">
        <v>83</v>
      </c>
      <c r="BK174" s="225">
        <f>ROUND(I174*H174,2)</f>
        <v>0</v>
      </c>
      <c r="BL174" s="17" t="s">
        <v>125</v>
      </c>
      <c r="BM174" s="224" t="s">
        <v>209</v>
      </c>
    </row>
    <row r="175" s="2" customFormat="1">
      <c r="A175" s="38"/>
      <c r="B175" s="39"/>
      <c r="C175" s="40"/>
      <c r="D175" s="226" t="s">
        <v>127</v>
      </c>
      <c r="E175" s="40"/>
      <c r="F175" s="227" t="s">
        <v>210</v>
      </c>
      <c r="G175" s="40"/>
      <c r="H175" s="40"/>
      <c r="I175" s="228"/>
      <c r="J175" s="40"/>
      <c r="K175" s="40"/>
      <c r="L175" s="44"/>
      <c r="M175" s="229"/>
      <c r="N175" s="230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127</v>
      </c>
      <c r="AU175" s="17" t="s">
        <v>85</v>
      </c>
    </row>
    <row r="176" s="2" customFormat="1" ht="21.75" customHeight="1">
      <c r="A176" s="38"/>
      <c r="B176" s="39"/>
      <c r="C176" s="212" t="s">
        <v>211</v>
      </c>
      <c r="D176" s="212" t="s">
        <v>121</v>
      </c>
      <c r="E176" s="213" t="s">
        <v>212</v>
      </c>
      <c r="F176" s="214" t="s">
        <v>213</v>
      </c>
      <c r="G176" s="215" t="s">
        <v>138</v>
      </c>
      <c r="H176" s="216">
        <v>6</v>
      </c>
      <c r="I176" s="217"/>
      <c r="J176" s="218">
        <f>ROUND(I176*H176,2)</f>
        <v>0</v>
      </c>
      <c r="K176" s="219"/>
      <c r="L176" s="44"/>
      <c r="M176" s="220" t="s">
        <v>1</v>
      </c>
      <c r="N176" s="221" t="s">
        <v>43</v>
      </c>
      <c r="O176" s="91"/>
      <c r="P176" s="222">
        <f>O176*H176</f>
        <v>0</v>
      </c>
      <c r="Q176" s="222">
        <v>0</v>
      </c>
      <c r="R176" s="222">
        <f>Q176*H176</f>
        <v>0</v>
      </c>
      <c r="S176" s="222">
        <v>0</v>
      </c>
      <c r="T176" s="223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4" t="s">
        <v>125</v>
      </c>
      <c r="AT176" s="224" t="s">
        <v>121</v>
      </c>
      <c r="AU176" s="224" t="s">
        <v>85</v>
      </c>
      <c r="AY176" s="17" t="s">
        <v>119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7" t="s">
        <v>83</v>
      </c>
      <c r="BK176" s="225">
        <f>ROUND(I176*H176,2)</f>
        <v>0</v>
      </c>
      <c r="BL176" s="17" t="s">
        <v>125</v>
      </c>
      <c r="BM176" s="224" t="s">
        <v>214</v>
      </c>
    </row>
    <row r="177" s="2" customFormat="1">
      <c r="A177" s="38"/>
      <c r="B177" s="39"/>
      <c r="C177" s="40"/>
      <c r="D177" s="226" t="s">
        <v>127</v>
      </c>
      <c r="E177" s="40"/>
      <c r="F177" s="227" t="s">
        <v>215</v>
      </c>
      <c r="G177" s="40"/>
      <c r="H177" s="40"/>
      <c r="I177" s="228"/>
      <c r="J177" s="40"/>
      <c r="K177" s="40"/>
      <c r="L177" s="44"/>
      <c r="M177" s="229"/>
      <c r="N177" s="230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127</v>
      </c>
      <c r="AU177" s="17" t="s">
        <v>85</v>
      </c>
    </row>
    <row r="178" s="2" customFormat="1" ht="16.5" customHeight="1">
      <c r="A178" s="38"/>
      <c r="B178" s="39"/>
      <c r="C178" s="212" t="s">
        <v>216</v>
      </c>
      <c r="D178" s="212" t="s">
        <v>121</v>
      </c>
      <c r="E178" s="213" t="s">
        <v>217</v>
      </c>
      <c r="F178" s="214" t="s">
        <v>218</v>
      </c>
      <c r="G178" s="215" t="s">
        <v>124</v>
      </c>
      <c r="H178" s="216">
        <v>19</v>
      </c>
      <c r="I178" s="217"/>
      <c r="J178" s="218">
        <f>ROUND(I178*H178,2)</f>
        <v>0</v>
      </c>
      <c r="K178" s="219"/>
      <c r="L178" s="44"/>
      <c r="M178" s="220" t="s">
        <v>1</v>
      </c>
      <c r="N178" s="221" t="s">
        <v>43</v>
      </c>
      <c r="O178" s="91"/>
      <c r="P178" s="222">
        <f>O178*H178</f>
        <v>0</v>
      </c>
      <c r="Q178" s="222">
        <v>0</v>
      </c>
      <c r="R178" s="222">
        <f>Q178*H178</f>
        <v>0</v>
      </c>
      <c r="S178" s="222">
        <v>0</v>
      </c>
      <c r="T178" s="223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4" t="s">
        <v>125</v>
      </c>
      <c r="AT178" s="224" t="s">
        <v>121</v>
      </c>
      <c r="AU178" s="224" t="s">
        <v>85</v>
      </c>
      <c r="AY178" s="17" t="s">
        <v>119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7" t="s">
        <v>83</v>
      </c>
      <c r="BK178" s="225">
        <f>ROUND(I178*H178,2)</f>
        <v>0</v>
      </c>
      <c r="BL178" s="17" t="s">
        <v>125</v>
      </c>
      <c r="BM178" s="224" t="s">
        <v>219</v>
      </c>
    </row>
    <row r="179" s="2" customFormat="1">
      <c r="A179" s="38"/>
      <c r="B179" s="39"/>
      <c r="C179" s="40"/>
      <c r="D179" s="226" t="s">
        <v>127</v>
      </c>
      <c r="E179" s="40"/>
      <c r="F179" s="227" t="s">
        <v>220</v>
      </c>
      <c r="G179" s="40"/>
      <c r="H179" s="40"/>
      <c r="I179" s="228"/>
      <c r="J179" s="40"/>
      <c r="K179" s="40"/>
      <c r="L179" s="44"/>
      <c r="M179" s="229"/>
      <c r="N179" s="230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127</v>
      </c>
      <c r="AU179" s="17" t="s">
        <v>85</v>
      </c>
    </row>
    <row r="180" s="2" customFormat="1" ht="16.5" customHeight="1">
      <c r="A180" s="38"/>
      <c r="B180" s="39"/>
      <c r="C180" s="212" t="s">
        <v>221</v>
      </c>
      <c r="D180" s="212" t="s">
        <v>121</v>
      </c>
      <c r="E180" s="213" t="s">
        <v>222</v>
      </c>
      <c r="F180" s="214" t="s">
        <v>223</v>
      </c>
      <c r="G180" s="215" t="s">
        <v>124</v>
      </c>
      <c r="H180" s="216">
        <v>1</v>
      </c>
      <c r="I180" s="217"/>
      <c r="J180" s="218">
        <f>ROUND(I180*H180,2)</f>
        <v>0</v>
      </c>
      <c r="K180" s="219"/>
      <c r="L180" s="44"/>
      <c r="M180" s="220" t="s">
        <v>1</v>
      </c>
      <c r="N180" s="221" t="s">
        <v>43</v>
      </c>
      <c r="O180" s="91"/>
      <c r="P180" s="222">
        <f>O180*H180</f>
        <v>0</v>
      </c>
      <c r="Q180" s="222">
        <v>0</v>
      </c>
      <c r="R180" s="222">
        <f>Q180*H180</f>
        <v>0</v>
      </c>
      <c r="S180" s="222">
        <v>0</v>
      </c>
      <c r="T180" s="223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4" t="s">
        <v>125</v>
      </c>
      <c r="AT180" s="224" t="s">
        <v>121</v>
      </c>
      <c r="AU180" s="224" t="s">
        <v>85</v>
      </c>
      <c r="AY180" s="17" t="s">
        <v>119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7" t="s">
        <v>83</v>
      </c>
      <c r="BK180" s="225">
        <f>ROUND(I180*H180,2)</f>
        <v>0</v>
      </c>
      <c r="BL180" s="17" t="s">
        <v>125</v>
      </c>
      <c r="BM180" s="224" t="s">
        <v>224</v>
      </c>
    </row>
    <row r="181" s="2" customFormat="1">
      <c r="A181" s="38"/>
      <c r="B181" s="39"/>
      <c r="C181" s="40"/>
      <c r="D181" s="226" t="s">
        <v>127</v>
      </c>
      <c r="E181" s="40"/>
      <c r="F181" s="227" t="s">
        <v>225</v>
      </c>
      <c r="G181" s="40"/>
      <c r="H181" s="40"/>
      <c r="I181" s="228"/>
      <c r="J181" s="40"/>
      <c r="K181" s="40"/>
      <c r="L181" s="44"/>
      <c r="M181" s="229"/>
      <c r="N181" s="230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127</v>
      </c>
      <c r="AU181" s="17" t="s">
        <v>85</v>
      </c>
    </row>
    <row r="182" s="2" customFormat="1" ht="16.5" customHeight="1">
      <c r="A182" s="38"/>
      <c r="B182" s="39"/>
      <c r="C182" s="212" t="s">
        <v>226</v>
      </c>
      <c r="D182" s="212" t="s">
        <v>121</v>
      </c>
      <c r="E182" s="213" t="s">
        <v>227</v>
      </c>
      <c r="F182" s="214" t="s">
        <v>228</v>
      </c>
      <c r="G182" s="215" t="s">
        <v>124</v>
      </c>
      <c r="H182" s="216">
        <v>361</v>
      </c>
      <c r="I182" s="217"/>
      <c r="J182" s="218">
        <f>ROUND(I182*H182,2)</f>
        <v>0</v>
      </c>
      <c r="K182" s="219"/>
      <c r="L182" s="44"/>
      <c r="M182" s="220" t="s">
        <v>1</v>
      </c>
      <c r="N182" s="221" t="s">
        <v>43</v>
      </c>
      <c r="O182" s="91"/>
      <c r="P182" s="222">
        <f>O182*H182</f>
        <v>0</v>
      </c>
      <c r="Q182" s="222">
        <v>0</v>
      </c>
      <c r="R182" s="222">
        <f>Q182*H182</f>
        <v>0</v>
      </c>
      <c r="S182" s="222">
        <v>0</v>
      </c>
      <c r="T182" s="223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4" t="s">
        <v>125</v>
      </c>
      <c r="AT182" s="224" t="s">
        <v>121</v>
      </c>
      <c r="AU182" s="224" t="s">
        <v>85</v>
      </c>
      <c r="AY182" s="17" t="s">
        <v>119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7" t="s">
        <v>83</v>
      </c>
      <c r="BK182" s="225">
        <f>ROUND(I182*H182,2)</f>
        <v>0</v>
      </c>
      <c r="BL182" s="17" t="s">
        <v>125</v>
      </c>
      <c r="BM182" s="224" t="s">
        <v>229</v>
      </c>
    </row>
    <row r="183" s="2" customFormat="1">
      <c r="A183" s="38"/>
      <c r="B183" s="39"/>
      <c r="C183" s="40"/>
      <c r="D183" s="226" t="s">
        <v>127</v>
      </c>
      <c r="E183" s="40"/>
      <c r="F183" s="227" t="s">
        <v>230</v>
      </c>
      <c r="G183" s="40"/>
      <c r="H183" s="40"/>
      <c r="I183" s="228"/>
      <c r="J183" s="40"/>
      <c r="K183" s="40"/>
      <c r="L183" s="44"/>
      <c r="M183" s="229"/>
      <c r="N183" s="230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127</v>
      </c>
      <c r="AU183" s="17" t="s">
        <v>85</v>
      </c>
    </row>
    <row r="184" s="13" customFormat="1">
      <c r="A184" s="13"/>
      <c r="B184" s="232"/>
      <c r="C184" s="233"/>
      <c r="D184" s="226" t="s">
        <v>141</v>
      </c>
      <c r="E184" s="234" t="s">
        <v>1</v>
      </c>
      <c r="F184" s="235" t="s">
        <v>231</v>
      </c>
      <c r="G184" s="233"/>
      <c r="H184" s="236">
        <v>361</v>
      </c>
      <c r="I184" s="237"/>
      <c r="J184" s="233"/>
      <c r="K184" s="233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141</v>
      </c>
      <c r="AU184" s="242" t="s">
        <v>85</v>
      </c>
      <c r="AV184" s="13" t="s">
        <v>85</v>
      </c>
      <c r="AW184" s="13" t="s">
        <v>34</v>
      </c>
      <c r="AX184" s="13" t="s">
        <v>83</v>
      </c>
      <c r="AY184" s="242" t="s">
        <v>119</v>
      </c>
    </row>
    <row r="185" s="2" customFormat="1" ht="16.5" customHeight="1">
      <c r="A185" s="38"/>
      <c r="B185" s="39"/>
      <c r="C185" s="212" t="s">
        <v>232</v>
      </c>
      <c r="D185" s="212" t="s">
        <v>121</v>
      </c>
      <c r="E185" s="213" t="s">
        <v>233</v>
      </c>
      <c r="F185" s="214" t="s">
        <v>234</v>
      </c>
      <c r="G185" s="215" t="s">
        <v>124</v>
      </c>
      <c r="H185" s="216">
        <v>19</v>
      </c>
      <c r="I185" s="217"/>
      <c r="J185" s="218">
        <f>ROUND(I185*H185,2)</f>
        <v>0</v>
      </c>
      <c r="K185" s="219"/>
      <c r="L185" s="44"/>
      <c r="M185" s="220" t="s">
        <v>1</v>
      </c>
      <c r="N185" s="221" t="s">
        <v>43</v>
      </c>
      <c r="O185" s="91"/>
      <c r="P185" s="222">
        <f>O185*H185</f>
        <v>0</v>
      </c>
      <c r="Q185" s="222">
        <v>0</v>
      </c>
      <c r="R185" s="222">
        <f>Q185*H185</f>
        <v>0</v>
      </c>
      <c r="S185" s="222">
        <v>0</v>
      </c>
      <c r="T185" s="223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4" t="s">
        <v>125</v>
      </c>
      <c r="AT185" s="224" t="s">
        <v>121</v>
      </c>
      <c r="AU185" s="224" t="s">
        <v>85</v>
      </c>
      <c r="AY185" s="17" t="s">
        <v>119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7" t="s">
        <v>83</v>
      </c>
      <c r="BK185" s="225">
        <f>ROUND(I185*H185,2)</f>
        <v>0</v>
      </c>
      <c r="BL185" s="17" t="s">
        <v>125</v>
      </c>
      <c r="BM185" s="224" t="s">
        <v>235</v>
      </c>
    </row>
    <row r="186" s="2" customFormat="1">
      <c r="A186" s="38"/>
      <c r="B186" s="39"/>
      <c r="C186" s="40"/>
      <c r="D186" s="226" t="s">
        <v>127</v>
      </c>
      <c r="E186" s="40"/>
      <c r="F186" s="227" t="s">
        <v>236</v>
      </c>
      <c r="G186" s="40"/>
      <c r="H186" s="40"/>
      <c r="I186" s="228"/>
      <c r="J186" s="40"/>
      <c r="K186" s="40"/>
      <c r="L186" s="44"/>
      <c r="M186" s="229"/>
      <c r="N186" s="230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127</v>
      </c>
      <c r="AU186" s="17" t="s">
        <v>85</v>
      </c>
    </row>
    <row r="187" s="13" customFormat="1">
      <c r="A187" s="13"/>
      <c r="B187" s="232"/>
      <c r="C187" s="233"/>
      <c r="D187" s="226" t="s">
        <v>141</v>
      </c>
      <c r="E187" s="234" t="s">
        <v>1</v>
      </c>
      <c r="F187" s="235" t="s">
        <v>237</v>
      </c>
      <c r="G187" s="233"/>
      <c r="H187" s="236">
        <v>19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141</v>
      </c>
      <c r="AU187" s="242" t="s">
        <v>85</v>
      </c>
      <c r="AV187" s="13" t="s">
        <v>85</v>
      </c>
      <c r="AW187" s="13" t="s">
        <v>34</v>
      </c>
      <c r="AX187" s="13" t="s">
        <v>83</v>
      </c>
      <c r="AY187" s="242" t="s">
        <v>119</v>
      </c>
    </row>
    <row r="188" s="2" customFormat="1" ht="21.75" customHeight="1">
      <c r="A188" s="38"/>
      <c r="B188" s="39"/>
      <c r="C188" s="212" t="s">
        <v>238</v>
      </c>
      <c r="D188" s="212" t="s">
        <v>121</v>
      </c>
      <c r="E188" s="213" t="s">
        <v>239</v>
      </c>
      <c r="F188" s="214" t="s">
        <v>240</v>
      </c>
      <c r="G188" s="215" t="s">
        <v>138</v>
      </c>
      <c r="H188" s="216">
        <v>139.92500000000001</v>
      </c>
      <c r="I188" s="217"/>
      <c r="J188" s="218">
        <f>ROUND(I188*H188,2)</f>
        <v>0</v>
      </c>
      <c r="K188" s="219"/>
      <c r="L188" s="44"/>
      <c r="M188" s="220" t="s">
        <v>1</v>
      </c>
      <c r="N188" s="221" t="s">
        <v>43</v>
      </c>
      <c r="O188" s="91"/>
      <c r="P188" s="222">
        <f>O188*H188</f>
        <v>0</v>
      </c>
      <c r="Q188" s="222">
        <v>0</v>
      </c>
      <c r="R188" s="222">
        <f>Q188*H188</f>
        <v>0</v>
      </c>
      <c r="S188" s="222">
        <v>0</v>
      </c>
      <c r="T188" s="223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4" t="s">
        <v>125</v>
      </c>
      <c r="AT188" s="224" t="s">
        <v>121</v>
      </c>
      <c r="AU188" s="224" t="s">
        <v>85</v>
      </c>
      <c r="AY188" s="17" t="s">
        <v>119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7" t="s">
        <v>83</v>
      </c>
      <c r="BK188" s="225">
        <f>ROUND(I188*H188,2)</f>
        <v>0</v>
      </c>
      <c r="BL188" s="17" t="s">
        <v>125</v>
      </c>
      <c r="BM188" s="224" t="s">
        <v>241</v>
      </c>
    </row>
    <row r="189" s="2" customFormat="1">
      <c r="A189" s="38"/>
      <c r="B189" s="39"/>
      <c r="C189" s="40"/>
      <c r="D189" s="226" t="s">
        <v>127</v>
      </c>
      <c r="E189" s="40"/>
      <c r="F189" s="227" t="s">
        <v>242</v>
      </c>
      <c r="G189" s="40"/>
      <c r="H189" s="40"/>
      <c r="I189" s="228"/>
      <c r="J189" s="40"/>
      <c r="K189" s="40"/>
      <c r="L189" s="44"/>
      <c r="M189" s="229"/>
      <c r="N189" s="230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127</v>
      </c>
      <c r="AU189" s="17" t="s">
        <v>85</v>
      </c>
    </row>
    <row r="190" s="2" customFormat="1" ht="24.15" customHeight="1">
      <c r="A190" s="38"/>
      <c r="B190" s="39"/>
      <c r="C190" s="212" t="s">
        <v>243</v>
      </c>
      <c r="D190" s="212" t="s">
        <v>121</v>
      </c>
      <c r="E190" s="213" t="s">
        <v>244</v>
      </c>
      <c r="F190" s="214" t="s">
        <v>245</v>
      </c>
      <c r="G190" s="215" t="s">
        <v>138</v>
      </c>
      <c r="H190" s="216">
        <v>1259.3250000000001</v>
      </c>
      <c r="I190" s="217"/>
      <c r="J190" s="218">
        <f>ROUND(I190*H190,2)</f>
        <v>0</v>
      </c>
      <c r="K190" s="219"/>
      <c r="L190" s="44"/>
      <c r="M190" s="220" t="s">
        <v>1</v>
      </c>
      <c r="N190" s="221" t="s">
        <v>43</v>
      </c>
      <c r="O190" s="91"/>
      <c r="P190" s="222">
        <f>O190*H190</f>
        <v>0</v>
      </c>
      <c r="Q190" s="222">
        <v>0</v>
      </c>
      <c r="R190" s="222">
        <f>Q190*H190</f>
        <v>0</v>
      </c>
      <c r="S190" s="222">
        <v>0</v>
      </c>
      <c r="T190" s="223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4" t="s">
        <v>125</v>
      </c>
      <c r="AT190" s="224" t="s">
        <v>121</v>
      </c>
      <c r="AU190" s="224" t="s">
        <v>85</v>
      </c>
      <c r="AY190" s="17" t="s">
        <v>119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7" t="s">
        <v>83</v>
      </c>
      <c r="BK190" s="225">
        <f>ROUND(I190*H190,2)</f>
        <v>0</v>
      </c>
      <c r="BL190" s="17" t="s">
        <v>125</v>
      </c>
      <c r="BM190" s="224" t="s">
        <v>246</v>
      </c>
    </row>
    <row r="191" s="2" customFormat="1">
      <c r="A191" s="38"/>
      <c r="B191" s="39"/>
      <c r="C191" s="40"/>
      <c r="D191" s="226" t="s">
        <v>127</v>
      </c>
      <c r="E191" s="40"/>
      <c r="F191" s="227" t="s">
        <v>247</v>
      </c>
      <c r="G191" s="40"/>
      <c r="H191" s="40"/>
      <c r="I191" s="228"/>
      <c r="J191" s="40"/>
      <c r="K191" s="40"/>
      <c r="L191" s="44"/>
      <c r="M191" s="229"/>
      <c r="N191" s="230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127</v>
      </c>
      <c r="AU191" s="17" t="s">
        <v>85</v>
      </c>
    </row>
    <row r="192" s="13" customFormat="1">
      <c r="A192" s="13"/>
      <c r="B192" s="232"/>
      <c r="C192" s="233"/>
      <c r="D192" s="226" t="s">
        <v>141</v>
      </c>
      <c r="E192" s="234" t="s">
        <v>1</v>
      </c>
      <c r="F192" s="235" t="s">
        <v>248</v>
      </c>
      <c r="G192" s="233"/>
      <c r="H192" s="236">
        <v>1259.3250000000001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141</v>
      </c>
      <c r="AU192" s="242" t="s">
        <v>85</v>
      </c>
      <c r="AV192" s="13" t="s">
        <v>85</v>
      </c>
      <c r="AW192" s="13" t="s">
        <v>34</v>
      </c>
      <c r="AX192" s="13" t="s">
        <v>83</v>
      </c>
      <c r="AY192" s="242" t="s">
        <v>119</v>
      </c>
    </row>
    <row r="193" s="2" customFormat="1" ht="16.5" customHeight="1">
      <c r="A193" s="38"/>
      <c r="B193" s="39"/>
      <c r="C193" s="212" t="s">
        <v>249</v>
      </c>
      <c r="D193" s="212" t="s">
        <v>121</v>
      </c>
      <c r="E193" s="213" t="s">
        <v>250</v>
      </c>
      <c r="F193" s="214" t="s">
        <v>251</v>
      </c>
      <c r="G193" s="215" t="s">
        <v>138</v>
      </c>
      <c r="H193" s="216">
        <v>139.92500000000001</v>
      </c>
      <c r="I193" s="217"/>
      <c r="J193" s="218">
        <f>ROUND(I193*H193,2)</f>
        <v>0</v>
      </c>
      <c r="K193" s="219"/>
      <c r="L193" s="44"/>
      <c r="M193" s="220" t="s">
        <v>1</v>
      </c>
      <c r="N193" s="221" t="s">
        <v>43</v>
      </c>
      <c r="O193" s="91"/>
      <c r="P193" s="222">
        <f>O193*H193</f>
        <v>0</v>
      </c>
      <c r="Q193" s="222">
        <v>0</v>
      </c>
      <c r="R193" s="222">
        <f>Q193*H193</f>
        <v>0</v>
      </c>
      <c r="S193" s="222">
        <v>0</v>
      </c>
      <c r="T193" s="223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4" t="s">
        <v>125</v>
      </c>
      <c r="AT193" s="224" t="s">
        <v>121</v>
      </c>
      <c r="AU193" s="224" t="s">
        <v>85</v>
      </c>
      <c r="AY193" s="17" t="s">
        <v>119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7" t="s">
        <v>83</v>
      </c>
      <c r="BK193" s="225">
        <f>ROUND(I193*H193,2)</f>
        <v>0</v>
      </c>
      <c r="BL193" s="17" t="s">
        <v>125</v>
      </c>
      <c r="BM193" s="224" t="s">
        <v>252</v>
      </c>
    </row>
    <row r="194" s="2" customFormat="1">
      <c r="A194" s="38"/>
      <c r="B194" s="39"/>
      <c r="C194" s="40"/>
      <c r="D194" s="226" t="s">
        <v>127</v>
      </c>
      <c r="E194" s="40"/>
      <c r="F194" s="227" t="s">
        <v>253</v>
      </c>
      <c r="G194" s="40"/>
      <c r="H194" s="40"/>
      <c r="I194" s="228"/>
      <c r="J194" s="40"/>
      <c r="K194" s="40"/>
      <c r="L194" s="44"/>
      <c r="M194" s="229"/>
      <c r="N194" s="230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127</v>
      </c>
      <c r="AU194" s="17" t="s">
        <v>85</v>
      </c>
    </row>
    <row r="195" s="2" customFormat="1" ht="16.5" customHeight="1">
      <c r="A195" s="38"/>
      <c r="B195" s="39"/>
      <c r="C195" s="212" t="s">
        <v>7</v>
      </c>
      <c r="D195" s="212" t="s">
        <v>121</v>
      </c>
      <c r="E195" s="213" t="s">
        <v>254</v>
      </c>
      <c r="F195" s="214" t="s">
        <v>255</v>
      </c>
      <c r="G195" s="215" t="s">
        <v>138</v>
      </c>
      <c r="H195" s="216">
        <v>265.73599999999999</v>
      </c>
      <c r="I195" s="217"/>
      <c r="J195" s="218">
        <f>ROUND(I195*H195,2)</f>
        <v>0</v>
      </c>
      <c r="K195" s="219"/>
      <c r="L195" s="44"/>
      <c r="M195" s="220" t="s">
        <v>1</v>
      </c>
      <c r="N195" s="221" t="s">
        <v>43</v>
      </c>
      <c r="O195" s="91"/>
      <c r="P195" s="222">
        <f>O195*H195</f>
        <v>0</v>
      </c>
      <c r="Q195" s="222">
        <v>0</v>
      </c>
      <c r="R195" s="222">
        <f>Q195*H195</f>
        <v>0</v>
      </c>
      <c r="S195" s="222">
        <v>0</v>
      </c>
      <c r="T195" s="223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4" t="s">
        <v>125</v>
      </c>
      <c r="AT195" s="224" t="s">
        <v>121</v>
      </c>
      <c r="AU195" s="224" t="s">
        <v>85</v>
      </c>
      <c r="AY195" s="17" t="s">
        <v>119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7" t="s">
        <v>83</v>
      </c>
      <c r="BK195" s="225">
        <f>ROUND(I195*H195,2)</f>
        <v>0</v>
      </c>
      <c r="BL195" s="17" t="s">
        <v>125</v>
      </c>
      <c r="BM195" s="224" t="s">
        <v>256</v>
      </c>
    </row>
    <row r="196" s="2" customFormat="1">
      <c r="A196" s="38"/>
      <c r="B196" s="39"/>
      <c r="C196" s="40"/>
      <c r="D196" s="226" t="s">
        <v>127</v>
      </c>
      <c r="E196" s="40"/>
      <c r="F196" s="227" t="s">
        <v>257</v>
      </c>
      <c r="G196" s="40"/>
      <c r="H196" s="40"/>
      <c r="I196" s="228"/>
      <c r="J196" s="40"/>
      <c r="K196" s="40"/>
      <c r="L196" s="44"/>
      <c r="M196" s="229"/>
      <c r="N196" s="230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127</v>
      </c>
      <c r="AU196" s="17" t="s">
        <v>85</v>
      </c>
    </row>
    <row r="197" s="14" customFormat="1">
      <c r="A197" s="14"/>
      <c r="B197" s="243"/>
      <c r="C197" s="244"/>
      <c r="D197" s="226" t="s">
        <v>141</v>
      </c>
      <c r="E197" s="245" t="s">
        <v>1</v>
      </c>
      <c r="F197" s="246" t="s">
        <v>258</v>
      </c>
      <c r="G197" s="244"/>
      <c r="H197" s="245" t="s">
        <v>1</v>
      </c>
      <c r="I197" s="247"/>
      <c r="J197" s="244"/>
      <c r="K197" s="244"/>
      <c r="L197" s="248"/>
      <c r="M197" s="249"/>
      <c r="N197" s="250"/>
      <c r="O197" s="250"/>
      <c r="P197" s="250"/>
      <c r="Q197" s="250"/>
      <c r="R197" s="250"/>
      <c r="S197" s="250"/>
      <c r="T197" s="25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2" t="s">
        <v>141</v>
      </c>
      <c r="AU197" s="252" t="s">
        <v>85</v>
      </c>
      <c r="AV197" s="14" t="s">
        <v>83</v>
      </c>
      <c r="AW197" s="14" t="s">
        <v>34</v>
      </c>
      <c r="AX197" s="14" t="s">
        <v>78</v>
      </c>
      <c r="AY197" s="252" t="s">
        <v>119</v>
      </c>
    </row>
    <row r="198" s="13" customFormat="1">
      <c r="A198" s="13"/>
      <c r="B198" s="232"/>
      <c r="C198" s="233"/>
      <c r="D198" s="226" t="s">
        <v>141</v>
      </c>
      <c r="E198" s="234" t="s">
        <v>1</v>
      </c>
      <c r="F198" s="235" t="s">
        <v>259</v>
      </c>
      <c r="G198" s="233"/>
      <c r="H198" s="236">
        <v>265.73599999999999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141</v>
      </c>
      <c r="AU198" s="242" t="s">
        <v>85</v>
      </c>
      <c r="AV198" s="13" t="s">
        <v>85</v>
      </c>
      <c r="AW198" s="13" t="s">
        <v>34</v>
      </c>
      <c r="AX198" s="13" t="s">
        <v>83</v>
      </c>
      <c r="AY198" s="242" t="s">
        <v>119</v>
      </c>
    </row>
    <row r="199" s="2" customFormat="1" ht="21.75" customHeight="1">
      <c r="A199" s="38"/>
      <c r="B199" s="39"/>
      <c r="C199" s="212" t="s">
        <v>260</v>
      </c>
      <c r="D199" s="212" t="s">
        <v>121</v>
      </c>
      <c r="E199" s="213" t="s">
        <v>261</v>
      </c>
      <c r="F199" s="214" t="s">
        <v>262</v>
      </c>
      <c r="G199" s="215" t="s">
        <v>138</v>
      </c>
      <c r="H199" s="216">
        <v>10</v>
      </c>
      <c r="I199" s="217"/>
      <c r="J199" s="218">
        <f>ROUND(I199*H199,2)</f>
        <v>0</v>
      </c>
      <c r="K199" s="219"/>
      <c r="L199" s="44"/>
      <c r="M199" s="220" t="s">
        <v>1</v>
      </c>
      <c r="N199" s="221" t="s">
        <v>43</v>
      </c>
      <c r="O199" s="91"/>
      <c r="P199" s="222">
        <f>O199*H199</f>
        <v>0</v>
      </c>
      <c r="Q199" s="222">
        <v>0</v>
      </c>
      <c r="R199" s="222">
        <f>Q199*H199</f>
        <v>0</v>
      </c>
      <c r="S199" s="222">
        <v>0</v>
      </c>
      <c r="T199" s="223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4" t="s">
        <v>125</v>
      </c>
      <c r="AT199" s="224" t="s">
        <v>121</v>
      </c>
      <c r="AU199" s="224" t="s">
        <v>85</v>
      </c>
      <c r="AY199" s="17" t="s">
        <v>119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7" t="s">
        <v>83</v>
      </c>
      <c r="BK199" s="225">
        <f>ROUND(I199*H199,2)</f>
        <v>0</v>
      </c>
      <c r="BL199" s="17" t="s">
        <v>125</v>
      </c>
      <c r="BM199" s="224" t="s">
        <v>263</v>
      </c>
    </row>
    <row r="200" s="2" customFormat="1">
      <c r="A200" s="38"/>
      <c r="B200" s="39"/>
      <c r="C200" s="40"/>
      <c r="D200" s="226" t="s">
        <v>127</v>
      </c>
      <c r="E200" s="40"/>
      <c r="F200" s="227" t="s">
        <v>262</v>
      </c>
      <c r="G200" s="40"/>
      <c r="H200" s="40"/>
      <c r="I200" s="228"/>
      <c r="J200" s="40"/>
      <c r="K200" s="40"/>
      <c r="L200" s="44"/>
      <c r="M200" s="229"/>
      <c r="N200" s="230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127</v>
      </c>
      <c r="AU200" s="17" t="s">
        <v>85</v>
      </c>
    </row>
    <row r="201" s="2" customFormat="1">
      <c r="A201" s="38"/>
      <c r="B201" s="39"/>
      <c r="C201" s="40"/>
      <c r="D201" s="226" t="s">
        <v>133</v>
      </c>
      <c r="E201" s="40"/>
      <c r="F201" s="231" t="s">
        <v>264</v>
      </c>
      <c r="G201" s="40"/>
      <c r="H201" s="40"/>
      <c r="I201" s="228"/>
      <c r="J201" s="40"/>
      <c r="K201" s="40"/>
      <c r="L201" s="44"/>
      <c r="M201" s="229"/>
      <c r="N201" s="230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133</v>
      </c>
      <c r="AU201" s="17" t="s">
        <v>85</v>
      </c>
    </row>
    <row r="202" s="2" customFormat="1" ht="16.5" customHeight="1">
      <c r="A202" s="38"/>
      <c r="B202" s="39"/>
      <c r="C202" s="212" t="s">
        <v>265</v>
      </c>
      <c r="D202" s="212" t="s">
        <v>121</v>
      </c>
      <c r="E202" s="213" t="s">
        <v>266</v>
      </c>
      <c r="F202" s="214" t="s">
        <v>267</v>
      </c>
      <c r="G202" s="215" t="s">
        <v>138</v>
      </c>
      <c r="H202" s="216">
        <v>27.675000000000001</v>
      </c>
      <c r="I202" s="217"/>
      <c r="J202" s="218">
        <f>ROUND(I202*H202,2)</f>
        <v>0</v>
      </c>
      <c r="K202" s="219"/>
      <c r="L202" s="44"/>
      <c r="M202" s="220" t="s">
        <v>1</v>
      </c>
      <c r="N202" s="221" t="s">
        <v>43</v>
      </c>
      <c r="O202" s="91"/>
      <c r="P202" s="222">
        <f>O202*H202</f>
        <v>0</v>
      </c>
      <c r="Q202" s="222">
        <v>0</v>
      </c>
      <c r="R202" s="222">
        <f>Q202*H202</f>
        <v>0</v>
      </c>
      <c r="S202" s="222">
        <v>0</v>
      </c>
      <c r="T202" s="223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4" t="s">
        <v>125</v>
      </c>
      <c r="AT202" s="224" t="s">
        <v>121</v>
      </c>
      <c r="AU202" s="224" t="s">
        <v>85</v>
      </c>
      <c r="AY202" s="17" t="s">
        <v>119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7" t="s">
        <v>83</v>
      </c>
      <c r="BK202" s="225">
        <f>ROUND(I202*H202,2)</f>
        <v>0</v>
      </c>
      <c r="BL202" s="17" t="s">
        <v>125</v>
      </c>
      <c r="BM202" s="224" t="s">
        <v>268</v>
      </c>
    </row>
    <row r="203" s="2" customFormat="1">
      <c r="A203" s="38"/>
      <c r="B203" s="39"/>
      <c r="C203" s="40"/>
      <c r="D203" s="226" t="s">
        <v>127</v>
      </c>
      <c r="E203" s="40"/>
      <c r="F203" s="227" t="s">
        <v>269</v>
      </c>
      <c r="G203" s="40"/>
      <c r="H203" s="40"/>
      <c r="I203" s="228"/>
      <c r="J203" s="40"/>
      <c r="K203" s="40"/>
      <c r="L203" s="44"/>
      <c r="M203" s="229"/>
      <c r="N203" s="230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127</v>
      </c>
      <c r="AU203" s="17" t="s">
        <v>85</v>
      </c>
    </row>
    <row r="204" s="14" customFormat="1">
      <c r="A204" s="14"/>
      <c r="B204" s="243"/>
      <c r="C204" s="244"/>
      <c r="D204" s="226" t="s">
        <v>141</v>
      </c>
      <c r="E204" s="245" t="s">
        <v>1</v>
      </c>
      <c r="F204" s="246" t="s">
        <v>270</v>
      </c>
      <c r="G204" s="244"/>
      <c r="H204" s="245" t="s">
        <v>1</v>
      </c>
      <c r="I204" s="247"/>
      <c r="J204" s="244"/>
      <c r="K204" s="244"/>
      <c r="L204" s="248"/>
      <c r="M204" s="249"/>
      <c r="N204" s="250"/>
      <c r="O204" s="250"/>
      <c r="P204" s="250"/>
      <c r="Q204" s="250"/>
      <c r="R204" s="250"/>
      <c r="S204" s="250"/>
      <c r="T204" s="25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2" t="s">
        <v>141</v>
      </c>
      <c r="AU204" s="252" t="s">
        <v>85</v>
      </c>
      <c r="AV204" s="14" t="s">
        <v>83</v>
      </c>
      <c r="AW204" s="14" t="s">
        <v>34</v>
      </c>
      <c r="AX204" s="14" t="s">
        <v>78</v>
      </c>
      <c r="AY204" s="252" t="s">
        <v>119</v>
      </c>
    </row>
    <row r="205" s="13" customFormat="1">
      <c r="A205" s="13"/>
      <c r="B205" s="232"/>
      <c r="C205" s="233"/>
      <c r="D205" s="226" t="s">
        <v>141</v>
      </c>
      <c r="E205" s="234" t="s">
        <v>1</v>
      </c>
      <c r="F205" s="235" t="s">
        <v>271</v>
      </c>
      <c r="G205" s="233"/>
      <c r="H205" s="236">
        <v>27.675000000000001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141</v>
      </c>
      <c r="AU205" s="242" t="s">
        <v>85</v>
      </c>
      <c r="AV205" s="13" t="s">
        <v>85</v>
      </c>
      <c r="AW205" s="13" t="s">
        <v>34</v>
      </c>
      <c r="AX205" s="13" t="s">
        <v>83</v>
      </c>
      <c r="AY205" s="242" t="s">
        <v>119</v>
      </c>
    </row>
    <row r="206" s="2" customFormat="1" ht="16.5" customHeight="1">
      <c r="A206" s="38"/>
      <c r="B206" s="39"/>
      <c r="C206" s="212" t="s">
        <v>272</v>
      </c>
      <c r="D206" s="212" t="s">
        <v>121</v>
      </c>
      <c r="E206" s="213" t="s">
        <v>273</v>
      </c>
      <c r="F206" s="214" t="s">
        <v>274</v>
      </c>
      <c r="G206" s="215" t="s">
        <v>275</v>
      </c>
      <c r="H206" s="216">
        <v>138.99199999999999</v>
      </c>
      <c r="I206" s="217"/>
      <c r="J206" s="218">
        <f>ROUND(I206*H206,2)</f>
        <v>0</v>
      </c>
      <c r="K206" s="219"/>
      <c r="L206" s="44"/>
      <c r="M206" s="220" t="s">
        <v>1</v>
      </c>
      <c r="N206" s="221" t="s">
        <v>43</v>
      </c>
      <c r="O206" s="91"/>
      <c r="P206" s="222">
        <f>O206*H206</f>
        <v>0</v>
      </c>
      <c r="Q206" s="222">
        <v>0</v>
      </c>
      <c r="R206" s="222">
        <f>Q206*H206</f>
        <v>0</v>
      </c>
      <c r="S206" s="222">
        <v>0</v>
      </c>
      <c r="T206" s="223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4" t="s">
        <v>125</v>
      </c>
      <c r="AT206" s="224" t="s">
        <v>121</v>
      </c>
      <c r="AU206" s="224" t="s">
        <v>85</v>
      </c>
      <c r="AY206" s="17" t="s">
        <v>119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7" t="s">
        <v>83</v>
      </c>
      <c r="BK206" s="225">
        <f>ROUND(I206*H206,2)</f>
        <v>0</v>
      </c>
      <c r="BL206" s="17" t="s">
        <v>125</v>
      </c>
      <c r="BM206" s="224" t="s">
        <v>276</v>
      </c>
    </row>
    <row r="207" s="2" customFormat="1">
      <c r="A207" s="38"/>
      <c r="B207" s="39"/>
      <c r="C207" s="40"/>
      <c r="D207" s="226" t="s">
        <v>127</v>
      </c>
      <c r="E207" s="40"/>
      <c r="F207" s="227" t="s">
        <v>277</v>
      </c>
      <c r="G207" s="40"/>
      <c r="H207" s="40"/>
      <c r="I207" s="228"/>
      <c r="J207" s="40"/>
      <c r="K207" s="40"/>
      <c r="L207" s="44"/>
      <c r="M207" s="229"/>
      <c r="N207" s="230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127</v>
      </c>
      <c r="AU207" s="17" t="s">
        <v>85</v>
      </c>
    </row>
    <row r="208" s="2" customFormat="1" ht="16.5" customHeight="1">
      <c r="A208" s="38"/>
      <c r="B208" s="39"/>
      <c r="C208" s="264" t="s">
        <v>278</v>
      </c>
      <c r="D208" s="264" t="s">
        <v>279</v>
      </c>
      <c r="E208" s="265" t="s">
        <v>280</v>
      </c>
      <c r="F208" s="266" t="s">
        <v>281</v>
      </c>
      <c r="G208" s="267" t="s">
        <v>282</v>
      </c>
      <c r="H208" s="268">
        <v>2.7799999999999998</v>
      </c>
      <c r="I208" s="269"/>
      <c r="J208" s="270">
        <f>ROUND(I208*H208,2)</f>
        <v>0</v>
      </c>
      <c r="K208" s="271"/>
      <c r="L208" s="272"/>
      <c r="M208" s="273" t="s">
        <v>1</v>
      </c>
      <c r="N208" s="274" t="s">
        <v>43</v>
      </c>
      <c r="O208" s="91"/>
      <c r="P208" s="222">
        <f>O208*H208</f>
        <v>0</v>
      </c>
      <c r="Q208" s="222">
        <v>0.001</v>
      </c>
      <c r="R208" s="222">
        <f>Q208*H208</f>
        <v>0.0027799999999999999</v>
      </c>
      <c r="S208" s="222">
        <v>0</v>
      </c>
      <c r="T208" s="223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4" t="s">
        <v>168</v>
      </c>
      <c r="AT208" s="224" t="s">
        <v>279</v>
      </c>
      <c r="AU208" s="224" t="s">
        <v>85</v>
      </c>
      <c r="AY208" s="17" t="s">
        <v>119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7" t="s">
        <v>83</v>
      </c>
      <c r="BK208" s="225">
        <f>ROUND(I208*H208,2)</f>
        <v>0</v>
      </c>
      <c r="BL208" s="17" t="s">
        <v>125</v>
      </c>
      <c r="BM208" s="224" t="s">
        <v>283</v>
      </c>
    </row>
    <row r="209" s="2" customFormat="1">
      <c r="A209" s="38"/>
      <c r="B209" s="39"/>
      <c r="C209" s="40"/>
      <c r="D209" s="226" t="s">
        <v>127</v>
      </c>
      <c r="E209" s="40"/>
      <c r="F209" s="227" t="s">
        <v>281</v>
      </c>
      <c r="G209" s="40"/>
      <c r="H209" s="40"/>
      <c r="I209" s="228"/>
      <c r="J209" s="40"/>
      <c r="K209" s="40"/>
      <c r="L209" s="44"/>
      <c r="M209" s="229"/>
      <c r="N209" s="230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127</v>
      </c>
      <c r="AU209" s="17" t="s">
        <v>85</v>
      </c>
    </row>
    <row r="210" s="13" customFormat="1">
      <c r="A210" s="13"/>
      <c r="B210" s="232"/>
      <c r="C210" s="233"/>
      <c r="D210" s="226" t="s">
        <v>141</v>
      </c>
      <c r="E210" s="233"/>
      <c r="F210" s="235" t="s">
        <v>284</v>
      </c>
      <c r="G210" s="233"/>
      <c r="H210" s="236">
        <v>2.7799999999999998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2" t="s">
        <v>141</v>
      </c>
      <c r="AU210" s="242" t="s">
        <v>85</v>
      </c>
      <c r="AV210" s="13" t="s">
        <v>85</v>
      </c>
      <c r="AW210" s="13" t="s">
        <v>4</v>
      </c>
      <c r="AX210" s="13" t="s">
        <v>83</v>
      </c>
      <c r="AY210" s="242" t="s">
        <v>119</v>
      </c>
    </row>
    <row r="211" s="2" customFormat="1" ht="16.5" customHeight="1">
      <c r="A211" s="38"/>
      <c r="B211" s="39"/>
      <c r="C211" s="212" t="s">
        <v>285</v>
      </c>
      <c r="D211" s="212" t="s">
        <v>121</v>
      </c>
      <c r="E211" s="213" t="s">
        <v>286</v>
      </c>
      <c r="F211" s="214" t="s">
        <v>287</v>
      </c>
      <c r="G211" s="215" t="s">
        <v>275</v>
      </c>
      <c r="H211" s="216">
        <v>144.15700000000001</v>
      </c>
      <c r="I211" s="217"/>
      <c r="J211" s="218">
        <f>ROUND(I211*H211,2)</f>
        <v>0</v>
      </c>
      <c r="K211" s="219"/>
      <c r="L211" s="44"/>
      <c r="M211" s="220" t="s">
        <v>1</v>
      </c>
      <c r="N211" s="221" t="s">
        <v>43</v>
      </c>
      <c r="O211" s="91"/>
      <c r="P211" s="222">
        <f>O211*H211</f>
        <v>0</v>
      </c>
      <c r="Q211" s="222">
        <v>0</v>
      </c>
      <c r="R211" s="222">
        <f>Q211*H211</f>
        <v>0</v>
      </c>
      <c r="S211" s="222">
        <v>0</v>
      </c>
      <c r="T211" s="223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4" t="s">
        <v>125</v>
      </c>
      <c r="AT211" s="224" t="s">
        <v>121</v>
      </c>
      <c r="AU211" s="224" t="s">
        <v>85</v>
      </c>
      <c r="AY211" s="17" t="s">
        <v>119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7" t="s">
        <v>83</v>
      </c>
      <c r="BK211" s="225">
        <f>ROUND(I211*H211,2)</f>
        <v>0</v>
      </c>
      <c r="BL211" s="17" t="s">
        <v>125</v>
      </c>
      <c r="BM211" s="224" t="s">
        <v>288</v>
      </c>
    </row>
    <row r="212" s="2" customFormat="1">
      <c r="A212" s="38"/>
      <c r="B212" s="39"/>
      <c r="C212" s="40"/>
      <c r="D212" s="226" t="s">
        <v>127</v>
      </c>
      <c r="E212" s="40"/>
      <c r="F212" s="227" t="s">
        <v>289</v>
      </c>
      <c r="G212" s="40"/>
      <c r="H212" s="40"/>
      <c r="I212" s="228"/>
      <c r="J212" s="40"/>
      <c r="K212" s="40"/>
      <c r="L212" s="44"/>
      <c r="M212" s="229"/>
      <c r="N212" s="230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127</v>
      </c>
      <c r="AU212" s="17" t="s">
        <v>85</v>
      </c>
    </row>
    <row r="213" s="2" customFormat="1" ht="16.5" customHeight="1">
      <c r="A213" s="38"/>
      <c r="B213" s="39"/>
      <c r="C213" s="264" t="s">
        <v>290</v>
      </c>
      <c r="D213" s="264" t="s">
        <v>279</v>
      </c>
      <c r="E213" s="265" t="s">
        <v>291</v>
      </c>
      <c r="F213" s="266" t="s">
        <v>292</v>
      </c>
      <c r="G213" s="267" t="s">
        <v>282</v>
      </c>
      <c r="H213" s="268">
        <v>2.883</v>
      </c>
      <c r="I213" s="269"/>
      <c r="J213" s="270">
        <f>ROUND(I213*H213,2)</f>
        <v>0</v>
      </c>
      <c r="K213" s="271"/>
      <c r="L213" s="272"/>
      <c r="M213" s="273" t="s">
        <v>1</v>
      </c>
      <c r="N213" s="274" t="s">
        <v>43</v>
      </c>
      <c r="O213" s="91"/>
      <c r="P213" s="222">
        <f>O213*H213</f>
        <v>0</v>
      </c>
      <c r="Q213" s="222">
        <v>0.001</v>
      </c>
      <c r="R213" s="222">
        <f>Q213*H213</f>
        <v>0.0028830000000000001</v>
      </c>
      <c r="S213" s="222">
        <v>0</v>
      </c>
      <c r="T213" s="223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4" t="s">
        <v>168</v>
      </c>
      <c r="AT213" s="224" t="s">
        <v>279</v>
      </c>
      <c r="AU213" s="224" t="s">
        <v>85</v>
      </c>
      <c r="AY213" s="17" t="s">
        <v>119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7" t="s">
        <v>83</v>
      </c>
      <c r="BK213" s="225">
        <f>ROUND(I213*H213,2)</f>
        <v>0</v>
      </c>
      <c r="BL213" s="17" t="s">
        <v>125</v>
      </c>
      <c r="BM213" s="224" t="s">
        <v>293</v>
      </c>
    </row>
    <row r="214" s="2" customFormat="1">
      <c r="A214" s="38"/>
      <c r="B214" s="39"/>
      <c r="C214" s="40"/>
      <c r="D214" s="226" t="s">
        <v>127</v>
      </c>
      <c r="E214" s="40"/>
      <c r="F214" s="227" t="s">
        <v>292</v>
      </c>
      <c r="G214" s="40"/>
      <c r="H214" s="40"/>
      <c r="I214" s="228"/>
      <c r="J214" s="40"/>
      <c r="K214" s="40"/>
      <c r="L214" s="44"/>
      <c r="M214" s="229"/>
      <c r="N214" s="230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127</v>
      </c>
      <c r="AU214" s="17" t="s">
        <v>85</v>
      </c>
    </row>
    <row r="215" s="13" customFormat="1">
      <c r="A215" s="13"/>
      <c r="B215" s="232"/>
      <c r="C215" s="233"/>
      <c r="D215" s="226" t="s">
        <v>141</v>
      </c>
      <c r="E215" s="233"/>
      <c r="F215" s="235" t="s">
        <v>294</v>
      </c>
      <c r="G215" s="233"/>
      <c r="H215" s="236">
        <v>2.883</v>
      </c>
      <c r="I215" s="237"/>
      <c r="J215" s="233"/>
      <c r="K215" s="233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141</v>
      </c>
      <c r="AU215" s="242" t="s">
        <v>85</v>
      </c>
      <c r="AV215" s="13" t="s">
        <v>85</v>
      </c>
      <c r="AW215" s="13" t="s">
        <v>4</v>
      </c>
      <c r="AX215" s="13" t="s">
        <v>83</v>
      </c>
      <c r="AY215" s="242" t="s">
        <v>119</v>
      </c>
    </row>
    <row r="216" s="2" customFormat="1" ht="16.5" customHeight="1">
      <c r="A216" s="38"/>
      <c r="B216" s="39"/>
      <c r="C216" s="212" t="s">
        <v>295</v>
      </c>
      <c r="D216" s="212" t="s">
        <v>121</v>
      </c>
      <c r="E216" s="213" t="s">
        <v>296</v>
      </c>
      <c r="F216" s="214" t="s">
        <v>297</v>
      </c>
      <c r="G216" s="215" t="s">
        <v>275</v>
      </c>
      <c r="H216" s="216">
        <v>178.09200000000001</v>
      </c>
      <c r="I216" s="217"/>
      <c r="J216" s="218">
        <f>ROUND(I216*H216,2)</f>
        <v>0</v>
      </c>
      <c r="K216" s="219"/>
      <c r="L216" s="44"/>
      <c r="M216" s="220" t="s">
        <v>1</v>
      </c>
      <c r="N216" s="221" t="s">
        <v>43</v>
      </c>
      <c r="O216" s="91"/>
      <c r="P216" s="222">
        <f>O216*H216</f>
        <v>0</v>
      </c>
      <c r="Q216" s="222">
        <v>0</v>
      </c>
      <c r="R216" s="222">
        <f>Q216*H216</f>
        <v>0</v>
      </c>
      <c r="S216" s="222">
        <v>0</v>
      </c>
      <c r="T216" s="223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4" t="s">
        <v>125</v>
      </c>
      <c r="AT216" s="224" t="s">
        <v>121</v>
      </c>
      <c r="AU216" s="224" t="s">
        <v>85</v>
      </c>
      <c r="AY216" s="17" t="s">
        <v>119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7" t="s">
        <v>83</v>
      </c>
      <c r="BK216" s="225">
        <f>ROUND(I216*H216,2)</f>
        <v>0</v>
      </c>
      <c r="BL216" s="17" t="s">
        <v>125</v>
      </c>
      <c r="BM216" s="224" t="s">
        <v>298</v>
      </c>
    </row>
    <row r="217" s="2" customFormat="1">
      <c r="A217" s="38"/>
      <c r="B217" s="39"/>
      <c r="C217" s="40"/>
      <c r="D217" s="226" t="s">
        <v>127</v>
      </c>
      <c r="E217" s="40"/>
      <c r="F217" s="227" t="s">
        <v>299</v>
      </c>
      <c r="G217" s="40"/>
      <c r="H217" s="40"/>
      <c r="I217" s="228"/>
      <c r="J217" s="40"/>
      <c r="K217" s="40"/>
      <c r="L217" s="44"/>
      <c r="M217" s="229"/>
      <c r="N217" s="230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127</v>
      </c>
      <c r="AU217" s="17" t="s">
        <v>85</v>
      </c>
    </row>
    <row r="218" s="2" customFormat="1" ht="16.5" customHeight="1">
      <c r="A218" s="38"/>
      <c r="B218" s="39"/>
      <c r="C218" s="212" t="s">
        <v>300</v>
      </c>
      <c r="D218" s="212" t="s">
        <v>121</v>
      </c>
      <c r="E218" s="213" t="s">
        <v>301</v>
      </c>
      <c r="F218" s="214" t="s">
        <v>302</v>
      </c>
      <c r="G218" s="215" t="s">
        <v>275</v>
      </c>
      <c r="H218" s="216">
        <v>80.930999999999997</v>
      </c>
      <c r="I218" s="217"/>
      <c r="J218" s="218">
        <f>ROUND(I218*H218,2)</f>
        <v>0</v>
      </c>
      <c r="K218" s="219"/>
      <c r="L218" s="44"/>
      <c r="M218" s="220" t="s">
        <v>1</v>
      </c>
      <c r="N218" s="221" t="s">
        <v>43</v>
      </c>
      <c r="O218" s="91"/>
      <c r="P218" s="222">
        <f>O218*H218</f>
        <v>0</v>
      </c>
      <c r="Q218" s="222">
        <v>0</v>
      </c>
      <c r="R218" s="222">
        <f>Q218*H218</f>
        <v>0</v>
      </c>
      <c r="S218" s="222">
        <v>0</v>
      </c>
      <c r="T218" s="223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4" t="s">
        <v>125</v>
      </c>
      <c r="AT218" s="224" t="s">
        <v>121</v>
      </c>
      <c r="AU218" s="224" t="s">
        <v>85</v>
      </c>
      <c r="AY218" s="17" t="s">
        <v>119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7" t="s">
        <v>83</v>
      </c>
      <c r="BK218" s="225">
        <f>ROUND(I218*H218,2)</f>
        <v>0</v>
      </c>
      <c r="BL218" s="17" t="s">
        <v>125</v>
      </c>
      <c r="BM218" s="224" t="s">
        <v>303</v>
      </c>
    </row>
    <row r="219" s="2" customFormat="1">
      <c r="A219" s="38"/>
      <c r="B219" s="39"/>
      <c r="C219" s="40"/>
      <c r="D219" s="226" t="s">
        <v>127</v>
      </c>
      <c r="E219" s="40"/>
      <c r="F219" s="227" t="s">
        <v>304</v>
      </c>
      <c r="G219" s="40"/>
      <c r="H219" s="40"/>
      <c r="I219" s="228"/>
      <c r="J219" s="40"/>
      <c r="K219" s="40"/>
      <c r="L219" s="44"/>
      <c r="M219" s="229"/>
      <c r="N219" s="230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127</v>
      </c>
      <c r="AU219" s="17" t="s">
        <v>85</v>
      </c>
    </row>
    <row r="220" s="2" customFormat="1" ht="16.5" customHeight="1">
      <c r="A220" s="38"/>
      <c r="B220" s="39"/>
      <c r="C220" s="212" t="s">
        <v>305</v>
      </c>
      <c r="D220" s="212" t="s">
        <v>121</v>
      </c>
      <c r="E220" s="213" t="s">
        <v>306</v>
      </c>
      <c r="F220" s="214" t="s">
        <v>307</v>
      </c>
      <c r="G220" s="215" t="s">
        <v>275</v>
      </c>
      <c r="H220" s="216">
        <v>224.487</v>
      </c>
      <c r="I220" s="217"/>
      <c r="J220" s="218">
        <f>ROUND(I220*H220,2)</f>
        <v>0</v>
      </c>
      <c r="K220" s="219"/>
      <c r="L220" s="44"/>
      <c r="M220" s="220" t="s">
        <v>1</v>
      </c>
      <c r="N220" s="221" t="s">
        <v>43</v>
      </c>
      <c r="O220" s="91"/>
      <c r="P220" s="222">
        <f>O220*H220</f>
        <v>0</v>
      </c>
      <c r="Q220" s="222">
        <v>0</v>
      </c>
      <c r="R220" s="222">
        <f>Q220*H220</f>
        <v>0</v>
      </c>
      <c r="S220" s="222">
        <v>0</v>
      </c>
      <c r="T220" s="223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4" t="s">
        <v>125</v>
      </c>
      <c r="AT220" s="224" t="s">
        <v>121</v>
      </c>
      <c r="AU220" s="224" t="s">
        <v>85</v>
      </c>
      <c r="AY220" s="17" t="s">
        <v>119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7" t="s">
        <v>83</v>
      </c>
      <c r="BK220" s="225">
        <f>ROUND(I220*H220,2)</f>
        <v>0</v>
      </c>
      <c r="BL220" s="17" t="s">
        <v>125</v>
      </c>
      <c r="BM220" s="224" t="s">
        <v>308</v>
      </c>
    </row>
    <row r="221" s="2" customFormat="1">
      <c r="A221" s="38"/>
      <c r="B221" s="39"/>
      <c r="C221" s="40"/>
      <c r="D221" s="226" t="s">
        <v>127</v>
      </c>
      <c r="E221" s="40"/>
      <c r="F221" s="227" t="s">
        <v>309</v>
      </c>
      <c r="G221" s="40"/>
      <c r="H221" s="40"/>
      <c r="I221" s="228"/>
      <c r="J221" s="40"/>
      <c r="K221" s="40"/>
      <c r="L221" s="44"/>
      <c r="M221" s="229"/>
      <c r="N221" s="230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127</v>
      </c>
      <c r="AU221" s="17" t="s">
        <v>85</v>
      </c>
    </row>
    <row r="222" s="12" customFormat="1" ht="22.8" customHeight="1">
      <c r="A222" s="12"/>
      <c r="B222" s="196"/>
      <c r="C222" s="197"/>
      <c r="D222" s="198" t="s">
        <v>77</v>
      </c>
      <c r="E222" s="210" t="s">
        <v>135</v>
      </c>
      <c r="F222" s="210" t="s">
        <v>310</v>
      </c>
      <c r="G222" s="197"/>
      <c r="H222" s="197"/>
      <c r="I222" s="200"/>
      <c r="J222" s="211">
        <f>BK222</f>
        <v>0</v>
      </c>
      <c r="K222" s="197"/>
      <c r="L222" s="202"/>
      <c r="M222" s="203"/>
      <c r="N222" s="204"/>
      <c r="O222" s="204"/>
      <c r="P222" s="205">
        <f>SUM(P223:P225)</f>
        <v>0</v>
      </c>
      <c r="Q222" s="204"/>
      <c r="R222" s="205">
        <f>SUM(R223:R225)</f>
        <v>0.10552400000000001</v>
      </c>
      <c r="S222" s="204"/>
      <c r="T222" s="206">
        <f>SUM(T223:T225)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7" t="s">
        <v>83</v>
      </c>
      <c r="AT222" s="208" t="s">
        <v>77</v>
      </c>
      <c r="AU222" s="208" t="s">
        <v>83</v>
      </c>
      <c r="AY222" s="207" t="s">
        <v>119</v>
      </c>
      <c r="BK222" s="209">
        <f>SUM(BK223:BK225)</f>
        <v>0</v>
      </c>
    </row>
    <row r="223" s="2" customFormat="1" ht="16.5" customHeight="1">
      <c r="A223" s="38"/>
      <c r="B223" s="39"/>
      <c r="C223" s="212" t="s">
        <v>311</v>
      </c>
      <c r="D223" s="212" t="s">
        <v>121</v>
      </c>
      <c r="E223" s="213" t="s">
        <v>312</v>
      </c>
      <c r="F223" s="214" t="s">
        <v>313</v>
      </c>
      <c r="G223" s="215" t="s">
        <v>138</v>
      </c>
      <c r="H223" s="216">
        <v>0.10000000000000001</v>
      </c>
      <c r="I223" s="217"/>
      <c r="J223" s="218">
        <f>ROUND(I223*H223,2)</f>
        <v>0</v>
      </c>
      <c r="K223" s="219"/>
      <c r="L223" s="44"/>
      <c r="M223" s="220" t="s">
        <v>1</v>
      </c>
      <c r="N223" s="221" t="s">
        <v>43</v>
      </c>
      <c r="O223" s="91"/>
      <c r="P223" s="222">
        <f>O223*H223</f>
        <v>0</v>
      </c>
      <c r="Q223" s="222">
        <v>1.05524</v>
      </c>
      <c r="R223" s="222">
        <f>Q223*H223</f>
        <v>0.10552400000000001</v>
      </c>
      <c r="S223" s="222">
        <v>0</v>
      </c>
      <c r="T223" s="223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4" t="s">
        <v>125</v>
      </c>
      <c r="AT223" s="224" t="s">
        <v>121</v>
      </c>
      <c r="AU223" s="224" t="s">
        <v>85</v>
      </c>
      <c r="AY223" s="17" t="s">
        <v>119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7" t="s">
        <v>83</v>
      </c>
      <c r="BK223" s="225">
        <f>ROUND(I223*H223,2)</f>
        <v>0</v>
      </c>
      <c r="BL223" s="17" t="s">
        <v>125</v>
      </c>
      <c r="BM223" s="224" t="s">
        <v>314</v>
      </c>
    </row>
    <row r="224" s="2" customFormat="1">
      <c r="A224" s="38"/>
      <c r="B224" s="39"/>
      <c r="C224" s="40"/>
      <c r="D224" s="226" t="s">
        <v>127</v>
      </c>
      <c r="E224" s="40"/>
      <c r="F224" s="227" t="s">
        <v>315</v>
      </c>
      <c r="G224" s="40"/>
      <c r="H224" s="40"/>
      <c r="I224" s="228"/>
      <c r="J224" s="40"/>
      <c r="K224" s="40"/>
      <c r="L224" s="44"/>
      <c r="M224" s="229"/>
      <c r="N224" s="230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127</v>
      </c>
      <c r="AU224" s="17" t="s">
        <v>85</v>
      </c>
    </row>
    <row r="225" s="2" customFormat="1">
      <c r="A225" s="38"/>
      <c r="B225" s="39"/>
      <c r="C225" s="40"/>
      <c r="D225" s="226" t="s">
        <v>133</v>
      </c>
      <c r="E225" s="40"/>
      <c r="F225" s="231" t="s">
        <v>316</v>
      </c>
      <c r="G225" s="40"/>
      <c r="H225" s="40"/>
      <c r="I225" s="228"/>
      <c r="J225" s="40"/>
      <c r="K225" s="40"/>
      <c r="L225" s="44"/>
      <c r="M225" s="229"/>
      <c r="N225" s="230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133</v>
      </c>
      <c r="AU225" s="17" t="s">
        <v>85</v>
      </c>
    </row>
    <row r="226" s="12" customFormat="1" ht="22.8" customHeight="1">
      <c r="A226" s="12"/>
      <c r="B226" s="196"/>
      <c r="C226" s="197"/>
      <c r="D226" s="198" t="s">
        <v>77</v>
      </c>
      <c r="E226" s="210" t="s">
        <v>125</v>
      </c>
      <c r="F226" s="210" t="s">
        <v>317</v>
      </c>
      <c r="G226" s="197"/>
      <c r="H226" s="197"/>
      <c r="I226" s="200"/>
      <c r="J226" s="211">
        <f>BK226</f>
        <v>0</v>
      </c>
      <c r="K226" s="197"/>
      <c r="L226" s="202"/>
      <c r="M226" s="203"/>
      <c r="N226" s="204"/>
      <c r="O226" s="204"/>
      <c r="P226" s="205">
        <f>SUM(P227:P277)</f>
        <v>0</v>
      </c>
      <c r="Q226" s="204"/>
      <c r="R226" s="205">
        <f>SUM(R227:R277)</f>
        <v>356.56873381180003</v>
      </c>
      <c r="S226" s="204"/>
      <c r="T226" s="206">
        <f>SUM(T227:T277)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7" t="s">
        <v>83</v>
      </c>
      <c r="AT226" s="208" t="s">
        <v>77</v>
      </c>
      <c r="AU226" s="208" t="s">
        <v>83</v>
      </c>
      <c r="AY226" s="207" t="s">
        <v>119</v>
      </c>
      <c r="BK226" s="209">
        <f>SUM(BK227:BK277)</f>
        <v>0</v>
      </c>
    </row>
    <row r="227" s="2" customFormat="1" ht="16.5" customHeight="1">
      <c r="A227" s="38"/>
      <c r="B227" s="39"/>
      <c r="C227" s="212" t="s">
        <v>318</v>
      </c>
      <c r="D227" s="212" t="s">
        <v>121</v>
      </c>
      <c r="E227" s="213" t="s">
        <v>319</v>
      </c>
      <c r="F227" s="214" t="s">
        <v>320</v>
      </c>
      <c r="G227" s="215" t="s">
        <v>138</v>
      </c>
      <c r="H227" s="216">
        <v>13.6</v>
      </c>
      <c r="I227" s="217"/>
      <c r="J227" s="218">
        <f>ROUND(I227*H227,2)</f>
        <v>0</v>
      </c>
      <c r="K227" s="219"/>
      <c r="L227" s="44"/>
      <c r="M227" s="220" t="s">
        <v>1</v>
      </c>
      <c r="N227" s="221" t="s">
        <v>43</v>
      </c>
      <c r="O227" s="91"/>
      <c r="P227" s="222">
        <f>O227*H227</f>
        <v>0</v>
      </c>
      <c r="Q227" s="222">
        <v>2.25</v>
      </c>
      <c r="R227" s="222">
        <f>Q227*H227</f>
        <v>30.599999999999998</v>
      </c>
      <c r="S227" s="222">
        <v>0</v>
      </c>
      <c r="T227" s="223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4" t="s">
        <v>125</v>
      </c>
      <c r="AT227" s="224" t="s">
        <v>121</v>
      </c>
      <c r="AU227" s="224" t="s">
        <v>85</v>
      </c>
      <c r="AY227" s="17" t="s">
        <v>119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7" t="s">
        <v>83</v>
      </c>
      <c r="BK227" s="225">
        <f>ROUND(I227*H227,2)</f>
        <v>0</v>
      </c>
      <c r="BL227" s="17" t="s">
        <v>125</v>
      </c>
      <c r="BM227" s="224" t="s">
        <v>321</v>
      </c>
    </row>
    <row r="228" s="2" customFormat="1">
      <c r="A228" s="38"/>
      <c r="B228" s="39"/>
      <c r="C228" s="40"/>
      <c r="D228" s="226" t="s">
        <v>127</v>
      </c>
      <c r="E228" s="40"/>
      <c r="F228" s="227" t="s">
        <v>322</v>
      </c>
      <c r="G228" s="40"/>
      <c r="H228" s="40"/>
      <c r="I228" s="228"/>
      <c r="J228" s="40"/>
      <c r="K228" s="40"/>
      <c r="L228" s="44"/>
      <c r="M228" s="229"/>
      <c r="N228" s="230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127</v>
      </c>
      <c r="AU228" s="17" t="s">
        <v>85</v>
      </c>
    </row>
    <row r="229" s="13" customFormat="1">
      <c r="A229" s="13"/>
      <c r="B229" s="232"/>
      <c r="C229" s="233"/>
      <c r="D229" s="226" t="s">
        <v>141</v>
      </c>
      <c r="E229" s="234" t="s">
        <v>1</v>
      </c>
      <c r="F229" s="235" t="s">
        <v>323</v>
      </c>
      <c r="G229" s="233"/>
      <c r="H229" s="236">
        <v>13.6</v>
      </c>
      <c r="I229" s="237"/>
      <c r="J229" s="233"/>
      <c r="K229" s="233"/>
      <c r="L229" s="238"/>
      <c r="M229" s="239"/>
      <c r="N229" s="240"/>
      <c r="O229" s="240"/>
      <c r="P229" s="240"/>
      <c r="Q229" s="240"/>
      <c r="R229" s="240"/>
      <c r="S229" s="240"/>
      <c r="T229" s="24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2" t="s">
        <v>141</v>
      </c>
      <c r="AU229" s="242" t="s">
        <v>85</v>
      </c>
      <c r="AV229" s="13" t="s">
        <v>85</v>
      </c>
      <c r="AW229" s="13" t="s">
        <v>34</v>
      </c>
      <c r="AX229" s="13" t="s">
        <v>83</v>
      </c>
      <c r="AY229" s="242" t="s">
        <v>119</v>
      </c>
    </row>
    <row r="230" s="2" customFormat="1" ht="16.5" customHeight="1">
      <c r="A230" s="38"/>
      <c r="B230" s="39"/>
      <c r="C230" s="212" t="s">
        <v>324</v>
      </c>
      <c r="D230" s="212" t="s">
        <v>121</v>
      </c>
      <c r="E230" s="213" t="s">
        <v>325</v>
      </c>
      <c r="F230" s="214" t="s">
        <v>326</v>
      </c>
      <c r="G230" s="215" t="s">
        <v>275</v>
      </c>
      <c r="H230" s="216">
        <v>172.16300000000001</v>
      </c>
      <c r="I230" s="217"/>
      <c r="J230" s="218">
        <f>ROUND(I230*H230,2)</f>
        <v>0</v>
      </c>
      <c r="K230" s="219"/>
      <c r="L230" s="44"/>
      <c r="M230" s="220" t="s">
        <v>1</v>
      </c>
      <c r="N230" s="221" t="s">
        <v>43</v>
      </c>
      <c r="O230" s="91"/>
      <c r="P230" s="222">
        <f>O230*H230</f>
        <v>0</v>
      </c>
      <c r="Q230" s="222">
        <v>0.0002786</v>
      </c>
      <c r="R230" s="222">
        <f>Q230*H230</f>
        <v>0.047964611800000001</v>
      </c>
      <c r="S230" s="222">
        <v>0</v>
      </c>
      <c r="T230" s="223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4" t="s">
        <v>125</v>
      </c>
      <c r="AT230" s="224" t="s">
        <v>121</v>
      </c>
      <c r="AU230" s="224" t="s">
        <v>85</v>
      </c>
      <c r="AY230" s="17" t="s">
        <v>119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7" t="s">
        <v>83</v>
      </c>
      <c r="BK230" s="225">
        <f>ROUND(I230*H230,2)</f>
        <v>0</v>
      </c>
      <c r="BL230" s="17" t="s">
        <v>125</v>
      </c>
      <c r="BM230" s="224" t="s">
        <v>327</v>
      </c>
    </row>
    <row r="231" s="2" customFormat="1">
      <c r="A231" s="38"/>
      <c r="B231" s="39"/>
      <c r="C231" s="40"/>
      <c r="D231" s="226" t="s">
        <v>127</v>
      </c>
      <c r="E231" s="40"/>
      <c r="F231" s="227" t="s">
        <v>328</v>
      </c>
      <c r="G231" s="40"/>
      <c r="H231" s="40"/>
      <c r="I231" s="228"/>
      <c r="J231" s="40"/>
      <c r="K231" s="40"/>
      <c r="L231" s="44"/>
      <c r="M231" s="229"/>
      <c r="N231" s="230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127</v>
      </c>
      <c r="AU231" s="17" t="s">
        <v>85</v>
      </c>
    </row>
    <row r="232" s="14" customFormat="1">
      <c r="A232" s="14"/>
      <c r="B232" s="243"/>
      <c r="C232" s="244"/>
      <c r="D232" s="226" t="s">
        <v>141</v>
      </c>
      <c r="E232" s="245" t="s">
        <v>1</v>
      </c>
      <c r="F232" s="246" t="s">
        <v>329</v>
      </c>
      <c r="G232" s="244"/>
      <c r="H232" s="245" t="s">
        <v>1</v>
      </c>
      <c r="I232" s="247"/>
      <c r="J232" s="244"/>
      <c r="K232" s="244"/>
      <c r="L232" s="248"/>
      <c r="M232" s="249"/>
      <c r="N232" s="250"/>
      <c r="O232" s="250"/>
      <c r="P232" s="250"/>
      <c r="Q232" s="250"/>
      <c r="R232" s="250"/>
      <c r="S232" s="250"/>
      <c r="T232" s="25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2" t="s">
        <v>141</v>
      </c>
      <c r="AU232" s="252" t="s">
        <v>85</v>
      </c>
      <c r="AV232" s="14" t="s">
        <v>83</v>
      </c>
      <c r="AW232" s="14" t="s">
        <v>34</v>
      </c>
      <c r="AX232" s="14" t="s">
        <v>78</v>
      </c>
      <c r="AY232" s="252" t="s">
        <v>119</v>
      </c>
    </row>
    <row r="233" s="13" customFormat="1">
      <c r="A233" s="13"/>
      <c r="B233" s="232"/>
      <c r="C233" s="233"/>
      <c r="D233" s="226" t="s">
        <v>141</v>
      </c>
      <c r="E233" s="234" t="s">
        <v>1</v>
      </c>
      <c r="F233" s="235" t="s">
        <v>330</v>
      </c>
      <c r="G233" s="233"/>
      <c r="H233" s="236">
        <v>88.400000000000006</v>
      </c>
      <c r="I233" s="237"/>
      <c r="J233" s="233"/>
      <c r="K233" s="233"/>
      <c r="L233" s="238"/>
      <c r="M233" s="239"/>
      <c r="N233" s="240"/>
      <c r="O233" s="240"/>
      <c r="P233" s="240"/>
      <c r="Q233" s="240"/>
      <c r="R233" s="240"/>
      <c r="S233" s="240"/>
      <c r="T233" s="24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2" t="s">
        <v>141</v>
      </c>
      <c r="AU233" s="242" t="s">
        <v>85</v>
      </c>
      <c r="AV233" s="13" t="s">
        <v>85</v>
      </c>
      <c r="AW233" s="13" t="s">
        <v>34</v>
      </c>
      <c r="AX233" s="13" t="s">
        <v>78</v>
      </c>
      <c r="AY233" s="242" t="s">
        <v>119</v>
      </c>
    </row>
    <row r="234" s="13" customFormat="1">
      <c r="A234" s="13"/>
      <c r="B234" s="232"/>
      <c r="C234" s="233"/>
      <c r="D234" s="226" t="s">
        <v>141</v>
      </c>
      <c r="E234" s="234" t="s">
        <v>1</v>
      </c>
      <c r="F234" s="235" t="s">
        <v>331</v>
      </c>
      <c r="G234" s="233"/>
      <c r="H234" s="236">
        <v>29.295000000000002</v>
      </c>
      <c r="I234" s="237"/>
      <c r="J234" s="233"/>
      <c r="K234" s="233"/>
      <c r="L234" s="238"/>
      <c r="M234" s="239"/>
      <c r="N234" s="240"/>
      <c r="O234" s="240"/>
      <c r="P234" s="240"/>
      <c r="Q234" s="240"/>
      <c r="R234" s="240"/>
      <c r="S234" s="240"/>
      <c r="T234" s="24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2" t="s">
        <v>141</v>
      </c>
      <c r="AU234" s="242" t="s">
        <v>85</v>
      </c>
      <c r="AV234" s="13" t="s">
        <v>85</v>
      </c>
      <c r="AW234" s="13" t="s">
        <v>34</v>
      </c>
      <c r="AX234" s="13" t="s">
        <v>78</v>
      </c>
      <c r="AY234" s="242" t="s">
        <v>119</v>
      </c>
    </row>
    <row r="235" s="13" customFormat="1">
      <c r="A235" s="13"/>
      <c r="B235" s="232"/>
      <c r="C235" s="233"/>
      <c r="D235" s="226" t="s">
        <v>141</v>
      </c>
      <c r="E235" s="234" t="s">
        <v>1</v>
      </c>
      <c r="F235" s="235" t="s">
        <v>332</v>
      </c>
      <c r="G235" s="233"/>
      <c r="H235" s="236">
        <v>7.6280000000000001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2" t="s">
        <v>141</v>
      </c>
      <c r="AU235" s="242" t="s">
        <v>85</v>
      </c>
      <c r="AV235" s="13" t="s">
        <v>85</v>
      </c>
      <c r="AW235" s="13" t="s">
        <v>34</v>
      </c>
      <c r="AX235" s="13" t="s">
        <v>78</v>
      </c>
      <c r="AY235" s="242" t="s">
        <v>119</v>
      </c>
    </row>
    <row r="236" s="13" customFormat="1">
      <c r="A236" s="13"/>
      <c r="B236" s="232"/>
      <c r="C236" s="233"/>
      <c r="D236" s="226" t="s">
        <v>141</v>
      </c>
      <c r="E236" s="234" t="s">
        <v>1</v>
      </c>
      <c r="F236" s="235" t="s">
        <v>333</v>
      </c>
      <c r="G236" s="233"/>
      <c r="H236" s="236">
        <v>15</v>
      </c>
      <c r="I236" s="237"/>
      <c r="J236" s="233"/>
      <c r="K236" s="233"/>
      <c r="L236" s="238"/>
      <c r="M236" s="239"/>
      <c r="N236" s="240"/>
      <c r="O236" s="240"/>
      <c r="P236" s="240"/>
      <c r="Q236" s="240"/>
      <c r="R236" s="240"/>
      <c r="S236" s="240"/>
      <c r="T236" s="24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2" t="s">
        <v>141</v>
      </c>
      <c r="AU236" s="242" t="s">
        <v>85</v>
      </c>
      <c r="AV236" s="13" t="s">
        <v>85</v>
      </c>
      <c r="AW236" s="13" t="s">
        <v>34</v>
      </c>
      <c r="AX236" s="13" t="s">
        <v>78</v>
      </c>
      <c r="AY236" s="242" t="s">
        <v>119</v>
      </c>
    </row>
    <row r="237" s="13" customFormat="1">
      <c r="A237" s="13"/>
      <c r="B237" s="232"/>
      <c r="C237" s="233"/>
      <c r="D237" s="226" t="s">
        <v>141</v>
      </c>
      <c r="E237" s="234" t="s">
        <v>1</v>
      </c>
      <c r="F237" s="235" t="s">
        <v>334</v>
      </c>
      <c r="G237" s="233"/>
      <c r="H237" s="236">
        <v>18.800000000000001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141</v>
      </c>
      <c r="AU237" s="242" t="s">
        <v>85</v>
      </c>
      <c r="AV237" s="13" t="s">
        <v>85</v>
      </c>
      <c r="AW237" s="13" t="s">
        <v>34</v>
      </c>
      <c r="AX237" s="13" t="s">
        <v>78</v>
      </c>
      <c r="AY237" s="242" t="s">
        <v>119</v>
      </c>
    </row>
    <row r="238" s="13" customFormat="1">
      <c r="A238" s="13"/>
      <c r="B238" s="232"/>
      <c r="C238" s="233"/>
      <c r="D238" s="226" t="s">
        <v>141</v>
      </c>
      <c r="E238" s="234" t="s">
        <v>1</v>
      </c>
      <c r="F238" s="235" t="s">
        <v>335</v>
      </c>
      <c r="G238" s="233"/>
      <c r="H238" s="236">
        <v>13.039999999999999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2" t="s">
        <v>141</v>
      </c>
      <c r="AU238" s="242" t="s">
        <v>85</v>
      </c>
      <c r="AV238" s="13" t="s">
        <v>85</v>
      </c>
      <c r="AW238" s="13" t="s">
        <v>34</v>
      </c>
      <c r="AX238" s="13" t="s">
        <v>78</v>
      </c>
      <c r="AY238" s="242" t="s">
        <v>119</v>
      </c>
    </row>
    <row r="239" s="15" customFormat="1">
      <c r="A239" s="15"/>
      <c r="B239" s="253"/>
      <c r="C239" s="254"/>
      <c r="D239" s="226" t="s">
        <v>141</v>
      </c>
      <c r="E239" s="255" t="s">
        <v>1</v>
      </c>
      <c r="F239" s="256" t="s">
        <v>190</v>
      </c>
      <c r="G239" s="254"/>
      <c r="H239" s="257">
        <v>172.16300000000001</v>
      </c>
      <c r="I239" s="258"/>
      <c r="J239" s="254"/>
      <c r="K239" s="254"/>
      <c r="L239" s="259"/>
      <c r="M239" s="260"/>
      <c r="N239" s="261"/>
      <c r="O239" s="261"/>
      <c r="P239" s="261"/>
      <c r="Q239" s="261"/>
      <c r="R239" s="261"/>
      <c r="S239" s="261"/>
      <c r="T239" s="262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3" t="s">
        <v>141</v>
      </c>
      <c r="AU239" s="263" t="s">
        <v>85</v>
      </c>
      <c r="AV239" s="15" t="s">
        <v>125</v>
      </c>
      <c r="AW239" s="15" t="s">
        <v>34</v>
      </c>
      <c r="AX239" s="15" t="s">
        <v>83</v>
      </c>
      <c r="AY239" s="263" t="s">
        <v>119</v>
      </c>
    </row>
    <row r="240" s="2" customFormat="1" ht="16.5" customHeight="1">
      <c r="A240" s="38"/>
      <c r="B240" s="39"/>
      <c r="C240" s="264" t="s">
        <v>336</v>
      </c>
      <c r="D240" s="264" t="s">
        <v>279</v>
      </c>
      <c r="E240" s="265" t="s">
        <v>337</v>
      </c>
      <c r="F240" s="266" t="s">
        <v>338</v>
      </c>
      <c r="G240" s="267" t="s">
        <v>275</v>
      </c>
      <c r="H240" s="268">
        <v>206.596</v>
      </c>
      <c r="I240" s="269"/>
      <c r="J240" s="270">
        <f>ROUND(I240*H240,2)</f>
        <v>0</v>
      </c>
      <c r="K240" s="271"/>
      <c r="L240" s="272"/>
      <c r="M240" s="273" t="s">
        <v>1</v>
      </c>
      <c r="N240" s="274" t="s">
        <v>43</v>
      </c>
      <c r="O240" s="91"/>
      <c r="P240" s="222">
        <f>O240*H240</f>
        <v>0</v>
      </c>
      <c r="Q240" s="222">
        <v>0.00029999999999999997</v>
      </c>
      <c r="R240" s="222">
        <f>Q240*H240</f>
        <v>0.061978799999999994</v>
      </c>
      <c r="S240" s="222">
        <v>0</v>
      </c>
      <c r="T240" s="223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4" t="s">
        <v>168</v>
      </c>
      <c r="AT240" s="224" t="s">
        <v>279</v>
      </c>
      <c r="AU240" s="224" t="s">
        <v>85</v>
      </c>
      <c r="AY240" s="17" t="s">
        <v>119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7" t="s">
        <v>83</v>
      </c>
      <c r="BK240" s="225">
        <f>ROUND(I240*H240,2)</f>
        <v>0</v>
      </c>
      <c r="BL240" s="17" t="s">
        <v>125</v>
      </c>
      <c r="BM240" s="224" t="s">
        <v>339</v>
      </c>
    </row>
    <row r="241" s="2" customFormat="1">
      <c r="A241" s="38"/>
      <c r="B241" s="39"/>
      <c r="C241" s="40"/>
      <c r="D241" s="226" t="s">
        <v>127</v>
      </c>
      <c r="E241" s="40"/>
      <c r="F241" s="227" t="s">
        <v>338</v>
      </c>
      <c r="G241" s="40"/>
      <c r="H241" s="40"/>
      <c r="I241" s="228"/>
      <c r="J241" s="40"/>
      <c r="K241" s="40"/>
      <c r="L241" s="44"/>
      <c r="M241" s="229"/>
      <c r="N241" s="230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127</v>
      </c>
      <c r="AU241" s="17" t="s">
        <v>85</v>
      </c>
    </row>
    <row r="242" s="13" customFormat="1">
      <c r="A242" s="13"/>
      <c r="B242" s="232"/>
      <c r="C242" s="233"/>
      <c r="D242" s="226" t="s">
        <v>141</v>
      </c>
      <c r="E242" s="233"/>
      <c r="F242" s="235" t="s">
        <v>340</v>
      </c>
      <c r="G242" s="233"/>
      <c r="H242" s="236">
        <v>206.596</v>
      </c>
      <c r="I242" s="237"/>
      <c r="J242" s="233"/>
      <c r="K242" s="233"/>
      <c r="L242" s="238"/>
      <c r="M242" s="239"/>
      <c r="N242" s="240"/>
      <c r="O242" s="240"/>
      <c r="P242" s="240"/>
      <c r="Q242" s="240"/>
      <c r="R242" s="240"/>
      <c r="S242" s="240"/>
      <c r="T242" s="24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2" t="s">
        <v>141</v>
      </c>
      <c r="AU242" s="242" t="s">
        <v>85</v>
      </c>
      <c r="AV242" s="13" t="s">
        <v>85</v>
      </c>
      <c r="AW242" s="13" t="s">
        <v>4</v>
      </c>
      <c r="AX242" s="13" t="s">
        <v>83</v>
      </c>
      <c r="AY242" s="242" t="s">
        <v>119</v>
      </c>
    </row>
    <row r="243" s="2" customFormat="1" ht="16.5" customHeight="1">
      <c r="A243" s="38"/>
      <c r="B243" s="39"/>
      <c r="C243" s="212" t="s">
        <v>341</v>
      </c>
      <c r="D243" s="212" t="s">
        <v>121</v>
      </c>
      <c r="E243" s="213" t="s">
        <v>342</v>
      </c>
      <c r="F243" s="214" t="s">
        <v>343</v>
      </c>
      <c r="G243" s="215" t="s">
        <v>138</v>
      </c>
      <c r="H243" s="216">
        <v>7.2000000000000002</v>
      </c>
      <c r="I243" s="217"/>
      <c r="J243" s="218">
        <f>ROUND(I243*H243,2)</f>
        <v>0</v>
      </c>
      <c r="K243" s="219"/>
      <c r="L243" s="44"/>
      <c r="M243" s="220" t="s">
        <v>1</v>
      </c>
      <c r="N243" s="221" t="s">
        <v>43</v>
      </c>
      <c r="O243" s="91"/>
      <c r="P243" s="222">
        <f>O243*H243</f>
        <v>0</v>
      </c>
      <c r="Q243" s="222">
        <v>2.13408</v>
      </c>
      <c r="R243" s="222">
        <f>Q243*H243</f>
        <v>15.365376</v>
      </c>
      <c r="S243" s="222">
        <v>0</v>
      </c>
      <c r="T243" s="223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4" t="s">
        <v>125</v>
      </c>
      <c r="AT243" s="224" t="s">
        <v>121</v>
      </c>
      <c r="AU243" s="224" t="s">
        <v>85</v>
      </c>
      <c r="AY243" s="17" t="s">
        <v>119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17" t="s">
        <v>83</v>
      </c>
      <c r="BK243" s="225">
        <f>ROUND(I243*H243,2)</f>
        <v>0</v>
      </c>
      <c r="BL243" s="17" t="s">
        <v>125</v>
      </c>
      <c r="BM243" s="224" t="s">
        <v>344</v>
      </c>
    </row>
    <row r="244" s="2" customFormat="1">
      <c r="A244" s="38"/>
      <c r="B244" s="39"/>
      <c r="C244" s="40"/>
      <c r="D244" s="226" t="s">
        <v>127</v>
      </c>
      <c r="E244" s="40"/>
      <c r="F244" s="227" t="s">
        <v>345</v>
      </c>
      <c r="G244" s="40"/>
      <c r="H244" s="40"/>
      <c r="I244" s="228"/>
      <c r="J244" s="40"/>
      <c r="K244" s="40"/>
      <c r="L244" s="44"/>
      <c r="M244" s="229"/>
      <c r="N244" s="230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127</v>
      </c>
      <c r="AU244" s="17" t="s">
        <v>85</v>
      </c>
    </row>
    <row r="245" s="14" customFormat="1">
      <c r="A245" s="14"/>
      <c r="B245" s="243"/>
      <c r="C245" s="244"/>
      <c r="D245" s="226" t="s">
        <v>141</v>
      </c>
      <c r="E245" s="245" t="s">
        <v>1</v>
      </c>
      <c r="F245" s="246" t="s">
        <v>346</v>
      </c>
      <c r="G245" s="244"/>
      <c r="H245" s="245" t="s">
        <v>1</v>
      </c>
      <c r="I245" s="247"/>
      <c r="J245" s="244"/>
      <c r="K245" s="244"/>
      <c r="L245" s="248"/>
      <c r="M245" s="249"/>
      <c r="N245" s="250"/>
      <c r="O245" s="250"/>
      <c r="P245" s="250"/>
      <c r="Q245" s="250"/>
      <c r="R245" s="250"/>
      <c r="S245" s="250"/>
      <c r="T245" s="25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2" t="s">
        <v>141</v>
      </c>
      <c r="AU245" s="252" t="s">
        <v>85</v>
      </c>
      <c r="AV245" s="14" t="s">
        <v>83</v>
      </c>
      <c r="AW245" s="14" t="s">
        <v>34</v>
      </c>
      <c r="AX245" s="14" t="s">
        <v>78</v>
      </c>
      <c r="AY245" s="252" t="s">
        <v>119</v>
      </c>
    </row>
    <row r="246" s="13" customFormat="1">
      <c r="A246" s="13"/>
      <c r="B246" s="232"/>
      <c r="C246" s="233"/>
      <c r="D246" s="226" t="s">
        <v>141</v>
      </c>
      <c r="E246" s="234" t="s">
        <v>1</v>
      </c>
      <c r="F246" s="235" t="s">
        <v>189</v>
      </c>
      <c r="G246" s="233"/>
      <c r="H246" s="236">
        <v>7.2000000000000002</v>
      </c>
      <c r="I246" s="237"/>
      <c r="J246" s="233"/>
      <c r="K246" s="233"/>
      <c r="L246" s="238"/>
      <c r="M246" s="239"/>
      <c r="N246" s="240"/>
      <c r="O246" s="240"/>
      <c r="P246" s="240"/>
      <c r="Q246" s="240"/>
      <c r="R246" s="240"/>
      <c r="S246" s="240"/>
      <c r="T246" s="24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2" t="s">
        <v>141</v>
      </c>
      <c r="AU246" s="242" t="s">
        <v>85</v>
      </c>
      <c r="AV246" s="13" t="s">
        <v>85</v>
      </c>
      <c r="AW246" s="13" t="s">
        <v>34</v>
      </c>
      <c r="AX246" s="13" t="s">
        <v>83</v>
      </c>
      <c r="AY246" s="242" t="s">
        <v>119</v>
      </c>
    </row>
    <row r="247" s="2" customFormat="1" ht="16.5" customHeight="1">
      <c r="A247" s="38"/>
      <c r="B247" s="39"/>
      <c r="C247" s="212" t="s">
        <v>347</v>
      </c>
      <c r="D247" s="212" t="s">
        <v>121</v>
      </c>
      <c r="E247" s="213" t="s">
        <v>342</v>
      </c>
      <c r="F247" s="214" t="s">
        <v>343</v>
      </c>
      <c r="G247" s="215" t="s">
        <v>138</v>
      </c>
      <c r="H247" s="216">
        <v>6</v>
      </c>
      <c r="I247" s="217"/>
      <c r="J247" s="218">
        <f>ROUND(I247*H247,2)</f>
        <v>0</v>
      </c>
      <c r="K247" s="219"/>
      <c r="L247" s="44"/>
      <c r="M247" s="220" t="s">
        <v>1</v>
      </c>
      <c r="N247" s="221" t="s">
        <v>43</v>
      </c>
      <c r="O247" s="91"/>
      <c r="P247" s="222">
        <f>O247*H247</f>
        <v>0</v>
      </c>
      <c r="Q247" s="222">
        <v>2.13408</v>
      </c>
      <c r="R247" s="222">
        <f>Q247*H247</f>
        <v>12.80448</v>
      </c>
      <c r="S247" s="222">
        <v>0</v>
      </c>
      <c r="T247" s="223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4" t="s">
        <v>125</v>
      </c>
      <c r="AT247" s="224" t="s">
        <v>121</v>
      </c>
      <c r="AU247" s="224" t="s">
        <v>85</v>
      </c>
      <c r="AY247" s="17" t="s">
        <v>119</v>
      </c>
      <c r="BE247" s="225">
        <f>IF(N247="základní",J247,0)</f>
        <v>0</v>
      </c>
      <c r="BF247" s="225">
        <f>IF(N247="snížená",J247,0)</f>
        <v>0</v>
      </c>
      <c r="BG247" s="225">
        <f>IF(N247="zákl. přenesená",J247,0)</f>
        <v>0</v>
      </c>
      <c r="BH247" s="225">
        <f>IF(N247="sníž. přenesená",J247,0)</f>
        <v>0</v>
      </c>
      <c r="BI247" s="225">
        <f>IF(N247="nulová",J247,0)</f>
        <v>0</v>
      </c>
      <c r="BJ247" s="17" t="s">
        <v>83</v>
      </c>
      <c r="BK247" s="225">
        <f>ROUND(I247*H247,2)</f>
        <v>0</v>
      </c>
      <c r="BL247" s="17" t="s">
        <v>125</v>
      </c>
      <c r="BM247" s="224" t="s">
        <v>348</v>
      </c>
    </row>
    <row r="248" s="2" customFormat="1">
      <c r="A248" s="38"/>
      <c r="B248" s="39"/>
      <c r="C248" s="40"/>
      <c r="D248" s="226" t="s">
        <v>127</v>
      </c>
      <c r="E248" s="40"/>
      <c r="F248" s="227" t="s">
        <v>345</v>
      </c>
      <c r="G248" s="40"/>
      <c r="H248" s="40"/>
      <c r="I248" s="228"/>
      <c r="J248" s="40"/>
      <c r="K248" s="40"/>
      <c r="L248" s="44"/>
      <c r="M248" s="229"/>
      <c r="N248" s="230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127</v>
      </c>
      <c r="AU248" s="17" t="s">
        <v>85</v>
      </c>
    </row>
    <row r="249" s="14" customFormat="1">
      <c r="A249" s="14"/>
      <c r="B249" s="243"/>
      <c r="C249" s="244"/>
      <c r="D249" s="226" t="s">
        <v>141</v>
      </c>
      <c r="E249" s="245" t="s">
        <v>1</v>
      </c>
      <c r="F249" s="246" t="s">
        <v>349</v>
      </c>
      <c r="G249" s="244"/>
      <c r="H249" s="245" t="s">
        <v>1</v>
      </c>
      <c r="I249" s="247"/>
      <c r="J249" s="244"/>
      <c r="K249" s="244"/>
      <c r="L249" s="248"/>
      <c r="M249" s="249"/>
      <c r="N249" s="250"/>
      <c r="O249" s="250"/>
      <c r="P249" s="250"/>
      <c r="Q249" s="250"/>
      <c r="R249" s="250"/>
      <c r="S249" s="250"/>
      <c r="T249" s="251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2" t="s">
        <v>141</v>
      </c>
      <c r="AU249" s="252" t="s">
        <v>85</v>
      </c>
      <c r="AV249" s="14" t="s">
        <v>83</v>
      </c>
      <c r="AW249" s="14" t="s">
        <v>34</v>
      </c>
      <c r="AX249" s="14" t="s">
        <v>78</v>
      </c>
      <c r="AY249" s="252" t="s">
        <v>119</v>
      </c>
    </row>
    <row r="250" s="13" customFormat="1">
      <c r="A250" s="13"/>
      <c r="B250" s="232"/>
      <c r="C250" s="233"/>
      <c r="D250" s="226" t="s">
        <v>141</v>
      </c>
      <c r="E250" s="234" t="s">
        <v>1</v>
      </c>
      <c r="F250" s="235" t="s">
        <v>197</v>
      </c>
      <c r="G250" s="233"/>
      <c r="H250" s="236">
        <v>1.2</v>
      </c>
      <c r="I250" s="237"/>
      <c r="J250" s="233"/>
      <c r="K250" s="233"/>
      <c r="L250" s="238"/>
      <c r="M250" s="239"/>
      <c r="N250" s="240"/>
      <c r="O250" s="240"/>
      <c r="P250" s="240"/>
      <c r="Q250" s="240"/>
      <c r="R250" s="240"/>
      <c r="S250" s="240"/>
      <c r="T250" s="24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2" t="s">
        <v>141</v>
      </c>
      <c r="AU250" s="242" t="s">
        <v>85</v>
      </c>
      <c r="AV250" s="13" t="s">
        <v>85</v>
      </c>
      <c r="AW250" s="13" t="s">
        <v>34</v>
      </c>
      <c r="AX250" s="13" t="s">
        <v>78</v>
      </c>
      <c r="AY250" s="242" t="s">
        <v>119</v>
      </c>
    </row>
    <row r="251" s="14" customFormat="1">
      <c r="A251" s="14"/>
      <c r="B251" s="243"/>
      <c r="C251" s="244"/>
      <c r="D251" s="226" t="s">
        <v>141</v>
      </c>
      <c r="E251" s="245" t="s">
        <v>1</v>
      </c>
      <c r="F251" s="246" t="s">
        <v>350</v>
      </c>
      <c r="G251" s="244"/>
      <c r="H251" s="245" t="s">
        <v>1</v>
      </c>
      <c r="I251" s="247"/>
      <c r="J251" s="244"/>
      <c r="K251" s="244"/>
      <c r="L251" s="248"/>
      <c r="M251" s="249"/>
      <c r="N251" s="250"/>
      <c r="O251" s="250"/>
      <c r="P251" s="250"/>
      <c r="Q251" s="250"/>
      <c r="R251" s="250"/>
      <c r="S251" s="250"/>
      <c r="T251" s="251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2" t="s">
        <v>141</v>
      </c>
      <c r="AU251" s="252" t="s">
        <v>85</v>
      </c>
      <c r="AV251" s="14" t="s">
        <v>83</v>
      </c>
      <c r="AW251" s="14" t="s">
        <v>34</v>
      </c>
      <c r="AX251" s="14" t="s">
        <v>78</v>
      </c>
      <c r="AY251" s="252" t="s">
        <v>119</v>
      </c>
    </row>
    <row r="252" s="13" customFormat="1">
      <c r="A252" s="13"/>
      <c r="B252" s="232"/>
      <c r="C252" s="233"/>
      <c r="D252" s="226" t="s">
        <v>141</v>
      </c>
      <c r="E252" s="234" t="s">
        <v>1</v>
      </c>
      <c r="F252" s="235" t="s">
        <v>199</v>
      </c>
      <c r="G252" s="233"/>
      <c r="H252" s="236">
        <v>4.7999999999999998</v>
      </c>
      <c r="I252" s="237"/>
      <c r="J252" s="233"/>
      <c r="K252" s="233"/>
      <c r="L252" s="238"/>
      <c r="M252" s="239"/>
      <c r="N252" s="240"/>
      <c r="O252" s="240"/>
      <c r="P252" s="240"/>
      <c r="Q252" s="240"/>
      <c r="R252" s="240"/>
      <c r="S252" s="240"/>
      <c r="T252" s="24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2" t="s">
        <v>141</v>
      </c>
      <c r="AU252" s="242" t="s">
        <v>85</v>
      </c>
      <c r="AV252" s="13" t="s">
        <v>85</v>
      </c>
      <c r="AW252" s="13" t="s">
        <v>34</v>
      </c>
      <c r="AX252" s="13" t="s">
        <v>78</v>
      </c>
      <c r="AY252" s="242" t="s">
        <v>119</v>
      </c>
    </row>
    <row r="253" s="15" customFormat="1">
      <c r="A253" s="15"/>
      <c r="B253" s="253"/>
      <c r="C253" s="254"/>
      <c r="D253" s="226" t="s">
        <v>141</v>
      </c>
      <c r="E253" s="255" t="s">
        <v>1</v>
      </c>
      <c r="F253" s="256" t="s">
        <v>190</v>
      </c>
      <c r="G253" s="254"/>
      <c r="H253" s="257">
        <v>6</v>
      </c>
      <c r="I253" s="258"/>
      <c r="J253" s="254"/>
      <c r="K253" s="254"/>
      <c r="L253" s="259"/>
      <c r="M253" s="260"/>
      <c r="N253" s="261"/>
      <c r="O253" s="261"/>
      <c r="P253" s="261"/>
      <c r="Q253" s="261"/>
      <c r="R253" s="261"/>
      <c r="S253" s="261"/>
      <c r="T253" s="262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63" t="s">
        <v>141</v>
      </c>
      <c r="AU253" s="263" t="s">
        <v>85</v>
      </c>
      <c r="AV253" s="15" t="s">
        <v>125</v>
      </c>
      <c r="AW253" s="15" t="s">
        <v>34</v>
      </c>
      <c r="AX253" s="15" t="s">
        <v>83</v>
      </c>
      <c r="AY253" s="263" t="s">
        <v>119</v>
      </c>
    </row>
    <row r="254" s="2" customFormat="1" ht="16.5" customHeight="1">
      <c r="A254" s="38"/>
      <c r="B254" s="39"/>
      <c r="C254" s="212" t="s">
        <v>351</v>
      </c>
      <c r="D254" s="212" t="s">
        <v>121</v>
      </c>
      <c r="E254" s="213" t="s">
        <v>352</v>
      </c>
      <c r="F254" s="214" t="s">
        <v>353</v>
      </c>
      <c r="G254" s="215" t="s">
        <v>275</v>
      </c>
      <c r="H254" s="216">
        <v>10</v>
      </c>
      <c r="I254" s="217"/>
      <c r="J254" s="218">
        <f>ROUND(I254*H254,2)</f>
        <v>0</v>
      </c>
      <c r="K254" s="219"/>
      <c r="L254" s="44"/>
      <c r="M254" s="220" t="s">
        <v>1</v>
      </c>
      <c r="N254" s="221" t="s">
        <v>43</v>
      </c>
      <c r="O254" s="91"/>
      <c r="P254" s="222">
        <f>O254*H254</f>
        <v>0</v>
      </c>
      <c r="Q254" s="222">
        <v>0</v>
      </c>
      <c r="R254" s="222">
        <f>Q254*H254</f>
        <v>0</v>
      </c>
      <c r="S254" s="222">
        <v>0</v>
      </c>
      <c r="T254" s="223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4" t="s">
        <v>125</v>
      </c>
      <c r="AT254" s="224" t="s">
        <v>121</v>
      </c>
      <c r="AU254" s="224" t="s">
        <v>85</v>
      </c>
      <c r="AY254" s="17" t="s">
        <v>119</v>
      </c>
      <c r="BE254" s="225">
        <f>IF(N254="základní",J254,0)</f>
        <v>0</v>
      </c>
      <c r="BF254" s="225">
        <f>IF(N254="snížená",J254,0)</f>
        <v>0</v>
      </c>
      <c r="BG254" s="225">
        <f>IF(N254="zákl. přenesená",J254,0)</f>
        <v>0</v>
      </c>
      <c r="BH254" s="225">
        <f>IF(N254="sníž. přenesená",J254,0)</f>
        <v>0</v>
      </c>
      <c r="BI254" s="225">
        <f>IF(N254="nulová",J254,0)</f>
        <v>0</v>
      </c>
      <c r="BJ254" s="17" t="s">
        <v>83</v>
      </c>
      <c r="BK254" s="225">
        <f>ROUND(I254*H254,2)</f>
        <v>0</v>
      </c>
      <c r="BL254" s="17" t="s">
        <v>125</v>
      </c>
      <c r="BM254" s="224" t="s">
        <v>354</v>
      </c>
    </row>
    <row r="255" s="2" customFormat="1">
      <c r="A255" s="38"/>
      <c r="B255" s="39"/>
      <c r="C255" s="40"/>
      <c r="D255" s="226" t="s">
        <v>127</v>
      </c>
      <c r="E255" s="40"/>
      <c r="F255" s="227" t="s">
        <v>355</v>
      </c>
      <c r="G255" s="40"/>
      <c r="H255" s="40"/>
      <c r="I255" s="228"/>
      <c r="J255" s="40"/>
      <c r="K255" s="40"/>
      <c r="L255" s="44"/>
      <c r="M255" s="229"/>
      <c r="N255" s="230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127</v>
      </c>
      <c r="AU255" s="17" t="s">
        <v>85</v>
      </c>
    </row>
    <row r="256" s="14" customFormat="1">
      <c r="A256" s="14"/>
      <c r="B256" s="243"/>
      <c r="C256" s="244"/>
      <c r="D256" s="226" t="s">
        <v>141</v>
      </c>
      <c r="E256" s="245" t="s">
        <v>1</v>
      </c>
      <c r="F256" s="246" t="s">
        <v>349</v>
      </c>
      <c r="G256" s="244"/>
      <c r="H256" s="245" t="s">
        <v>1</v>
      </c>
      <c r="I256" s="247"/>
      <c r="J256" s="244"/>
      <c r="K256" s="244"/>
      <c r="L256" s="248"/>
      <c r="M256" s="249"/>
      <c r="N256" s="250"/>
      <c r="O256" s="250"/>
      <c r="P256" s="250"/>
      <c r="Q256" s="250"/>
      <c r="R256" s="250"/>
      <c r="S256" s="250"/>
      <c r="T256" s="251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2" t="s">
        <v>141</v>
      </c>
      <c r="AU256" s="252" t="s">
        <v>85</v>
      </c>
      <c r="AV256" s="14" t="s">
        <v>83</v>
      </c>
      <c r="AW256" s="14" t="s">
        <v>34</v>
      </c>
      <c r="AX256" s="14" t="s">
        <v>78</v>
      </c>
      <c r="AY256" s="252" t="s">
        <v>119</v>
      </c>
    </row>
    <row r="257" s="13" customFormat="1">
      <c r="A257" s="13"/>
      <c r="B257" s="232"/>
      <c r="C257" s="233"/>
      <c r="D257" s="226" t="s">
        <v>141</v>
      </c>
      <c r="E257" s="234" t="s">
        <v>1</v>
      </c>
      <c r="F257" s="235" t="s">
        <v>356</v>
      </c>
      <c r="G257" s="233"/>
      <c r="H257" s="236">
        <v>2</v>
      </c>
      <c r="I257" s="237"/>
      <c r="J257" s="233"/>
      <c r="K257" s="233"/>
      <c r="L257" s="238"/>
      <c r="M257" s="239"/>
      <c r="N257" s="240"/>
      <c r="O257" s="240"/>
      <c r="P257" s="240"/>
      <c r="Q257" s="240"/>
      <c r="R257" s="240"/>
      <c r="S257" s="240"/>
      <c r="T257" s="24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2" t="s">
        <v>141</v>
      </c>
      <c r="AU257" s="242" t="s">
        <v>85</v>
      </c>
      <c r="AV257" s="13" t="s">
        <v>85</v>
      </c>
      <c r="AW257" s="13" t="s">
        <v>34</v>
      </c>
      <c r="AX257" s="13" t="s">
        <v>78</v>
      </c>
      <c r="AY257" s="242" t="s">
        <v>119</v>
      </c>
    </row>
    <row r="258" s="14" customFormat="1">
      <c r="A258" s="14"/>
      <c r="B258" s="243"/>
      <c r="C258" s="244"/>
      <c r="D258" s="226" t="s">
        <v>141</v>
      </c>
      <c r="E258" s="245" t="s">
        <v>1</v>
      </c>
      <c r="F258" s="246" t="s">
        <v>350</v>
      </c>
      <c r="G258" s="244"/>
      <c r="H258" s="245" t="s">
        <v>1</v>
      </c>
      <c r="I258" s="247"/>
      <c r="J258" s="244"/>
      <c r="K258" s="244"/>
      <c r="L258" s="248"/>
      <c r="M258" s="249"/>
      <c r="N258" s="250"/>
      <c r="O258" s="250"/>
      <c r="P258" s="250"/>
      <c r="Q258" s="250"/>
      <c r="R258" s="250"/>
      <c r="S258" s="250"/>
      <c r="T258" s="251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2" t="s">
        <v>141</v>
      </c>
      <c r="AU258" s="252" t="s">
        <v>85</v>
      </c>
      <c r="AV258" s="14" t="s">
        <v>83</v>
      </c>
      <c r="AW258" s="14" t="s">
        <v>34</v>
      </c>
      <c r="AX258" s="14" t="s">
        <v>78</v>
      </c>
      <c r="AY258" s="252" t="s">
        <v>119</v>
      </c>
    </row>
    <row r="259" s="13" customFormat="1">
      <c r="A259" s="13"/>
      <c r="B259" s="232"/>
      <c r="C259" s="233"/>
      <c r="D259" s="226" t="s">
        <v>141</v>
      </c>
      <c r="E259" s="234" t="s">
        <v>1</v>
      </c>
      <c r="F259" s="235" t="s">
        <v>357</v>
      </c>
      <c r="G259" s="233"/>
      <c r="H259" s="236">
        <v>8</v>
      </c>
      <c r="I259" s="237"/>
      <c r="J259" s="233"/>
      <c r="K259" s="233"/>
      <c r="L259" s="238"/>
      <c r="M259" s="239"/>
      <c r="N259" s="240"/>
      <c r="O259" s="240"/>
      <c r="P259" s="240"/>
      <c r="Q259" s="240"/>
      <c r="R259" s="240"/>
      <c r="S259" s="240"/>
      <c r="T259" s="24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2" t="s">
        <v>141</v>
      </c>
      <c r="AU259" s="242" t="s">
        <v>85</v>
      </c>
      <c r="AV259" s="13" t="s">
        <v>85</v>
      </c>
      <c r="AW259" s="13" t="s">
        <v>34</v>
      </c>
      <c r="AX259" s="13" t="s">
        <v>78</v>
      </c>
      <c r="AY259" s="242" t="s">
        <v>119</v>
      </c>
    </row>
    <row r="260" s="15" customFormat="1">
      <c r="A260" s="15"/>
      <c r="B260" s="253"/>
      <c r="C260" s="254"/>
      <c r="D260" s="226" t="s">
        <v>141</v>
      </c>
      <c r="E260" s="255" t="s">
        <v>1</v>
      </c>
      <c r="F260" s="256" t="s">
        <v>190</v>
      </c>
      <c r="G260" s="254"/>
      <c r="H260" s="257">
        <v>10</v>
      </c>
      <c r="I260" s="258"/>
      <c r="J260" s="254"/>
      <c r="K260" s="254"/>
      <c r="L260" s="259"/>
      <c r="M260" s="260"/>
      <c r="N260" s="261"/>
      <c r="O260" s="261"/>
      <c r="P260" s="261"/>
      <c r="Q260" s="261"/>
      <c r="R260" s="261"/>
      <c r="S260" s="261"/>
      <c r="T260" s="262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63" t="s">
        <v>141</v>
      </c>
      <c r="AU260" s="263" t="s">
        <v>85</v>
      </c>
      <c r="AV260" s="15" t="s">
        <v>125</v>
      </c>
      <c r="AW260" s="15" t="s">
        <v>34</v>
      </c>
      <c r="AX260" s="15" t="s">
        <v>83</v>
      </c>
      <c r="AY260" s="263" t="s">
        <v>119</v>
      </c>
    </row>
    <row r="261" s="2" customFormat="1" ht="16.5" customHeight="1">
      <c r="A261" s="38"/>
      <c r="B261" s="39"/>
      <c r="C261" s="212" t="s">
        <v>358</v>
      </c>
      <c r="D261" s="212" t="s">
        <v>121</v>
      </c>
      <c r="E261" s="213" t="s">
        <v>359</v>
      </c>
      <c r="F261" s="214" t="s">
        <v>360</v>
      </c>
      <c r="G261" s="215" t="s">
        <v>138</v>
      </c>
      <c r="H261" s="216">
        <v>149.083</v>
      </c>
      <c r="I261" s="217"/>
      <c r="J261" s="218">
        <f>ROUND(I261*H261,2)</f>
        <v>0</v>
      </c>
      <c r="K261" s="219"/>
      <c r="L261" s="44"/>
      <c r="M261" s="220" t="s">
        <v>1</v>
      </c>
      <c r="N261" s="221" t="s">
        <v>43</v>
      </c>
      <c r="O261" s="91"/>
      <c r="P261" s="222">
        <f>O261*H261</f>
        <v>0</v>
      </c>
      <c r="Q261" s="222">
        <v>1.9967999999999999</v>
      </c>
      <c r="R261" s="222">
        <f>Q261*H261</f>
        <v>297.68893439999999</v>
      </c>
      <c r="S261" s="222">
        <v>0</v>
      </c>
      <c r="T261" s="223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4" t="s">
        <v>125</v>
      </c>
      <c r="AT261" s="224" t="s">
        <v>121</v>
      </c>
      <c r="AU261" s="224" t="s">
        <v>85</v>
      </c>
      <c r="AY261" s="17" t="s">
        <v>119</v>
      </c>
      <c r="BE261" s="225">
        <f>IF(N261="základní",J261,0)</f>
        <v>0</v>
      </c>
      <c r="BF261" s="225">
        <f>IF(N261="snížená",J261,0)</f>
        <v>0</v>
      </c>
      <c r="BG261" s="225">
        <f>IF(N261="zákl. přenesená",J261,0)</f>
        <v>0</v>
      </c>
      <c r="BH261" s="225">
        <f>IF(N261="sníž. přenesená",J261,0)</f>
        <v>0</v>
      </c>
      <c r="BI261" s="225">
        <f>IF(N261="nulová",J261,0)</f>
        <v>0</v>
      </c>
      <c r="BJ261" s="17" t="s">
        <v>83</v>
      </c>
      <c r="BK261" s="225">
        <f>ROUND(I261*H261,2)</f>
        <v>0</v>
      </c>
      <c r="BL261" s="17" t="s">
        <v>125</v>
      </c>
      <c r="BM261" s="224" t="s">
        <v>361</v>
      </c>
    </row>
    <row r="262" s="2" customFormat="1">
      <c r="A262" s="38"/>
      <c r="B262" s="39"/>
      <c r="C262" s="40"/>
      <c r="D262" s="226" t="s">
        <v>127</v>
      </c>
      <c r="E262" s="40"/>
      <c r="F262" s="227" t="s">
        <v>362</v>
      </c>
      <c r="G262" s="40"/>
      <c r="H262" s="40"/>
      <c r="I262" s="228"/>
      <c r="J262" s="40"/>
      <c r="K262" s="40"/>
      <c r="L262" s="44"/>
      <c r="M262" s="229"/>
      <c r="N262" s="230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127</v>
      </c>
      <c r="AU262" s="17" t="s">
        <v>85</v>
      </c>
    </row>
    <row r="263" s="14" customFormat="1">
      <c r="A263" s="14"/>
      <c r="B263" s="243"/>
      <c r="C263" s="244"/>
      <c r="D263" s="226" t="s">
        <v>141</v>
      </c>
      <c r="E263" s="245" t="s">
        <v>1</v>
      </c>
      <c r="F263" s="246" t="s">
        <v>363</v>
      </c>
      <c r="G263" s="244"/>
      <c r="H263" s="245" t="s">
        <v>1</v>
      </c>
      <c r="I263" s="247"/>
      <c r="J263" s="244"/>
      <c r="K263" s="244"/>
      <c r="L263" s="248"/>
      <c r="M263" s="249"/>
      <c r="N263" s="250"/>
      <c r="O263" s="250"/>
      <c r="P263" s="250"/>
      <c r="Q263" s="250"/>
      <c r="R263" s="250"/>
      <c r="S263" s="250"/>
      <c r="T263" s="25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2" t="s">
        <v>141</v>
      </c>
      <c r="AU263" s="252" t="s">
        <v>85</v>
      </c>
      <c r="AV263" s="14" t="s">
        <v>83</v>
      </c>
      <c r="AW263" s="14" t="s">
        <v>34</v>
      </c>
      <c r="AX263" s="14" t="s">
        <v>78</v>
      </c>
      <c r="AY263" s="252" t="s">
        <v>119</v>
      </c>
    </row>
    <row r="264" s="13" customFormat="1">
      <c r="A264" s="13"/>
      <c r="B264" s="232"/>
      <c r="C264" s="233"/>
      <c r="D264" s="226" t="s">
        <v>141</v>
      </c>
      <c r="E264" s="234" t="s">
        <v>1</v>
      </c>
      <c r="F264" s="235" t="s">
        <v>364</v>
      </c>
      <c r="G264" s="233"/>
      <c r="H264" s="236">
        <v>1.8</v>
      </c>
      <c r="I264" s="237"/>
      <c r="J264" s="233"/>
      <c r="K264" s="233"/>
      <c r="L264" s="238"/>
      <c r="M264" s="239"/>
      <c r="N264" s="240"/>
      <c r="O264" s="240"/>
      <c r="P264" s="240"/>
      <c r="Q264" s="240"/>
      <c r="R264" s="240"/>
      <c r="S264" s="240"/>
      <c r="T264" s="24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2" t="s">
        <v>141</v>
      </c>
      <c r="AU264" s="242" t="s">
        <v>85</v>
      </c>
      <c r="AV264" s="13" t="s">
        <v>85</v>
      </c>
      <c r="AW264" s="13" t="s">
        <v>34</v>
      </c>
      <c r="AX264" s="13" t="s">
        <v>78</v>
      </c>
      <c r="AY264" s="242" t="s">
        <v>119</v>
      </c>
    </row>
    <row r="265" s="14" customFormat="1">
      <c r="A265" s="14"/>
      <c r="B265" s="243"/>
      <c r="C265" s="244"/>
      <c r="D265" s="226" t="s">
        <v>141</v>
      </c>
      <c r="E265" s="245" t="s">
        <v>1</v>
      </c>
      <c r="F265" s="246" t="s">
        <v>365</v>
      </c>
      <c r="G265" s="244"/>
      <c r="H265" s="245" t="s">
        <v>1</v>
      </c>
      <c r="I265" s="247"/>
      <c r="J265" s="244"/>
      <c r="K265" s="244"/>
      <c r="L265" s="248"/>
      <c r="M265" s="249"/>
      <c r="N265" s="250"/>
      <c r="O265" s="250"/>
      <c r="P265" s="250"/>
      <c r="Q265" s="250"/>
      <c r="R265" s="250"/>
      <c r="S265" s="250"/>
      <c r="T265" s="25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2" t="s">
        <v>141</v>
      </c>
      <c r="AU265" s="252" t="s">
        <v>85</v>
      </c>
      <c r="AV265" s="14" t="s">
        <v>83</v>
      </c>
      <c r="AW265" s="14" t="s">
        <v>34</v>
      </c>
      <c r="AX265" s="14" t="s">
        <v>78</v>
      </c>
      <c r="AY265" s="252" t="s">
        <v>119</v>
      </c>
    </row>
    <row r="266" s="13" customFormat="1">
      <c r="A266" s="13"/>
      <c r="B266" s="232"/>
      <c r="C266" s="233"/>
      <c r="D266" s="226" t="s">
        <v>141</v>
      </c>
      <c r="E266" s="234" t="s">
        <v>1</v>
      </c>
      <c r="F266" s="235" t="s">
        <v>366</v>
      </c>
      <c r="G266" s="233"/>
      <c r="H266" s="236">
        <v>47.600000000000001</v>
      </c>
      <c r="I266" s="237"/>
      <c r="J266" s="233"/>
      <c r="K266" s="233"/>
      <c r="L266" s="238"/>
      <c r="M266" s="239"/>
      <c r="N266" s="240"/>
      <c r="O266" s="240"/>
      <c r="P266" s="240"/>
      <c r="Q266" s="240"/>
      <c r="R266" s="240"/>
      <c r="S266" s="240"/>
      <c r="T266" s="24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2" t="s">
        <v>141</v>
      </c>
      <c r="AU266" s="242" t="s">
        <v>85</v>
      </c>
      <c r="AV266" s="13" t="s">
        <v>85</v>
      </c>
      <c r="AW266" s="13" t="s">
        <v>34</v>
      </c>
      <c r="AX266" s="13" t="s">
        <v>78</v>
      </c>
      <c r="AY266" s="242" t="s">
        <v>119</v>
      </c>
    </row>
    <row r="267" s="14" customFormat="1">
      <c r="A267" s="14"/>
      <c r="B267" s="243"/>
      <c r="C267" s="244"/>
      <c r="D267" s="226" t="s">
        <v>141</v>
      </c>
      <c r="E267" s="245" t="s">
        <v>1</v>
      </c>
      <c r="F267" s="246" t="s">
        <v>367</v>
      </c>
      <c r="G267" s="244"/>
      <c r="H267" s="245" t="s">
        <v>1</v>
      </c>
      <c r="I267" s="247"/>
      <c r="J267" s="244"/>
      <c r="K267" s="244"/>
      <c r="L267" s="248"/>
      <c r="M267" s="249"/>
      <c r="N267" s="250"/>
      <c r="O267" s="250"/>
      <c r="P267" s="250"/>
      <c r="Q267" s="250"/>
      <c r="R267" s="250"/>
      <c r="S267" s="250"/>
      <c r="T267" s="25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2" t="s">
        <v>141</v>
      </c>
      <c r="AU267" s="252" t="s">
        <v>85</v>
      </c>
      <c r="AV267" s="14" t="s">
        <v>83</v>
      </c>
      <c r="AW267" s="14" t="s">
        <v>34</v>
      </c>
      <c r="AX267" s="14" t="s">
        <v>78</v>
      </c>
      <c r="AY267" s="252" t="s">
        <v>119</v>
      </c>
    </row>
    <row r="268" s="13" customFormat="1">
      <c r="A268" s="13"/>
      <c r="B268" s="232"/>
      <c r="C268" s="233"/>
      <c r="D268" s="226" t="s">
        <v>141</v>
      </c>
      <c r="E268" s="234" t="s">
        <v>1</v>
      </c>
      <c r="F268" s="235" t="s">
        <v>368</v>
      </c>
      <c r="G268" s="233"/>
      <c r="H268" s="236">
        <v>6</v>
      </c>
      <c r="I268" s="237"/>
      <c r="J268" s="233"/>
      <c r="K268" s="233"/>
      <c r="L268" s="238"/>
      <c r="M268" s="239"/>
      <c r="N268" s="240"/>
      <c r="O268" s="240"/>
      <c r="P268" s="240"/>
      <c r="Q268" s="240"/>
      <c r="R268" s="240"/>
      <c r="S268" s="240"/>
      <c r="T268" s="24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2" t="s">
        <v>141</v>
      </c>
      <c r="AU268" s="242" t="s">
        <v>85</v>
      </c>
      <c r="AV268" s="13" t="s">
        <v>85</v>
      </c>
      <c r="AW268" s="13" t="s">
        <v>34</v>
      </c>
      <c r="AX268" s="13" t="s">
        <v>78</v>
      </c>
      <c r="AY268" s="242" t="s">
        <v>119</v>
      </c>
    </row>
    <row r="269" s="14" customFormat="1">
      <c r="A269" s="14"/>
      <c r="B269" s="243"/>
      <c r="C269" s="244"/>
      <c r="D269" s="226" t="s">
        <v>141</v>
      </c>
      <c r="E269" s="245" t="s">
        <v>1</v>
      </c>
      <c r="F269" s="246" t="s">
        <v>369</v>
      </c>
      <c r="G269" s="244"/>
      <c r="H269" s="245" t="s">
        <v>1</v>
      </c>
      <c r="I269" s="247"/>
      <c r="J269" s="244"/>
      <c r="K269" s="244"/>
      <c r="L269" s="248"/>
      <c r="M269" s="249"/>
      <c r="N269" s="250"/>
      <c r="O269" s="250"/>
      <c r="P269" s="250"/>
      <c r="Q269" s="250"/>
      <c r="R269" s="250"/>
      <c r="S269" s="250"/>
      <c r="T269" s="251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2" t="s">
        <v>141</v>
      </c>
      <c r="AU269" s="252" t="s">
        <v>85</v>
      </c>
      <c r="AV269" s="14" t="s">
        <v>83</v>
      </c>
      <c r="AW269" s="14" t="s">
        <v>34</v>
      </c>
      <c r="AX269" s="14" t="s">
        <v>78</v>
      </c>
      <c r="AY269" s="252" t="s">
        <v>119</v>
      </c>
    </row>
    <row r="270" s="13" customFormat="1">
      <c r="A270" s="13"/>
      <c r="B270" s="232"/>
      <c r="C270" s="233"/>
      <c r="D270" s="226" t="s">
        <v>141</v>
      </c>
      <c r="E270" s="234" t="s">
        <v>1</v>
      </c>
      <c r="F270" s="235" t="s">
        <v>370</v>
      </c>
      <c r="G270" s="233"/>
      <c r="H270" s="236">
        <v>18.882999999999999</v>
      </c>
      <c r="I270" s="237"/>
      <c r="J270" s="233"/>
      <c r="K270" s="233"/>
      <c r="L270" s="238"/>
      <c r="M270" s="239"/>
      <c r="N270" s="240"/>
      <c r="O270" s="240"/>
      <c r="P270" s="240"/>
      <c r="Q270" s="240"/>
      <c r="R270" s="240"/>
      <c r="S270" s="240"/>
      <c r="T270" s="24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2" t="s">
        <v>141</v>
      </c>
      <c r="AU270" s="242" t="s">
        <v>85</v>
      </c>
      <c r="AV270" s="13" t="s">
        <v>85</v>
      </c>
      <c r="AW270" s="13" t="s">
        <v>34</v>
      </c>
      <c r="AX270" s="13" t="s">
        <v>78</v>
      </c>
      <c r="AY270" s="242" t="s">
        <v>119</v>
      </c>
    </row>
    <row r="271" s="14" customFormat="1">
      <c r="A271" s="14"/>
      <c r="B271" s="243"/>
      <c r="C271" s="244"/>
      <c r="D271" s="226" t="s">
        <v>141</v>
      </c>
      <c r="E271" s="245" t="s">
        <v>1</v>
      </c>
      <c r="F271" s="246" t="s">
        <v>371</v>
      </c>
      <c r="G271" s="244"/>
      <c r="H271" s="245" t="s">
        <v>1</v>
      </c>
      <c r="I271" s="247"/>
      <c r="J271" s="244"/>
      <c r="K271" s="244"/>
      <c r="L271" s="248"/>
      <c r="M271" s="249"/>
      <c r="N271" s="250"/>
      <c r="O271" s="250"/>
      <c r="P271" s="250"/>
      <c r="Q271" s="250"/>
      <c r="R271" s="250"/>
      <c r="S271" s="250"/>
      <c r="T271" s="251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2" t="s">
        <v>141</v>
      </c>
      <c r="AU271" s="252" t="s">
        <v>85</v>
      </c>
      <c r="AV271" s="14" t="s">
        <v>83</v>
      </c>
      <c r="AW271" s="14" t="s">
        <v>34</v>
      </c>
      <c r="AX271" s="14" t="s">
        <v>78</v>
      </c>
      <c r="AY271" s="252" t="s">
        <v>119</v>
      </c>
    </row>
    <row r="272" s="13" customFormat="1">
      <c r="A272" s="13"/>
      <c r="B272" s="232"/>
      <c r="C272" s="233"/>
      <c r="D272" s="226" t="s">
        <v>141</v>
      </c>
      <c r="E272" s="234" t="s">
        <v>1</v>
      </c>
      <c r="F272" s="235" t="s">
        <v>372</v>
      </c>
      <c r="G272" s="233"/>
      <c r="H272" s="236">
        <v>34.68</v>
      </c>
      <c r="I272" s="237"/>
      <c r="J272" s="233"/>
      <c r="K272" s="233"/>
      <c r="L272" s="238"/>
      <c r="M272" s="239"/>
      <c r="N272" s="240"/>
      <c r="O272" s="240"/>
      <c r="P272" s="240"/>
      <c r="Q272" s="240"/>
      <c r="R272" s="240"/>
      <c r="S272" s="240"/>
      <c r="T272" s="24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2" t="s">
        <v>141</v>
      </c>
      <c r="AU272" s="242" t="s">
        <v>85</v>
      </c>
      <c r="AV272" s="13" t="s">
        <v>85</v>
      </c>
      <c r="AW272" s="13" t="s">
        <v>34</v>
      </c>
      <c r="AX272" s="13" t="s">
        <v>78</v>
      </c>
      <c r="AY272" s="242" t="s">
        <v>119</v>
      </c>
    </row>
    <row r="273" s="13" customFormat="1">
      <c r="A273" s="13"/>
      <c r="B273" s="232"/>
      <c r="C273" s="233"/>
      <c r="D273" s="226" t="s">
        <v>141</v>
      </c>
      <c r="E273" s="234" t="s">
        <v>1</v>
      </c>
      <c r="F273" s="235" t="s">
        <v>373</v>
      </c>
      <c r="G273" s="233"/>
      <c r="H273" s="236">
        <v>16.739999999999998</v>
      </c>
      <c r="I273" s="237"/>
      <c r="J273" s="233"/>
      <c r="K273" s="233"/>
      <c r="L273" s="238"/>
      <c r="M273" s="239"/>
      <c r="N273" s="240"/>
      <c r="O273" s="240"/>
      <c r="P273" s="240"/>
      <c r="Q273" s="240"/>
      <c r="R273" s="240"/>
      <c r="S273" s="240"/>
      <c r="T273" s="24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2" t="s">
        <v>141</v>
      </c>
      <c r="AU273" s="242" t="s">
        <v>85</v>
      </c>
      <c r="AV273" s="13" t="s">
        <v>85</v>
      </c>
      <c r="AW273" s="13" t="s">
        <v>34</v>
      </c>
      <c r="AX273" s="13" t="s">
        <v>78</v>
      </c>
      <c r="AY273" s="242" t="s">
        <v>119</v>
      </c>
    </row>
    <row r="274" s="13" customFormat="1">
      <c r="A274" s="13"/>
      <c r="B274" s="232"/>
      <c r="C274" s="233"/>
      <c r="D274" s="226" t="s">
        <v>141</v>
      </c>
      <c r="E274" s="234" t="s">
        <v>1</v>
      </c>
      <c r="F274" s="235" t="s">
        <v>374</v>
      </c>
      <c r="G274" s="233"/>
      <c r="H274" s="236">
        <v>3.7799999999999998</v>
      </c>
      <c r="I274" s="237"/>
      <c r="J274" s="233"/>
      <c r="K274" s="233"/>
      <c r="L274" s="238"/>
      <c r="M274" s="239"/>
      <c r="N274" s="240"/>
      <c r="O274" s="240"/>
      <c r="P274" s="240"/>
      <c r="Q274" s="240"/>
      <c r="R274" s="240"/>
      <c r="S274" s="240"/>
      <c r="T274" s="24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2" t="s">
        <v>141</v>
      </c>
      <c r="AU274" s="242" t="s">
        <v>85</v>
      </c>
      <c r="AV274" s="13" t="s">
        <v>85</v>
      </c>
      <c r="AW274" s="13" t="s">
        <v>34</v>
      </c>
      <c r="AX274" s="13" t="s">
        <v>78</v>
      </c>
      <c r="AY274" s="242" t="s">
        <v>119</v>
      </c>
    </row>
    <row r="275" s="13" customFormat="1">
      <c r="A275" s="13"/>
      <c r="B275" s="232"/>
      <c r="C275" s="233"/>
      <c r="D275" s="226" t="s">
        <v>141</v>
      </c>
      <c r="E275" s="234" t="s">
        <v>1</v>
      </c>
      <c r="F275" s="235" t="s">
        <v>375</v>
      </c>
      <c r="G275" s="233"/>
      <c r="H275" s="236">
        <v>14</v>
      </c>
      <c r="I275" s="237"/>
      <c r="J275" s="233"/>
      <c r="K275" s="233"/>
      <c r="L275" s="238"/>
      <c r="M275" s="239"/>
      <c r="N275" s="240"/>
      <c r="O275" s="240"/>
      <c r="P275" s="240"/>
      <c r="Q275" s="240"/>
      <c r="R275" s="240"/>
      <c r="S275" s="240"/>
      <c r="T275" s="24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2" t="s">
        <v>141</v>
      </c>
      <c r="AU275" s="242" t="s">
        <v>85</v>
      </c>
      <c r="AV275" s="13" t="s">
        <v>85</v>
      </c>
      <c r="AW275" s="13" t="s">
        <v>34</v>
      </c>
      <c r="AX275" s="13" t="s">
        <v>78</v>
      </c>
      <c r="AY275" s="242" t="s">
        <v>119</v>
      </c>
    </row>
    <row r="276" s="13" customFormat="1">
      <c r="A276" s="13"/>
      <c r="B276" s="232"/>
      <c r="C276" s="233"/>
      <c r="D276" s="226" t="s">
        <v>141</v>
      </c>
      <c r="E276" s="234" t="s">
        <v>1</v>
      </c>
      <c r="F276" s="235" t="s">
        <v>376</v>
      </c>
      <c r="G276" s="233"/>
      <c r="H276" s="236">
        <v>5.5999999999999996</v>
      </c>
      <c r="I276" s="237"/>
      <c r="J276" s="233"/>
      <c r="K276" s="233"/>
      <c r="L276" s="238"/>
      <c r="M276" s="239"/>
      <c r="N276" s="240"/>
      <c r="O276" s="240"/>
      <c r="P276" s="240"/>
      <c r="Q276" s="240"/>
      <c r="R276" s="240"/>
      <c r="S276" s="240"/>
      <c r="T276" s="24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2" t="s">
        <v>141</v>
      </c>
      <c r="AU276" s="242" t="s">
        <v>85</v>
      </c>
      <c r="AV276" s="13" t="s">
        <v>85</v>
      </c>
      <c r="AW276" s="13" t="s">
        <v>34</v>
      </c>
      <c r="AX276" s="13" t="s">
        <v>78</v>
      </c>
      <c r="AY276" s="242" t="s">
        <v>119</v>
      </c>
    </row>
    <row r="277" s="15" customFormat="1">
      <c r="A277" s="15"/>
      <c r="B277" s="253"/>
      <c r="C277" s="254"/>
      <c r="D277" s="226" t="s">
        <v>141</v>
      </c>
      <c r="E277" s="255" t="s">
        <v>1</v>
      </c>
      <c r="F277" s="256" t="s">
        <v>190</v>
      </c>
      <c r="G277" s="254"/>
      <c r="H277" s="257">
        <v>149.08299999999997</v>
      </c>
      <c r="I277" s="258"/>
      <c r="J277" s="254"/>
      <c r="K277" s="254"/>
      <c r="L277" s="259"/>
      <c r="M277" s="260"/>
      <c r="N277" s="261"/>
      <c r="O277" s="261"/>
      <c r="P277" s="261"/>
      <c r="Q277" s="261"/>
      <c r="R277" s="261"/>
      <c r="S277" s="261"/>
      <c r="T277" s="262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63" t="s">
        <v>141</v>
      </c>
      <c r="AU277" s="263" t="s">
        <v>85</v>
      </c>
      <c r="AV277" s="15" t="s">
        <v>125</v>
      </c>
      <c r="AW277" s="15" t="s">
        <v>34</v>
      </c>
      <c r="AX277" s="15" t="s">
        <v>83</v>
      </c>
      <c r="AY277" s="263" t="s">
        <v>119</v>
      </c>
    </row>
    <row r="278" s="12" customFormat="1" ht="22.8" customHeight="1">
      <c r="A278" s="12"/>
      <c r="B278" s="196"/>
      <c r="C278" s="197"/>
      <c r="D278" s="198" t="s">
        <v>77</v>
      </c>
      <c r="E278" s="210" t="s">
        <v>156</v>
      </c>
      <c r="F278" s="210" t="s">
        <v>377</v>
      </c>
      <c r="G278" s="197"/>
      <c r="H278" s="197"/>
      <c r="I278" s="200"/>
      <c r="J278" s="211">
        <f>BK278</f>
        <v>0</v>
      </c>
      <c r="K278" s="197"/>
      <c r="L278" s="202"/>
      <c r="M278" s="203"/>
      <c r="N278" s="204"/>
      <c r="O278" s="204"/>
      <c r="P278" s="205">
        <f>SUM(P279:P289)</f>
        <v>0</v>
      </c>
      <c r="Q278" s="204"/>
      <c r="R278" s="205">
        <f>SUM(R279:R289)</f>
        <v>4.203222792</v>
      </c>
      <c r="S278" s="204"/>
      <c r="T278" s="206">
        <f>SUM(T279:T289)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07" t="s">
        <v>83</v>
      </c>
      <c r="AT278" s="208" t="s">
        <v>77</v>
      </c>
      <c r="AU278" s="208" t="s">
        <v>83</v>
      </c>
      <c r="AY278" s="207" t="s">
        <v>119</v>
      </c>
      <c r="BK278" s="209">
        <f>SUM(BK279:BK289)</f>
        <v>0</v>
      </c>
    </row>
    <row r="279" s="2" customFormat="1" ht="21.75" customHeight="1">
      <c r="A279" s="38"/>
      <c r="B279" s="39"/>
      <c r="C279" s="212" t="s">
        <v>378</v>
      </c>
      <c r="D279" s="212" t="s">
        <v>121</v>
      </c>
      <c r="E279" s="213" t="s">
        <v>379</v>
      </c>
      <c r="F279" s="214" t="s">
        <v>380</v>
      </c>
      <c r="G279" s="215" t="s">
        <v>275</v>
      </c>
      <c r="H279" s="216">
        <v>28.204000000000001</v>
      </c>
      <c r="I279" s="217"/>
      <c r="J279" s="218">
        <f>ROUND(I279*H279,2)</f>
        <v>0</v>
      </c>
      <c r="K279" s="219"/>
      <c r="L279" s="44"/>
      <c r="M279" s="220" t="s">
        <v>1</v>
      </c>
      <c r="N279" s="221" t="s">
        <v>43</v>
      </c>
      <c r="O279" s="91"/>
      <c r="P279" s="222">
        <f>O279*H279</f>
        <v>0</v>
      </c>
      <c r="Q279" s="222">
        <v>0.13075800000000001</v>
      </c>
      <c r="R279" s="222">
        <f>Q279*H279</f>
        <v>3.6878986320000005</v>
      </c>
      <c r="S279" s="222">
        <v>0</v>
      </c>
      <c r="T279" s="223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4" t="s">
        <v>125</v>
      </c>
      <c r="AT279" s="224" t="s">
        <v>121</v>
      </c>
      <c r="AU279" s="224" t="s">
        <v>85</v>
      </c>
      <c r="AY279" s="17" t="s">
        <v>119</v>
      </c>
      <c r="BE279" s="225">
        <f>IF(N279="základní",J279,0)</f>
        <v>0</v>
      </c>
      <c r="BF279" s="225">
        <f>IF(N279="snížená",J279,0)</f>
        <v>0</v>
      </c>
      <c r="BG279" s="225">
        <f>IF(N279="zákl. přenesená",J279,0)</f>
        <v>0</v>
      </c>
      <c r="BH279" s="225">
        <f>IF(N279="sníž. přenesená",J279,0)</f>
        <v>0</v>
      </c>
      <c r="BI279" s="225">
        <f>IF(N279="nulová",J279,0)</f>
        <v>0</v>
      </c>
      <c r="BJ279" s="17" t="s">
        <v>83</v>
      </c>
      <c r="BK279" s="225">
        <f>ROUND(I279*H279,2)</f>
        <v>0</v>
      </c>
      <c r="BL279" s="17" t="s">
        <v>125</v>
      </c>
      <c r="BM279" s="224" t="s">
        <v>381</v>
      </c>
    </row>
    <row r="280" s="2" customFormat="1">
      <c r="A280" s="38"/>
      <c r="B280" s="39"/>
      <c r="C280" s="40"/>
      <c r="D280" s="226" t="s">
        <v>127</v>
      </c>
      <c r="E280" s="40"/>
      <c r="F280" s="227" t="s">
        <v>382</v>
      </c>
      <c r="G280" s="40"/>
      <c r="H280" s="40"/>
      <c r="I280" s="228"/>
      <c r="J280" s="40"/>
      <c r="K280" s="40"/>
      <c r="L280" s="44"/>
      <c r="M280" s="229"/>
      <c r="N280" s="230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127</v>
      </c>
      <c r="AU280" s="17" t="s">
        <v>85</v>
      </c>
    </row>
    <row r="281" s="14" customFormat="1">
      <c r="A281" s="14"/>
      <c r="B281" s="243"/>
      <c r="C281" s="244"/>
      <c r="D281" s="226" t="s">
        <v>141</v>
      </c>
      <c r="E281" s="245" t="s">
        <v>1</v>
      </c>
      <c r="F281" s="246" t="s">
        <v>383</v>
      </c>
      <c r="G281" s="244"/>
      <c r="H281" s="245" t="s">
        <v>1</v>
      </c>
      <c r="I281" s="247"/>
      <c r="J281" s="244"/>
      <c r="K281" s="244"/>
      <c r="L281" s="248"/>
      <c r="M281" s="249"/>
      <c r="N281" s="250"/>
      <c r="O281" s="250"/>
      <c r="P281" s="250"/>
      <c r="Q281" s="250"/>
      <c r="R281" s="250"/>
      <c r="S281" s="250"/>
      <c r="T281" s="251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2" t="s">
        <v>141</v>
      </c>
      <c r="AU281" s="252" t="s">
        <v>85</v>
      </c>
      <c r="AV281" s="14" t="s">
        <v>83</v>
      </c>
      <c r="AW281" s="14" t="s">
        <v>34</v>
      </c>
      <c r="AX281" s="14" t="s">
        <v>78</v>
      </c>
      <c r="AY281" s="252" t="s">
        <v>119</v>
      </c>
    </row>
    <row r="282" s="13" customFormat="1">
      <c r="A282" s="13"/>
      <c r="B282" s="232"/>
      <c r="C282" s="233"/>
      <c r="D282" s="226" t="s">
        <v>141</v>
      </c>
      <c r="E282" s="234" t="s">
        <v>1</v>
      </c>
      <c r="F282" s="235" t="s">
        <v>384</v>
      </c>
      <c r="G282" s="233"/>
      <c r="H282" s="236">
        <v>9.6039999999999992</v>
      </c>
      <c r="I282" s="237"/>
      <c r="J282" s="233"/>
      <c r="K282" s="233"/>
      <c r="L282" s="238"/>
      <c r="M282" s="239"/>
      <c r="N282" s="240"/>
      <c r="O282" s="240"/>
      <c r="P282" s="240"/>
      <c r="Q282" s="240"/>
      <c r="R282" s="240"/>
      <c r="S282" s="240"/>
      <c r="T282" s="24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2" t="s">
        <v>141</v>
      </c>
      <c r="AU282" s="242" t="s">
        <v>85</v>
      </c>
      <c r="AV282" s="13" t="s">
        <v>85</v>
      </c>
      <c r="AW282" s="13" t="s">
        <v>34</v>
      </c>
      <c r="AX282" s="13" t="s">
        <v>78</v>
      </c>
      <c r="AY282" s="242" t="s">
        <v>119</v>
      </c>
    </row>
    <row r="283" s="14" customFormat="1">
      <c r="A283" s="14"/>
      <c r="B283" s="243"/>
      <c r="C283" s="244"/>
      <c r="D283" s="226" t="s">
        <v>141</v>
      </c>
      <c r="E283" s="245" t="s">
        <v>1</v>
      </c>
      <c r="F283" s="246" t="s">
        <v>385</v>
      </c>
      <c r="G283" s="244"/>
      <c r="H283" s="245" t="s">
        <v>1</v>
      </c>
      <c r="I283" s="247"/>
      <c r="J283" s="244"/>
      <c r="K283" s="244"/>
      <c r="L283" s="248"/>
      <c r="M283" s="249"/>
      <c r="N283" s="250"/>
      <c r="O283" s="250"/>
      <c r="P283" s="250"/>
      <c r="Q283" s="250"/>
      <c r="R283" s="250"/>
      <c r="S283" s="250"/>
      <c r="T283" s="251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2" t="s">
        <v>141</v>
      </c>
      <c r="AU283" s="252" t="s">
        <v>85</v>
      </c>
      <c r="AV283" s="14" t="s">
        <v>83</v>
      </c>
      <c r="AW283" s="14" t="s">
        <v>34</v>
      </c>
      <c r="AX283" s="14" t="s">
        <v>78</v>
      </c>
      <c r="AY283" s="252" t="s">
        <v>119</v>
      </c>
    </row>
    <row r="284" s="13" customFormat="1">
      <c r="A284" s="13"/>
      <c r="B284" s="232"/>
      <c r="C284" s="233"/>
      <c r="D284" s="226" t="s">
        <v>141</v>
      </c>
      <c r="E284" s="234" t="s">
        <v>1</v>
      </c>
      <c r="F284" s="235" t="s">
        <v>386</v>
      </c>
      <c r="G284" s="233"/>
      <c r="H284" s="236">
        <v>18.600000000000001</v>
      </c>
      <c r="I284" s="237"/>
      <c r="J284" s="233"/>
      <c r="K284" s="233"/>
      <c r="L284" s="238"/>
      <c r="M284" s="239"/>
      <c r="N284" s="240"/>
      <c r="O284" s="240"/>
      <c r="P284" s="240"/>
      <c r="Q284" s="240"/>
      <c r="R284" s="240"/>
      <c r="S284" s="240"/>
      <c r="T284" s="24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2" t="s">
        <v>141</v>
      </c>
      <c r="AU284" s="242" t="s">
        <v>85</v>
      </c>
      <c r="AV284" s="13" t="s">
        <v>85</v>
      </c>
      <c r="AW284" s="13" t="s">
        <v>34</v>
      </c>
      <c r="AX284" s="13" t="s">
        <v>78</v>
      </c>
      <c r="AY284" s="242" t="s">
        <v>119</v>
      </c>
    </row>
    <row r="285" s="15" customFormat="1">
      <c r="A285" s="15"/>
      <c r="B285" s="253"/>
      <c r="C285" s="254"/>
      <c r="D285" s="226" t="s">
        <v>141</v>
      </c>
      <c r="E285" s="255" t="s">
        <v>1</v>
      </c>
      <c r="F285" s="256" t="s">
        <v>190</v>
      </c>
      <c r="G285" s="254"/>
      <c r="H285" s="257">
        <v>28.204000000000001</v>
      </c>
      <c r="I285" s="258"/>
      <c r="J285" s="254"/>
      <c r="K285" s="254"/>
      <c r="L285" s="259"/>
      <c r="M285" s="260"/>
      <c r="N285" s="261"/>
      <c r="O285" s="261"/>
      <c r="P285" s="261"/>
      <c r="Q285" s="261"/>
      <c r="R285" s="261"/>
      <c r="S285" s="261"/>
      <c r="T285" s="262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63" t="s">
        <v>141</v>
      </c>
      <c r="AU285" s="263" t="s">
        <v>85</v>
      </c>
      <c r="AV285" s="15" t="s">
        <v>125</v>
      </c>
      <c r="AW285" s="15" t="s">
        <v>34</v>
      </c>
      <c r="AX285" s="15" t="s">
        <v>83</v>
      </c>
      <c r="AY285" s="263" t="s">
        <v>119</v>
      </c>
    </row>
    <row r="286" s="2" customFormat="1" ht="16.5" customHeight="1">
      <c r="A286" s="38"/>
      <c r="B286" s="39"/>
      <c r="C286" s="212" t="s">
        <v>387</v>
      </c>
      <c r="D286" s="212" t="s">
        <v>121</v>
      </c>
      <c r="E286" s="213" t="s">
        <v>388</v>
      </c>
      <c r="F286" s="214" t="s">
        <v>389</v>
      </c>
      <c r="G286" s="215" t="s">
        <v>275</v>
      </c>
      <c r="H286" s="216">
        <v>9.3599999999999994</v>
      </c>
      <c r="I286" s="217"/>
      <c r="J286" s="218">
        <f>ROUND(I286*H286,2)</f>
        <v>0</v>
      </c>
      <c r="K286" s="219"/>
      <c r="L286" s="44"/>
      <c r="M286" s="220" t="s">
        <v>1</v>
      </c>
      <c r="N286" s="221" t="s">
        <v>43</v>
      </c>
      <c r="O286" s="91"/>
      <c r="P286" s="222">
        <f>O286*H286</f>
        <v>0</v>
      </c>
      <c r="Q286" s="222">
        <v>0.055056000000000001</v>
      </c>
      <c r="R286" s="222">
        <f>Q286*H286</f>
        <v>0.51532416000000003</v>
      </c>
      <c r="S286" s="222">
        <v>0</v>
      </c>
      <c r="T286" s="223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4" t="s">
        <v>125</v>
      </c>
      <c r="AT286" s="224" t="s">
        <v>121</v>
      </c>
      <c r="AU286" s="224" t="s">
        <v>85</v>
      </c>
      <c r="AY286" s="17" t="s">
        <v>119</v>
      </c>
      <c r="BE286" s="225">
        <f>IF(N286="základní",J286,0)</f>
        <v>0</v>
      </c>
      <c r="BF286" s="225">
        <f>IF(N286="snížená",J286,0)</f>
        <v>0</v>
      </c>
      <c r="BG286" s="225">
        <f>IF(N286="zákl. přenesená",J286,0)</f>
        <v>0</v>
      </c>
      <c r="BH286" s="225">
        <f>IF(N286="sníž. přenesená",J286,0)</f>
        <v>0</v>
      </c>
      <c r="BI286" s="225">
        <f>IF(N286="nulová",J286,0)</f>
        <v>0</v>
      </c>
      <c r="BJ286" s="17" t="s">
        <v>83</v>
      </c>
      <c r="BK286" s="225">
        <f>ROUND(I286*H286,2)</f>
        <v>0</v>
      </c>
      <c r="BL286" s="17" t="s">
        <v>125</v>
      </c>
      <c r="BM286" s="224" t="s">
        <v>390</v>
      </c>
    </row>
    <row r="287" s="2" customFormat="1">
      <c r="A287" s="38"/>
      <c r="B287" s="39"/>
      <c r="C287" s="40"/>
      <c r="D287" s="226" t="s">
        <v>127</v>
      </c>
      <c r="E287" s="40"/>
      <c r="F287" s="227" t="s">
        <v>391</v>
      </c>
      <c r="G287" s="40"/>
      <c r="H287" s="40"/>
      <c r="I287" s="228"/>
      <c r="J287" s="40"/>
      <c r="K287" s="40"/>
      <c r="L287" s="44"/>
      <c r="M287" s="229"/>
      <c r="N287" s="230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127</v>
      </c>
      <c r="AU287" s="17" t="s">
        <v>85</v>
      </c>
    </row>
    <row r="288" s="14" customFormat="1">
      <c r="A288" s="14"/>
      <c r="B288" s="243"/>
      <c r="C288" s="244"/>
      <c r="D288" s="226" t="s">
        <v>141</v>
      </c>
      <c r="E288" s="245" t="s">
        <v>1</v>
      </c>
      <c r="F288" s="246" t="s">
        <v>392</v>
      </c>
      <c r="G288" s="244"/>
      <c r="H288" s="245" t="s">
        <v>1</v>
      </c>
      <c r="I288" s="247"/>
      <c r="J288" s="244"/>
      <c r="K288" s="244"/>
      <c r="L288" s="248"/>
      <c r="M288" s="249"/>
      <c r="N288" s="250"/>
      <c r="O288" s="250"/>
      <c r="P288" s="250"/>
      <c r="Q288" s="250"/>
      <c r="R288" s="250"/>
      <c r="S288" s="250"/>
      <c r="T288" s="251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2" t="s">
        <v>141</v>
      </c>
      <c r="AU288" s="252" t="s">
        <v>85</v>
      </c>
      <c r="AV288" s="14" t="s">
        <v>83</v>
      </c>
      <c r="AW288" s="14" t="s">
        <v>34</v>
      </c>
      <c r="AX288" s="14" t="s">
        <v>78</v>
      </c>
      <c r="AY288" s="252" t="s">
        <v>119</v>
      </c>
    </row>
    <row r="289" s="13" customFormat="1">
      <c r="A289" s="13"/>
      <c r="B289" s="232"/>
      <c r="C289" s="233"/>
      <c r="D289" s="226" t="s">
        <v>141</v>
      </c>
      <c r="E289" s="234" t="s">
        <v>1</v>
      </c>
      <c r="F289" s="235" t="s">
        <v>393</v>
      </c>
      <c r="G289" s="233"/>
      <c r="H289" s="236">
        <v>9.3599999999999994</v>
      </c>
      <c r="I289" s="237"/>
      <c r="J289" s="233"/>
      <c r="K289" s="233"/>
      <c r="L289" s="238"/>
      <c r="M289" s="239"/>
      <c r="N289" s="240"/>
      <c r="O289" s="240"/>
      <c r="P289" s="240"/>
      <c r="Q289" s="240"/>
      <c r="R289" s="240"/>
      <c r="S289" s="240"/>
      <c r="T289" s="24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2" t="s">
        <v>141</v>
      </c>
      <c r="AU289" s="242" t="s">
        <v>85</v>
      </c>
      <c r="AV289" s="13" t="s">
        <v>85</v>
      </c>
      <c r="AW289" s="13" t="s">
        <v>34</v>
      </c>
      <c r="AX289" s="13" t="s">
        <v>83</v>
      </c>
      <c r="AY289" s="242" t="s">
        <v>119</v>
      </c>
    </row>
    <row r="290" s="12" customFormat="1" ht="22.8" customHeight="1">
      <c r="A290" s="12"/>
      <c r="B290" s="196"/>
      <c r="C290" s="197"/>
      <c r="D290" s="198" t="s">
        <v>77</v>
      </c>
      <c r="E290" s="210" t="s">
        <v>175</v>
      </c>
      <c r="F290" s="210" t="s">
        <v>394</v>
      </c>
      <c r="G290" s="197"/>
      <c r="H290" s="197"/>
      <c r="I290" s="200"/>
      <c r="J290" s="211">
        <f>BK290</f>
        <v>0</v>
      </c>
      <c r="K290" s="197"/>
      <c r="L290" s="202"/>
      <c r="M290" s="203"/>
      <c r="N290" s="204"/>
      <c r="O290" s="204"/>
      <c r="P290" s="205">
        <f>SUM(P291:P302)</f>
        <v>0</v>
      </c>
      <c r="Q290" s="204"/>
      <c r="R290" s="205">
        <f>SUM(R291:R302)</f>
        <v>0</v>
      </c>
      <c r="S290" s="204"/>
      <c r="T290" s="206">
        <f>SUM(T291:T302)</f>
        <v>0.81717200000000001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07" t="s">
        <v>83</v>
      </c>
      <c r="AT290" s="208" t="s">
        <v>77</v>
      </c>
      <c r="AU290" s="208" t="s">
        <v>83</v>
      </c>
      <c r="AY290" s="207" t="s">
        <v>119</v>
      </c>
      <c r="BK290" s="209">
        <f>SUM(BK291:BK302)</f>
        <v>0</v>
      </c>
    </row>
    <row r="291" s="2" customFormat="1" ht="16.5" customHeight="1">
      <c r="A291" s="38"/>
      <c r="B291" s="39"/>
      <c r="C291" s="212" t="s">
        <v>395</v>
      </c>
      <c r="D291" s="212" t="s">
        <v>121</v>
      </c>
      <c r="E291" s="213" t="s">
        <v>396</v>
      </c>
      <c r="F291" s="214" t="s">
        <v>397</v>
      </c>
      <c r="G291" s="215" t="s">
        <v>275</v>
      </c>
      <c r="H291" s="216">
        <v>9.3599999999999994</v>
      </c>
      <c r="I291" s="217"/>
      <c r="J291" s="218">
        <f>ROUND(I291*H291,2)</f>
        <v>0</v>
      </c>
      <c r="K291" s="219"/>
      <c r="L291" s="44"/>
      <c r="M291" s="220" t="s">
        <v>1</v>
      </c>
      <c r="N291" s="221" t="s">
        <v>43</v>
      </c>
      <c r="O291" s="91"/>
      <c r="P291" s="222">
        <f>O291*H291</f>
        <v>0</v>
      </c>
      <c r="Q291" s="222">
        <v>0</v>
      </c>
      <c r="R291" s="222">
        <f>Q291*H291</f>
        <v>0</v>
      </c>
      <c r="S291" s="222">
        <v>0.017999999999999999</v>
      </c>
      <c r="T291" s="223">
        <f>S291*H291</f>
        <v>0.16847999999999999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4" t="s">
        <v>125</v>
      </c>
      <c r="AT291" s="224" t="s">
        <v>121</v>
      </c>
      <c r="AU291" s="224" t="s">
        <v>85</v>
      </c>
      <c r="AY291" s="17" t="s">
        <v>119</v>
      </c>
      <c r="BE291" s="225">
        <f>IF(N291="základní",J291,0)</f>
        <v>0</v>
      </c>
      <c r="BF291" s="225">
        <f>IF(N291="snížená",J291,0)</f>
        <v>0</v>
      </c>
      <c r="BG291" s="225">
        <f>IF(N291="zákl. přenesená",J291,0)</f>
        <v>0</v>
      </c>
      <c r="BH291" s="225">
        <f>IF(N291="sníž. přenesená",J291,0)</f>
        <v>0</v>
      </c>
      <c r="BI291" s="225">
        <f>IF(N291="nulová",J291,0)</f>
        <v>0</v>
      </c>
      <c r="BJ291" s="17" t="s">
        <v>83</v>
      </c>
      <c r="BK291" s="225">
        <f>ROUND(I291*H291,2)</f>
        <v>0</v>
      </c>
      <c r="BL291" s="17" t="s">
        <v>125</v>
      </c>
      <c r="BM291" s="224" t="s">
        <v>398</v>
      </c>
    </row>
    <row r="292" s="2" customFormat="1">
      <c r="A292" s="38"/>
      <c r="B292" s="39"/>
      <c r="C292" s="40"/>
      <c r="D292" s="226" t="s">
        <v>127</v>
      </c>
      <c r="E292" s="40"/>
      <c r="F292" s="227" t="s">
        <v>399</v>
      </c>
      <c r="G292" s="40"/>
      <c r="H292" s="40"/>
      <c r="I292" s="228"/>
      <c r="J292" s="40"/>
      <c r="K292" s="40"/>
      <c r="L292" s="44"/>
      <c r="M292" s="229"/>
      <c r="N292" s="230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127</v>
      </c>
      <c r="AU292" s="17" t="s">
        <v>85</v>
      </c>
    </row>
    <row r="293" s="2" customFormat="1" ht="16.5" customHeight="1">
      <c r="A293" s="38"/>
      <c r="B293" s="39"/>
      <c r="C293" s="212" t="s">
        <v>400</v>
      </c>
      <c r="D293" s="212" t="s">
        <v>121</v>
      </c>
      <c r="E293" s="213" t="s">
        <v>401</v>
      </c>
      <c r="F293" s="214" t="s">
        <v>402</v>
      </c>
      <c r="G293" s="215" t="s">
        <v>275</v>
      </c>
      <c r="H293" s="216">
        <v>28.204000000000001</v>
      </c>
      <c r="I293" s="217"/>
      <c r="J293" s="218">
        <f>ROUND(I293*H293,2)</f>
        <v>0</v>
      </c>
      <c r="K293" s="219"/>
      <c r="L293" s="44"/>
      <c r="M293" s="220" t="s">
        <v>1</v>
      </c>
      <c r="N293" s="221" t="s">
        <v>43</v>
      </c>
      <c r="O293" s="91"/>
      <c r="P293" s="222">
        <f>O293*H293</f>
        <v>0</v>
      </c>
      <c r="Q293" s="222">
        <v>0</v>
      </c>
      <c r="R293" s="222">
        <f>Q293*H293</f>
        <v>0</v>
      </c>
      <c r="S293" s="222">
        <v>0.023</v>
      </c>
      <c r="T293" s="223">
        <f>S293*H293</f>
        <v>0.64869200000000005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4" t="s">
        <v>125</v>
      </c>
      <c r="AT293" s="224" t="s">
        <v>121</v>
      </c>
      <c r="AU293" s="224" t="s">
        <v>85</v>
      </c>
      <c r="AY293" s="17" t="s">
        <v>119</v>
      </c>
      <c r="BE293" s="225">
        <f>IF(N293="základní",J293,0)</f>
        <v>0</v>
      </c>
      <c r="BF293" s="225">
        <f>IF(N293="snížená",J293,0)</f>
        <v>0</v>
      </c>
      <c r="BG293" s="225">
        <f>IF(N293="zákl. přenesená",J293,0)</f>
        <v>0</v>
      </c>
      <c r="BH293" s="225">
        <f>IF(N293="sníž. přenesená",J293,0)</f>
        <v>0</v>
      </c>
      <c r="BI293" s="225">
        <f>IF(N293="nulová",J293,0)</f>
        <v>0</v>
      </c>
      <c r="BJ293" s="17" t="s">
        <v>83</v>
      </c>
      <c r="BK293" s="225">
        <f>ROUND(I293*H293,2)</f>
        <v>0</v>
      </c>
      <c r="BL293" s="17" t="s">
        <v>125</v>
      </c>
      <c r="BM293" s="224" t="s">
        <v>403</v>
      </c>
    </row>
    <row r="294" s="2" customFormat="1">
      <c r="A294" s="38"/>
      <c r="B294" s="39"/>
      <c r="C294" s="40"/>
      <c r="D294" s="226" t="s">
        <v>127</v>
      </c>
      <c r="E294" s="40"/>
      <c r="F294" s="227" t="s">
        <v>404</v>
      </c>
      <c r="G294" s="40"/>
      <c r="H294" s="40"/>
      <c r="I294" s="228"/>
      <c r="J294" s="40"/>
      <c r="K294" s="40"/>
      <c r="L294" s="44"/>
      <c r="M294" s="229"/>
      <c r="N294" s="230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127</v>
      </c>
      <c r="AU294" s="17" t="s">
        <v>85</v>
      </c>
    </row>
    <row r="295" s="2" customFormat="1" ht="16.5" customHeight="1">
      <c r="A295" s="38"/>
      <c r="B295" s="39"/>
      <c r="C295" s="212" t="s">
        <v>405</v>
      </c>
      <c r="D295" s="212" t="s">
        <v>121</v>
      </c>
      <c r="E295" s="213" t="s">
        <v>406</v>
      </c>
      <c r="F295" s="214" t="s">
        <v>407</v>
      </c>
      <c r="G295" s="215" t="s">
        <v>275</v>
      </c>
      <c r="H295" s="216">
        <v>75.128</v>
      </c>
      <c r="I295" s="217"/>
      <c r="J295" s="218">
        <f>ROUND(I295*H295,2)</f>
        <v>0</v>
      </c>
      <c r="K295" s="219"/>
      <c r="L295" s="44"/>
      <c r="M295" s="220" t="s">
        <v>1</v>
      </c>
      <c r="N295" s="221" t="s">
        <v>43</v>
      </c>
      <c r="O295" s="91"/>
      <c r="P295" s="222">
        <f>O295*H295</f>
        <v>0</v>
      </c>
      <c r="Q295" s="222">
        <v>0</v>
      </c>
      <c r="R295" s="222">
        <f>Q295*H295</f>
        <v>0</v>
      </c>
      <c r="S295" s="222">
        <v>0</v>
      </c>
      <c r="T295" s="223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4" t="s">
        <v>125</v>
      </c>
      <c r="AT295" s="224" t="s">
        <v>121</v>
      </c>
      <c r="AU295" s="224" t="s">
        <v>85</v>
      </c>
      <c r="AY295" s="17" t="s">
        <v>119</v>
      </c>
      <c r="BE295" s="225">
        <f>IF(N295="základní",J295,0)</f>
        <v>0</v>
      </c>
      <c r="BF295" s="225">
        <f>IF(N295="snížená",J295,0)</f>
        <v>0</v>
      </c>
      <c r="BG295" s="225">
        <f>IF(N295="zákl. přenesená",J295,0)</f>
        <v>0</v>
      </c>
      <c r="BH295" s="225">
        <f>IF(N295="sníž. přenesená",J295,0)</f>
        <v>0</v>
      </c>
      <c r="BI295" s="225">
        <f>IF(N295="nulová",J295,0)</f>
        <v>0</v>
      </c>
      <c r="BJ295" s="17" t="s">
        <v>83</v>
      </c>
      <c r="BK295" s="225">
        <f>ROUND(I295*H295,2)</f>
        <v>0</v>
      </c>
      <c r="BL295" s="17" t="s">
        <v>125</v>
      </c>
      <c r="BM295" s="224" t="s">
        <v>408</v>
      </c>
    </row>
    <row r="296" s="2" customFormat="1">
      <c r="A296" s="38"/>
      <c r="B296" s="39"/>
      <c r="C296" s="40"/>
      <c r="D296" s="226" t="s">
        <v>127</v>
      </c>
      <c r="E296" s="40"/>
      <c r="F296" s="227" t="s">
        <v>407</v>
      </c>
      <c r="G296" s="40"/>
      <c r="H296" s="40"/>
      <c r="I296" s="228"/>
      <c r="J296" s="40"/>
      <c r="K296" s="40"/>
      <c r="L296" s="44"/>
      <c r="M296" s="229"/>
      <c r="N296" s="230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127</v>
      </c>
      <c r="AU296" s="17" t="s">
        <v>85</v>
      </c>
    </row>
    <row r="297" s="2" customFormat="1">
      <c r="A297" s="38"/>
      <c r="B297" s="39"/>
      <c r="C297" s="40"/>
      <c r="D297" s="226" t="s">
        <v>133</v>
      </c>
      <c r="E297" s="40"/>
      <c r="F297" s="231" t="s">
        <v>409</v>
      </c>
      <c r="G297" s="40"/>
      <c r="H297" s="40"/>
      <c r="I297" s="228"/>
      <c r="J297" s="40"/>
      <c r="K297" s="40"/>
      <c r="L297" s="44"/>
      <c r="M297" s="229"/>
      <c r="N297" s="230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133</v>
      </c>
      <c r="AU297" s="17" t="s">
        <v>85</v>
      </c>
    </row>
    <row r="298" s="14" customFormat="1">
      <c r="A298" s="14"/>
      <c r="B298" s="243"/>
      <c r="C298" s="244"/>
      <c r="D298" s="226" t="s">
        <v>141</v>
      </c>
      <c r="E298" s="245" t="s">
        <v>1</v>
      </c>
      <c r="F298" s="246" t="s">
        <v>410</v>
      </c>
      <c r="G298" s="244"/>
      <c r="H298" s="245" t="s">
        <v>1</v>
      </c>
      <c r="I298" s="247"/>
      <c r="J298" s="244"/>
      <c r="K298" s="244"/>
      <c r="L298" s="248"/>
      <c r="M298" s="249"/>
      <c r="N298" s="250"/>
      <c r="O298" s="250"/>
      <c r="P298" s="250"/>
      <c r="Q298" s="250"/>
      <c r="R298" s="250"/>
      <c r="S298" s="250"/>
      <c r="T298" s="251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2" t="s">
        <v>141</v>
      </c>
      <c r="AU298" s="252" t="s">
        <v>85</v>
      </c>
      <c r="AV298" s="14" t="s">
        <v>83</v>
      </c>
      <c r="AW298" s="14" t="s">
        <v>34</v>
      </c>
      <c r="AX298" s="14" t="s">
        <v>78</v>
      </c>
      <c r="AY298" s="252" t="s">
        <v>119</v>
      </c>
    </row>
    <row r="299" s="13" customFormat="1">
      <c r="A299" s="13"/>
      <c r="B299" s="232"/>
      <c r="C299" s="233"/>
      <c r="D299" s="226" t="s">
        <v>141</v>
      </c>
      <c r="E299" s="234" t="s">
        <v>1</v>
      </c>
      <c r="F299" s="235" t="s">
        <v>411</v>
      </c>
      <c r="G299" s="233"/>
      <c r="H299" s="236">
        <v>56.408000000000001</v>
      </c>
      <c r="I299" s="237"/>
      <c r="J299" s="233"/>
      <c r="K299" s="233"/>
      <c r="L299" s="238"/>
      <c r="M299" s="239"/>
      <c r="N299" s="240"/>
      <c r="O299" s="240"/>
      <c r="P299" s="240"/>
      <c r="Q299" s="240"/>
      <c r="R299" s="240"/>
      <c r="S299" s="240"/>
      <c r="T299" s="24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2" t="s">
        <v>141</v>
      </c>
      <c r="AU299" s="242" t="s">
        <v>85</v>
      </c>
      <c r="AV299" s="13" t="s">
        <v>85</v>
      </c>
      <c r="AW299" s="13" t="s">
        <v>34</v>
      </c>
      <c r="AX299" s="13" t="s">
        <v>78</v>
      </c>
      <c r="AY299" s="242" t="s">
        <v>119</v>
      </c>
    </row>
    <row r="300" s="14" customFormat="1">
      <c r="A300" s="14"/>
      <c r="B300" s="243"/>
      <c r="C300" s="244"/>
      <c r="D300" s="226" t="s">
        <v>141</v>
      </c>
      <c r="E300" s="245" t="s">
        <v>1</v>
      </c>
      <c r="F300" s="246" t="s">
        <v>412</v>
      </c>
      <c r="G300" s="244"/>
      <c r="H300" s="245" t="s">
        <v>1</v>
      </c>
      <c r="I300" s="247"/>
      <c r="J300" s="244"/>
      <c r="K300" s="244"/>
      <c r="L300" s="248"/>
      <c r="M300" s="249"/>
      <c r="N300" s="250"/>
      <c r="O300" s="250"/>
      <c r="P300" s="250"/>
      <c r="Q300" s="250"/>
      <c r="R300" s="250"/>
      <c r="S300" s="250"/>
      <c r="T300" s="251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2" t="s">
        <v>141</v>
      </c>
      <c r="AU300" s="252" t="s">
        <v>85</v>
      </c>
      <c r="AV300" s="14" t="s">
        <v>83</v>
      </c>
      <c r="AW300" s="14" t="s">
        <v>34</v>
      </c>
      <c r="AX300" s="14" t="s">
        <v>78</v>
      </c>
      <c r="AY300" s="252" t="s">
        <v>119</v>
      </c>
    </row>
    <row r="301" s="13" customFormat="1">
      <c r="A301" s="13"/>
      <c r="B301" s="232"/>
      <c r="C301" s="233"/>
      <c r="D301" s="226" t="s">
        <v>141</v>
      </c>
      <c r="E301" s="234" t="s">
        <v>1</v>
      </c>
      <c r="F301" s="235" t="s">
        <v>413</v>
      </c>
      <c r="G301" s="233"/>
      <c r="H301" s="236">
        <v>18.719999999999999</v>
      </c>
      <c r="I301" s="237"/>
      <c r="J301" s="233"/>
      <c r="K301" s="233"/>
      <c r="L301" s="238"/>
      <c r="M301" s="239"/>
      <c r="N301" s="240"/>
      <c r="O301" s="240"/>
      <c r="P301" s="240"/>
      <c r="Q301" s="240"/>
      <c r="R301" s="240"/>
      <c r="S301" s="240"/>
      <c r="T301" s="24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2" t="s">
        <v>141</v>
      </c>
      <c r="AU301" s="242" t="s">
        <v>85</v>
      </c>
      <c r="AV301" s="13" t="s">
        <v>85</v>
      </c>
      <c r="AW301" s="13" t="s">
        <v>34</v>
      </c>
      <c r="AX301" s="13" t="s">
        <v>78</v>
      </c>
      <c r="AY301" s="242" t="s">
        <v>119</v>
      </c>
    </row>
    <row r="302" s="15" customFormat="1">
      <c r="A302" s="15"/>
      <c r="B302" s="253"/>
      <c r="C302" s="254"/>
      <c r="D302" s="226" t="s">
        <v>141</v>
      </c>
      <c r="E302" s="255" t="s">
        <v>1</v>
      </c>
      <c r="F302" s="256" t="s">
        <v>190</v>
      </c>
      <c r="G302" s="254"/>
      <c r="H302" s="257">
        <v>75.128</v>
      </c>
      <c r="I302" s="258"/>
      <c r="J302" s="254"/>
      <c r="K302" s="254"/>
      <c r="L302" s="259"/>
      <c r="M302" s="260"/>
      <c r="N302" s="261"/>
      <c r="O302" s="261"/>
      <c r="P302" s="261"/>
      <c r="Q302" s="261"/>
      <c r="R302" s="261"/>
      <c r="S302" s="261"/>
      <c r="T302" s="262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63" t="s">
        <v>141</v>
      </c>
      <c r="AU302" s="263" t="s">
        <v>85</v>
      </c>
      <c r="AV302" s="15" t="s">
        <v>125</v>
      </c>
      <c r="AW302" s="15" t="s">
        <v>34</v>
      </c>
      <c r="AX302" s="15" t="s">
        <v>83</v>
      </c>
      <c r="AY302" s="263" t="s">
        <v>119</v>
      </c>
    </row>
    <row r="303" s="12" customFormat="1" ht="22.8" customHeight="1">
      <c r="A303" s="12"/>
      <c r="B303" s="196"/>
      <c r="C303" s="197"/>
      <c r="D303" s="198" t="s">
        <v>77</v>
      </c>
      <c r="E303" s="210" t="s">
        <v>414</v>
      </c>
      <c r="F303" s="210" t="s">
        <v>415</v>
      </c>
      <c r="G303" s="197"/>
      <c r="H303" s="197"/>
      <c r="I303" s="200"/>
      <c r="J303" s="211">
        <f>BK303</f>
        <v>0</v>
      </c>
      <c r="K303" s="197"/>
      <c r="L303" s="202"/>
      <c r="M303" s="203"/>
      <c r="N303" s="204"/>
      <c r="O303" s="204"/>
      <c r="P303" s="205">
        <f>SUM(P304:P311)</f>
        <v>0</v>
      </c>
      <c r="Q303" s="204"/>
      <c r="R303" s="205">
        <f>SUM(R304:R311)</f>
        <v>0</v>
      </c>
      <c r="S303" s="204"/>
      <c r="T303" s="206">
        <f>SUM(T304:T311)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07" t="s">
        <v>83</v>
      </c>
      <c r="AT303" s="208" t="s">
        <v>77</v>
      </c>
      <c r="AU303" s="208" t="s">
        <v>83</v>
      </c>
      <c r="AY303" s="207" t="s">
        <v>119</v>
      </c>
      <c r="BK303" s="209">
        <f>SUM(BK304:BK311)</f>
        <v>0</v>
      </c>
    </row>
    <row r="304" s="2" customFormat="1" ht="21.75" customHeight="1">
      <c r="A304" s="38"/>
      <c r="B304" s="39"/>
      <c r="C304" s="212" t="s">
        <v>416</v>
      </c>
      <c r="D304" s="212" t="s">
        <v>121</v>
      </c>
      <c r="E304" s="213" t="s">
        <v>417</v>
      </c>
      <c r="F304" s="214" t="s">
        <v>418</v>
      </c>
      <c r="G304" s="215" t="s">
        <v>419</v>
      </c>
      <c r="H304" s="216">
        <v>11.010999999999999</v>
      </c>
      <c r="I304" s="217"/>
      <c r="J304" s="218">
        <f>ROUND(I304*H304,2)</f>
        <v>0</v>
      </c>
      <c r="K304" s="219"/>
      <c r="L304" s="44"/>
      <c r="M304" s="220" t="s">
        <v>1</v>
      </c>
      <c r="N304" s="221" t="s">
        <v>43</v>
      </c>
      <c r="O304" s="91"/>
      <c r="P304" s="222">
        <f>O304*H304</f>
        <v>0</v>
      </c>
      <c r="Q304" s="222">
        <v>0</v>
      </c>
      <c r="R304" s="222">
        <f>Q304*H304</f>
        <v>0</v>
      </c>
      <c r="S304" s="222">
        <v>0</v>
      </c>
      <c r="T304" s="223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4" t="s">
        <v>125</v>
      </c>
      <c r="AT304" s="224" t="s">
        <v>121</v>
      </c>
      <c r="AU304" s="224" t="s">
        <v>85</v>
      </c>
      <c r="AY304" s="17" t="s">
        <v>119</v>
      </c>
      <c r="BE304" s="225">
        <f>IF(N304="základní",J304,0)</f>
        <v>0</v>
      </c>
      <c r="BF304" s="225">
        <f>IF(N304="snížená",J304,0)</f>
        <v>0</v>
      </c>
      <c r="BG304" s="225">
        <f>IF(N304="zákl. přenesená",J304,0)</f>
        <v>0</v>
      </c>
      <c r="BH304" s="225">
        <f>IF(N304="sníž. přenesená",J304,0)</f>
        <v>0</v>
      </c>
      <c r="BI304" s="225">
        <f>IF(N304="nulová",J304,0)</f>
        <v>0</v>
      </c>
      <c r="BJ304" s="17" t="s">
        <v>83</v>
      </c>
      <c r="BK304" s="225">
        <f>ROUND(I304*H304,2)</f>
        <v>0</v>
      </c>
      <c r="BL304" s="17" t="s">
        <v>125</v>
      </c>
      <c r="BM304" s="224" t="s">
        <v>420</v>
      </c>
    </row>
    <row r="305" s="2" customFormat="1">
      <c r="A305" s="38"/>
      <c r="B305" s="39"/>
      <c r="C305" s="40"/>
      <c r="D305" s="226" t="s">
        <v>127</v>
      </c>
      <c r="E305" s="40"/>
      <c r="F305" s="227" t="s">
        <v>421</v>
      </c>
      <c r="G305" s="40"/>
      <c r="H305" s="40"/>
      <c r="I305" s="228"/>
      <c r="J305" s="40"/>
      <c r="K305" s="40"/>
      <c r="L305" s="44"/>
      <c r="M305" s="229"/>
      <c r="N305" s="230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127</v>
      </c>
      <c r="AU305" s="17" t="s">
        <v>85</v>
      </c>
    </row>
    <row r="306" s="2" customFormat="1" ht="16.5" customHeight="1">
      <c r="A306" s="38"/>
      <c r="B306" s="39"/>
      <c r="C306" s="212" t="s">
        <v>422</v>
      </c>
      <c r="D306" s="212" t="s">
        <v>121</v>
      </c>
      <c r="E306" s="213" t="s">
        <v>423</v>
      </c>
      <c r="F306" s="214" t="s">
        <v>424</v>
      </c>
      <c r="G306" s="215" t="s">
        <v>419</v>
      </c>
      <c r="H306" s="216">
        <v>11.010999999999999</v>
      </c>
      <c r="I306" s="217"/>
      <c r="J306" s="218">
        <f>ROUND(I306*H306,2)</f>
        <v>0</v>
      </c>
      <c r="K306" s="219"/>
      <c r="L306" s="44"/>
      <c r="M306" s="220" t="s">
        <v>1</v>
      </c>
      <c r="N306" s="221" t="s">
        <v>43</v>
      </c>
      <c r="O306" s="91"/>
      <c r="P306" s="222">
        <f>O306*H306</f>
        <v>0</v>
      </c>
      <c r="Q306" s="222">
        <v>0</v>
      </c>
      <c r="R306" s="222">
        <f>Q306*H306</f>
        <v>0</v>
      </c>
      <c r="S306" s="222">
        <v>0</v>
      </c>
      <c r="T306" s="223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4" t="s">
        <v>125</v>
      </c>
      <c r="AT306" s="224" t="s">
        <v>121</v>
      </c>
      <c r="AU306" s="224" t="s">
        <v>85</v>
      </c>
      <c r="AY306" s="17" t="s">
        <v>119</v>
      </c>
      <c r="BE306" s="225">
        <f>IF(N306="základní",J306,0)</f>
        <v>0</v>
      </c>
      <c r="BF306" s="225">
        <f>IF(N306="snížená",J306,0)</f>
        <v>0</v>
      </c>
      <c r="BG306" s="225">
        <f>IF(N306="zákl. přenesená",J306,0)</f>
        <v>0</v>
      </c>
      <c r="BH306" s="225">
        <f>IF(N306="sníž. přenesená",J306,0)</f>
        <v>0</v>
      </c>
      <c r="BI306" s="225">
        <f>IF(N306="nulová",J306,0)</f>
        <v>0</v>
      </c>
      <c r="BJ306" s="17" t="s">
        <v>83</v>
      </c>
      <c r="BK306" s="225">
        <f>ROUND(I306*H306,2)</f>
        <v>0</v>
      </c>
      <c r="BL306" s="17" t="s">
        <v>125</v>
      </c>
      <c r="BM306" s="224" t="s">
        <v>425</v>
      </c>
    </row>
    <row r="307" s="2" customFormat="1">
      <c r="A307" s="38"/>
      <c r="B307" s="39"/>
      <c r="C307" s="40"/>
      <c r="D307" s="226" t="s">
        <v>127</v>
      </c>
      <c r="E307" s="40"/>
      <c r="F307" s="227" t="s">
        <v>426</v>
      </c>
      <c r="G307" s="40"/>
      <c r="H307" s="40"/>
      <c r="I307" s="228"/>
      <c r="J307" s="40"/>
      <c r="K307" s="40"/>
      <c r="L307" s="44"/>
      <c r="M307" s="229"/>
      <c r="N307" s="230"/>
      <c r="O307" s="91"/>
      <c r="P307" s="91"/>
      <c r="Q307" s="91"/>
      <c r="R307" s="91"/>
      <c r="S307" s="91"/>
      <c r="T307" s="92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127</v>
      </c>
      <c r="AU307" s="17" t="s">
        <v>85</v>
      </c>
    </row>
    <row r="308" s="2" customFormat="1" ht="16.5" customHeight="1">
      <c r="A308" s="38"/>
      <c r="B308" s="39"/>
      <c r="C308" s="212" t="s">
        <v>427</v>
      </c>
      <c r="D308" s="212" t="s">
        <v>121</v>
      </c>
      <c r="E308" s="213" t="s">
        <v>428</v>
      </c>
      <c r="F308" s="214" t="s">
        <v>429</v>
      </c>
      <c r="G308" s="215" t="s">
        <v>419</v>
      </c>
      <c r="H308" s="216">
        <v>88.087999999999994</v>
      </c>
      <c r="I308" s="217"/>
      <c r="J308" s="218">
        <f>ROUND(I308*H308,2)</f>
        <v>0</v>
      </c>
      <c r="K308" s="219"/>
      <c r="L308" s="44"/>
      <c r="M308" s="220" t="s">
        <v>1</v>
      </c>
      <c r="N308" s="221" t="s">
        <v>43</v>
      </c>
      <c r="O308" s="91"/>
      <c r="P308" s="222">
        <f>O308*H308</f>
        <v>0</v>
      </c>
      <c r="Q308" s="222">
        <v>0</v>
      </c>
      <c r="R308" s="222">
        <f>Q308*H308</f>
        <v>0</v>
      </c>
      <c r="S308" s="222">
        <v>0</v>
      </c>
      <c r="T308" s="223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4" t="s">
        <v>125</v>
      </c>
      <c r="AT308" s="224" t="s">
        <v>121</v>
      </c>
      <c r="AU308" s="224" t="s">
        <v>85</v>
      </c>
      <c r="AY308" s="17" t="s">
        <v>119</v>
      </c>
      <c r="BE308" s="225">
        <f>IF(N308="základní",J308,0)</f>
        <v>0</v>
      </c>
      <c r="BF308" s="225">
        <f>IF(N308="snížená",J308,0)</f>
        <v>0</v>
      </c>
      <c r="BG308" s="225">
        <f>IF(N308="zákl. přenesená",J308,0)</f>
        <v>0</v>
      </c>
      <c r="BH308" s="225">
        <f>IF(N308="sníž. přenesená",J308,0)</f>
        <v>0</v>
      </c>
      <c r="BI308" s="225">
        <f>IF(N308="nulová",J308,0)</f>
        <v>0</v>
      </c>
      <c r="BJ308" s="17" t="s">
        <v>83</v>
      </c>
      <c r="BK308" s="225">
        <f>ROUND(I308*H308,2)</f>
        <v>0</v>
      </c>
      <c r="BL308" s="17" t="s">
        <v>125</v>
      </c>
      <c r="BM308" s="224" t="s">
        <v>430</v>
      </c>
    </row>
    <row r="309" s="2" customFormat="1">
      <c r="A309" s="38"/>
      <c r="B309" s="39"/>
      <c r="C309" s="40"/>
      <c r="D309" s="226" t="s">
        <v>127</v>
      </c>
      <c r="E309" s="40"/>
      <c r="F309" s="227" t="s">
        <v>431</v>
      </c>
      <c r="G309" s="40"/>
      <c r="H309" s="40"/>
      <c r="I309" s="228"/>
      <c r="J309" s="40"/>
      <c r="K309" s="40"/>
      <c r="L309" s="44"/>
      <c r="M309" s="229"/>
      <c r="N309" s="230"/>
      <c r="O309" s="91"/>
      <c r="P309" s="91"/>
      <c r="Q309" s="91"/>
      <c r="R309" s="91"/>
      <c r="S309" s="91"/>
      <c r="T309" s="92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127</v>
      </c>
      <c r="AU309" s="17" t="s">
        <v>85</v>
      </c>
    </row>
    <row r="310" s="2" customFormat="1">
      <c r="A310" s="38"/>
      <c r="B310" s="39"/>
      <c r="C310" s="40"/>
      <c r="D310" s="226" t="s">
        <v>133</v>
      </c>
      <c r="E310" s="40"/>
      <c r="F310" s="231" t="s">
        <v>432</v>
      </c>
      <c r="G310" s="40"/>
      <c r="H310" s="40"/>
      <c r="I310" s="228"/>
      <c r="J310" s="40"/>
      <c r="K310" s="40"/>
      <c r="L310" s="44"/>
      <c r="M310" s="229"/>
      <c r="N310" s="230"/>
      <c r="O310" s="91"/>
      <c r="P310" s="91"/>
      <c r="Q310" s="91"/>
      <c r="R310" s="91"/>
      <c r="S310" s="91"/>
      <c r="T310" s="92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133</v>
      </c>
      <c r="AU310" s="17" t="s">
        <v>85</v>
      </c>
    </row>
    <row r="311" s="13" customFormat="1">
      <c r="A311" s="13"/>
      <c r="B311" s="232"/>
      <c r="C311" s="233"/>
      <c r="D311" s="226" t="s">
        <v>141</v>
      </c>
      <c r="E311" s="234" t="s">
        <v>1</v>
      </c>
      <c r="F311" s="235" t="s">
        <v>433</v>
      </c>
      <c r="G311" s="233"/>
      <c r="H311" s="236">
        <v>88.087999999999994</v>
      </c>
      <c r="I311" s="237"/>
      <c r="J311" s="233"/>
      <c r="K311" s="233"/>
      <c r="L311" s="238"/>
      <c r="M311" s="239"/>
      <c r="N311" s="240"/>
      <c r="O311" s="240"/>
      <c r="P311" s="240"/>
      <c r="Q311" s="240"/>
      <c r="R311" s="240"/>
      <c r="S311" s="240"/>
      <c r="T311" s="24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2" t="s">
        <v>141</v>
      </c>
      <c r="AU311" s="242" t="s">
        <v>85</v>
      </c>
      <c r="AV311" s="13" t="s">
        <v>85</v>
      </c>
      <c r="AW311" s="13" t="s">
        <v>34</v>
      </c>
      <c r="AX311" s="13" t="s">
        <v>83</v>
      </c>
      <c r="AY311" s="242" t="s">
        <v>119</v>
      </c>
    </row>
    <row r="312" s="12" customFormat="1" ht="22.8" customHeight="1">
      <c r="A312" s="12"/>
      <c r="B312" s="196"/>
      <c r="C312" s="197"/>
      <c r="D312" s="198" t="s">
        <v>77</v>
      </c>
      <c r="E312" s="210" t="s">
        <v>434</v>
      </c>
      <c r="F312" s="210" t="s">
        <v>435</v>
      </c>
      <c r="G312" s="197"/>
      <c r="H312" s="197"/>
      <c r="I312" s="200"/>
      <c r="J312" s="211">
        <f>BK312</f>
        <v>0</v>
      </c>
      <c r="K312" s="197"/>
      <c r="L312" s="202"/>
      <c r="M312" s="203"/>
      <c r="N312" s="204"/>
      <c r="O312" s="204"/>
      <c r="P312" s="205">
        <f>SUM(P313:P314)</f>
        <v>0</v>
      </c>
      <c r="Q312" s="204"/>
      <c r="R312" s="205">
        <f>SUM(R313:R314)</f>
        <v>0</v>
      </c>
      <c r="S312" s="204"/>
      <c r="T312" s="206">
        <f>SUM(T313:T314)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07" t="s">
        <v>83</v>
      </c>
      <c r="AT312" s="208" t="s">
        <v>77</v>
      </c>
      <c r="AU312" s="208" t="s">
        <v>83</v>
      </c>
      <c r="AY312" s="207" t="s">
        <v>119</v>
      </c>
      <c r="BK312" s="209">
        <f>SUM(BK313:BK314)</f>
        <v>0</v>
      </c>
    </row>
    <row r="313" s="2" customFormat="1" ht="16.5" customHeight="1">
      <c r="A313" s="38"/>
      <c r="B313" s="39"/>
      <c r="C313" s="212" t="s">
        <v>436</v>
      </c>
      <c r="D313" s="212" t="s">
        <v>121</v>
      </c>
      <c r="E313" s="213" t="s">
        <v>437</v>
      </c>
      <c r="F313" s="214" t="s">
        <v>438</v>
      </c>
      <c r="G313" s="215" t="s">
        <v>419</v>
      </c>
      <c r="H313" s="216">
        <v>361.54599999999999</v>
      </c>
      <c r="I313" s="217"/>
      <c r="J313" s="218">
        <f>ROUND(I313*H313,2)</f>
        <v>0</v>
      </c>
      <c r="K313" s="219"/>
      <c r="L313" s="44"/>
      <c r="M313" s="220" t="s">
        <v>1</v>
      </c>
      <c r="N313" s="221" t="s">
        <v>43</v>
      </c>
      <c r="O313" s="91"/>
      <c r="P313" s="222">
        <f>O313*H313</f>
        <v>0</v>
      </c>
      <c r="Q313" s="222">
        <v>0</v>
      </c>
      <c r="R313" s="222">
        <f>Q313*H313</f>
        <v>0</v>
      </c>
      <c r="S313" s="222">
        <v>0</v>
      </c>
      <c r="T313" s="223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4" t="s">
        <v>125</v>
      </c>
      <c r="AT313" s="224" t="s">
        <v>121</v>
      </c>
      <c r="AU313" s="224" t="s">
        <v>85</v>
      </c>
      <c r="AY313" s="17" t="s">
        <v>119</v>
      </c>
      <c r="BE313" s="225">
        <f>IF(N313="základní",J313,0)</f>
        <v>0</v>
      </c>
      <c r="BF313" s="225">
        <f>IF(N313="snížená",J313,0)</f>
        <v>0</v>
      </c>
      <c r="BG313" s="225">
        <f>IF(N313="zákl. přenesená",J313,0)</f>
        <v>0</v>
      </c>
      <c r="BH313" s="225">
        <f>IF(N313="sníž. přenesená",J313,0)</f>
        <v>0</v>
      </c>
      <c r="BI313" s="225">
        <f>IF(N313="nulová",J313,0)</f>
        <v>0</v>
      </c>
      <c r="BJ313" s="17" t="s">
        <v>83</v>
      </c>
      <c r="BK313" s="225">
        <f>ROUND(I313*H313,2)</f>
        <v>0</v>
      </c>
      <c r="BL313" s="17" t="s">
        <v>125</v>
      </c>
      <c r="BM313" s="224" t="s">
        <v>439</v>
      </c>
    </row>
    <row r="314" s="2" customFormat="1">
      <c r="A314" s="38"/>
      <c r="B314" s="39"/>
      <c r="C314" s="40"/>
      <c r="D314" s="226" t="s">
        <v>127</v>
      </c>
      <c r="E314" s="40"/>
      <c r="F314" s="227" t="s">
        <v>440</v>
      </c>
      <c r="G314" s="40"/>
      <c r="H314" s="40"/>
      <c r="I314" s="228"/>
      <c r="J314" s="40"/>
      <c r="K314" s="40"/>
      <c r="L314" s="44"/>
      <c r="M314" s="229"/>
      <c r="N314" s="230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127</v>
      </c>
      <c r="AU314" s="17" t="s">
        <v>85</v>
      </c>
    </row>
    <row r="315" s="12" customFormat="1" ht="25.92" customHeight="1">
      <c r="A315" s="12"/>
      <c r="B315" s="196"/>
      <c r="C315" s="197"/>
      <c r="D315" s="198" t="s">
        <v>77</v>
      </c>
      <c r="E315" s="199" t="s">
        <v>441</v>
      </c>
      <c r="F315" s="199" t="s">
        <v>442</v>
      </c>
      <c r="G315" s="197"/>
      <c r="H315" s="197"/>
      <c r="I315" s="200"/>
      <c r="J315" s="201">
        <f>BK315</f>
        <v>0</v>
      </c>
      <c r="K315" s="197"/>
      <c r="L315" s="202"/>
      <c r="M315" s="203"/>
      <c r="N315" s="204"/>
      <c r="O315" s="204"/>
      <c r="P315" s="205">
        <f>P316+SUM(P317:P328)+P333+P339</f>
        <v>0</v>
      </c>
      <c r="Q315" s="204"/>
      <c r="R315" s="205">
        <f>R316+SUM(R317:R328)+R333+R339</f>
        <v>0</v>
      </c>
      <c r="S315" s="204"/>
      <c r="T315" s="206">
        <f>T316+SUM(T317:T328)+T333+T339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07" t="s">
        <v>150</v>
      </c>
      <c r="AT315" s="208" t="s">
        <v>77</v>
      </c>
      <c r="AU315" s="208" t="s">
        <v>78</v>
      </c>
      <c r="AY315" s="207" t="s">
        <v>119</v>
      </c>
      <c r="BK315" s="209">
        <f>BK316+SUM(BK317:BK328)+BK333+BK339</f>
        <v>0</v>
      </c>
    </row>
    <row r="316" s="2" customFormat="1" ht="24.15" customHeight="1">
      <c r="A316" s="38"/>
      <c r="B316" s="39"/>
      <c r="C316" s="212" t="s">
        <v>443</v>
      </c>
      <c r="D316" s="212" t="s">
        <v>121</v>
      </c>
      <c r="E316" s="213" t="s">
        <v>444</v>
      </c>
      <c r="F316" s="214" t="s">
        <v>445</v>
      </c>
      <c r="G316" s="215" t="s">
        <v>446</v>
      </c>
      <c r="H316" s="216">
        <v>1</v>
      </c>
      <c r="I316" s="217"/>
      <c r="J316" s="218">
        <f>ROUND(I316*H316,2)</f>
        <v>0</v>
      </c>
      <c r="K316" s="219"/>
      <c r="L316" s="44"/>
      <c r="M316" s="220" t="s">
        <v>1</v>
      </c>
      <c r="N316" s="221" t="s">
        <v>43</v>
      </c>
      <c r="O316" s="91"/>
      <c r="P316" s="222">
        <f>O316*H316</f>
        <v>0</v>
      </c>
      <c r="Q316" s="222">
        <v>0</v>
      </c>
      <c r="R316" s="222">
        <f>Q316*H316</f>
        <v>0</v>
      </c>
      <c r="S316" s="222">
        <v>0</v>
      </c>
      <c r="T316" s="223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4" t="s">
        <v>447</v>
      </c>
      <c r="AT316" s="224" t="s">
        <v>121</v>
      </c>
      <c r="AU316" s="224" t="s">
        <v>83</v>
      </c>
      <c r="AY316" s="17" t="s">
        <v>119</v>
      </c>
      <c r="BE316" s="225">
        <f>IF(N316="základní",J316,0)</f>
        <v>0</v>
      </c>
      <c r="BF316" s="225">
        <f>IF(N316="snížená",J316,0)</f>
        <v>0</v>
      </c>
      <c r="BG316" s="225">
        <f>IF(N316="zákl. přenesená",J316,0)</f>
        <v>0</v>
      </c>
      <c r="BH316" s="225">
        <f>IF(N316="sníž. přenesená",J316,0)</f>
        <v>0</v>
      </c>
      <c r="BI316" s="225">
        <f>IF(N316="nulová",J316,0)</f>
        <v>0</v>
      </c>
      <c r="BJ316" s="17" t="s">
        <v>83</v>
      </c>
      <c r="BK316" s="225">
        <f>ROUND(I316*H316,2)</f>
        <v>0</v>
      </c>
      <c r="BL316" s="17" t="s">
        <v>447</v>
      </c>
      <c r="BM316" s="224" t="s">
        <v>448</v>
      </c>
    </row>
    <row r="317" s="2" customFormat="1">
      <c r="A317" s="38"/>
      <c r="B317" s="39"/>
      <c r="C317" s="40"/>
      <c r="D317" s="226" t="s">
        <v>127</v>
      </c>
      <c r="E317" s="40"/>
      <c r="F317" s="227" t="s">
        <v>445</v>
      </c>
      <c r="G317" s="40"/>
      <c r="H317" s="40"/>
      <c r="I317" s="228"/>
      <c r="J317" s="40"/>
      <c r="K317" s="40"/>
      <c r="L317" s="44"/>
      <c r="M317" s="229"/>
      <c r="N317" s="230"/>
      <c r="O317" s="91"/>
      <c r="P317" s="91"/>
      <c r="Q317" s="91"/>
      <c r="R317" s="91"/>
      <c r="S317" s="91"/>
      <c r="T317" s="92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127</v>
      </c>
      <c r="AU317" s="17" t="s">
        <v>83</v>
      </c>
    </row>
    <row r="318" s="2" customFormat="1" ht="24.15" customHeight="1">
      <c r="A318" s="38"/>
      <c r="B318" s="39"/>
      <c r="C318" s="212" t="s">
        <v>449</v>
      </c>
      <c r="D318" s="212" t="s">
        <v>121</v>
      </c>
      <c r="E318" s="213" t="s">
        <v>450</v>
      </c>
      <c r="F318" s="214" t="s">
        <v>451</v>
      </c>
      <c r="G318" s="215" t="s">
        <v>446</v>
      </c>
      <c r="H318" s="216">
        <v>1</v>
      </c>
      <c r="I318" s="217"/>
      <c r="J318" s="218">
        <f>ROUND(I318*H318,2)</f>
        <v>0</v>
      </c>
      <c r="K318" s="219"/>
      <c r="L318" s="44"/>
      <c r="M318" s="220" t="s">
        <v>1</v>
      </c>
      <c r="N318" s="221" t="s">
        <v>43</v>
      </c>
      <c r="O318" s="91"/>
      <c r="P318" s="222">
        <f>O318*H318</f>
        <v>0</v>
      </c>
      <c r="Q318" s="222">
        <v>0</v>
      </c>
      <c r="R318" s="222">
        <f>Q318*H318</f>
        <v>0</v>
      </c>
      <c r="S318" s="222">
        <v>0</v>
      </c>
      <c r="T318" s="223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4" t="s">
        <v>447</v>
      </c>
      <c r="AT318" s="224" t="s">
        <v>121</v>
      </c>
      <c r="AU318" s="224" t="s">
        <v>83</v>
      </c>
      <c r="AY318" s="17" t="s">
        <v>119</v>
      </c>
      <c r="BE318" s="225">
        <f>IF(N318="základní",J318,0)</f>
        <v>0</v>
      </c>
      <c r="BF318" s="225">
        <f>IF(N318="snížená",J318,0)</f>
        <v>0</v>
      </c>
      <c r="BG318" s="225">
        <f>IF(N318="zákl. přenesená",J318,0)</f>
        <v>0</v>
      </c>
      <c r="BH318" s="225">
        <f>IF(N318="sníž. přenesená",J318,0)</f>
        <v>0</v>
      </c>
      <c r="BI318" s="225">
        <f>IF(N318="nulová",J318,0)</f>
        <v>0</v>
      </c>
      <c r="BJ318" s="17" t="s">
        <v>83</v>
      </c>
      <c r="BK318" s="225">
        <f>ROUND(I318*H318,2)</f>
        <v>0</v>
      </c>
      <c r="BL318" s="17" t="s">
        <v>447</v>
      </c>
      <c r="BM318" s="224" t="s">
        <v>452</v>
      </c>
    </row>
    <row r="319" s="2" customFormat="1">
      <c r="A319" s="38"/>
      <c r="B319" s="39"/>
      <c r="C319" s="40"/>
      <c r="D319" s="226" t="s">
        <v>127</v>
      </c>
      <c r="E319" s="40"/>
      <c r="F319" s="227" t="s">
        <v>451</v>
      </c>
      <c r="G319" s="40"/>
      <c r="H319" s="40"/>
      <c r="I319" s="228"/>
      <c r="J319" s="40"/>
      <c r="K319" s="40"/>
      <c r="L319" s="44"/>
      <c r="M319" s="229"/>
      <c r="N319" s="230"/>
      <c r="O319" s="91"/>
      <c r="P319" s="91"/>
      <c r="Q319" s="91"/>
      <c r="R319" s="91"/>
      <c r="S319" s="91"/>
      <c r="T319" s="92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127</v>
      </c>
      <c r="AU319" s="17" t="s">
        <v>83</v>
      </c>
    </row>
    <row r="320" s="2" customFormat="1" ht="16.5" customHeight="1">
      <c r="A320" s="38"/>
      <c r="B320" s="39"/>
      <c r="C320" s="212" t="s">
        <v>453</v>
      </c>
      <c r="D320" s="212" t="s">
        <v>121</v>
      </c>
      <c r="E320" s="213" t="s">
        <v>454</v>
      </c>
      <c r="F320" s="214" t="s">
        <v>455</v>
      </c>
      <c r="G320" s="215" t="s">
        <v>446</v>
      </c>
      <c r="H320" s="216">
        <v>1</v>
      </c>
      <c r="I320" s="217"/>
      <c r="J320" s="218">
        <f>ROUND(I320*H320,2)</f>
        <v>0</v>
      </c>
      <c r="K320" s="219"/>
      <c r="L320" s="44"/>
      <c r="M320" s="220" t="s">
        <v>1</v>
      </c>
      <c r="N320" s="221" t="s">
        <v>43</v>
      </c>
      <c r="O320" s="91"/>
      <c r="P320" s="222">
        <f>O320*H320</f>
        <v>0</v>
      </c>
      <c r="Q320" s="222">
        <v>0</v>
      </c>
      <c r="R320" s="222">
        <f>Q320*H320</f>
        <v>0</v>
      </c>
      <c r="S320" s="222">
        <v>0</v>
      </c>
      <c r="T320" s="223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4" t="s">
        <v>447</v>
      </c>
      <c r="AT320" s="224" t="s">
        <v>121</v>
      </c>
      <c r="AU320" s="224" t="s">
        <v>83</v>
      </c>
      <c r="AY320" s="17" t="s">
        <v>119</v>
      </c>
      <c r="BE320" s="225">
        <f>IF(N320="základní",J320,0)</f>
        <v>0</v>
      </c>
      <c r="BF320" s="225">
        <f>IF(N320="snížená",J320,0)</f>
        <v>0</v>
      </c>
      <c r="BG320" s="225">
        <f>IF(N320="zákl. přenesená",J320,0)</f>
        <v>0</v>
      </c>
      <c r="BH320" s="225">
        <f>IF(N320="sníž. přenesená",J320,0)</f>
        <v>0</v>
      </c>
      <c r="BI320" s="225">
        <f>IF(N320="nulová",J320,0)</f>
        <v>0</v>
      </c>
      <c r="BJ320" s="17" t="s">
        <v>83</v>
      </c>
      <c r="BK320" s="225">
        <f>ROUND(I320*H320,2)</f>
        <v>0</v>
      </c>
      <c r="BL320" s="17" t="s">
        <v>447</v>
      </c>
      <c r="BM320" s="224" t="s">
        <v>456</v>
      </c>
    </row>
    <row r="321" s="2" customFormat="1" ht="16.5" customHeight="1">
      <c r="A321" s="38"/>
      <c r="B321" s="39"/>
      <c r="C321" s="212" t="s">
        <v>457</v>
      </c>
      <c r="D321" s="212" t="s">
        <v>121</v>
      </c>
      <c r="E321" s="213" t="s">
        <v>458</v>
      </c>
      <c r="F321" s="214" t="s">
        <v>459</v>
      </c>
      <c r="G321" s="215" t="s">
        <v>446</v>
      </c>
      <c r="H321" s="216">
        <v>1</v>
      </c>
      <c r="I321" s="217"/>
      <c r="J321" s="218">
        <f>ROUND(I321*H321,2)</f>
        <v>0</v>
      </c>
      <c r="K321" s="219"/>
      <c r="L321" s="44"/>
      <c r="M321" s="220" t="s">
        <v>1</v>
      </c>
      <c r="N321" s="221" t="s">
        <v>43</v>
      </c>
      <c r="O321" s="91"/>
      <c r="P321" s="222">
        <f>O321*H321</f>
        <v>0</v>
      </c>
      <c r="Q321" s="222">
        <v>0</v>
      </c>
      <c r="R321" s="222">
        <f>Q321*H321</f>
        <v>0</v>
      </c>
      <c r="S321" s="222">
        <v>0</v>
      </c>
      <c r="T321" s="223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4" t="s">
        <v>447</v>
      </c>
      <c r="AT321" s="224" t="s">
        <v>121</v>
      </c>
      <c r="AU321" s="224" t="s">
        <v>83</v>
      </c>
      <c r="AY321" s="17" t="s">
        <v>119</v>
      </c>
      <c r="BE321" s="225">
        <f>IF(N321="základní",J321,0)</f>
        <v>0</v>
      </c>
      <c r="BF321" s="225">
        <f>IF(N321="snížená",J321,0)</f>
        <v>0</v>
      </c>
      <c r="BG321" s="225">
        <f>IF(N321="zákl. přenesená",J321,0)</f>
        <v>0</v>
      </c>
      <c r="BH321" s="225">
        <f>IF(N321="sníž. přenesená",J321,0)</f>
        <v>0</v>
      </c>
      <c r="BI321" s="225">
        <f>IF(N321="nulová",J321,0)</f>
        <v>0</v>
      </c>
      <c r="BJ321" s="17" t="s">
        <v>83</v>
      </c>
      <c r="BK321" s="225">
        <f>ROUND(I321*H321,2)</f>
        <v>0</v>
      </c>
      <c r="BL321" s="17" t="s">
        <v>447</v>
      </c>
      <c r="BM321" s="224" t="s">
        <v>460</v>
      </c>
    </row>
    <row r="322" s="2" customFormat="1" ht="16.5" customHeight="1">
      <c r="A322" s="38"/>
      <c r="B322" s="39"/>
      <c r="C322" s="212" t="s">
        <v>461</v>
      </c>
      <c r="D322" s="212" t="s">
        <v>121</v>
      </c>
      <c r="E322" s="213" t="s">
        <v>462</v>
      </c>
      <c r="F322" s="214" t="s">
        <v>463</v>
      </c>
      <c r="G322" s="215" t="s">
        <v>446</v>
      </c>
      <c r="H322" s="216">
        <v>1</v>
      </c>
      <c r="I322" s="217"/>
      <c r="J322" s="218">
        <f>ROUND(I322*H322,2)</f>
        <v>0</v>
      </c>
      <c r="K322" s="219"/>
      <c r="L322" s="44"/>
      <c r="M322" s="220" t="s">
        <v>1</v>
      </c>
      <c r="N322" s="221" t="s">
        <v>43</v>
      </c>
      <c r="O322" s="91"/>
      <c r="P322" s="222">
        <f>O322*H322</f>
        <v>0</v>
      </c>
      <c r="Q322" s="222">
        <v>0</v>
      </c>
      <c r="R322" s="222">
        <f>Q322*H322</f>
        <v>0</v>
      </c>
      <c r="S322" s="222">
        <v>0</v>
      </c>
      <c r="T322" s="223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4" t="s">
        <v>447</v>
      </c>
      <c r="AT322" s="224" t="s">
        <v>121</v>
      </c>
      <c r="AU322" s="224" t="s">
        <v>83</v>
      </c>
      <c r="AY322" s="17" t="s">
        <v>119</v>
      </c>
      <c r="BE322" s="225">
        <f>IF(N322="základní",J322,0)</f>
        <v>0</v>
      </c>
      <c r="BF322" s="225">
        <f>IF(N322="snížená",J322,0)</f>
        <v>0</v>
      </c>
      <c r="BG322" s="225">
        <f>IF(N322="zákl. přenesená",J322,0)</f>
        <v>0</v>
      </c>
      <c r="BH322" s="225">
        <f>IF(N322="sníž. přenesená",J322,0)</f>
        <v>0</v>
      </c>
      <c r="BI322" s="225">
        <f>IF(N322="nulová",J322,0)</f>
        <v>0</v>
      </c>
      <c r="BJ322" s="17" t="s">
        <v>83</v>
      </c>
      <c r="BK322" s="225">
        <f>ROUND(I322*H322,2)</f>
        <v>0</v>
      </c>
      <c r="BL322" s="17" t="s">
        <v>447</v>
      </c>
      <c r="BM322" s="224" t="s">
        <v>464</v>
      </c>
    </row>
    <row r="323" s="2" customFormat="1">
      <c r="A323" s="38"/>
      <c r="B323" s="39"/>
      <c r="C323" s="40"/>
      <c r="D323" s="226" t="s">
        <v>127</v>
      </c>
      <c r="E323" s="40"/>
      <c r="F323" s="227" t="s">
        <v>463</v>
      </c>
      <c r="G323" s="40"/>
      <c r="H323" s="40"/>
      <c r="I323" s="228"/>
      <c r="J323" s="40"/>
      <c r="K323" s="40"/>
      <c r="L323" s="44"/>
      <c r="M323" s="229"/>
      <c r="N323" s="230"/>
      <c r="O323" s="91"/>
      <c r="P323" s="91"/>
      <c r="Q323" s="91"/>
      <c r="R323" s="91"/>
      <c r="S323" s="91"/>
      <c r="T323" s="92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127</v>
      </c>
      <c r="AU323" s="17" t="s">
        <v>83</v>
      </c>
    </row>
    <row r="324" s="2" customFormat="1" ht="16.5" customHeight="1">
      <c r="A324" s="38"/>
      <c r="B324" s="39"/>
      <c r="C324" s="212" t="s">
        <v>465</v>
      </c>
      <c r="D324" s="212" t="s">
        <v>121</v>
      </c>
      <c r="E324" s="213" t="s">
        <v>466</v>
      </c>
      <c r="F324" s="214" t="s">
        <v>467</v>
      </c>
      <c r="G324" s="215" t="s">
        <v>446</v>
      </c>
      <c r="H324" s="216">
        <v>1</v>
      </c>
      <c r="I324" s="217"/>
      <c r="J324" s="218">
        <f>ROUND(I324*H324,2)</f>
        <v>0</v>
      </c>
      <c r="K324" s="219"/>
      <c r="L324" s="44"/>
      <c r="M324" s="220" t="s">
        <v>1</v>
      </c>
      <c r="N324" s="221" t="s">
        <v>43</v>
      </c>
      <c r="O324" s="91"/>
      <c r="P324" s="222">
        <f>O324*H324</f>
        <v>0</v>
      </c>
      <c r="Q324" s="222">
        <v>0</v>
      </c>
      <c r="R324" s="222">
        <f>Q324*H324</f>
        <v>0</v>
      </c>
      <c r="S324" s="222">
        <v>0</v>
      </c>
      <c r="T324" s="223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4" t="s">
        <v>447</v>
      </c>
      <c r="AT324" s="224" t="s">
        <v>121</v>
      </c>
      <c r="AU324" s="224" t="s">
        <v>83</v>
      </c>
      <c r="AY324" s="17" t="s">
        <v>119</v>
      </c>
      <c r="BE324" s="225">
        <f>IF(N324="základní",J324,0)</f>
        <v>0</v>
      </c>
      <c r="BF324" s="225">
        <f>IF(N324="snížená",J324,0)</f>
        <v>0</v>
      </c>
      <c r="BG324" s="225">
        <f>IF(N324="zákl. přenesená",J324,0)</f>
        <v>0</v>
      </c>
      <c r="BH324" s="225">
        <f>IF(N324="sníž. přenesená",J324,0)</f>
        <v>0</v>
      </c>
      <c r="BI324" s="225">
        <f>IF(N324="nulová",J324,0)</f>
        <v>0</v>
      </c>
      <c r="BJ324" s="17" t="s">
        <v>83</v>
      </c>
      <c r="BK324" s="225">
        <f>ROUND(I324*H324,2)</f>
        <v>0</v>
      </c>
      <c r="BL324" s="17" t="s">
        <v>447</v>
      </c>
      <c r="BM324" s="224" t="s">
        <v>468</v>
      </c>
    </row>
    <row r="325" s="2" customFormat="1">
      <c r="A325" s="38"/>
      <c r="B325" s="39"/>
      <c r="C325" s="40"/>
      <c r="D325" s="226" t="s">
        <v>127</v>
      </c>
      <c r="E325" s="40"/>
      <c r="F325" s="227" t="s">
        <v>467</v>
      </c>
      <c r="G325" s="40"/>
      <c r="H325" s="40"/>
      <c r="I325" s="228"/>
      <c r="J325" s="40"/>
      <c r="K325" s="40"/>
      <c r="L325" s="44"/>
      <c r="M325" s="229"/>
      <c r="N325" s="230"/>
      <c r="O325" s="91"/>
      <c r="P325" s="91"/>
      <c r="Q325" s="91"/>
      <c r="R325" s="91"/>
      <c r="S325" s="91"/>
      <c r="T325" s="92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127</v>
      </c>
      <c r="AU325" s="17" t="s">
        <v>83</v>
      </c>
    </row>
    <row r="326" s="2" customFormat="1" ht="24.15" customHeight="1">
      <c r="A326" s="38"/>
      <c r="B326" s="39"/>
      <c r="C326" s="212" t="s">
        <v>469</v>
      </c>
      <c r="D326" s="212" t="s">
        <v>121</v>
      </c>
      <c r="E326" s="213" t="s">
        <v>470</v>
      </c>
      <c r="F326" s="214" t="s">
        <v>471</v>
      </c>
      <c r="G326" s="215" t="s">
        <v>472</v>
      </c>
      <c r="H326" s="216">
        <v>1</v>
      </c>
      <c r="I326" s="217"/>
      <c r="J326" s="218">
        <f>ROUND(I326*H326,2)</f>
        <v>0</v>
      </c>
      <c r="K326" s="219"/>
      <c r="L326" s="44"/>
      <c r="M326" s="220" t="s">
        <v>1</v>
      </c>
      <c r="N326" s="221" t="s">
        <v>43</v>
      </c>
      <c r="O326" s="91"/>
      <c r="P326" s="222">
        <f>O326*H326</f>
        <v>0</v>
      </c>
      <c r="Q326" s="222">
        <v>0</v>
      </c>
      <c r="R326" s="222">
        <f>Q326*H326</f>
        <v>0</v>
      </c>
      <c r="S326" s="222">
        <v>0</v>
      </c>
      <c r="T326" s="223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4" t="s">
        <v>447</v>
      </c>
      <c r="AT326" s="224" t="s">
        <v>121</v>
      </c>
      <c r="AU326" s="224" t="s">
        <v>83</v>
      </c>
      <c r="AY326" s="17" t="s">
        <v>119</v>
      </c>
      <c r="BE326" s="225">
        <f>IF(N326="základní",J326,0)</f>
        <v>0</v>
      </c>
      <c r="BF326" s="225">
        <f>IF(N326="snížená",J326,0)</f>
        <v>0</v>
      </c>
      <c r="BG326" s="225">
        <f>IF(N326="zákl. přenesená",J326,0)</f>
        <v>0</v>
      </c>
      <c r="BH326" s="225">
        <f>IF(N326="sníž. přenesená",J326,0)</f>
        <v>0</v>
      </c>
      <c r="BI326" s="225">
        <f>IF(N326="nulová",J326,0)</f>
        <v>0</v>
      </c>
      <c r="BJ326" s="17" t="s">
        <v>83</v>
      </c>
      <c r="BK326" s="225">
        <f>ROUND(I326*H326,2)</f>
        <v>0</v>
      </c>
      <c r="BL326" s="17" t="s">
        <v>447</v>
      </c>
      <c r="BM326" s="224" t="s">
        <v>473</v>
      </c>
    </row>
    <row r="327" s="2" customFormat="1">
      <c r="A327" s="38"/>
      <c r="B327" s="39"/>
      <c r="C327" s="40"/>
      <c r="D327" s="226" t="s">
        <v>127</v>
      </c>
      <c r="E327" s="40"/>
      <c r="F327" s="227" t="s">
        <v>471</v>
      </c>
      <c r="G327" s="40"/>
      <c r="H327" s="40"/>
      <c r="I327" s="228"/>
      <c r="J327" s="40"/>
      <c r="K327" s="40"/>
      <c r="L327" s="44"/>
      <c r="M327" s="229"/>
      <c r="N327" s="230"/>
      <c r="O327" s="91"/>
      <c r="P327" s="91"/>
      <c r="Q327" s="91"/>
      <c r="R327" s="91"/>
      <c r="S327" s="91"/>
      <c r="T327" s="92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127</v>
      </c>
      <c r="AU327" s="17" t="s">
        <v>83</v>
      </c>
    </row>
    <row r="328" s="12" customFormat="1" ht="22.8" customHeight="1">
      <c r="A328" s="12"/>
      <c r="B328" s="196"/>
      <c r="C328" s="197"/>
      <c r="D328" s="198" t="s">
        <v>77</v>
      </c>
      <c r="E328" s="210" t="s">
        <v>474</v>
      </c>
      <c r="F328" s="210" t="s">
        <v>475</v>
      </c>
      <c r="G328" s="197"/>
      <c r="H328" s="197"/>
      <c r="I328" s="200"/>
      <c r="J328" s="211">
        <f>BK328</f>
        <v>0</v>
      </c>
      <c r="K328" s="197"/>
      <c r="L328" s="202"/>
      <c r="M328" s="203"/>
      <c r="N328" s="204"/>
      <c r="O328" s="204"/>
      <c r="P328" s="205">
        <f>SUM(P329:P332)</f>
        <v>0</v>
      </c>
      <c r="Q328" s="204"/>
      <c r="R328" s="205">
        <f>SUM(R329:R332)</f>
        <v>0</v>
      </c>
      <c r="S328" s="204"/>
      <c r="T328" s="206">
        <f>SUM(T329:T332)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07" t="s">
        <v>150</v>
      </c>
      <c r="AT328" s="208" t="s">
        <v>77</v>
      </c>
      <c r="AU328" s="208" t="s">
        <v>83</v>
      </c>
      <c r="AY328" s="207" t="s">
        <v>119</v>
      </c>
      <c r="BK328" s="209">
        <f>SUM(BK329:BK332)</f>
        <v>0</v>
      </c>
    </row>
    <row r="329" s="2" customFormat="1" ht="16.5" customHeight="1">
      <c r="A329" s="38"/>
      <c r="B329" s="39"/>
      <c r="C329" s="212" t="s">
        <v>476</v>
      </c>
      <c r="D329" s="212" t="s">
        <v>121</v>
      </c>
      <c r="E329" s="213" t="s">
        <v>477</v>
      </c>
      <c r="F329" s="214" t="s">
        <v>478</v>
      </c>
      <c r="G329" s="215" t="s">
        <v>472</v>
      </c>
      <c r="H329" s="216">
        <v>1</v>
      </c>
      <c r="I329" s="217"/>
      <c r="J329" s="218">
        <f>ROUND(I329*H329,2)</f>
        <v>0</v>
      </c>
      <c r="K329" s="219"/>
      <c r="L329" s="44"/>
      <c r="M329" s="220" t="s">
        <v>1</v>
      </c>
      <c r="N329" s="221" t="s">
        <v>43</v>
      </c>
      <c r="O329" s="91"/>
      <c r="P329" s="222">
        <f>O329*H329</f>
        <v>0</v>
      </c>
      <c r="Q329" s="222">
        <v>0</v>
      </c>
      <c r="R329" s="222">
        <f>Q329*H329</f>
        <v>0</v>
      </c>
      <c r="S329" s="222">
        <v>0</v>
      </c>
      <c r="T329" s="223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4" t="s">
        <v>125</v>
      </c>
      <c r="AT329" s="224" t="s">
        <v>121</v>
      </c>
      <c r="AU329" s="224" t="s">
        <v>85</v>
      </c>
      <c r="AY329" s="17" t="s">
        <v>119</v>
      </c>
      <c r="BE329" s="225">
        <f>IF(N329="základní",J329,0)</f>
        <v>0</v>
      </c>
      <c r="BF329" s="225">
        <f>IF(N329="snížená",J329,0)</f>
        <v>0</v>
      </c>
      <c r="BG329" s="225">
        <f>IF(N329="zákl. přenesená",J329,0)</f>
        <v>0</v>
      </c>
      <c r="BH329" s="225">
        <f>IF(N329="sníž. přenesená",J329,0)</f>
        <v>0</v>
      </c>
      <c r="BI329" s="225">
        <f>IF(N329="nulová",J329,0)</f>
        <v>0</v>
      </c>
      <c r="BJ329" s="17" t="s">
        <v>83</v>
      </c>
      <c r="BK329" s="225">
        <f>ROUND(I329*H329,2)</f>
        <v>0</v>
      </c>
      <c r="BL329" s="17" t="s">
        <v>125</v>
      </c>
      <c r="BM329" s="224" t="s">
        <v>479</v>
      </c>
    </row>
    <row r="330" s="2" customFormat="1">
      <c r="A330" s="38"/>
      <c r="B330" s="39"/>
      <c r="C330" s="40"/>
      <c r="D330" s="226" t="s">
        <v>127</v>
      </c>
      <c r="E330" s="40"/>
      <c r="F330" s="227" t="s">
        <v>478</v>
      </c>
      <c r="G330" s="40"/>
      <c r="H330" s="40"/>
      <c r="I330" s="228"/>
      <c r="J330" s="40"/>
      <c r="K330" s="40"/>
      <c r="L330" s="44"/>
      <c r="M330" s="229"/>
      <c r="N330" s="230"/>
      <c r="O330" s="91"/>
      <c r="P330" s="91"/>
      <c r="Q330" s="91"/>
      <c r="R330" s="91"/>
      <c r="S330" s="91"/>
      <c r="T330" s="92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127</v>
      </c>
      <c r="AU330" s="17" t="s">
        <v>85</v>
      </c>
    </row>
    <row r="331" s="2" customFormat="1" ht="16.5" customHeight="1">
      <c r="A331" s="38"/>
      <c r="B331" s="39"/>
      <c r="C331" s="212" t="s">
        <v>480</v>
      </c>
      <c r="D331" s="212" t="s">
        <v>121</v>
      </c>
      <c r="E331" s="213" t="s">
        <v>481</v>
      </c>
      <c r="F331" s="214" t="s">
        <v>482</v>
      </c>
      <c r="G331" s="215" t="s">
        <v>472</v>
      </c>
      <c r="H331" s="216">
        <v>1</v>
      </c>
      <c r="I331" s="217"/>
      <c r="J331" s="218">
        <f>ROUND(I331*H331,2)</f>
        <v>0</v>
      </c>
      <c r="K331" s="219"/>
      <c r="L331" s="44"/>
      <c r="M331" s="220" t="s">
        <v>1</v>
      </c>
      <c r="N331" s="221" t="s">
        <v>43</v>
      </c>
      <c r="O331" s="91"/>
      <c r="P331" s="222">
        <f>O331*H331</f>
        <v>0</v>
      </c>
      <c r="Q331" s="222">
        <v>0</v>
      </c>
      <c r="R331" s="222">
        <f>Q331*H331</f>
        <v>0</v>
      </c>
      <c r="S331" s="222">
        <v>0</v>
      </c>
      <c r="T331" s="223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24" t="s">
        <v>483</v>
      </c>
      <c r="AT331" s="224" t="s">
        <v>121</v>
      </c>
      <c r="AU331" s="224" t="s">
        <v>85</v>
      </c>
      <c r="AY331" s="17" t="s">
        <v>119</v>
      </c>
      <c r="BE331" s="225">
        <f>IF(N331="základní",J331,0)</f>
        <v>0</v>
      </c>
      <c r="BF331" s="225">
        <f>IF(N331="snížená",J331,0)</f>
        <v>0</v>
      </c>
      <c r="BG331" s="225">
        <f>IF(N331="zákl. přenesená",J331,0)</f>
        <v>0</v>
      </c>
      <c r="BH331" s="225">
        <f>IF(N331="sníž. přenesená",J331,0)</f>
        <v>0</v>
      </c>
      <c r="BI331" s="225">
        <f>IF(N331="nulová",J331,0)</f>
        <v>0</v>
      </c>
      <c r="BJ331" s="17" t="s">
        <v>83</v>
      </c>
      <c r="BK331" s="225">
        <f>ROUND(I331*H331,2)</f>
        <v>0</v>
      </c>
      <c r="BL331" s="17" t="s">
        <v>483</v>
      </c>
      <c r="BM331" s="224" t="s">
        <v>484</v>
      </c>
    </row>
    <row r="332" s="2" customFormat="1">
      <c r="A332" s="38"/>
      <c r="B332" s="39"/>
      <c r="C332" s="40"/>
      <c r="D332" s="226" t="s">
        <v>127</v>
      </c>
      <c r="E332" s="40"/>
      <c r="F332" s="227" t="s">
        <v>485</v>
      </c>
      <c r="G332" s="40"/>
      <c r="H332" s="40"/>
      <c r="I332" s="228"/>
      <c r="J332" s="40"/>
      <c r="K332" s="40"/>
      <c r="L332" s="44"/>
      <c r="M332" s="229"/>
      <c r="N332" s="230"/>
      <c r="O332" s="91"/>
      <c r="P332" s="91"/>
      <c r="Q332" s="91"/>
      <c r="R332" s="91"/>
      <c r="S332" s="91"/>
      <c r="T332" s="92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127</v>
      </c>
      <c r="AU332" s="17" t="s">
        <v>85</v>
      </c>
    </row>
    <row r="333" s="12" customFormat="1" ht="22.8" customHeight="1">
      <c r="A333" s="12"/>
      <c r="B333" s="196"/>
      <c r="C333" s="197"/>
      <c r="D333" s="198" t="s">
        <v>77</v>
      </c>
      <c r="E333" s="210" t="s">
        <v>486</v>
      </c>
      <c r="F333" s="210" t="s">
        <v>487</v>
      </c>
      <c r="G333" s="197"/>
      <c r="H333" s="197"/>
      <c r="I333" s="200"/>
      <c r="J333" s="211">
        <f>BK333</f>
        <v>0</v>
      </c>
      <c r="K333" s="197"/>
      <c r="L333" s="202"/>
      <c r="M333" s="203"/>
      <c r="N333" s="204"/>
      <c r="O333" s="204"/>
      <c r="P333" s="205">
        <f>SUM(P334:P338)</f>
        <v>0</v>
      </c>
      <c r="Q333" s="204"/>
      <c r="R333" s="205">
        <f>SUM(R334:R338)</f>
        <v>0</v>
      </c>
      <c r="S333" s="204"/>
      <c r="T333" s="206">
        <f>SUM(T334:T338)</f>
        <v>0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07" t="s">
        <v>150</v>
      </c>
      <c r="AT333" s="208" t="s">
        <v>77</v>
      </c>
      <c r="AU333" s="208" t="s">
        <v>83</v>
      </c>
      <c r="AY333" s="207" t="s">
        <v>119</v>
      </c>
      <c r="BK333" s="209">
        <f>SUM(BK334:BK338)</f>
        <v>0</v>
      </c>
    </row>
    <row r="334" s="2" customFormat="1" ht="16.5" customHeight="1">
      <c r="A334" s="38"/>
      <c r="B334" s="39"/>
      <c r="C334" s="212" t="s">
        <v>488</v>
      </c>
      <c r="D334" s="212" t="s">
        <v>121</v>
      </c>
      <c r="E334" s="213" t="s">
        <v>489</v>
      </c>
      <c r="F334" s="214" t="s">
        <v>487</v>
      </c>
      <c r="G334" s="215" t="s">
        <v>472</v>
      </c>
      <c r="H334" s="216">
        <v>1</v>
      </c>
      <c r="I334" s="217"/>
      <c r="J334" s="218">
        <f>ROUND(I334*H334,2)</f>
        <v>0</v>
      </c>
      <c r="K334" s="219"/>
      <c r="L334" s="44"/>
      <c r="M334" s="220" t="s">
        <v>1</v>
      </c>
      <c r="N334" s="221" t="s">
        <v>43</v>
      </c>
      <c r="O334" s="91"/>
      <c r="P334" s="222">
        <f>O334*H334</f>
        <v>0</v>
      </c>
      <c r="Q334" s="222">
        <v>0</v>
      </c>
      <c r="R334" s="222">
        <f>Q334*H334</f>
        <v>0</v>
      </c>
      <c r="S334" s="222">
        <v>0</v>
      </c>
      <c r="T334" s="223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24" t="s">
        <v>125</v>
      </c>
      <c r="AT334" s="224" t="s">
        <v>121</v>
      </c>
      <c r="AU334" s="224" t="s">
        <v>85</v>
      </c>
      <c r="AY334" s="17" t="s">
        <v>119</v>
      </c>
      <c r="BE334" s="225">
        <f>IF(N334="základní",J334,0)</f>
        <v>0</v>
      </c>
      <c r="BF334" s="225">
        <f>IF(N334="snížená",J334,0)</f>
        <v>0</v>
      </c>
      <c r="BG334" s="225">
        <f>IF(N334="zákl. přenesená",J334,0)</f>
        <v>0</v>
      </c>
      <c r="BH334" s="225">
        <f>IF(N334="sníž. přenesená",J334,0)</f>
        <v>0</v>
      </c>
      <c r="BI334" s="225">
        <f>IF(N334="nulová",J334,0)</f>
        <v>0</v>
      </c>
      <c r="BJ334" s="17" t="s">
        <v>83</v>
      </c>
      <c r="BK334" s="225">
        <f>ROUND(I334*H334,2)</f>
        <v>0</v>
      </c>
      <c r="BL334" s="17" t="s">
        <v>125</v>
      </c>
      <c r="BM334" s="224" t="s">
        <v>490</v>
      </c>
    </row>
    <row r="335" s="2" customFormat="1">
      <c r="A335" s="38"/>
      <c r="B335" s="39"/>
      <c r="C335" s="40"/>
      <c r="D335" s="226" t="s">
        <v>127</v>
      </c>
      <c r="E335" s="40"/>
      <c r="F335" s="227" t="s">
        <v>487</v>
      </c>
      <c r="G335" s="40"/>
      <c r="H335" s="40"/>
      <c r="I335" s="228"/>
      <c r="J335" s="40"/>
      <c r="K335" s="40"/>
      <c r="L335" s="44"/>
      <c r="M335" s="229"/>
      <c r="N335" s="230"/>
      <c r="O335" s="91"/>
      <c r="P335" s="91"/>
      <c r="Q335" s="91"/>
      <c r="R335" s="91"/>
      <c r="S335" s="91"/>
      <c r="T335" s="92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127</v>
      </c>
      <c r="AU335" s="17" t="s">
        <v>85</v>
      </c>
    </row>
    <row r="336" s="2" customFormat="1">
      <c r="A336" s="38"/>
      <c r="B336" s="39"/>
      <c r="C336" s="40"/>
      <c r="D336" s="226" t="s">
        <v>133</v>
      </c>
      <c r="E336" s="40"/>
      <c r="F336" s="231" t="s">
        <v>491</v>
      </c>
      <c r="G336" s="40"/>
      <c r="H336" s="40"/>
      <c r="I336" s="228"/>
      <c r="J336" s="40"/>
      <c r="K336" s="40"/>
      <c r="L336" s="44"/>
      <c r="M336" s="229"/>
      <c r="N336" s="230"/>
      <c r="O336" s="91"/>
      <c r="P336" s="91"/>
      <c r="Q336" s="91"/>
      <c r="R336" s="91"/>
      <c r="S336" s="91"/>
      <c r="T336" s="92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133</v>
      </c>
      <c r="AU336" s="17" t="s">
        <v>85</v>
      </c>
    </row>
    <row r="337" s="2" customFormat="1" ht="16.5" customHeight="1">
      <c r="A337" s="38"/>
      <c r="B337" s="39"/>
      <c r="C337" s="212" t="s">
        <v>492</v>
      </c>
      <c r="D337" s="212" t="s">
        <v>121</v>
      </c>
      <c r="E337" s="213" t="s">
        <v>493</v>
      </c>
      <c r="F337" s="214" t="s">
        <v>494</v>
      </c>
      <c r="G337" s="215" t="s">
        <v>472</v>
      </c>
      <c r="H337" s="216">
        <v>1</v>
      </c>
      <c r="I337" s="217"/>
      <c r="J337" s="218">
        <f>ROUND(I337*H337,2)</f>
        <v>0</v>
      </c>
      <c r="K337" s="219"/>
      <c r="L337" s="44"/>
      <c r="M337" s="220" t="s">
        <v>1</v>
      </c>
      <c r="N337" s="221" t="s">
        <v>43</v>
      </c>
      <c r="O337" s="91"/>
      <c r="P337" s="222">
        <f>O337*H337</f>
        <v>0</v>
      </c>
      <c r="Q337" s="222">
        <v>0</v>
      </c>
      <c r="R337" s="222">
        <f>Q337*H337</f>
        <v>0</v>
      </c>
      <c r="S337" s="222">
        <v>0</v>
      </c>
      <c r="T337" s="223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24" t="s">
        <v>125</v>
      </c>
      <c r="AT337" s="224" t="s">
        <v>121</v>
      </c>
      <c r="AU337" s="224" t="s">
        <v>85</v>
      </c>
      <c r="AY337" s="17" t="s">
        <v>119</v>
      </c>
      <c r="BE337" s="225">
        <f>IF(N337="základní",J337,0)</f>
        <v>0</v>
      </c>
      <c r="BF337" s="225">
        <f>IF(N337="snížená",J337,0)</f>
        <v>0</v>
      </c>
      <c r="BG337" s="225">
        <f>IF(N337="zákl. přenesená",J337,0)</f>
        <v>0</v>
      </c>
      <c r="BH337" s="225">
        <f>IF(N337="sníž. přenesená",J337,0)</f>
        <v>0</v>
      </c>
      <c r="BI337" s="225">
        <f>IF(N337="nulová",J337,0)</f>
        <v>0</v>
      </c>
      <c r="BJ337" s="17" t="s">
        <v>83</v>
      </c>
      <c r="BK337" s="225">
        <f>ROUND(I337*H337,2)</f>
        <v>0</v>
      </c>
      <c r="BL337" s="17" t="s">
        <v>125</v>
      </c>
      <c r="BM337" s="224" t="s">
        <v>495</v>
      </c>
    </row>
    <row r="338" s="2" customFormat="1">
      <c r="A338" s="38"/>
      <c r="B338" s="39"/>
      <c r="C338" s="40"/>
      <c r="D338" s="226" t="s">
        <v>127</v>
      </c>
      <c r="E338" s="40"/>
      <c r="F338" s="227" t="s">
        <v>494</v>
      </c>
      <c r="G338" s="40"/>
      <c r="H338" s="40"/>
      <c r="I338" s="228"/>
      <c r="J338" s="40"/>
      <c r="K338" s="40"/>
      <c r="L338" s="44"/>
      <c r="M338" s="229"/>
      <c r="N338" s="230"/>
      <c r="O338" s="91"/>
      <c r="P338" s="91"/>
      <c r="Q338" s="91"/>
      <c r="R338" s="91"/>
      <c r="S338" s="91"/>
      <c r="T338" s="92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127</v>
      </c>
      <c r="AU338" s="17" t="s">
        <v>85</v>
      </c>
    </row>
    <row r="339" s="12" customFormat="1" ht="22.8" customHeight="1">
      <c r="A339" s="12"/>
      <c r="B339" s="196"/>
      <c r="C339" s="197"/>
      <c r="D339" s="198" t="s">
        <v>77</v>
      </c>
      <c r="E339" s="210" t="s">
        <v>496</v>
      </c>
      <c r="F339" s="210" t="s">
        <v>497</v>
      </c>
      <c r="G339" s="197"/>
      <c r="H339" s="197"/>
      <c r="I339" s="200"/>
      <c r="J339" s="211">
        <f>BK339</f>
        <v>0</v>
      </c>
      <c r="K339" s="197"/>
      <c r="L339" s="202"/>
      <c r="M339" s="203"/>
      <c r="N339" s="204"/>
      <c r="O339" s="204"/>
      <c r="P339" s="205">
        <f>SUM(P340:P341)</f>
        <v>0</v>
      </c>
      <c r="Q339" s="204"/>
      <c r="R339" s="205">
        <f>SUM(R340:R341)</f>
        <v>0</v>
      </c>
      <c r="S339" s="204"/>
      <c r="T339" s="206">
        <f>SUM(T340:T341)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07" t="s">
        <v>150</v>
      </c>
      <c r="AT339" s="208" t="s">
        <v>77</v>
      </c>
      <c r="AU339" s="208" t="s">
        <v>83</v>
      </c>
      <c r="AY339" s="207" t="s">
        <v>119</v>
      </c>
      <c r="BK339" s="209">
        <f>SUM(BK340:BK341)</f>
        <v>0</v>
      </c>
    </row>
    <row r="340" s="2" customFormat="1" ht="16.5" customHeight="1">
      <c r="A340" s="38"/>
      <c r="B340" s="39"/>
      <c r="C340" s="212" t="s">
        <v>498</v>
      </c>
      <c r="D340" s="212" t="s">
        <v>121</v>
      </c>
      <c r="E340" s="213" t="s">
        <v>499</v>
      </c>
      <c r="F340" s="214" t="s">
        <v>500</v>
      </c>
      <c r="G340" s="215" t="s">
        <v>472</v>
      </c>
      <c r="H340" s="216">
        <v>1</v>
      </c>
      <c r="I340" s="217"/>
      <c r="J340" s="218">
        <f>ROUND(I340*H340,2)</f>
        <v>0</v>
      </c>
      <c r="K340" s="219"/>
      <c r="L340" s="44"/>
      <c r="M340" s="220" t="s">
        <v>1</v>
      </c>
      <c r="N340" s="221" t="s">
        <v>43</v>
      </c>
      <c r="O340" s="91"/>
      <c r="P340" s="222">
        <f>O340*H340</f>
        <v>0</v>
      </c>
      <c r="Q340" s="222">
        <v>0</v>
      </c>
      <c r="R340" s="222">
        <f>Q340*H340</f>
        <v>0</v>
      </c>
      <c r="S340" s="222">
        <v>0</v>
      </c>
      <c r="T340" s="223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4" t="s">
        <v>483</v>
      </c>
      <c r="AT340" s="224" t="s">
        <v>121</v>
      </c>
      <c r="AU340" s="224" t="s">
        <v>85</v>
      </c>
      <c r="AY340" s="17" t="s">
        <v>119</v>
      </c>
      <c r="BE340" s="225">
        <f>IF(N340="základní",J340,0)</f>
        <v>0</v>
      </c>
      <c r="BF340" s="225">
        <f>IF(N340="snížená",J340,0)</f>
        <v>0</v>
      </c>
      <c r="BG340" s="225">
        <f>IF(N340="zákl. přenesená",J340,0)</f>
        <v>0</v>
      </c>
      <c r="BH340" s="225">
        <f>IF(N340="sníž. přenesená",J340,0)</f>
        <v>0</v>
      </c>
      <c r="BI340" s="225">
        <f>IF(N340="nulová",J340,0)</f>
        <v>0</v>
      </c>
      <c r="BJ340" s="17" t="s">
        <v>83</v>
      </c>
      <c r="BK340" s="225">
        <f>ROUND(I340*H340,2)</f>
        <v>0</v>
      </c>
      <c r="BL340" s="17" t="s">
        <v>483</v>
      </c>
      <c r="BM340" s="224" t="s">
        <v>501</v>
      </c>
    </row>
    <row r="341" s="2" customFormat="1">
      <c r="A341" s="38"/>
      <c r="B341" s="39"/>
      <c r="C341" s="40"/>
      <c r="D341" s="226" t="s">
        <v>127</v>
      </c>
      <c r="E341" s="40"/>
      <c r="F341" s="227" t="s">
        <v>500</v>
      </c>
      <c r="G341" s="40"/>
      <c r="H341" s="40"/>
      <c r="I341" s="228"/>
      <c r="J341" s="40"/>
      <c r="K341" s="40"/>
      <c r="L341" s="44"/>
      <c r="M341" s="275"/>
      <c r="N341" s="276"/>
      <c r="O341" s="277"/>
      <c r="P341" s="277"/>
      <c r="Q341" s="277"/>
      <c r="R341" s="277"/>
      <c r="S341" s="277"/>
      <c r="T341" s="278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127</v>
      </c>
      <c r="AU341" s="17" t="s">
        <v>85</v>
      </c>
    </row>
    <row r="342" s="2" customFormat="1" ht="6.96" customHeight="1">
      <c r="A342" s="38"/>
      <c r="B342" s="66"/>
      <c r="C342" s="67"/>
      <c r="D342" s="67"/>
      <c r="E342" s="67"/>
      <c r="F342" s="67"/>
      <c r="G342" s="67"/>
      <c r="H342" s="67"/>
      <c r="I342" s="67"/>
      <c r="J342" s="67"/>
      <c r="K342" s="67"/>
      <c r="L342" s="44"/>
      <c r="M342" s="38"/>
      <c r="O342" s="38"/>
      <c r="P342" s="38"/>
      <c r="Q342" s="38"/>
      <c r="R342" s="38"/>
      <c r="S342" s="38"/>
      <c r="T342" s="38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</row>
  </sheetData>
  <sheetProtection sheet="1" autoFilter="0" formatColumns="0" formatRows="0" objects="1" scenarios="1" spinCount="100000" saltValue="ne8iTXYB6SQjJNGabDlbzouqIypO6xrEynkenf8qn0YM4HKta/+0b20IQgG5OR56itBMNgJ0msbcUpcP8kxNyw==" hashValue="Nc4m0kGNMDw/t6K0TsNmuE0IODMfIWTx6jYkHg8IDucIxS+r+0b3RwoyIcNYSoqVTi4nCWUNofZF83H3mo0E3w==" algorithmName="SHA-512" password="CC35"/>
  <autoFilter ref="C123:K341"/>
  <mergeCells count="6">
    <mergeCell ref="E7:H7"/>
    <mergeCell ref="E16:H16"/>
    <mergeCell ref="E25:H25"/>
    <mergeCell ref="E85:H85"/>
    <mergeCell ref="E116:H11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Šefčíková Jana</dc:creator>
  <cp:lastModifiedBy>Šefčíková Jana</cp:lastModifiedBy>
  <dcterms:created xsi:type="dcterms:W3CDTF">2025-02-06T12:48:05Z</dcterms:created>
  <dcterms:modified xsi:type="dcterms:W3CDTF">2025-02-06T12:48:09Z</dcterms:modified>
</cp:coreProperties>
</file>