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Vé\01 MOJE PROJEKTY\2024\24-04 PMO Český mlýn\návrh\DPS\rozpočet\"/>
    </mc:Choice>
  </mc:AlternateContent>
  <xr:revisionPtr revIDLastSave="0" documentId="13_ncr:1_{9D811DD8-F9F7-44C1-A984-8016D55D42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 - SO 00 - VRN - vedlej..." sheetId="2" r:id="rId2"/>
    <sheet name="01.1 - SO 01 Oprava stave..." sheetId="3" r:id="rId3"/>
    <sheet name="01.2 - SO 01 Oprava stave..." sheetId="4" r:id="rId4"/>
    <sheet name="02 - SO 02 Strojní část" sheetId="5" r:id="rId5"/>
    <sheet name="03 - SO 03 Odvodnění stav..." sheetId="6" r:id="rId6"/>
  </sheets>
  <definedNames>
    <definedName name="_xlnm._FilterDatabase" localSheetId="1" hidden="1">'00 - SO 00 - VRN - vedlej...'!$C$79:$K$125</definedName>
    <definedName name="_xlnm._FilterDatabase" localSheetId="2" hidden="1">'01.1 - SO 01 Oprava stave...'!$C$84:$K$244</definedName>
    <definedName name="_xlnm._FilterDatabase" localSheetId="3" hidden="1">'01.2 - SO 01 Oprava stave...'!$C$85:$K$312</definedName>
    <definedName name="_xlnm._FilterDatabase" localSheetId="4" hidden="1">'02 - SO 02 Strojní část'!$C$80:$K$92</definedName>
    <definedName name="_xlnm._FilterDatabase" localSheetId="5" hidden="1">'03 - SO 03 Odvodnění stav...'!$C$80:$K$93</definedName>
    <definedName name="_xlnm.Print_Titles" localSheetId="1">'00 - SO 00 - VRN - vedlej...'!$79:$79</definedName>
    <definedName name="_xlnm.Print_Titles" localSheetId="2">'01.1 - SO 01 Oprava stave...'!$84:$84</definedName>
    <definedName name="_xlnm.Print_Titles" localSheetId="3">'01.2 - SO 01 Oprava stave...'!$85:$85</definedName>
    <definedName name="_xlnm.Print_Titles" localSheetId="4">'02 - SO 02 Strojní část'!$80:$80</definedName>
    <definedName name="_xlnm.Print_Titles" localSheetId="5">'03 - SO 03 Odvodnění stav...'!$80:$80</definedName>
    <definedName name="_xlnm.Print_Titles" localSheetId="0">'Rekapitulace stavby'!$52:$52</definedName>
    <definedName name="_xlnm.Print_Area" localSheetId="1">'00 - SO 00 - VRN - vedlej...'!$C$4:$J$39,'00 - SO 00 - VRN - vedlej...'!$C$45:$J$61,'00 - SO 00 - VRN - vedlej...'!$C$67:$J$125</definedName>
    <definedName name="_xlnm.Print_Area" localSheetId="2">'01.1 - SO 01 Oprava stave...'!$C$4:$J$39,'01.1 - SO 01 Oprava stave...'!$C$45:$J$66,'01.1 - SO 01 Oprava stave...'!$C$72:$J$244</definedName>
    <definedName name="_xlnm.Print_Area" localSheetId="3">'01.2 - SO 01 Oprava stave...'!$C$4:$J$39,'01.2 - SO 01 Oprava stave...'!$C$45:$J$67,'01.2 - SO 01 Oprava stave...'!$C$73:$J$312</definedName>
    <definedName name="_xlnm.Print_Area" localSheetId="4">'02 - SO 02 Strojní část'!$C$4:$J$39,'02 - SO 02 Strojní část'!$C$45:$J$62,'02 - SO 02 Strojní část'!$C$68:$J$92</definedName>
    <definedName name="_xlnm.Print_Area" localSheetId="5">'03 - SO 03 Odvodnění stav...'!$C$4:$J$39,'03 - SO 03 Odvodnění stav...'!$C$45:$J$62,'03 - SO 03 Odvodnění stav...'!$C$68:$J$93</definedName>
    <definedName name="_xlnm.Print_Area" localSheetId="0">'Rekapitulace stavby'!$D$4:$AO$36,'Rekapitulace stavby'!$C$42:$AQ$60</definedName>
  </definedNames>
  <calcPr calcId="181029"/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/>
  <c r="BI89" i="6"/>
  <c r="BH89" i="6"/>
  <c r="BG89" i="6"/>
  <c r="BF89" i="6"/>
  <c r="T89" i="6"/>
  <c r="R89" i="6"/>
  <c r="P89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55" i="6"/>
  <c r="J17" i="6"/>
  <c r="J12" i="6"/>
  <c r="J75" i="6"/>
  <c r="E7" i="6"/>
  <c r="E48" i="6" s="1"/>
  <c r="J37" i="5"/>
  <c r="J36" i="5"/>
  <c r="AY58" i="1" s="1"/>
  <c r="J35" i="5"/>
  <c r="AX58" i="1" s="1"/>
  <c r="BI90" i="5"/>
  <c r="BH90" i="5"/>
  <c r="BG90" i="5"/>
  <c r="BF90" i="5"/>
  <c r="T90" i="5"/>
  <c r="R90" i="5"/>
  <c r="P90" i="5"/>
  <c r="BI87" i="5"/>
  <c r="BH87" i="5"/>
  <c r="BG87" i="5"/>
  <c r="BF87" i="5"/>
  <c r="T87" i="5"/>
  <c r="R87" i="5"/>
  <c r="P87" i="5"/>
  <c r="BI84" i="5"/>
  <c r="BH84" i="5"/>
  <c r="BG84" i="5"/>
  <c r="BF84" i="5"/>
  <c r="T84" i="5"/>
  <c r="R84" i="5"/>
  <c r="P84" i="5"/>
  <c r="J78" i="5"/>
  <c r="J77" i="5"/>
  <c r="F77" i="5"/>
  <c r="F75" i="5"/>
  <c r="E73" i="5"/>
  <c r="J55" i="5"/>
  <c r="J54" i="5"/>
  <c r="F54" i="5"/>
  <c r="F52" i="5"/>
  <c r="E50" i="5"/>
  <c r="J18" i="5"/>
  <c r="E18" i="5"/>
  <c r="F78" i="5" s="1"/>
  <c r="J17" i="5"/>
  <c r="J12" i="5"/>
  <c r="J75" i="5"/>
  <c r="E7" i="5"/>
  <c r="E71" i="5"/>
  <c r="J37" i="4"/>
  <c r="J36" i="4"/>
  <c r="AY57" i="1"/>
  <c r="J35" i="4"/>
  <c r="AX57" i="1"/>
  <c r="BI310" i="4"/>
  <c r="BH310" i="4"/>
  <c r="BG310" i="4"/>
  <c r="BF310" i="4"/>
  <c r="T310" i="4"/>
  <c r="T309" i="4"/>
  <c r="R310" i="4"/>
  <c r="R309" i="4"/>
  <c r="P310" i="4"/>
  <c r="P309" i="4"/>
  <c r="BI306" i="4"/>
  <c r="BH306" i="4"/>
  <c r="BG306" i="4"/>
  <c r="BF306" i="4"/>
  <c r="T306" i="4"/>
  <c r="R306" i="4"/>
  <c r="P306" i="4"/>
  <c r="BI303" i="4"/>
  <c r="BH303" i="4"/>
  <c r="BG303" i="4"/>
  <c r="BF303" i="4"/>
  <c r="T303" i="4"/>
  <c r="R303" i="4"/>
  <c r="P303" i="4"/>
  <c r="BI300" i="4"/>
  <c r="BH300" i="4"/>
  <c r="BG300" i="4"/>
  <c r="BF300" i="4"/>
  <c r="T300" i="4"/>
  <c r="R300" i="4"/>
  <c r="P300" i="4"/>
  <c r="BI292" i="4"/>
  <c r="BH292" i="4"/>
  <c r="BG292" i="4"/>
  <c r="BF292" i="4"/>
  <c r="T292" i="4"/>
  <c r="R292" i="4"/>
  <c r="P292" i="4"/>
  <c r="BI286" i="4"/>
  <c r="BH286" i="4"/>
  <c r="BG286" i="4"/>
  <c r="BF286" i="4"/>
  <c r="T286" i="4"/>
  <c r="R286" i="4"/>
  <c r="P286" i="4"/>
  <c r="BI281" i="4"/>
  <c r="BH281" i="4"/>
  <c r="BG281" i="4"/>
  <c r="BF281" i="4"/>
  <c r="T281" i="4"/>
  <c r="R281" i="4"/>
  <c r="P281" i="4"/>
  <c r="BI275" i="4"/>
  <c r="BH275" i="4"/>
  <c r="BG275" i="4"/>
  <c r="BF275" i="4"/>
  <c r="T275" i="4"/>
  <c r="R275" i="4"/>
  <c r="P275" i="4"/>
  <c r="BI271" i="4"/>
  <c r="BH271" i="4"/>
  <c r="BG271" i="4"/>
  <c r="BF271" i="4"/>
  <c r="T271" i="4"/>
  <c r="R271" i="4"/>
  <c r="P271" i="4"/>
  <c r="BI263" i="4"/>
  <c r="BH263" i="4"/>
  <c r="BG263" i="4"/>
  <c r="BF263" i="4"/>
  <c r="T263" i="4"/>
  <c r="R263" i="4"/>
  <c r="P263" i="4"/>
  <c r="BI258" i="4"/>
  <c r="BH258" i="4"/>
  <c r="BG258" i="4"/>
  <c r="BF258" i="4"/>
  <c r="T258" i="4"/>
  <c r="R258" i="4"/>
  <c r="P258" i="4"/>
  <c r="BI253" i="4"/>
  <c r="BH253" i="4"/>
  <c r="BG253" i="4"/>
  <c r="BF253" i="4"/>
  <c r="T253" i="4"/>
  <c r="R253" i="4"/>
  <c r="P253" i="4"/>
  <c r="BI248" i="4"/>
  <c r="BH248" i="4"/>
  <c r="BG248" i="4"/>
  <c r="BF248" i="4"/>
  <c r="T248" i="4"/>
  <c r="R248" i="4"/>
  <c r="P248" i="4"/>
  <c r="BI242" i="4"/>
  <c r="BH242" i="4"/>
  <c r="BG242" i="4"/>
  <c r="BF242" i="4"/>
  <c r="T242" i="4"/>
  <c r="R242" i="4"/>
  <c r="P242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7" i="4"/>
  <c r="BH227" i="4"/>
  <c r="BG227" i="4"/>
  <c r="BF227" i="4"/>
  <c r="T227" i="4"/>
  <c r="R227" i="4"/>
  <c r="P227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08" i="4"/>
  <c r="BH208" i="4"/>
  <c r="BG208" i="4"/>
  <c r="BF208" i="4"/>
  <c r="T208" i="4"/>
  <c r="R208" i="4"/>
  <c r="P208" i="4"/>
  <c r="BI201" i="4"/>
  <c r="BH201" i="4"/>
  <c r="BG201" i="4"/>
  <c r="BF201" i="4"/>
  <c r="T201" i="4"/>
  <c r="R201" i="4"/>
  <c r="P201" i="4"/>
  <c r="BI193" i="4"/>
  <c r="BH193" i="4"/>
  <c r="BG193" i="4"/>
  <c r="BF193" i="4"/>
  <c r="T193" i="4"/>
  <c r="R193" i="4"/>
  <c r="P193" i="4"/>
  <c r="BI185" i="4"/>
  <c r="BH185" i="4"/>
  <c r="BG185" i="4"/>
  <c r="BF185" i="4"/>
  <c r="T185" i="4"/>
  <c r="R185" i="4"/>
  <c r="P185" i="4"/>
  <c r="BI177" i="4"/>
  <c r="BH177" i="4"/>
  <c r="BG177" i="4"/>
  <c r="BF177" i="4"/>
  <c r="T177" i="4"/>
  <c r="R177" i="4"/>
  <c r="P177" i="4"/>
  <c r="BI172" i="4"/>
  <c r="BH172" i="4"/>
  <c r="BG172" i="4"/>
  <c r="BF172" i="4"/>
  <c r="T172" i="4"/>
  <c r="R172" i="4"/>
  <c r="P172" i="4"/>
  <c r="BI167" i="4"/>
  <c r="BH167" i="4"/>
  <c r="BG167" i="4"/>
  <c r="BF167" i="4"/>
  <c r="T167" i="4"/>
  <c r="R167" i="4"/>
  <c r="P167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R157" i="4"/>
  <c r="P157" i="4"/>
  <c r="BI152" i="4"/>
  <c r="BH152" i="4"/>
  <c r="BG152" i="4"/>
  <c r="BF152" i="4"/>
  <c r="T152" i="4"/>
  <c r="R152" i="4"/>
  <c r="P152" i="4"/>
  <c r="BI144" i="4"/>
  <c r="BH144" i="4"/>
  <c r="BG144" i="4"/>
  <c r="BF144" i="4"/>
  <c r="T144" i="4"/>
  <c r="R144" i="4"/>
  <c r="P144" i="4"/>
  <c r="BI136" i="4"/>
  <c r="BH136" i="4"/>
  <c r="BG136" i="4"/>
  <c r="BF136" i="4"/>
  <c r="T136" i="4"/>
  <c r="R136" i="4"/>
  <c r="P136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R126" i="4"/>
  <c r="P126" i="4"/>
  <c r="BI120" i="4"/>
  <c r="BH120" i="4"/>
  <c r="BG120" i="4"/>
  <c r="BF120" i="4"/>
  <c r="T120" i="4"/>
  <c r="R120" i="4"/>
  <c r="P120" i="4"/>
  <c r="BI115" i="4"/>
  <c r="BH115" i="4"/>
  <c r="BG115" i="4"/>
  <c r="BF115" i="4"/>
  <c r="T115" i="4"/>
  <c r="R115" i="4"/>
  <c r="P115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5" i="4"/>
  <c r="BH95" i="4"/>
  <c r="BG95" i="4"/>
  <c r="BF95" i="4"/>
  <c r="T95" i="4"/>
  <c r="R95" i="4"/>
  <c r="P95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/>
  <c r="J17" i="4"/>
  <c r="J12" i="4"/>
  <c r="J80" i="4"/>
  <c r="E7" i="4"/>
  <c r="E76" i="4"/>
  <c r="J37" i="3"/>
  <c r="J36" i="3"/>
  <c r="AY56" i="1" s="1"/>
  <c r="J35" i="3"/>
  <c r="AX56" i="1" s="1"/>
  <c r="BI242" i="3"/>
  <c r="BH242" i="3"/>
  <c r="BG242" i="3"/>
  <c r="BF242" i="3"/>
  <c r="T242" i="3"/>
  <c r="T241" i="3"/>
  <c r="R242" i="3"/>
  <c r="R241" i="3"/>
  <c r="P242" i="3"/>
  <c r="P241" i="3" s="1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0" i="3"/>
  <c r="BH210" i="3"/>
  <c r="BG210" i="3"/>
  <c r="BF210" i="3"/>
  <c r="T210" i="3"/>
  <c r="R210" i="3"/>
  <c r="P210" i="3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4" i="3"/>
  <c r="BH194" i="3"/>
  <c r="BG194" i="3"/>
  <c r="BF194" i="3"/>
  <c r="T194" i="3"/>
  <c r="R194" i="3"/>
  <c r="P194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14" i="3"/>
  <c r="BH114" i="3"/>
  <c r="BG114" i="3"/>
  <c r="BF114" i="3"/>
  <c r="T114" i="3"/>
  <c r="R114" i="3"/>
  <c r="P114" i="3"/>
  <c r="BI109" i="3"/>
  <c r="BH109" i="3"/>
  <c r="BG109" i="3"/>
  <c r="BF109" i="3"/>
  <c r="T109" i="3"/>
  <c r="R109" i="3"/>
  <c r="P109" i="3"/>
  <c r="BI104" i="3"/>
  <c r="BH104" i="3"/>
  <c r="BG104" i="3"/>
  <c r="BF104" i="3"/>
  <c r="T104" i="3"/>
  <c r="R104" i="3"/>
  <c r="P104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/>
  <c r="J17" i="3"/>
  <c r="J12" i="3"/>
  <c r="J52" i="3"/>
  <c r="E7" i="3"/>
  <c r="E75" i="3"/>
  <c r="J37" i="2"/>
  <c r="J36" i="2"/>
  <c r="AY55" i="1" s="1"/>
  <c r="J35" i="2"/>
  <c r="AX55" i="1" s="1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8" i="2"/>
  <c r="BH88" i="2"/>
  <c r="BG88" i="2"/>
  <c r="BF88" i="2"/>
  <c r="T88" i="2"/>
  <c r="R88" i="2"/>
  <c r="P88" i="2"/>
  <c r="BI85" i="2"/>
  <c r="BH85" i="2"/>
  <c r="BG85" i="2"/>
  <c r="BF85" i="2"/>
  <c r="T85" i="2"/>
  <c r="R85" i="2"/>
  <c r="P85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 s="1"/>
  <c r="J17" i="2"/>
  <c r="J12" i="2"/>
  <c r="J74" i="2" s="1"/>
  <c r="E7" i="2"/>
  <c r="E48" i="2" s="1"/>
  <c r="L50" i="1"/>
  <c r="AM50" i="1"/>
  <c r="AM49" i="1"/>
  <c r="L49" i="1"/>
  <c r="AM47" i="1"/>
  <c r="L47" i="1"/>
  <c r="L45" i="1"/>
  <c r="L44" i="1"/>
  <c r="J263" i="4"/>
  <c r="J235" i="4"/>
  <c r="BK136" i="3"/>
  <c r="J213" i="4"/>
  <c r="J89" i="6"/>
  <c r="J225" i="3"/>
  <c r="BK93" i="3"/>
  <c r="J100" i="2"/>
  <c r="J178" i="3"/>
  <c r="BK144" i="4"/>
  <c r="BK115" i="2"/>
  <c r="BK108" i="4"/>
  <c r="J82" i="2"/>
  <c r="J157" i="4"/>
  <c r="J253" i="4"/>
  <c r="BK149" i="3"/>
  <c r="J201" i="4"/>
  <c r="J123" i="2"/>
  <c r="BK155" i="3"/>
  <c r="J193" i="4"/>
  <c r="J90" i="5"/>
  <c r="J204" i="3"/>
  <c r="BK152" i="3"/>
  <c r="BK152" i="4"/>
  <c r="BK94" i="2"/>
  <c r="J93" i="3"/>
  <c r="J120" i="4"/>
  <c r="BK91" i="2"/>
  <c r="J248" i="4"/>
  <c r="J102" i="4"/>
  <c r="BK141" i="3"/>
  <c r="J120" i="2"/>
  <c r="J149" i="3"/>
  <c r="BK95" i="4"/>
  <c r="J210" i="3"/>
  <c r="BK167" i="4"/>
  <c r="BK90" i="5"/>
  <c r="J88" i="3"/>
  <c r="BK227" i="4"/>
  <c r="J126" i="3"/>
  <c r="BK258" i="4"/>
  <c r="J106" i="2"/>
  <c r="BK216" i="4"/>
  <c r="J96" i="3"/>
  <c r="BK114" i="3"/>
  <c r="J114" i="3"/>
  <c r="J105" i="4"/>
  <c r="BK84" i="5"/>
  <c r="J141" i="3"/>
  <c r="J219" i="4"/>
  <c r="BK100" i="2"/>
  <c r="J144" i="4"/>
  <c r="BK199" i="3"/>
  <c r="J167" i="4"/>
  <c r="BK85" i="2"/>
  <c r="J162" i="4"/>
  <c r="BK275" i="4"/>
  <c r="BK96" i="3"/>
  <c r="J281" i="4"/>
  <c r="BK215" i="3"/>
  <c r="J126" i="4"/>
  <c r="BK109" i="2"/>
  <c r="BK193" i="4"/>
  <c r="J131" i="4"/>
  <c r="BK231" i="3"/>
  <c r="J108" i="4"/>
  <c r="BK238" i="3"/>
  <c r="J310" i="4"/>
  <c r="J194" i="3"/>
  <c r="BK210" i="3"/>
  <c r="J172" i="4"/>
  <c r="BK187" i="3"/>
  <c r="J208" i="4"/>
  <c r="BK162" i="4"/>
  <c r="J183" i="3"/>
  <c r="BK185" i="4"/>
  <c r="J242" i="3"/>
  <c r="J275" i="4"/>
  <c r="J136" i="3"/>
  <c r="BK115" i="4"/>
  <c r="J103" i="2"/>
  <c r="J286" i="4"/>
  <c r="J187" i="3"/>
  <c r="J95" i="4"/>
  <c r="J115" i="2"/>
  <c r="BK168" i="3"/>
  <c r="BK131" i="4"/>
  <c r="J109" i="3"/>
  <c r="BK120" i="2"/>
  <c r="BK204" i="3"/>
  <c r="J163" i="3"/>
  <c r="BK310" i="4"/>
  <c r="J117" i="2"/>
  <c r="J215" i="3"/>
  <c r="BK120" i="4"/>
  <c r="BK194" i="3"/>
  <c r="BK242" i="4"/>
  <c r="BK136" i="4"/>
  <c r="J91" i="2"/>
  <c r="BK183" i="3"/>
  <c r="BK235" i="4"/>
  <c r="J158" i="3"/>
  <c r="BK208" i="4"/>
  <c r="J87" i="5"/>
  <c r="BK158" i="3"/>
  <c r="BK89" i="6"/>
  <c r="J238" i="3"/>
  <c r="J89" i="4"/>
  <c r="J123" i="3"/>
  <c r="BK300" i="4"/>
  <c r="BK248" i="4"/>
  <c r="J234" i="3"/>
  <c r="BK157" i="4"/>
  <c r="J94" i="2"/>
  <c r="BK131" i="3"/>
  <c r="BK105" i="4"/>
  <c r="BK103" i="2"/>
  <c r="J104" i="3"/>
  <c r="J84" i="6"/>
  <c r="J136" i="4"/>
  <c r="BK232" i="4"/>
  <c r="J177" i="4"/>
  <c r="BK163" i="3"/>
  <c r="BK286" i="4"/>
  <c r="BK109" i="3"/>
  <c r="J292" i="4"/>
  <c r="BK123" i="2"/>
  <c r="BK225" i="3"/>
  <c r="J306" i="4"/>
  <c r="BK99" i="3"/>
  <c r="J227" i="4"/>
  <c r="J232" i="4"/>
  <c r="J85" i="2"/>
  <c r="BK126" i="3"/>
  <c r="J155" i="3"/>
  <c r="BK102" i="4"/>
  <c r="J242" i="4"/>
  <c r="J119" i="3"/>
  <c r="BK281" i="4"/>
  <c r="BK172" i="4"/>
  <c r="J300" i="4"/>
  <c r="BK220" i="3"/>
  <c r="J271" i="4"/>
  <c r="J112" i="2"/>
  <c r="BK89" i="4"/>
  <c r="J88" i="2"/>
  <c r="BK177" i="4"/>
  <c r="J168" i="3"/>
  <c r="J258" i="4"/>
  <c r="BK82" i="2"/>
  <c r="BK253" i="4"/>
  <c r="J84" i="5"/>
  <c r="J303" i="4"/>
  <c r="BK173" i="3"/>
  <c r="BK106" i="2"/>
  <c r="J216" i="4"/>
  <c r="BK87" i="5"/>
  <c r="BK126" i="4"/>
  <c r="J131" i="3"/>
  <c r="J220" i="3"/>
  <c r="J97" i="2"/>
  <c r="BK123" i="3"/>
  <c r="BK306" i="4"/>
  <c r="AS54" i="1"/>
  <c r="J231" i="3"/>
  <c r="BK303" i="4"/>
  <c r="BK88" i="2"/>
  <c r="J173" i="3"/>
  <c r="BK271" i="4"/>
  <c r="BK119" i="3"/>
  <c r="BK88" i="3"/>
  <c r="BK242" i="3"/>
  <c r="BK104" i="3"/>
  <c r="BK97" i="2"/>
  <c r="J152" i="4"/>
  <c r="J99" i="3"/>
  <c r="BK219" i="4"/>
  <c r="BK263" i="4"/>
  <c r="BK234" i="3"/>
  <c r="BK213" i="4"/>
  <c r="BK117" i="2"/>
  <c r="BK201" i="4"/>
  <c r="J199" i="3"/>
  <c r="J115" i="4"/>
  <c r="J109" i="2"/>
  <c r="BK84" i="6"/>
  <c r="BK178" i="3"/>
  <c r="J185" i="4"/>
  <c r="BK112" i="2"/>
  <c r="J152" i="3"/>
  <c r="BK292" i="4"/>
  <c r="BK87" i="3" l="1"/>
  <c r="J87" i="3" s="1"/>
  <c r="J61" i="3" s="1"/>
  <c r="T186" i="3"/>
  <c r="P87" i="3"/>
  <c r="R87" i="3"/>
  <c r="BK151" i="4"/>
  <c r="J151" i="4" s="1"/>
  <c r="J62" i="4" s="1"/>
  <c r="T241" i="4"/>
  <c r="R81" i="2"/>
  <c r="R80" i="2"/>
  <c r="R186" i="3"/>
  <c r="R270" i="4"/>
  <c r="T87" i="3"/>
  <c r="P230" i="3"/>
  <c r="T88" i="4"/>
  <c r="R241" i="4"/>
  <c r="R299" i="4"/>
  <c r="R83" i="5"/>
  <c r="R82" i="5"/>
  <c r="R81" i="5"/>
  <c r="P81" i="2"/>
  <c r="P80" i="2"/>
  <c r="AU55" i="1" s="1"/>
  <c r="BK186" i="3"/>
  <c r="J186" i="3" s="1"/>
  <c r="J63" i="3" s="1"/>
  <c r="R88" i="4"/>
  <c r="P241" i="4"/>
  <c r="T299" i="4"/>
  <c r="BK83" i="5"/>
  <c r="BK82" i="5"/>
  <c r="BK81" i="5"/>
  <c r="J81" i="5"/>
  <c r="R122" i="3"/>
  <c r="T230" i="3"/>
  <c r="R151" i="4"/>
  <c r="BK270" i="4"/>
  <c r="J270" i="4" s="1"/>
  <c r="J64" i="4" s="1"/>
  <c r="BK81" i="2"/>
  <c r="BK80" i="2" s="1"/>
  <c r="J80" i="2" s="1"/>
  <c r="BK122" i="3"/>
  <c r="J122" i="3"/>
  <c r="J62" i="3"/>
  <c r="R230" i="3"/>
  <c r="T151" i="4"/>
  <c r="P299" i="4"/>
  <c r="P83" i="5"/>
  <c r="P82" i="5"/>
  <c r="P81" i="5"/>
  <c r="AU58" i="1" s="1"/>
  <c r="T81" i="2"/>
  <c r="T80" i="2"/>
  <c r="T122" i="3"/>
  <c r="P88" i="4"/>
  <c r="BK241" i="4"/>
  <c r="J241" i="4" s="1"/>
  <c r="J63" i="4" s="1"/>
  <c r="BK299" i="4"/>
  <c r="J299" i="4" s="1"/>
  <c r="J65" i="4" s="1"/>
  <c r="P186" i="3"/>
  <c r="P151" i="4"/>
  <c r="P270" i="4"/>
  <c r="T83" i="5"/>
  <c r="T82" i="5"/>
  <c r="T81" i="5"/>
  <c r="P83" i="6"/>
  <c r="P82" i="6" s="1"/>
  <c r="P81" i="6" s="1"/>
  <c r="AU59" i="1" s="1"/>
  <c r="P122" i="3"/>
  <c r="BK230" i="3"/>
  <c r="J230" i="3"/>
  <c r="J64" i="3"/>
  <c r="BK88" i="4"/>
  <c r="J88" i="4" s="1"/>
  <c r="J61" i="4" s="1"/>
  <c r="T270" i="4"/>
  <c r="BK83" i="6"/>
  <c r="J83" i="6" s="1"/>
  <c r="J61" i="6" s="1"/>
  <c r="R83" i="6"/>
  <c r="R82" i="6" s="1"/>
  <c r="R81" i="6" s="1"/>
  <c r="T83" i="6"/>
  <c r="T82" i="6"/>
  <c r="T81" i="6" s="1"/>
  <c r="BK241" i="3"/>
  <c r="J241" i="3"/>
  <c r="J65" i="3"/>
  <c r="BK309" i="4"/>
  <c r="J309" i="4" s="1"/>
  <c r="J66" i="4" s="1"/>
  <c r="J82" i="5"/>
  <c r="J60" i="5" s="1"/>
  <c r="F78" i="6"/>
  <c r="J83" i="5"/>
  <c r="J61" i="5"/>
  <c r="E71" i="6"/>
  <c r="J59" i="5"/>
  <c r="BE89" i="6"/>
  <c r="J52" i="6"/>
  <c r="BE84" i="6"/>
  <c r="BE87" i="5"/>
  <c r="J52" i="5"/>
  <c r="E48" i="5"/>
  <c r="F55" i="5"/>
  <c r="BE90" i="5"/>
  <c r="BE84" i="5"/>
  <c r="BE89" i="4"/>
  <c r="BE232" i="4"/>
  <c r="BE286" i="4"/>
  <c r="BE303" i="4"/>
  <c r="BE275" i="4"/>
  <c r="BE292" i="4"/>
  <c r="J52" i="4"/>
  <c r="F83" i="4"/>
  <c r="BE242" i="4"/>
  <c r="BE253" i="4"/>
  <c r="BE258" i="4"/>
  <c r="BE271" i="4"/>
  <c r="BE310" i="4"/>
  <c r="BE136" i="4"/>
  <c r="BE162" i="4"/>
  <c r="BE167" i="4"/>
  <c r="BE281" i="4"/>
  <c r="BE300" i="4"/>
  <c r="BE157" i="4"/>
  <c r="BE208" i="4"/>
  <c r="BE306" i="4"/>
  <c r="E48" i="4"/>
  <c r="BE95" i="4"/>
  <c r="BE102" i="4"/>
  <c r="BE120" i="4"/>
  <c r="BE144" i="4"/>
  <c r="BE152" i="4"/>
  <c r="BE213" i="4"/>
  <c r="BE216" i="4"/>
  <c r="BE263" i="4"/>
  <c r="BK86" i="3"/>
  <c r="J86" i="3"/>
  <c r="J60" i="3" s="1"/>
  <c r="BE108" i="4"/>
  <c r="BE115" i="4"/>
  <c r="BE126" i="4"/>
  <c r="BE201" i="4"/>
  <c r="BE235" i="4"/>
  <c r="BE193" i="4"/>
  <c r="BE248" i="4"/>
  <c r="BE172" i="4"/>
  <c r="BE219" i="4"/>
  <c r="BE227" i="4"/>
  <c r="BE105" i="4"/>
  <c r="BE131" i="4"/>
  <c r="BE177" i="4"/>
  <c r="BE185" i="4"/>
  <c r="E48" i="3"/>
  <c r="J79" i="3"/>
  <c r="BE109" i="3"/>
  <c r="BE187" i="3"/>
  <c r="BE234" i="3"/>
  <c r="BE88" i="3"/>
  <c r="BE96" i="3"/>
  <c r="BE99" i="3"/>
  <c r="BE136" i="3"/>
  <c r="BE141" i="3"/>
  <c r="BE238" i="3"/>
  <c r="BE104" i="3"/>
  <c r="BE126" i="3"/>
  <c r="BE152" i="3"/>
  <c r="BE183" i="3"/>
  <c r="BE194" i="3"/>
  <c r="BE242" i="3"/>
  <c r="J81" i="2"/>
  <c r="J60" i="2"/>
  <c r="BE93" i="3"/>
  <c r="BE114" i="3"/>
  <c r="BE123" i="3"/>
  <c r="BE131" i="3"/>
  <c r="BE220" i="3"/>
  <c r="BE155" i="3"/>
  <c r="BE168" i="3"/>
  <c r="BE178" i="3"/>
  <c r="F55" i="3"/>
  <c r="BE119" i="3"/>
  <c r="BE204" i="3"/>
  <c r="BE215" i="3"/>
  <c r="BE149" i="3"/>
  <c r="BE158" i="3"/>
  <c r="BE163" i="3"/>
  <c r="BE173" i="3"/>
  <c r="BE199" i="3"/>
  <c r="BE210" i="3"/>
  <c r="BE225" i="3"/>
  <c r="BE231" i="3"/>
  <c r="BE103" i="2"/>
  <c r="BE112" i="2"/>
  <c r="BE115" i="2"/>
  <c r="F55" i="2"/>
  <c r="BE88" i="2"/>
  <c r="BE94" i="2"/>
  <c r="E70" i="2"/>
  <c r="BE106" i="2"/>
  <c r="BE123" i="2"/>
  <c r="BE120" i="2"/>
  <c r="BE82" i="2"/>
  <c r="BE97" i="2"/>
  <c r="BE100" i="2"/>
  <c r="BE117" i="2"/>
  <c r="J52" i="2"/>
  <c r="BE85" i="2"/>
  <c r="BE109" i="2"/>
  <c r="BE91" i="2"/>
  <c r="F34" i="5"/>
  <c r="BA58" i="1" s="1"/>
  <c r="J34" i="6"/>
  <c r="AW59" i="1"/>
  <c r="F37" i="5"/>
  <c r="BD58" i="1" s="1"/>
  <c r="F34" i="6"/>
  <c r="BA59" i="1"/>
  <c r="F36" i="4"/>
  <c r="BC57" i="1" s="1"/>
  <c r="F35" i="6"/>
  <c r="BB59" i="1" s="1"/>
  <c r="F36" i="3"/>
  <c r="BC56" i="1" s="1"/>
  <c r="J30" i="5"/>
  <c r="J34" i="5"/>
  <c r="AW58" i="1" s="1"/>
  <c r="F34" i="3"/>
  <c r="BA56" i="1"/>
  <c r="F37" i="3"/>
  <c r="BD56" i="1"/>
  <c r="J34" i="4"/>
  <c r="AW57" i="1"/>
  <c r="F36" i="6"/>
  <c r="BC59" i="1" s="1"/>
  <c r="J34" i="3"/>
  <c r="AW56" i="1" s="1"/>
  <c r="F35" i="5"/>
  <c r="BB58" i="1" s="1"/>
  <c r="F37" i="6"/>
  <c r="BD59" i="1"/>
  <c r="F35" i="3"/>
  <c r="BB56" i="1"/>
  <c r="J34" i="2"/>
  <c r="AW55" i="1"/>
  <c r="F37" i="4"/>
  <c r="BD57" i="1" s="1"/>
  <c r="F35" i="4"/>
  <c r="BB57" i="1" s="1"/>
  <c r="F36" i="2"/>
  <c r="BC55" i="1" s="1"/>
  <c r="F36" i="5"/>
  <c r="BC58" i="1"/>
  <c r="F37" i="2"/>
  <c r="BD55" i="1"/>
  <c r="F34" i="2"/>
  <c r="BA55" i="1"/>
  <c r="F35" i="2"/>
  <c r="BB55" i="1" s="1"/>
  <c r="F34" i="4"/>
  <c r="BA57" i="1" s="1"/>
  <c r="J59" i="2" l="1"/>
  <c r="J30" i="2"/>
  <c r="P87" i="4"/>
  <c r="P86" i="4" s="1"/>
  <c r="AU57" i="1" s="1"/>
  <c r="AU54" i="1" s="1"/>
  <c r="R87" i="4"/>
  <c r="R86" i="4"/>
  <c r="T87" i="4"/>
  <c r="T86" i="4"/>
  <c r="R86" i="3"/>
  <c r="R85" i="3" s="1"/>
  <c r="T86" i="3"/>
  <c r="T85" i="3" s="1"/>
  <c r="P86" i="3"/>
  <c r="P85" i="3"/>
  <c r="AU56" i="1"/>
  <c r="BK87" i="4"/>
  <c r="BK86" i="4" s="1"/>
  <c r="J86" i="4" s="1"/>
  <c r="J30" i="4" s="1"/>
  <c r="AG57" i="1" s="1"/>
  <c r="J87" i="4"/>
  <c r="J60" i="4"/>
  <c r="AG58" i="1"/>
  <c r="BK82" i="6"/>
  <c r="BK81" i="6"/>
  <c r="J81" i="6" s="1"/>
  <c r="J59" i="6" s="1"/>
  <c r="BK85" i="3"/>
  <c r="J85" i="3"/>
  <c r="AG55" i="1"/>
  <c r="BA54" i="1"/>
  <c r="W30" i="1"/>
  <c r="BC54" i="1"/>
  <c r="AY54" i="1"/>
  <c r="J30" i="3"/>
  <c r="AG56" i="1" s="1"/>
  <c r="F33" i="4"/>
  <c r="AZ57" i="1" s="1"/>
  <c r="J33" i="6"/>
  <c r="AV59" i="1" s="1"/>
  <c r="AT59" i="1" s="1"/>
  <c r="J33" i="3"/>
  <c r="AV56" i="1" s="1"/>
  <c r="AT56" i="1" s="1"/>
  <c r="F33" i="2"/>
  <c r="AZ55" i="1"/>
  <c r="F33" i="5"/>
  <c r="AZ58" i="1"/>
  <c r="BB54" i="1"/>
  <c r="W31" i="1" s="1"/>
  <c r="F33" i="3"/>
  <c r="AZ56" i="1" s="1"/>
  <c r="J33" i="2"/>
  <c r="AV55" i="1" s="1"/>
  <c r="AT55" i="1" s="1"/>
  <c r="AN55" i="1" s="1"/>
  <c r="F33" i="6"/>
  <c r="AZ59" i="1"/>
  <c r="J33" i="5"/>
  <c r="AV58" i="1"/>
  <c r="AT58" i="1"/>
  <c r="AN58" i="1"/>
  <c r="BD54" i="1"/>
  <c r="W33" i="1"/>
  <c r="J33" i="4"/>
  <c r="AV57" i="1" s="1"/>
  <c r="AT57" i="1" s="1"/>
  <c r="J82" i="6" l="1"/>
  <c r="J60" i="6"/>
  <c r="AN57" i="1"/>
  <c r="J39" i="5"/>
  <c r="J59" i="4"/>
  <c r="AN56" i="1"/>
  <c r="J59" i="3"/>
  <c r="J39" i="4"/>
  <c r="J39" i="3"/>
  <c r="J39" i="2"/>
  <c r="AX54" i="1"/>
  <c r="AZ54" i="1"/>
  <c r="W29" i="1" s="1"/>
  <c r="W32" i="1"/>
  <c r="J30" i="6"/>
  <c r="AG59" i="1"/>
  <c r="AG54" i="1"/>
  <c r="AK26" i="1" s="1"/>
  <c r="AW54" i="1"/>
  <c r="AK30" i="1"/>
  <c r="J39" i="6" l="1"/>
  <c r="AN59" i="1"/>
  <c r="AV54" i="1"/>
  <c r="AK29" i="1" s="1"/>
  <c r="AK35" i="1" s="1"/>
  <c r="AT54" i="1" l="1"/>
  <c r="AN54" i="1"/>
</calcChain>
</file>

<file path=xl/sharedStrings.xml><?xml version="1.0" encoding="utf-8"?>
<sst xmlns="http://schemas.openxmlformats.org/spreadsheetml/2006/main" count="4205" uniqueCount="615">
  <si>
    <t>Export Komplet</t>
  </si>
  <si>
    <t>VZ</t>
  </si>
  <si>
    <t>2.0</t>
  </si>
  <si>
    <t>ZAMOK</t>
  </si>
  <si>
    <t>False</t>
  </si>
  <si>
    <t>{d256925f-0916-4604-b9de-1e943cff5419}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</si>
  <si>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</si>
  <si>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</si>
  <si>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</si>
  <si>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</si>
  <si>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</si>
  <si>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</si>
  <si>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</si>
  <si>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</si>
  <si>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</si>
  <si>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</si>
  <si>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</si>
  <si>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Jez Český mlýn, Jihlava, štěrková propust, oprava</t>
  </si>
  <si>
    <t>KSO:</t>
  </si>
  <si>
    <t/>
  </si>
  <si>
    <t>CC-CZ:</t>
  </si>
  <si>
    <t>Místo:</t>
  </si>
  <si>
    <t>KN Jihlava</t>
  </si>
  <si>
    <t>Datum:</t>
  </si>
  <si>
    <t>8. 10. 2024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</si>
  <si>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</si>
  <si>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</si>
  <si>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</si>
  <si>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</si>
  <si>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</si>
  <si>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</si>
  <si>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</si>
  <si>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</si>
  <si>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</si>
  <si>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</si>
  <si>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</si>
  <si>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</si>
  <si>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</si>
  <si>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</si>
  <si>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</si>
  <si>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</si>
  <si>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</si>
  <si>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</si>
  <si>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</si>
  <si>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</si>
  <si>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</si>
  <si>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</si>
  <si>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</si>
  <si>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</si>
  <si>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</si>
  <si>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</si>
  <si>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</si>
  <si>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</si>
  <si>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</si>
  <si>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</si>
  <si>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</si>
  <si>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</si>
  <si>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</si>
  <si>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</si>
  <si>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</si>
  <si>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</si>
  <si>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</si>
  <si>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</si>
  <si>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</si>
  <si>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</si>
  <si>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</si>
  <si>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</si>
  <si>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</si>
  <si>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</si>
  <si>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</si>
  <si>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</si>
  <si>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</si>
  <si>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</si>
  <si>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</si>
  <si>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</si>
  <si>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</si>
  <si>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</si>
  <si>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</si>
  <si>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</si>
  <si>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</si>
  <si>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</si>
  <si>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SO 00 - VRN - vedlejší rozpočtové náklady</t>
  </si>
  <si>
    <t>STA</t>
  </si>
  <si>
    <t>1</t>
  </si>
  <si>
    <t>{a4b996c1-7c3a-479d-8487-f329eb94ab23}</t>
  </si>
  <si>
    <t>2</t>
  </si>
  <si>
    <t>01.1</t>
  </si>
  <si>
    <t>SO 01 Oprava stavební části - sanace stávající pravobřežní zdi</t>
  </si>
  <si>
    <t>{0034eaab-6762-41c6-bbcc-14afc4906099}</t>
  </si>
  <si>
    <t>01.2</t>
  </si>
  <si>
    <t>SO 01 Oprava stavební části - dělící zeď + dno propusti</t>
  </si>
  <si>
    <t>{c82048cc-b399-42d7-b5bd-b00c01b54bb5}</t>
  </si>
  <si>
    <t>02</t>
  </si>
  <si>
    <t>SO 02 Strojní část</t>
  </si>
  <si>
    <t>{05f2de7a-4974-45a4-980c-42bdc39934d1}</t>
  </si>
  <si>
    <t>03</t>
  </si>
  <si>
    <t>SO 03 Odvodnění staveniště</t>
  </si>
  <si>
    <t>{8bbb91c4-e1c1-432b-baf2-75af253ad273}</t>
  </si>
  <si>
    <t>KRYCÍ LIST SOUPISU PRACÍ</t>
  </si>
  <si>
    <t>Objekt:</t>
  </si>
  <si>
    <t>00 - SO 00 - 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</si>
  <si>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</si>
  <si>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</si>
  <si>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</si>
  <si>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</si>
  <si>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</si>
  <si>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</si>
  <si>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</si>
  <si>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</si>
  <si>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</si>
  <si>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</si>
  <si>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</si>
  <si>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</si>
  <si>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</si>
  <si>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</si>
  <si>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</si>
  <si>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</si>
  <si>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</si>
  <si>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</si>
  <si>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</si>
  <si>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</si>
  <si>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</si>
  <si>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</si>
  <si>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</si>
  <si>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R007</t>
  </si>
  <si>
    <t xml:space="preserve">Uvedení ploch dotčených stavbou do původního stavu </t>
  </si>
  <si>
    <t>soubor</t>
  </si>
  <si>
    <t>4</t>
  </si>
  <si>
    <t>-580838862</t>
  </si>
  <si>
    <t>PP</t>
  </si>
  <si>
    <t>P</t>
  </si>
  <si>
    <t>Poznámka k položce:_x000D_
- všech užívaných ploch včetně případných oprav přístupových komunikací</t>
  </si>
  <si>
    <t>R01</t>
  </si>
  <si>
    <t>Vytyčení stavby</t>
  </si>
  <si>
    <t>-1581145309</t>
  </si>
  <si>
    <t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</t>
  </si>
  <si>
    <t>3</t>
  </si>
  <si>
    <t>R02</t>
  </si>
  <si>
    <t>Zajištění a zabezpečení zařízení staveniště</t>
  </si>
  <si>
    <t>1881002503</t>
  </si>
  <si>
    <t xml:space="preserve">Poznámka k položce:_x000D_
- zřízení, provoz a likvidace zařízení staveniště, včetně případných přípojek, přístupů, deponií apod._x000D_
- zajištění umístění štítku o povolení stavby_x000D_
- poplatek za využití mezideponie pro uložení stavebního materiálu_x000D_
- včetně ochranné konstrukce mostovky_x000D_
</t>
  </si>
  <si>
    <t>R03</t>
  </si>
  <si>
    <t>Použití nezvyklých dopravních prostředků</t>
  </si>
  <si>
    <t>2019977523</t>
  </si>
  <si>
    <t>Poznámka k položce:_x000D_
- použití menších dopravních prostředků s maximální tonáží 25 t_x000D_
- maximální šířka vozidla 3,0 m, výška vozidla 4,0 m</t>
  </si>
  <si>
    <t>R04</t>
  </si>
  <si>
    <t>Zřízení sjezdu do koryta toku</t>
  </si>
  <si>
    <t>1492766455</t>
  </si>
  <si>
    <t>Poznámka k položce:_x000D_
- včetně sjezdu ze stávající místní komunikace/silnice_x000D_
- opevnění zahutněným kamenivem fr. 32-63 mm v tl. 0,3 m_x000D_
- šířka sjezdu 3 m, délka 15 m</t>
  </si>
  <si>
    <t>6</t>
  </si>
  <si>
    <t>R05</t>
  </si>
  <si>
    <t>Protokolární předání stavbou dotčených pozemků</t>
  </si>
  <si>
    <t>2032097779</t>
  </si>
  <si>
    <t>Poznámka k položce:_x000D_
- včetně komunikací, uvedených do původního stavu, zpět jejich vlastníkům_x000D_
- včetně případných nájmů za využití pozemků pro účely stavby</t>
  </si>
  <si>
    <t>7</t>
  </si>
  <si>
    <t>R06</t>
  </si>
  <si>
    <t>Zpracování a předání dokumentace</t>
  </si>
  <si>
    <t>1366913244</t>
  </si>
  <si>
    <t>Poznámka k položce:_x000D_
- skutečného provedení stavby (2 paré + 1 v elektronické formě) objednateli a zaměření skutečného provedení stavby - geodetická část dokumentace (2 paré + 1 v elektronické formě) v rozsahu odpovídajícím příslušným právním předpisům, pořízení fotodokumentace stavby</t>
  </si>
  <si>
    <t>8</t>
  </si>
  <si>
    <t>R10</t>
  </si>
  <si>
    <t>Slovení rybí obsádky</t>
  </si>
  <si>
    <t>-1355548323</t>
  </si>
  <si>
    <t xml:space="preserve">Poznámka k položce:_x000D_
- slovení rybí obsádky bude objednáno a provedeno pracovníky MRS dle jejich vyjádření_x000D_
_x000D_
</t>
  </si>
  <si>
    <t>9</t>
  </si>
  <si>
    <t>R13</t>
  </si>
  <si>
    <t>Vytyčení inženýrských sítí</t>
  </si>
  <si>
    <t>911089323</t>
  </si>
  <si>
    <t>Poznámka k položce:_x000D_
- vytýčení, zajištění, předání stávajícího vedení včetně veškerých předávacíh protokolů</t>
  </si>
  <si>
    <t>10</t>
  </si>
  <si>
    <t>R15</t>
  </si>
  <si>
    <t>Dočasná dopravní opatření</t>
  </si>
  <si>
    <t>-1730119235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</si>
  <si>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prací._x000D_
- v rozsahu nezbytném pro řádné a bezpečné provádění prací na stavbě</t>
  </si>
  <si>
    <t>11</t>
  </si>
  <si>
    <t>R16</t>
  </si>
  <si>
    <t>Zajištění plnění povinností dle zák. č. 309/2006 Sb.</t>
  </si>
  <si>
    <t>-1292804473</t>
  </si>
  <si>
    <t>Poznámka k položce:_x000D_
- především opatření vyplívající z plánu BOZP, havarijního a povoldňového plánu</t>
  </si>
  <si>
    <t>R17</t>
  </si>
  <si>
    <t>Aktualizace havarijního a povodňového plánu pro celou stavbu</t>
  </si>
  <si>
    <t>-1896942081</t>
  </si>
  <si>
    <t>13</t>
  </si>
  <si>
    <t>R18</t>
  </si>
  <si>
    <t>Kompletní pasportizace okolních pozemků, komunikací a budov před zahájením stavby</t>
  </si>
  <si>
    <t>-73169334</t>
  </si>
  <si>
    <t>Poznámka k položce:_x000D_
- včetně geodetického zamření viz. D.1. Technická zpráva</t>
  </si>
  <si>
    <t>14</t>
  </si>
  <si>
    <t>R21</t>
  </si>
  <si>
    <t>Čištění komunikací</t>
  </si>
  <si>
    <t>-1494680009</t>
  </si>
  <si>
    <t>Poznámka k položce:_x000D_
- průběžné čištění komunikací v průběhu stavby</t>
  </si>
  <si>
    <t>15</t>
  </si>
  <si>
    <t>R23</t>
  </si>
  <si>
    <t>Zajištění biologického dozoru při výstavbě ocborně způsobilou osobou</t>
  </si>
  <si>
    <t>-1518553281</t>
  </si>
  <si>
    <t>Zajištění biologického dozoru při výstavbě odborně způsobilou osobou</t>
  </si>
  <si>
    <t>Poznámka k položce:_x000D_
- zajištění kompletní činnosti biologického dozoru po dobu stavby a to včetně případného transferu živočichů</t>
  </si>
  <si>
    <t>01.1 - SO 01 Oprava stavební části - sanace stávající pravobřežní zdi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</si>
  <si>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</si>
  <si>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</si>
  <si>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</si>
  <si>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</si>
  <si>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</si>
  <si>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</si>
  <si>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</si>
  <si>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</si>
  <si>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</si>
  <si>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114203202</t>
  </si>
  <si>
    <t>Očištění lomového kamene nebo betonových tvárnic od malty</t>
  </si>
  <si>
    <t>m3</t>
  </si>
  <si>
    <t>-821526882</t>
  </si>
  <si>
    <t>Očištění lomového kamene nebo betonových tvárnic získaných při rozebrání dlažeb, záhozů, rovnanin a soustřeďovacích staveb od malty</t>
  </si>
  <si>
    <t>Online PSC</t>
  </si>
  <si>
    <t>https://podminky.urs.cz/item/CS_URS_2024_02/114203202</t>
  </si>
  <si>
    <t>VV</t>
  </si>
  <si>
    <t>"10% plochy kamenného obkladu"37*0,1</t>
  </si>
  <si>
    <t>Součet</t>
  </si>
  <si>
    <t>115101204</t>
  </si>
  <si>
    <t>Čerpání vody na dopravní výšku do 10 m průměrný přítok do přes 2 000 do 4 000 l/min</t>
  </si>
  <si>
    <t>hod</t>
  </si>
  <si>
    <t>1181583904</t>
  </si>
  <si>
    <t>Čerpání vody na dopravní výšku do 10 m s uvažovaným průměrným přítokem přes 2 000 do 4 000 l/min</t>
  </si>
  <si>
    <t>https://podminky.urs.cz/item/CS_URS_2024_02/115101204</t>
  </si>
  <si>
    <t>115101304</t>
  </si>
  <si>
    <t>Pohotovost čerpací soupravy pro dopravní výšku do 10 m přítok přes 2 000 do 4 000 l/min</t>
  </si>
  <si>
    <t>den</t>
  </si>
  <si>
    <t>-1848685707</t>
  </si>
  <si>
    <t>Pohotovost záložní čerpací soupravy pro dopravní výšku do 10 m s uvažovaným průměrným přítokem přes 2 000 do 4 000 l/min</t>
  </si>
  <si>
    <t>https://podminky.urs.cz/item/CS_URS_2024_02/115101304</t>
  </si>
  <si>
    <t>132251101</t>
  </si>
  <si>
    <t>Hloubení rýh nezapažených š do 800 mm v hornině třídy těžitelnosti I skupiny 3 objem do 20 m3 strojně</t>
  </si>
  <si>
    <t>2060126048</t>
  </si>
  <si>
    <t>Hloubení nezapažených rýh šířky do 800 mm strojně s urovnáním dna do předepsaného profilu a spádu v hornině třídy těžitelnosti I skupiny 3 do 20 m3</t>
  </si>
  <si>
    <t>https://podminky.urs.cz/item/CS_URS_2024_02/132251101</t>
  </si>
  <si>
    <t>"výkop za římsou"22,5*0,25</t>
  </si>
  <si>
    <t>167151101</t>
  </si>
  <si>
    <t>Nakládání výkopku z hornin třídy těžitelnosti I skupiny 1 až 3 do 100 m3</t>
  </si>
  <si>
    <t>1802008122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</si>
  <si>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</si>
  <si>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</si>
  <si>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171151103</t>
  </si>
  <si>
    <t>Uložení sypaniny z hornin soudržných do násypů zhutněných strojně</t>
  </si>
  <si>
    <t>-668273462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</si>
  <si>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</si>
  <si>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</si>
  <si>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>180404111</t>
  </si>
  <si>
    <t>Založení hřišťového trávníku výsevem na vrstvě ornice</t>
  </si>
  <si>
    <t>m2</t>
  </si>
  <si>
    <t>-1763063694</t>
  </si>
  <si>
    <t>https://podminky.urs.cz/item/CS_URS_2024_02/180404111</t>
  </si>
  <si>
    <t>"výkop za římsou"22,5*0,8</t>
  </si>
  <si>
    <t>M</t>
  </si>
  <si>
    <t>00572410</t>
  </si>
  <si>
    <t>osivo směs travní parková</t>
  </si>
  <si>
    <t>kg</t>
  </si>
  <si>
    <t>1135948599</t>
  </si>
  <si>
    <t>18*0,02 'Přepočtené koeficientem množství</t>
  </si>
  <si>
    <t>Svislé a kompletní konstrukce</t>
  </si>
  <si>
    <t>R31001</t>
  </si>
  <si>
    <t>Odstranění stávající římsy</t>
  </si>
  <si>
    <t>511188559</t>
  </si>
  <si>
    <t>Poznámka k položce:_x000D_
- odstranění stávající římsy z kamenných bloků_x000D_
- odstranění stávající římsy z betonu_x000D_
- kamenné bloky odvést do 1 000 m_x000D_
- beton odvoz na skládku do 10 000 m</t>
  </si>
  <si>
    <t>317321118</t>
  </si>
  <si>
    <t>Mostní římsy ze ŽB C 30/37</t>
  </si>
  <si>
    <t>401397614</t>
  </si>
  <si>
    <t>Římsy ze železového betonu C 30/37</t>
  </si>
  <si>
    <t>https://podminky.urs.cz/item/CS_URS_2024_02/317321118</t>
  </si>
  <si>
    <t>"ŽB římsa"23*0,6*0,18</t>
  </si>
  <si>
    <t>317351105</t>
  </si>
  <si>
    <t>Zřízení bednění říms a žlabových říms v do 6 m</t>
  </si>
  <si>
    <t>1253876761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</si>
  <si>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</si>
  <si>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https://podminky.urs.cz/item/CS_URS_2024_02/317351105</t>
  </si>
  <si>
    <t>"ŽB římsa"24,2*2*0,18</t>
  </si>
  <si>
    <t>317351106</t>
  </si>
  <si>
    <t>Odstranění bednění říms a žlabových říms v do 6 m</t>
  </si>
  <si>
    <t>485413551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</si>
  <si>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</si>
  <si>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https://podminky.urs.cz/item/CS_URS_2024_02/317351106</t>
  </si>
  <si>
    <t>317361821</t>
  </si>
  <si>
    <t>Výztuž překladů a říms z betonářské oceli 10 505</t>
  </si>
  <si>
    <t>t</t>
  </si>
  <si>
    <t>1731039963</t>
  </si>
  <si>
    <t>Výztuž překladů, říms, žlabů, žlabových říms, klenbových pásů z betonářské oceli 10 505 (R) nebo BSt 500</t>
  </si>
  <si>
    <t>https://podminky.urs.cz/item/CS_URS_2024_02/317361821</t>
  </si>
  <si>
    <t>Poznámka k položce:_x000D_
- viz. D.2.7. - hmotová tabulka prutů - položky č. 3,4,5 a 6</t>
  </si>
  <si>
    <t>"položka 2"170*0,5*0,888/1000</t>
  </si>
  <si>
    <t>"položka 3"6*30*0,888/1000</t>
  </si>
  <si>
    <t>"položka 4"6*6*2,46/1000</t>
  </si>
  <si>
    <t>R31002</t>
  </si>
  <si>
    <t>Chemická kotva</t>
  </si>
  <si>
    <t>kus</t>
  </si>
  <si>
    <t>2000366007</t>
  </si>
  <si>
    <t>Poznámka k položce:_x000D_
- výkres D.6. položka 1_x000D_
- betonářská výztuž pr. 12 mm, délka 650 mm, otvor průměru 18 mm, hloubka 250 mm_x000D_
- chemická kotva rychle tuhnoucí 2-komponentní kotvící lepidlo na bázi epoxi-akrylátu, bez rozpouštědel a styrenu</t>
  </si>
  <si>
    <t>R31003</t>
  </si>
  <si>
    <t>-529273369</t>
  </si>
  <si>
    <t>Poznámka k položce:_x000D_
- výkres D.3. položka 17.1._x000D_
- betonářská výztuž pr. 16 mm, délka 400 mm, otvor průměru 22 mm, hloubka 200 mm_x000D_
- chemická kotva rychle tuhnoucí 2-komponentní kotvící lepidlo na bázi epoxi-akrylátu, bez rozpouštědel a styrenu</t>
  </si>
  <si>
    <t>16</t>
  </si>
  <si>
    <t>R31004</t>
  </si>
  <si>
    <t>PVC těsnící pás pro vodotěsný spoj mezi stávající a novou konstrukci - D+M</t>
  </si>
  <si>
    <t>m</t>
  </si>
  <si>
    <t>-1550099848</t>
  </si>
  <si>
    <t>PVC pro vodotěsný spoj mezi stávající a novou konstrukci - D+M</t>
  </si>
  <si>
    <t>Poznámka k položce:_x000D_
- výkres D.3. položka 17.2._x000D_
- šířka 320 mm_x000D_
- nutno dodržet montáž dle technologie výrobce</t>
  </si>
  <si>
    <t>17</t>
  </si>
  <si>
    <t>R31005</t>
  </si>
  <si>
    <t>Profily provizorního hrazení - D+M</t>
  </si>
  <si>
    <t>-79701779</t>
  </si>
  <si>
    <t>Poznámka k položce:_x000D_
- osazení do nové ŽB konstrukce dle PD_x000D_
- profily U160 z oceli jakosti 1.4301</t>
  </si>
  <si>
    <t>3,18+3,18+2,90</t>
  </si>
  <si>
    <t>18</t>
  </si>
  <si>
    <t>321222111</t>
  </si>
  <si>
    <t>Zdění obkladního zdiva vodních staveb řádkového</t>
  </si>
  <si>
    <t>160517351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</si>
  <si>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s vyspárováním na maltu cementovou tl. od 250 do 450 mm</t>
  </si>
  <si>
    <t>https://podminky.urs.cz/item/CS_URS_2024_02/321222111</t>
  </si>
  <si>
    <t>19</t>
  </si>
  <si>
    <t>321321116</t>
  </si>
  <si>
    <t>Konstrukce vodních staveb ze ŽB mrazuvzdorného tř. C 30/37</t>
  </si>
  <si>
    <t>-1357362435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</si>
  <si>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</si>
  <si>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</si>
  <si>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>"přibetonávka"2,99*1,07*0,3</t>
  </si>
  <si>
    <t>20</t>
  </si>
  <si>
    <t>321351010</t>
  </si>
  <si>
    <t>Bednění konstrukcí vodních staveb rovinné - zřízení</t>
  </si>
  <si>
    <t>1650165151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</si>
  <si>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</si>
  <si>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</si>
  <si>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2,99*1,07</t>
  </si>
  <si>
    <t>321352010</t>
  </si>
  <si>
    <t>Bednění konstrukcí vodních staveb rovinné - odstranění</t>
  </si>
  <si>
    <t>808102428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</si>
  <si>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</si>
  <si>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</si>
  <si>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22</t>
  </si>
  <si>
    <t>321366112</t>
  </si>
  <si>
    <t>Výztuž železobetonových konstrukcí vodních staveb z oceli 10 505 D do 32 mm</t>
  </si>
  <si>
    <t>1631591358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</si>
  <si>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</si>
  <si>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https://podminky.urs.cz/item/CS_URS_2024_02/321366112</t>
  </si>
  <si>
    <t>Ostatní konstrukce a práce, bourání</t>
  </si>
  <si>
    <t>23</t>
  </si>
  <si>
    <t>985131111</t>
  </si>
  <si>
    <t>Očištění ploch stěn, rubu kleneb a podlah tlakovou vodou</t>
  </si>
  <si>
    <t>1776407059</t>
  </si>
  <si>
    <t>https://podminky.urs.cz/item/CS_URS_2024_02/985131111</t>
  </si>
  <si>
    <t>Poznámka k položce:_x000D_
- očištění plochy dlažby po odstranění staré malty</t>
  </si>
  <si>
    <t>"před vysekáním"25,7+4+7,3</t>
  </si>
  <si>
    <t>"po vysekání"25,7+4+7,3</t>
  </si>
  <si>
    <t>24</t>
  </si>
  <si>
    <t>938903114</t>
  </si>
  <si>
    <t>Vysekání spár hl do 70 mm ve zdivu kvádrovém</t>
  </si>
  <si>
    <t>-2062734030</t>
  </si>
  <si>
    <t>Dokončovací práce na dosavadních konstrukcích vysekání spár s očištěním zdiva nebo dlažby, s naložením suti na dopravní prostředek nebo s odklizením na hromady do vzdálenosti 50 m při hloubce spáry do 70 mm ve zdivu kvádrovém</t>
  </si>
  <si>
    <t>https://podminky.urs.cz/item/CS_URS_2024_02/938903114</t>
  </si>
  <si>
    <t>"90% plochY obkladu"0,9*(25,7+4+7,3)</t>
  </si>
  <si>
    <t>25</t>
  </si>
  <si>
    <t>941111111</t>
  </si>
  <si>
    <t>Montáž lešení řadového trubkového lehkého s podlahami zatížení do 200 kg/m2 š od 0,6 do 0,9 m v do 10 m</t>
  </si>
  <si>
    <t>-68521490</t>
  </si>
  <si>
    <t>Lešení řadové trubkové lehké pracovní s podlahami s provozním zatížením tř. 3 do 200 kg/m2 šířky tř. W06 od 0,6 do 0,9 m výšky do 10 m montáž</t>
  </si>
  <si>
    <t>https://podminky.urs.cz/item/CS_URS_2024_02/941111111</t>
  </si>
  <si>
    <t>25*1,5</t>
  </si>
  <si>
    <t>26</t>
  </si>
  <si>
    <t>941111211</t>
  </si>
  <si>
    <t>Příplatek k lešení řadovému trubkovému lehkému s podlahami do 200 kg/m2 š od 0,6 do 0,9 m v do 10 m za každý den použití</t>
  </si>
  <si>
    <t>1226867354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</si>
  <si>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</si>
  <si>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https://podminky.urs.cz/item/CS_URS_2024_02/941111211</t>
  </si>
  <si>
    <t>37,5*15 'Přepočtené koeficientem množství</t>
  </si>
  <si>
    <t>27</t>
  </si>
  <si>
    <t>941111811</t>
  </si>
  <si>
    <t>Demontáž lešení řadového trubkového lehkého s podlahami zatížení do 200 kg/m2 š od 0,6 do 0,9 m v do 10 m</t>
  </si>
  <si>
    <t>1393545447</t>
  </si>
  <si>
    <t>Lešení řadové trubkové lehké pracovní s podlahami s provozním zatížením tř. 3 do 200 kg/m2 šířky tř. W06 od 0,6 do 0,9 m výšky do 10 m demontáž</t>
  </si>
  <si>
    <t>https://podminky.urs.cz/item/CS_URS_2024_02/941111811</t>
  </si>
  <si>
    <t>28</t>
  </si>
  <si>
    <t>985232111</t>
  </si>
  <si>
    <t>Hloubkové spárování zdiva aktivovanou maltou spára hl do 80 mm dl do 6 m/m2</t>
  </si>
  <si>
    <t>-1757469996</t>
  </si>
  <si>
    <t>Hloubkové spárování zdiva hloubky přes 40 do 80 mm aktivovanou maltou délky spáry na 1 m2 upravované plochy do 6 m</t>
  </si>
  <si>
    <t>https://podminky.urs.cz/item/CS_URS_2024_02/985232111</t>
  </si>
  <si>
    <t>"90% plochy obkladu"0,9*(25,7+4+7,3)</t>
  </si>
  <si>
    <t>29</t>
  </si>
  <si>
    <t>985233111</t>
  </si>
  <si>
    <t>Úprava spár po spárování zdiva uhlazením spára dl do 6 m/m2</t>
  </si>
  <si>
    <t>-1565484563</t>
  </si>
  <si>
    <t>Úprava spár po spárování zdiva kamenného nebo cihelného délky spáry na 1 m2 upravované plochy do 6 m uhlazením</t>
  </si>
  <si>
    <t>https://podminky.urs.cz/item/CS_URS_2024_02/985233111</t>
  </si>
  <si>
    <t>"plocha obkladu"25,7+4+7,3</t>
  </si>
  <si>
    <t>30</t>
  </si>
  <si>
    <t>R985005</t>
  </si>
  <si>
    <t>Příplatek za použití spárovací hmoty</t>
  </si>
  <si>
    <t>446361027</t>
  </si>
  <si>
    <t>Poznámka k položce:_x000D_
1-komponentní reprofilační malta s cementovým pojivem, zušlechtěná umělými hmotami a umělými vlákny, splňující požadavky ČSN EN 1504-3 třídy R4</t>
  </si>
  <si>
    <t>997</t>
  </si>
  <si>
    <t>Přesun sutě</t>
  </si>
  <si>
    <t>31</t>
  </si>
  <si>
    <t>997002511</t>
  </si>
  <si>
    <t>Vodorovné přemístění suti a vybouraných hmot bez naložení ale se složením a urovnáním do 1 km</t>
  </si>
  <si>
    <t>-913522407</t>
  </si>
  <si>
    <t>Vodorovné přemístění suti a vybouraných hmot bez naložení, se složením a hrubým urovnáním na vzdálenost do 1 km</t>
  </si>
  <si>
    <t>https://podminky.urs.cz/item/CS_URS_2024_02/997002511</t>
  </si>
  <si>
    <t>32</t>
  </si>
  <si>
    <t>997002519</t>
  </si>
  <si>
    <t>Příplatek ZKD 1 km přemístění suti a vybouraných hmot</t>
  </si>
  <si>
    <t>-648051862</t>
  </si>
  <si>
    <t>Vodorovné přemístění suti a vybouraných hmot bez naložení, se složením a hrubým urovnáním Příplatek k ceně za každý další započatý 1 km přes 1 km</t>
  </si>
  <si>
    <t>https://podminky.urs.cz/item/CS_URS_2024_02/997002519</t>
  </si>
  <si>
    <t>0,466*9 'Přepočtené koeficientem množství</t>
  </si>
  <si>
    <t>33</t>
  </si>
  <si>
    <t>997013601</t>
  </si>
  <si>
    <t>Poplatek za uložení na skládce (skládkovné) stavebního odpadu betonového kód odpadu 17 01 01</t>
  </si>
  <si>
    <t>-1269894373</t>
  </si>
  <si>
    <t>Poplatek za uložení stavebního odpadu na skládce (skládkovné) z prostého betonu zatříděného do Katalogu odpadů pod kódem 17 01 01</t>
  </si>
  <si>
    <t>https://podminky.urs.cz/item/CS_URS_2024_02/997013601</t>
  </si>
  <si>
    <t>998</t>
  </si>
  <si>
    <t>Přesun hmot</t>
  </si>
  <si>
    <t>34</t>
  </si>
  <si>
    <t>998332011</t>
  </si>
  <si>
    <t>Přesun hmot pro úpravy vodních toků a kanály</t>
  </si>
  <si>
    <t>-77178316</t>
  </si>
  <si>
    <t>Přesun hmot pro úpravy vodních toků a kanály, hráze rybníků apod. dopravní vzdálenost do 500 m</t>
  </si>
  <si>
    <t>https://podminky.urs.cz/item/CS_URS_2024_02/998332011</t>
  </si>
  <si>
    <t>01.2 - SO 01 Oprava stavební části - dělící zeď + dno propusti</t>
  </si>
  <si>
    <t xml:space="preserve">    4 - Vodorovné konstrukce</t>
  </si>
  <si>
    <t>114203103</t>
  </si>
  <si>
    <t>Rozebrání dlažeb z lomového kamene nebo betonových tvárnic do cementové malty</t>
  </si>
  <si>
    <t>191117521</t>
  </si>
  <si>
    <t>Rozebrání dlažeb nebo záhozů s naložením na dopravní prostředek dlažeb z lomového kamene nebo betonových tvárnic do cementové malty se spárami zalitými cementovou maltou</t>
  </si>
  <si>
    <t>https://podminky.urs.cz/item/CS_URS_2024_02/114203103</t>
  </si>
  <si>
    <t>"dělící zeď - pracovní prostor"19*0,3</t>
  </si>
  <si>
    <t>"dno propusti"50*0,3</t>
  </si>
  <si>
    <t>-274026801</t>
  </si>
  <si>
    <t>"kamenný obklad"(12,7+2,8)*0,25</t>
  </si>
  <si>
    <t>63923828</t>
  </si>
  <si>
    <t>-558251440</t>
  </si>
  <si>
    <t>122351502</t>
  </si>
  <si>
    <t>Odkopávky a prokopávky zapažené v hornině třídy těžitelnosti II skupiny 4 objem do 50 m3 strojně</t>
  </si>
  <si>
    <t>-390200557</t>
  </si>
  <si>
    <t>Odkopávky a prokopávky zapažené strojně v hornině třídy těžitelnosti II skupiny 4 přes 20 do 50 m3</t>
  </si>
  <si>
    <t>https://podminky.urs.cz/item/CS_URS_2024_02/122351502</t>
  </si>
  <si>
    <t>"dlažba - dělící zeď - pracovní prostor"19*0,3</t>
  </si>
  <si>
    <t>"dělící zeď - pracovní prostor"19*2,45/2</t>
  </si>
  <si>
    <t>"dno propusti - pracovní prostor"10+20</t>
  </si>
  <si>
    <t>129951113</t>
  </si>
  <si>
    <t>Bourání zdiva kamenného v odkopávkách nebo prokopávkách na MC strojně</t>
  </si>
  <si>
    <t>1236095590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</si>
  <si>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</si>
  <si>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https://podminky.urs.cz/item/CS_URS_2024_02/129951113</t>
  </si>
  <si>
    <t>129951121</t>
  </si>
  <si>
    <t>Bourání zdiva z betonu prostého neprokládaného v odkopávkách nebo prokopávkách strojně</t>
  </si>
  <si>
    <t>-1986114716</t>
  </si>
  <si>
    <t>Bourání konstrukcí v odkopávkách a prokopávkách strojně s přemístěním suti na hromady na vzdálenost do 20 m nebo s naložením na dopravní prostředek z betonu prostého neprokládaného</t>
  </si>
  <si>
    <t>https://podminky.urs.cz/item/CS_URS_2024_02/129951121</t>
  </si>
  <si>
    <t>"stávající dělící zeď"16</t>
  </si>
  <si>
    <t>"podkladní beton pod dlažbou"50*0,4</t>
  </si>
  <si>
    <t>151101102</t>
  </si>
  <si>
    <t>Zřízení příložného pažení a rozepření stěn rýh hl přes 2 do 4 m</t>
  </si>
  <si>
    <t>1966318198</t>
  </si>
  <si>
    <t>Zřízení pažení a rozepření stěn rýh pro podzemní vedení příložné pro jakoukoliv mezerovitost, hloubky přes 2 do 4 m</t>
  </si>
  <si>
    <t>https://podminky.urs.cz/item/CS_URS_2024_02/151101102</t>
  </si>
  <si>
    <t>"dělící zeď - pracovní prostor"14,3*2,75</t>
  </si>
  <si>
    <t>151101112</t>
  </si>
  <si>
    <t>Odstranění příložného pažení a rozepření stěn rýh hl přes 2 do 4 m</t>
  </si>
  <si>
    <t>1246926820</t>
  </si>
  <si>
    <t>Odstranění pažení a rozepření stěn rýh pro podzemní vedení s uložením materiálu na vzdálenost do 3 m od kraje výkopu příložné, hloubky přes 2 do 4 m</t>
  </si>
  <si>
    <t>https://podminky.urs.cz/item/CS_URS_2024_02/151101112</t>
  </si>
  <si>
    <t>166151111</t>
  </si>
  <si>
    <t>Přehození neulehlého výkopku z horniny třídy těžitelnosti II skupiny 4 a 5 strojně</t>
  </si>
  <si>
    <t>-1072572976</t>
  </si>
  <si>
    <t>Přehození neulehlého výkopku strojně z horniny třídy těžitelnosti II, skupiny 4 a 5</t>
  </si>
  <si>
    <t>https://podminky.urs.cz/item/CS_URS_2024_02/166151111</t>
  </si>
  <si>
    <t>"na dvě přehození tam a zpět"</t>
  </si>
  <si>
    <t>"dlažba - dělící zeď - pracovní prostor"4*19*0,3</t>
  </si>
  <si>
    <t>"dělící zeď - pracovní prostor"4*19*2,45/2</t>
  </si>
  <si>
    <t>"dno propusti - pracovní prostor"4*10</t>
  </si>
  <si>
    <t>690859345</t>
  </si>
  <si>
    <t>"dno propusti - pracovní prostor"10</t>
  </si>
  <si>
    <t>-805954110</t>
  </si>
  <si>
    <t>"dělící zeď - žb římsa"3,6*0,9*0,19+2,4*0,9*0,19+7,75*0,8*0,19</t>
  </si>
  <si>
    <t>1596879374</t>
  </si>
  <si>
    <t>"dělící zeď - žb římsa"(3,6+2,4+7,75)*2*0,19</t>
  </si>
  <si>
    <t>551741229</t>
  </si>
  <si>
    <t>-1259864689</t>
  </si>
  <si>
    <t>"kamenný obklad - využití 70% původního kamene"(12,7+2,8)*0,25</t>
  </si>
  <si>
    <t>58381079</t>
  </si>
  <si>
    <t>hranoly lámané pro řádkové zdivo 20x20x40cm</t>
  </si>
  <si>
    <t>-985073842</t>
  </si>
  <si>
    <t>Poznámka k položce:_x000D_
- ztratné 10%</t>
  </si>
  <si>
    <t>"30% nového dodaného kamene"15,5*0,25*0,3*2,5</t>
  </si>
  <si>
    <t>-1239262395</t>
  </si>
  <si>
    <t>"jádro jezu"3*1</t>
  </si>
  <si>
    <t>"dělící zeď"2,2*2,55+2,55+2,59/2+1+(2,55+1,06)*7,455/2</t>
  </si>
  <si>
    <t>"vyložení dělící zdi = podklad pod dlažbu"50*0,4</t>
  </si>
  <si>
    <t>"dno propusti - ukončovací prahy"2,9*1*0,5+5,69*0,7*0,5</t>
  </si>
  <si>
    <t>-1773603078</t>
  </si>
  <si>
    <t>"jádro jezu"2*8*2</t>
  </si>
  <si>
    <t>"dělící zeď"26,3*2*1,05</t>
  </si>
  <si>
    <t>"vyložení dělící zdi"0,75*(13+2,9+5,69)</t>
  </si>
  <si>
    <t>"dno propusti - ukončovací prahy"2*2,9*1+2*5,69*0,7+2</t>
  </si>
  <si>
    <t>351843898</t>
  </si>
  <si>
    <t>2025203554</t>
  </si>
  <si>
    <t>"jádro jezu"3*0,16</t>
  </si>
  <si>
    <t>"dělící zeď + vyložení + žb římsa"3,836</t>
  </si>
  <si>
    <t>"dno propusti - ukončovací prahy"3,44*0,16</t>
  </si>
  <si>
    <t>321368211</t>
  </si>
  <si>
    <t>Výztuž železobetonových konstrukcí vodních staveb ze svařovaných sítí</t>
  </si>
  <si>
    <t>1290162991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</si>
  <si>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</si>
  <si>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https://podminky.urs.cz/item/CS_URS_2024_02/321368211</t>
  </si>
  <si>
    <t>"dělící zeď - pracovní prostor - podklad pod dlažbu"1,2*19*7,9/1000</t>
  </si>
  <si>
    <t>865802631</t>
  </si>
  <si>
    <t>Chemická kotva D+M</t>
  </si>
  <si>
    <t>516317087</t>
  </si>
  <si>
    <t>Poznámka k položce:_x000D_
- výkres D.3. položka 14.1._x000D_
- betonářská výztuž pr. 16 mm, délka 1 000 mm, otvor průměru 22 mm, hloubka 500 mm_x000D_
- chemická kotva rychle tuhnoucí 2-komponentní kotvící lepidlo na bázi epoxi-akrylátu, bez rozpouštědel a styrenu</t>
  </si>
  <si>
    <t>Příplatek za vodorovnou dopravu betonu</t>
  </si>
  <si>
    <t>753840359</t>
  </si>
  <si>
    <t>Poznámka k položce:_x000D_
- celková délka vodorovné dopravy betonu do 70 m do bednění</t>
  </si>
  <si>
    <t>Dilatační spára - PVC těsnící pás pro vodotěsný spoj mezi stávající a novou konstrukci - D+M</t>
  </si>
  <si>
    <t>1611944254</t>
  </si>
  <si>
    <t>Dilatační spára - PVC pro vodotěsný spoj mezi stávající a novou konstrukci - D+M</t>
  </si>
  <si>
    <t>Poznámka k položce:_x000D_
- výkres D.3. položka 14.2._x000D_
- detail výkres D.5._x000D_
- šířka 320 mm_x000D_
- nutno dodržet montáž dle technologie výrobce_x000D_
- včetně přípravy povrchu betonu dle požadavků technologie dodavatele těsnícího pásu</t>
  </si>
  <si>
    <t>3,5+16,25</t>
  </si>
  <si>
    <t>R32001</t>
  </si>
  <si>
    <t>Chemická kotva - D+M</t>
  </si>
  <si>
    <t>1398788512</t>
  </si>
  <si>
    <t>Poznámka k položce:_x000D_
- výkres D.3._x000D_
- dle specifikace ve výkrese typ A_x000D_
- kotvení obkladu z řádkového zdiva trny v rastru 4 ks/m2_x000D_
- každá druhá spára á 0,5 m</t>
  </si>
  <si>
    <t>R32004</t>
  </si>
  <si>
    <t>Těsnění pracovní spáry - D+M</t>
  </si>
  <si>
    <t>1281054960</t>
  </si>
  <si>
    <t>Poznámka k položce:_x000D_
- bobtnavý těsnící pásek - dle specifikací v PD</t>
  </si>
  <si>
    <t>"jádro jezu"2*3,3</t>
  </si>
  <si>
    <t>"dělící zeď"25</t>
  </si>
  <si>
    <t>Vodorovné konstrukce</t>
  </si>
  <si>
    <t>451317124</t>
  </si>
  <si>
    <t>Podklad pod dlažbu z betonu prostého pro prostředí s mrazovými cykly C 30/37 tl přes 200 do 250 mm</t>
  </si>
  <si>
    <t>1075296957</t>
  </si>
  <si>
    <t>Podklad pod dlažbu z betonu prostého pro prostředí s mrazovými cykly tř. C 30/37 tl. přes 200 do 250 mm</t>
  </si>
  <si>
    <t>https://podminky.urs.cz/item/CS_URS_2024_02/451317124</t>
  </si>
  <si>
    <t>"dělící zeď - pracovní prostor"19</t>
  </si>
  <si>
    <t>"pracovní prostor - závěrný práh"4*1*0,25</t>
  </si>
  <si>
    <t>457315811</t>
  </si>
  <si>
    <t>Těsnící vrstva z betonu mrazuvzdorného tř. C 30/37 tl do 100 mm</t>
  </si>
  <si>
    <t>1163140868</t>
  </si>
  <si>
    <t>Těsnicí nebo opevňovací vrstva z prostého betonu pro prostředí s mrazovými cykly tř. C 30/37, tl. vrstvy 100 mm</t>
  </si>
  <si>
    <t>https://podminky.urs.cz/item/CS_URS_2024_02/457315811</t>
  </si>
  <si>
    <t>"podkladní beton"65+1,2*4,1*6</t>
  </si>
  <si>
    <t>463211158</t>
  </si>
  <si>
    <t>Rovnanina objemu přes 3 m3 z lomového kamene tříděného hmotnosti přes 500 kg s urovnáním líce</t>
  </si>
  <si>
    <t>1333974327</t>
  </si>
  <si>
    <t>Rovnanina z lomového kamene neupraveného pro podélné i příčné objekty objemu přes 3 m3 z kamene tříděného, s urovnáním líce a vyklínováním spár úlomky kamene hmotnost jednotlivých kamenů přes 500 kg</t>
  </si>
  <si>
    <t>https://podminky.urs.cz/item/CS_URS_2024_02/463211158</t>
  </si>
  <si>
    <t>"opevnění za výtokem z propusti"6,6*1</t>
  </si>
  <si>
    <t>465511523</t>
  </si>
  <si>
    <t>Dlažba z lomového kamene do malty s vyplněním spár maltou a vyspárováním pl přes 20 m2 tl 300 mm</t>
  </si>
  <si>
    <t>662331911</t>
  </si>
  <si>
    <t>Dlažba z lomového kamene upraveného vodorovná nebo plocha ve sklonu do 1:2 s dodáním hmot do cementové malty, s vyplněním spár a s vyspárováním cementovou maltou v ploše přes 20 m2, tl. 300 mm</t>
  </si>
  <si>
    <t>https://podminky.urs.cz/item/CS_URS_2024_02/465511523</t>
  </si>
  <si>
    <t>"dno propusti - použití nového dodaného kamene 30%"50*0,3</t>
  </si>
  <si>
    <t>R465511523</t>
  </si>
  <si>
    <t>-25632394</t>
  </si>
  <si>
    <t>https://podminky.urs.cz/item/CS_URS_2024_02/R465511523</t>
  </si>
  <si>
    <t>Poznámka k položce:_x000D_
- použití původního kamene</t>
  </si>
  <si>
    <t>"dělící zeď - pracovní prostor - použití původního kamene 100%"19</t>
  </si>
  <si>
    <t>"dno propusti - použití původního kamene 70%"50*0,7</t>
  </si>
  <si>
    <t>-925010897</t>
  </si>
  <si>
    <t>10,5*1,5</t>
  </si>
  <si>
    <t>584668817</t>
  </si>
  <si>
    <t>15,75*20 'Přepočtené koeficientem množství</t>
  </si>
  <si>
    <t>35</t>
  </si>
  <si>
    <t>-1264644793</t>
  </si>
  <si>
    <t>36</t>
  </si>
  <si>
    <t>-183537895</t>
  </si>
  <si>
    <t>"jádro jezu"3+8</t>
  </si>
  <si>
    <t>37</t>
  </si>
  <si>
    <t>-357323728</t>
  </si>
  <si>
    <t>Poznámka k položce:_x000D_
- spárovací hmota pro vrchní 3 cm výplně spár obkladu_x000D_
1-komponentní reprofilační malta s cementovým pojivem, zušlechtěná umělými hmotami a umělými vlákny, splňující požadavky ČSN EN 1504-3 třídy R4</t>
  </si>
  <si>
    <t>"dělící zeď - kamenný obklad"15,5</t>
  </si>
  <si>
    <t>"dno propusti"50</t>
  </si>
  <si>
    <t>38</t>
  </si>
  <si>
    <t>-1727989628</t>
  </si>
  <si>
    <t>39</t>
  </si>
  <si>
    <t>-570235541</t>
  </si>
  <si>
    <t>40</t>
  </si>
  <si>
    <t>-2001706583</t>
  </si>
  <si>
    <t>41</t>
  </si>
  <si>
    <t>-1757038261</t>
  </si>
  <si>
    <t>02 - SO 02 Strojní část</t>
  </si>
  <si>
    <t>Stavidlo - D+M</t>
  </si>
  <si>
    <t>-458004167</t>
  </si>
  <si>
    <t>Poznámka k položce:_x000D_
- dle specifikace v PD_x000D_
- položka obsahuje mimo jiné:_x000D_
- demontáž stávajícího stavidla a vodorovný přesun do 1 000 m_x000D_
- demontáž stávajících ovládacích mechanizmů, kompletní repase a zpět montáž_x000D_
- dodávka nového stavidla z oceli 1.4301_x000D_
- montáž stavidla</t>
  </si>
  <si>
    <t>R32002</t>
  </si>
  <si>
    <t>Lávka - D+M</t>
  </si>
  <si>
    <t>-1596020196</t>
  </si>
  <si>
    <t>Poznámka k položce:_x000D_
- dle specifikace v PD_x000D_
- položka obsahuje mimo jiné:_x000D_
- demontáž stávající lávky a vodorovný přesun do 1 000 m_x000D_
- dodávka nové lávky z oceli 1.4301_x000D_
- montáž lávky</t>
  </si>
  <si>
    <t>R32003</t>
  </si>
  <si>
    <t>Osazení vodočetné latě, D+M</t>
  </si>
  <si>
    <t>ks</t>
  </si>
  <si>
    <t>931746582</t>
  </si>
  <si>
    <t>Poznámka k položce:_x000D_
- materiál smaltovaná_x000D_
- čtení dle specifikace v PD</t>
  </si>
  <si>
    <t>03 - SO 03 Odvodnění staveniště</t>
  </si>
  <si>
    <t>155135111</t>
  </si>
  <si>
    <t>Zřízení dočasného hrazení z pytlů plněných pískem</t>
  </si>
  <si>
    <t>1909463081</t>
  </si>
  <si>
    <t>Dočasné hrazení z pytlů plněných pískem zřízení</t>
  </si>
  <si>
    <t>https://podminky.urs.cz/item/CS_URS_2024_02/155135111</t>
  </si>
  <si>
    <t>"odvodnění staveniště"9*11,45+(5,4*11,45)/2+(11,45+1)*5,8/2+(2,3+1)*10/2+(11,85+8,75+5,4)*2,3</t>
  </si>
  <si>
    <t>155135112</t>
  </si>
  <si>
    <t>Odstranění dočasného hrazení z pytlů plněných pískem</t>
  </si>
  <si>
    <t>-1749384288</t>
  </si>
  <si>
    <t>Dočasné hrazení z pytlů plněných pískem odstranění</t>
  </si>
  <si>
    <t>https://podminky.urs.cz/item/CS_URS_2024_02/155135112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</si>
</sst>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317321118" TargetMode="External"/><Relationship Id="rId13" Type="http://schemas.openxmlformats.org/officeDocument/2006/relationships/hyperlink" Target="https://podminky.urs.cz/item/CS_URS_2024_02/321321116" TargetMode="External"/><Relationship Id="rId18" Type="http://schemas.openxmlformats.org/officeDocument/2006/relationships/hyperlink" Target="https://podminky.urs.cz/item/CS_URS_2024_02/938903114" TargetMode="External"/><Relationship Id="rId26" Type="http://schemas.openxmlformats.org/officeDocument/2006/relationships/hyperlink" Target="https://podminky.urs.cz/item/CS_URS_2024_02/997013601" TargetMode="External"/><Relationship Id="rId3" Type="http://schemas.openxmlformats.org/officeDocument/2006/relationships/hyperlink" Target="https://podminky.urs.cz/item/CS_URS_2024_02/115101304" TargetMode="External"/><Relationship Id="rId21" Type="http://schemas.openxmlformats.org/officeDocument/2006/relationships/hyperlink" Target="https://podminky.urs.cz/item/CS_URS_2024_02/941111811" TargetMode="External"/><Relationship Id="rId7" Type="http://schemas.openxmlformats.org/officeDocument/2006/relationships/hyperlink" Target="https://podminky.urs.cz/item/CS_URS_2024_02/180404111" TargetMode="External"/><Relationship Id="rId12" Type="http://schemas.openxmlformats.org/officeDocument/2006/relationships/hyperlink" Target="https://podminky.urs.cz/item/CS_URS_2024_02/321222111" TargetMode="External"/><Relationship Id="rId17" Type="http://schemas.openxmlformats.org/officeDocument/2006/relationships/hyperlink" Target="https://podminky.urs.cz/item/CS_URS_2024_02/985131111" TargetMode="External"/><Relationship Id="rId25" Type="http://schemas.openxmlformats.org/officeDocument/2006/relationships/hyperlink" Target="https://podminky.urs.cz/item/CS_URS_2024_02/997002519" TargetMode="External"/><Relationship Id="rId2" Type="http://schemas.openxmlformats.org/officeDocument/2006/relationships/hyperlink" Target="https://podminky.urs.cz/item/CS_URS_2024_02/115101204" TargetMode="External"/><Relationship Id="rId16" Type="http://schemas.openxmlformats.org/officeDocument/2006/relationships/hyperlink" Target="https://podminky.urs.cz/item/CS_URS_2024_02/321366112" TargetMode="External"/><Relationship Id="rId20" Type="http://schemas.openxmlformats.org/officeDocument/2006/relationships/hyperlink" Target="https://podminky.urs.cz/item/CS_URS_2024_02/941111211" TargetMode="External"/><Relationship Id="rId29" Type="http://schemas.openxmlformats.org/officeDocument/2006/relationships/drawing" Target="../drawings/drawing3.xml"/><Relationship Id="rId1" Type="http://schemas.openxmlformats.org/officeDocument/2006/relationships/hyperlink" Target="https://podminky.urs.cz/item/CS_URS_2024_02/114203202" TargetMode="External"/><Relationship Id="rId6" Type="http://schemas.openxmlformats.org/officeDocument/2006/relationships/hyperlink" Target="https://podminky.urs.cz/item/CS_URS_2024_02/171151103" TargetMode="External"/><Relationship Id="rId11" Type="http://schemas.openxmlformats.org/officeDocument/2006/relationships/hyperlink" Target="https://podminky.urs.cz/item/CS_URS_2024_02/317361821" TargetMode="External"/><Relationship Id="rId24" Type="http://schemas.openxmlformats.org/officeDocument/2006/relationships/hyperlink" Target="https://podminky.urs.cz/item/CS_URS_2024_02/997002511" TargetMode="External"/><Relationship Id="rId5" Type="http://schemas.openxmlformats.org/officeDocument/2006/relationships/hyperlink" Target="https://podminky.urs.cz/item/CS_URS_2024_02/167151101" TargetMode="External"/><Relationship Id="rId15" Type="http://schemas.openxmlformats.org/officeDocument/2006/relationships/hyperlink" Target="https://podminky.urs.cz/item/CS_URS_2024_02/321352010" TargetMode="External"/><Relationship Id="rId23" Type="http://schemas.openxmlformats.org/officeDocument/2006/relationships/hyperlink" Target="https://podminky.urs.cz/item/CS_URS_2024_02/985233111" TargetMode="External"/><Relationship Id="rId28" Type="http://schemas.openxmlformats.org/officeDocument/2006/relationships/printerSettings" Target="../printerSettings/printerSettings3.bin"/><Relationship Id="rId10" Type="http://schemas.openxmlformats.org/officeDocument/2006/relationships/hyperlink" Target="https://podminky.urs.cz/item/CS_URS_2024_02/317351106" TargetMode="External"/><Relationship Id="rId19" Type="http://schemas.openxmlformats.org/officeDocument/2006/relationships/hyperlink" Target="https://podminky.urs.cz/item/CS_URS_2024_02/941111111" TargetMode="External"/><Relationship Id="rId4" Type="http://schemas.openxmlformats.org/officeDocument/2006/relationships/hyperlink" Target="https://podminky.urs.cz/item/CS_URS_2024_02/132251101" TargetMode="External"/><Relationship Id="rId9" Type="http://schemas.openxmlformats.org/officeDocument/2006/relationships/hyperlink" Target="https://podminky.urs.cz/item/CS_URS_2024_02/317351105" TargetMode="External"/><Relationship Id="rId14" Type="http://schemas.openxmlformats.org/officeDocument/2006/relationships/hyperlink" Target="https://podminky.urs.cz/item/CS_URS_2024_02/321351010" TargetMode="External"/><Relationship Id="rId22" Type="http://schemas.openxmlformats.org/officeDocument/2006/relationships/hyperlink" Target="https://podminky.urs.cz/item/CS_URS_2024_02/985232111" TargetMode="External"/><Relationship Id="rId27" Type="http://schemas.openxmlformats.org/officeDocument/2006/relationships/hyperlink" Target="https://podminky.urs.cz/item/CS_URS_2024_02/99833201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317351105" TargetMode="External"/><Relationship Id="rId18" Type="http://schemas.openxmlformats.org/officeDocument/2006/relationships/hyperlink" Target="https://podminky.urs.cz/item/CS_URS_2024_02/321352010" TargetMode="External"/><Relationship Id="rId26" Type="http://schemas.openxmlformats.org/officeDocument/2006/relationships/hyperlink" Target="https://podminky.urs.cz/item/CS_URS_2024_02/941111111" TargetMode="External"/><Relationship Id="rId3" Type="http://schemas.openxmlformats.org/officeDocument/2006/relationships/hyperlink" Target="https://podminky.urs.cz/item/CS_URS_2024_02/115101204" TargetMode="External"/><Relationship Id="rId21" Type="http://schemas.openxmlformats.org/officeDocument/2006/relationships/hyperlink" Target="https://podminky.urs.cz/item/CS_URS_2024_02/451317124" TargetMode="External"/><Relationship Id="rId34" Type="http://schemas.openxmlformats.org/officeDocument/2006/relationships/printerSettings" Target="../printerSettings/printerSettings4.bin"/><Relationship Id="rId7" Type="http://schemas.openxmlformats.org/officeDocument/2006/relationships/hyperlink" Target="https://podminky.urs.cz/item/CS_URS_2024_02/129951121" TargetMode="External"/><Relationship Id="rId12" Type="http://schemas.openxmlformats.org/officeDocument/2006/relationships/hyperlink" Target="https://podminky.urs.cz/item/CS_URS_2024_02/317321118" TargetMode="External"/><Relationship Id="rId17" Type="http://schemas.openxmlformats.org/officeDocument/2006/relationships/hyperlink" Target="https://podminky.urs.cz/item/CS_URS_2024_02/321351010" TargetMode="External"/><Relationship Id="rId25" Type="http://schemas.openxmlformats.org/officeDocument/2006/relationships/hyperlink" Target="https://podminky.urs.cz/item/CS_URS_2024_02/R465511523" TargetMode="External"/><Relationship Id="rId33" Type="http://schemas.openxmlformats.org/officeDocument/2006/relationships/hyperlink" Target="https://podminky.urs.cz/item/CS_URS_2024_02/998332011" TargetMode="External"/><Relationship Id="rId2" Type="http://schemas.openxmlformats.org/officeDocument/2006/relationships/hyperlink" Target="https://podminky.urs.cz/item/CS_URS_2024_02/114203202" TargetMode="External"/><Relationship Id="rId16" Type="http://schemas.openxmlformats.org/officeDocument/2006/relationships/hyperlink" Target="https://podminky.urs.cz/item/CS_URS_2024_02/321321116" TargetMode="External"/><Relationship Id="rId20" Type="http://schemas.openxmlformats.org/officeDocument/2006/relationships/hyperlink" Target="https://podminky.urs.cz/item/CS_URS_2024_02/321368211" TargetMode="External"/><Relationship Id="rId29" Type="http://schemas.openxmlformats.org/officeDocument/2006/relationships/hyperlink" Target="https://podminky.urs.cz/item/CS_URS_2024_02/985131111" TargetMode="External"/><Relationship Id="rId1" Type="http://schemas.openxmlformats.org/officeDocument/2006/relationships/hyperlink" Target="https://podminky.urs.cz/item/CS_URS_2024_02/114203103" TargetMode="External"/><Relationship Id="rId6" Type="http://schemas.openxmlformats.org/officeDocument/2006/relationships/hyperlink" Target="https://podminky.urs.cz/item/CS_URS_2024_02/129951113" TargetMode="External"/><Relationship Id="rId11" Type="http://schemas.openxmlformats.org/officeDocument/2006/relationships/hyperlink" Target="https://podminky.urs.cz/item/CS_URS_2024_02/171151103" TargetMode="External"/><Relationship Id="rId24" Type="http://schemas.openxmlformats.org/officeDocument/2006/relationships/hyperlink" Target="https://podminky.urs.cz/item/CS_URS_2024_02/465511523" TargetMode="External"/><Relationship Id="rId32" Type="http://schemas.openxmlformats.org/officeDocument/2006/relationships/hyperlink" Target="https://podminky.urs.cz/item/CS_URS_2024_02/997013601" TargetMode="External"/><Relationship Id="rId5" Type="http://schemas.openxmlformats.org/officeDocument/2006/relationships/hyperlink" Target="https://podminky.urs.cz/item/CS_URS_2024_02/122351502" TargetMode="External"/><Relationship Id="rId15" Type="http://schemas.openxmlformats.org/officeDocument/2006/relationships/hyperlink" Target="https://podminky.urs.cz/item/CS_URS_2024_02/321222111" TargetMode="External"/><Relationship Id="rId23" Type="http://schemas.openxmlformats.org/officeDocument/2006/relationships/hyperlink" Target="https://podminky.urs.cz/item/CS_URS_2024_02/463211158" TargetMode="External"/><Relationship Id="rId28" Type="http://schemas.openxmlformats.org/officeDocument/2006/relationships/hyperlink" Target="https://podminky.urs.cz/item/CS_URS_2024_02/941111811" TargetMode="External"/><Relationship Id="rId10" Type="http://schemas.openxmlformats.org/officeDocument/2006/relationships/hyperlink" Target="https://podminky.urs.cz/item/CS_URS_2024_02/166151111" TargetMode="External"/><Relationship Id="rId19" Type="http://schemas.openxmlformats.org/officeDocument/2006/relationships/hyperlink" Target="https://podminky.urs.cz/item/CS_URS_2024_02/321366112" TargetMode="External"/><Relationship Id="rId31" Type="http://schemas.openxmlformats.org/officeDocument/2006/relationships/hyperlink" Target="https://podminky.urs.cz/item/CS_URS_2024_02/997002519" TargetMode="External"/><Relationship Id="rId4" Type="http://schemas.openxmlformats.org/officeDocument/2006/relationships/hyperlink" Target="https://podminky.urs.cz/item/CS_URS_2024_02/115101304" TargetMode="External"/><Relationship Id="rId9" Type="http://schemas.openxmlformats.org/officeDocument/2006/relationships/hyperlink" Target="https://podminky.urs.cz/item/CS_URS_2024_02/151101112" TargetMode="External"/><Relationship Id="rId14" Type="http://schemas.openxmlformats.org/officeDocument/2006/relationships/hyperlink" Target="https://podminky.urs.cz/item/CS_URS_2024_02/317351106" TargetMode="External"/><Relationship Id="rId22" Type="http://schemas.openxmlformats.org/officeDocument/2006/relationships/hyperlink" Target="https://podminky.urs.cz/item/CS_URS_2024_02/457315811" TargetMode="External"/><Relationship Id="rId27" Type="http://schemas.openxmlformats.org/officeDocument/2006/relationships/hyperlink" Target="https://podminky.urs.cz/item/CS_URS_2024_02/941111211" TargetMode="External"/><Relationship Id="rId30" Type="http://schemas.openxmlformats.org/officeDocument/2006/relationships/hyperlink" Target="https://podminky.urs.cz/item/CS_URS_2024_02/997002511" TargetMode="External"/><Relationship Id="rId35" Type="http://schemas.openxmlformats.org/officeDocument/2006/relationships/drawing" Target="../drawings/drawing4.xml"/><Relationship Id="rId8" Type="http://schemas.openxmlformats.org/officeDocument/2006/relationships/hyperlink" Target="https://podminky.urs.cz/item/CS_URS_2024_02/15110110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podminky.urs.cz/item/CS_URS_2024_02/155135112" TargetMode="External"/><Relationship Id="rId1" Type="http://schemas.openxmlformats.org/officeDocument/2006/relationships/hyperlink" Target="https://podminky.urs.cz/item/CS_URS_2024_02/155135111" TargetMode="External"/><Relationship Id="rId4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07"/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6" t="s">
        <v>14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R5" s="19"/>
      <c r="BE5" s="20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08" t="s">
        <v>17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R6" s="19"/>
      <c r="BE6" s="204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04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04"/>
      <c r="BS8" s="16" t="s">
        <v>6</v>
      </c>
    </row>
    <row r="9" spans="1:74" ht="14.45" customHeight="1">
      <c r="B9" s="19"/>
      <c r="AR9" s="19"/>
      <c r="BE9" s="204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04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30</v>
      </c>
      <c r="AR11" s="19"/>
      <c r="BE11" s="204"/>
      <c r="BS11" s="16" t="s">
        <v>6</v>
      </c>
    </row>
    <row r="12" spans="1:74" ht="6.95" customHeight="1">
      <c r="B12" s="19"/>
      <c r="AR12" s="19"/>
      <c r="BE12" s="204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04"/>
      <c r="BS13" s="16" t="s">
        <v>6</v>
      </c>
    </row>
    <row r="14" spans="1:74" ht="12.75">
      <c r="B14" s="19"/>
      <c r="E14" s="209" t="s">
        <v>32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6" t="s">
        <v>29</v>
      </c>
      <c r="AN14" s="28" t="s">
        <v>32</v>
      </c>
      <c r="AR14" s="19"/>
      <c r="BE14" s="204"/>
      <c r="BS14" s="16" t="s">
        <v>6</v>
      </c>
    </row>
    <row r="15" spans="1:74" ht="6.95" customHeight="1">
      <c r="B15" s="19"/>
      <c r="AR15" s="19"/>
      <c r="BE15" s="204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34</v>
      </c>
      <c r="AR16" s="19"/>
      <c r="BE16" s="204"/>
      <c r="BS16" s="16" t="s">
        <v>4</v>
      </c>
    </row>
    <row r="17" spans="2:71" ht="18.399999999999999" customHeight="1">
      <c r="B17" s="19"/>
      <c r="E17" s="24" t="s">
        <v>35</v>
      </c>
      <c r="AK17" s="26" t="s">
        <v>29</v>
      </c>
      <c r="AN17" s="24" t="s">
        <v>36</v>
      </c>
      <c r="AR17" s="19"/>
      <c r="BE17" s="204"/>
      <c r="BS17" s="16" t="s">
        <v>37</v>
      </c>
    </row>
    <row r="18" spans="2:71" ht="6.95" customHeight="1">
      <c r="B18" s="19"/>
      <c r="AR18" s="19"/>
      <c r="BE18" s="204"/>
      <c r="BS18" s="16" t="s">
        <v>6</v>
      </c>
    </row>
    <row r="19" spans="2:71" ht="12" customHeight="1">
      <c r="B19" s="19"/>
      <c r="D19" s="26" t="s">
        <v>38</v>
      </c>
      <c r="AK19" s="26" t="s">
        <v>26</v>
      </c>
      <c r="AN19" s="24" t="s">
        <v>34</v>
      </c>
      <c r="AR19" s="19"/>
      <c r="BE19" s="204"/>
      <c r="BS19" s="16" t="s">
        <v>6</v>
      </c>
    </row>
    <row r="20" spans="2:71" ht="18.399999999999999" customHeight="1">
      <c r="B20" s="19"/>
      <c r="E20" s="24" t="s">
        <v>35</v>
      </c>
      <c r="AK20" s="26" t="s">
        <v>29</v>
      </c>
      <c r="AN20" s="24" t="s">
        <v>19</v>
      </c>
      <c r="AR20" s="19"/>
      <c r="BE20" s="204"/>
      <c r="BS20" s="16" t="s">
        <v>37</v>
      </c>
    </row>
    <row r="21" spans="2:71" ht="6.95" customHeight="1">
      <c r="B21" s="19"/>
      <c r="AR21" s="19"/>
      <c r="BE21" s="204"/>
    </row>
    <row r="22" spans="2:71" ht="12" customHeight="1">
      <c r="B22" s="19"/>
      <c r="D22" s="26" t="s">
        <v>39</v>
      </c>
      <c r="AR22" s="19"/>
      <c r="BE22" s="204"/>
    </row>
    <row r="23" spans="2:71" ht="47.25" customHeight="1">
      <c r="B23" s="19"/>
      <c r="E23" s="211" t="s">
        <v>40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9"/>
      <c r="BE23" s="204"/>
    </row>
    <row r="24" spans="2:71" ht="6.95" customHeight="1">
      <c r="B24" s="19"/>
      <c r="AR24" s="19"/>
      <c r="BE24" s="20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4"/>
    </row>
    <row r="26" spans="2:71" s="1" customFormat="1" ht="25.9" customHeight="1">
      <c r="B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2">
        <f>ROUND(AG54,2)</f>
        <v>0</v>
      </c>
      <c r="AL26" s="213"/>
      <c r="AM26" s="213"/>
      <c r="AN26" s="213"/>
      <c r="AO26" s="213"/>
      <c r="AR26" s="31"/>
      <c r="BE26" s="204"/>
    </row>
    <row r="27" spans="2:71" s="1" customFormat="1" ht="6.95" customHeight="1">
      <c r="B27" s="31"/>
      <c r="AR27" s="31"/>
      <c r="BE27" s="204"/>
    </row>
    <row r="28" spans="2:71" s="1" customFormat="1" ht="12.75">
      <c r="B28" s="31"/>
      <c r="L28" s="214" t="s">
        <v>42</v>
      </c>
      <c r="M28" s="214"/>
      <c r="N28" s="214"/>
      <c r="O28" s="214"/>
      <c r="P28" s="214"/>
      <c r="W28" s="214" t="s">
        <v>43</v>
      </c>
      <c r="X28" s="214"/>
      <c r="Y28" s="214"/>
      <c r="Z28" s="214"/>
      <c r="AA28" s="214"/>
      <c r="AB28" s="214"/>
      <c r="AC28" s="214"/>
      <c r="AD28" s="214"/>
      <c r="AE28" s="214"/>
      <c r="AK28" s="214" t="s">
        <v>44</v>
      </c>
      <c r="AL28" s="214"/>
      <c r="AM28" s="214"/>
      <c r="AN28" s="214"/>
      <c r="AO28" s="214"/>
      <c r="AR28" s="31"/>
      <c r="BE28" s="204"/>
    </row>
    <row r="29" spans="2:71" s="2" customFormat="1" ht="14.45" customHeight="1">
      <c r="B29" s="35"/>
      <c r="D29" s="26" t="s">
        <v>45</v>
      </c>
      <c r="F29" s="26" t="s">
        <v>46</v>
      </c>
      <c r="L29" s="217">
        <v>0.21</v>
      </c>
      <c r="M29" s="216"/>
      <c r="N29" s="216"/>
      <c r="O29" s="216"/>
      <c r="P29" s="216"/>
      <c r="W29" s="215">
        <f>ROUND(AZ54, 2)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ROUND(AV54, 2)</f>
        <v>0</v>
      </c>
      <c r="AL29" s="216"/>
      <c r="AM29" s="216"/>
      <c r="AN29" s="216"/>
      <c r="AO29" s="216"/>
      <c r="AR29" s="35"/>
      <c r="BE29" s="205"/>
    </row>
    <row r="30" spans="2:71" s="2" customFormat="1" ht="14.45" customHeight="1">
      <c r="B30" s="35"/>
      <c r="F30" s="26" t="s">
        <v>47</v>
      </c>
      <c r="L30" s="217">
        <v>0.12</v>
      </c>
      <c r="M30" s="216"/>
      <c r="N30" s="216"/>
      <c r="O30" s="216"/>
      <c r="P30" s="216"/>
      <c r="W30" s="215">
        <f>ROUND(BA54,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ROUND(AW54, 2)</f>
        <v>0</v>
      </c>
      <c r="AL30" s="216"/>
      <c r="AM30" s="216"/>
      <c r="AN30" s="216"/>
      <c r="AO30" s="216"/>
      <c r="AR30" s="35"/>
      <c r="BE30" s="205"/>
    </row>
    <row r="31" spans="2:71" s="2" customFormat="1" ht="14.45" hidden="1" customHeight="1">
      <c r="B31" s="35"/>
      <c r="F31" s="26" t="s">
        <v>48</v>
      </c>
      <c r="L31" s="217">
        <v>0.21</v>
      </c>
      <c r="M31" s="216"/>
      <c r="N31" s="216"/>
      <c r="O31" s="216"/>
      <c r="P31" s="216"/>
      <c r="W31" s="215">
        <f>ROUND(BB54,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5"/>
      <c r="BE31" s="205"/>
    </row>
    <row r="32" spans="2:71" s="2" customFormat="1" ht="14.45" hidden="1" customHeight="1">
      <c r="B32" s="35"/>
      <c r="F32" s="26" t="s">
        <v>49</v>
      </c>
      <c r="L32" s="217">
        <v>0.12</v>
      </c>
      <c r="M32" s="216"/>
      <c r="N32" s="216"/>
      <c r="O32" s="216"/>
      <c r="P32" s="216"/>
      <c r="W32" s="215">
        <f>ROUND(BC54,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5"/>
      <c r="BE32" s="205"/>
    </row>
    <row r="33" spans="2:44" s="2" customFormat="1" ht="14.45" hidden="1" customHeight="1">
      <c r="B33" s="35"/>
      <c r="F33" s="26" t="s">
        <v>50</v>
      </c>
      <c r="L33" s="217">
        <v>0</v>
      </c>
      <c r="M33" s="216"/>
      <c r="N33" s="216"/>
      <c r="O33" s="216"/>
      <c r="P33" s="216"/>
      <c r="W33" s="215">
        <f>ROUND(BD54,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51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52</v>
      </c>
      <c r="U35" s="38"/>
      <c r="V35" s="38"/>
      <c r="W35" s="38"/>
      <c r="X35" s="221" t="s">
        <v>53</v>
      </c>
      <c r="Y35" s="219"/>
      <c r="Z35" s="219"/>
      <c r="AA35" s="219"/>
      <c r="AB35" s="219"/>
      <c r="AC35" s="38"/>
      <c r="AD35" s="38"/>
      <c r="AE35" s="38"/>
      <c r="AF35" s="38"/>
      <c r="AG35" s="38"/>
      <c r="AH35" s="38"/>
      <c r="AI35" s="38"/>
      <c r="AJ35" s="38"/>
      <c r="AK35" s="218">
        <f>SUM(AK26:AK33)</f>
        <v>0</v>
      </c>
      <c r="AL35" s="219"/>
      <c r="AM35" s="219"/>
      <c r="AN35" s="219"/>
      <c r="AO35" s="220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54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24-04</v>
      </c>
      <c r="AR44" s="44"/>
    </row>
    <row r="45" spans="2:44" s="4" customFormat="1" ht="36.950000000000003" customHeight="1">
      <c r="B45" s="45"/>
      <c r="C45" s="46" t="s">
        <v>16</v>
      </c>
      <c r="L45" s="185" t="str">
        <f>K6</f>
        <v>Jez Český mlýn, Jihlava, štěrková propust, oprava</v>
      </c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KN Jihlava</v>
      </c>
      <c r="AI47" s="26" t="s">
        <v>23</v>
      </c>
      <c r="AM47" s="187" t="str">
        <f>IF(AN8= "","",AN8)</f>
        <v>8. 10. 2024</v>
      </c>
      <c r="AN47" s="187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>Povodí Moravy, s.p.</v>
      </c>
      <c r="AI49" s="26" t="s">
        <v>33</v>
      </c>
      <c r="AM49" s="188" t="str">
        <f>IF(E17="","",E17)</f>
        <v>Ing. Vít Pučálek</v>
      </c>
      <c r="AN49" s="189"/>
      <c r="AO49" s="189"/>
      <c r="AP49" s="189"/>
      <c r="AR49" s="31"/>
      <c r="AS49" s="190" t="s">
        <v>55</v>
      </c>
      <c r="AT49" s="191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31</v>
      </c>
      <c r="L50" s="3" t="str">
        <f>IF(E14= "Vyplň údaj","",E14)</f>
        <v/>
      </c>
      <c r="AI50" s="26" t="s">
        <v>38</v>
      </c>
      <c r="AM50" s="188" t="str">
        <f>IF(E20="","",E20)</f>
        <v>Ing. Vít Pučálek</v>
      </c>
      <c r="AN50" s="189"/>
      <c r="AO50" s="189"/>
      <c r="AP50" s="189"/>
      <c r="AR50" s="31"/>
      <c r="AS50" s="192"/>
      <c r="AT50" s="193"/>
      <c r="BD50" s="52"/>
    </row>
    <row r="51" spans="1:91" s="1" customFormat="1" ht="10.9" customHeight="1">
      <c r="B51" s="31"/>
      <c r="AR51" s="31"/>
      <c r="AS51" s="192"/>
      <c r="AT51" s="193"/>
      <c r="BD51" s="52"/>
    </row>
    <row r="52" spans="1:91" s="1" customFormat="1" ht="29.25" customHeight="1">
      <c r="B52" s="31"/>
      <c r="C52" s="194" t="s">
        <v>56</v>
      </c>
      <c r="D52" s="195"/>
      <c r="E52" s="195"/>
      <c r="F52" s="195"/>
      <c r="G52" s="195"/>
      <c r="H52" s="53"/>
      <c r="I52" s="197" t="s">
        <v>57</v>
      </c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6" t="s">
        <v>58</v>
      </c>
      <c r="AH52" s="195"/>
      <c r="AI52" s="195"/>
      <c r="AJ52" s="195"/>
      <c r="AK52" s="195"/>
      <c r="AL52" s="195"/>
      <c r="AM52" s="195"/>
      <c r="AN52" s="197" t="s">
        <v>59</v>
      </c>
      <c r="AO52" s="195"/>
      <c r="AP52" s="195"/>
      <c r="AQ52" s="54" t="s">
        <v>60</v>
      </c>
      <c r="AR52" s="31"/>
      <c r="AS52" s="55" t="s">
        <v>61</v>
      </c>
      <c r="AT52" s="56" t="s">
        <v>62</v>
      </c>
      <c r="AU52" s="56" t="s">
        <v>63</v>
      </c>
      <c r="AV52" s="56" t="s">
        <v>64</v>
      </c>
      <c r="AW52" s="56" t="s">
        <v>65</v>
      </c>
      <c r="AX52" s="56" t="s">
        <v>66</v>
      </c>
      <c r="AY52" s="56" t="s">
        <v>67</v>
      </c>
      <c r="AZ52" s="56" t="s">
        <v>68</v>
      </c>
      <c r="BA52" s="56" t="s">
        <v>69</v>
      </c>
      <c r="BB52" s="56" t="s">
        <v>70</v>
      </c>
      <c r="BC52" s="56" t="s">
        <v>71</v>
      </c>
      <c r="BD52" s="57" t="s">
        <v>72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73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01">
        <f>ROUND(SUM(AG55:AG59),2)</f>
        <v>0</v>
      </c>
      <c r="AH54" s="201"/>
      <c r="AI54" s="201"/>
      <c r="AJ54" s="201"/>
      <c r="AK54" s="201"/>
      <c r="AL54" s="201"/>
      <c r="AM54" s="201"/>
      <c r="AN54" s="202">
        <f t="shared" ref="AN54:AN59" si="0">SUM(AG54,AT54)</f>
        <v>0</v>
      </c>
      <c r="AO54" s="202"/>
      <c r="AP54" s="202"/>
      <c r="AQ54" s="63" t="s">
        <v>19</v>
      </c>
      <c r="AR54" s="59"/>
      <c r="AS54" s="64">
        <f>ROUND(SUM(AS55:AS59),2)</f>
        <v>0</v>
      </c>
      <c r="AT54" s="65">
        <f t="shared" ref="AT54:AT59" si="1">ROUND(SUM(AV54:AW54),2)</f>
        <v>0</v>
      </c>
      <c r="AU54" s="66">
        <f>ROUND(SUM(AU55:AU59),5)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ROUND(SUM(AZ55:AZ59),2)</f>
        <v>0</v>
      </c>
      <c r="BA54" s="65">
        <f>ROUND(SUM(BA55:BA59),2)</f>
        <v>0</v>
      </c>
      <c r="BB54" s="65">
        <f>ROUND(SUM(BB55:BB59),2)</f>
        <v>0</v>
      </c>
      <c r="BC54" s="65">
        <f>ROUND(SUM(BC55:BC59),2)</f>
        <v>0</v>
      </c>
      <c r="BD54" s="67">
        <f>ROUND(SUM(BD55:BD59),2)</f>
        <v>0</v>
      </c>
      <c r="BS54" s="68" t="s">
        <v>74</v>
      </c>
      <c r="BT54" s="68" t="s">
        <v>75</v>
      </c>
      <c r="BU54" s="69" t="s">
        <v>76</v>
      </c>
      <c r="BV54" s="68" t="s">
        <v>77</v>
      </c>
      <c r="BW54" s="68" t="s">
        <v>5</v>
      </c>
      <c r="BX54" s="68" t="s">
        <v>78</v>
      </c>
      <c r="CL54" s="68" t="s">
        <v>19</v>
      </c>
    </row>
    <row r="55" spans="1:91" s="6" customFormat="1" ht="24.75" customHeight="1">
      <c r="A55" s="70" t="s">
        <v>79</v>
      </c>
      <c r="B55" s="71"/>
      <c r="C55" s="72"/>
      <c r="D55" s="198" t="s">
        <v>80</v>
      </c>
      <c r="E55" s="198"/>
      <c r="F55" s="198"/>
      <c r="G55" s="198"/>
      <c r="H55" s="198"/>
      <c r="I55" s="73"/>
      <c r="J55" s="198" t="s">
        <v>81</v>
      </c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9">
        <f>'00 - SO 00 - VRN - vedlej...'!J30</f>
        <v>0</v>
      </c>
      <c r="AH55" s="200"/>
      <c r="AI55" s="200"/>
      <c r="AJ55" s="200"/>
      <c r="AK55" s="200"/>
      <c r="AL55" s="200"/>
      <c r="AM55" s="200"/>
      <c r="AN55" s="199">
        <f t="shared" si="0"/>
        <v>0</v>
      </c>
      <c r="AO55" s="200"/>
      <c r="AP55" s="200"/>
      <c r="AQ55" s="74" t="s">
        <v>82</v>
      </c>
      <c r="AR55" s="71"/>
      <c r="AS55" s="75">
        <v>0</v>
      </c>
      <c r="AT55" s="76">
        <f t="shared" si="1"/>
        <v>0</v>
      </c>
      <c r="AU55" s="77">
        <f>'00 - SO 00 - VRN - vedlej...'!P80</f>
        <v>0</v>
      </c>
      <c r="AV55" s="76">
        <f>'00 - SO 00 - VRN - vedlej...'!J33</f>
        <v>0</v>
      </c>
      <c r="AW55" s="76">
        <f>'00 - SO 00 - VRN - vedlej...'!J34</f>
        <v>0</v>
      </c>
      <c r="AX55" s="76">
        <f>'00 - SO 00 - VRN - vedlej...'!J35</f>
        <v>0</v>
      </c>
      <c r="AY55" s="76">
        <f>'00 - SO 00 - VRN - vedlej...'!J36</f>
        <v>0</v>
      </c>
      <c r="AZ55" s="76">
        <f>'00 - SO 00 - VRN - vedlej...'!F33</f>
        <v>0</v>
      </c>
      <c r="BA55" s="76">
        <f>'00 - SO 00 - VRN - vedlej...'!F34</f>
        <v>0</v>
      </c>
      <c r="BB55" s="76">
        <f>'00 - SO 00 - VRN - vedlej...'!F35</f>
        <v>0</v>
      </c>
      <c r="BC55" s="76">
        <f>'00 - SO 00 - VRN - vedlej...'!F36</f>
        <v>0</v>
      </c>
      <c r="BD55" s="78">
        <f>'00 - SO 00 - VRN - vedlej...'!F37</f>
        <v>0</v>
      </c>
      <c r="BT55" s="79" t="s">
        <v>83</v>
      </c>
      <c r="BV55" s="79" t="s">
        <v>77</v>
      </c>
      <c r="BW55" s="79" t="s">
        <v>84</v>
      </c>
      <c r="BX55" s="79" t="s">
        <v>5</v>
      </c>
      <c r="CL55" s="79" t="s">
        <v>19</v>
      </c>
      <c r="CM55" s="79" t="s">
        <v>85</v>
      </c>
    </row>
    <row r="56" spans="1:91" s="6" customFormat="1" ht="24.75" customHeight="1">
      <c r="A56" s="70" t="s">
        <v>79</v>
      </c>
      <c r="B56" s="71"/>
      <c r="C56" s="72"/>
      <c r="D56" s="198" t="s">
        <v>86</v>
      </c>
      <c r="E56" s="198"/>
      <c r="F56" s="198"/>
      <c r="G56" s="198"/>
      <c r="H56" s="198"/>
      <c r="I56" s="73"/>
      <c r="J56" s="198" t="s">
        <v>87</v>
      </c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9">
        <f>'01.1 - SO 01 Oprava stave...'!J30</f>
        <v>0</v>
      </c>
      <c r="AH56" s="200"/>
      <c r="AI56" s="200"/>
      <c r="AJ56" s="200"/>
      <c r="AK56" s="200"/>
      <c r="AL56" s="200"/>
      <c r="AM56" s="200"/>
      <c r="AN56" s="199">
        <f t="shared" si="0"/>
        <v>0</v>
      </c>
      <c r="AO56" s="200"/>
      <c r="AP56" s="200"/>
      <c r="AQ56" s="74" t="s">
        <v>82</v>
      </c>
      <c r="AR56" s="71"/>
      <c r="AS56" s="75">
        <v>0</v>
      </c>
      <c r="AT56" s="76">
        <f t="shared" si="1"/>
        <v>0</v>
      </c>
      <c r="AU56" s="77">
        <f>'01.1 - SO 01 Oprava stave...'!P85</f>
        <v>0</v>
      </c>
      <c r="AV56" s="76">
        <f>'01.1 - SO 01 Oprava stave...'!J33</f>
        <v>0</v>
      </c>
      <c r="AW56" s="76">
        <f>'01.1 - SO 01 Oprava stave...'!J34</f>
        <v>0</v>
      </c>
      <c r="AX56" s="76">
        <f>'01.1 - SO 01 Oprava stave...'!J35</f>
        <v>0</v>
      </c>
      <c r="AY56" s="76">
        <f>'01.1 - SO 01 Oprava stave...'!J36</f>
        <v>0</v>
      </c>
      <c r="AZ56" s="76">
        <f>'01.1 - SO 01 Oprava stave...'!F33</f>
        <v>0</v>
      </c>
      <c r="BA56" s="76">
        <f>'01.1 - SO 01 Oprava stave...'!F34</f>
        <v>0</v>
      </c>
      <c r="BB56" s="76">
        <f>'01.1 - SO 01 Oprava stave...'!F35</f>
        <v>0</v>
      </c>
      <c r="BC56" s="76">
        <f>'01.1 - SO 01 Oprava stave...'!F36</f>
        <v>0</v>
      </c>
      <c r="BD56" s="78">
        <f>'01.1 - SO 01 Oprava stave...'!F37</f>
        <v>0</v>
      </c>
      <c r="BT56" s="79" t="s">
        <v>83</v>
      </c>
      <c r="BV56" s="79" t="s">
        <v>77</v>
      </c>
      <c r="BW56" s="79" t="s">
        <v>88</v>
      </c>
      <c r="BX56" s="79" t="s">
        <v>5</v>
      </c>
      <c r="CL56" s="79" t="s">
        <v>19</v>
      </c>
      <c r="CM56" s="79" t="s">
        <v>85</v>
      </c>
    </row>
    <row r="57" spans="1:91" s="6" customFormat="1" ht="24.75" customHeight="1">
      <c r="A57" s="70" t="s">
        <v>79</v>
      </c>
      <c r="B57" s="71"/>
      <c r="C57" s="72"/>
      <c r="D57" s="198" t="s">
        <v>89</v>
      </c>
      <c r="E57" s="198"/>
      <c r="F57" s="198"/>
      <c r="G57" s="198"/>
      <c r="H57" s="198"/>
      <c r="I57" s="73"/>
      <c r="J57" s="198" t="s">
        <v>90</v>
      </c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9">
        <f>'01.2 - SO 01 Oprava stave...'!J30</f>
        <v>0</v>
      </c>
      <c r="AH57" s="200"/>
      <c r="AI57" s="200"/>
      <c r="AJ57" s="200"/>
      <c r="AK57" s="200"/>
      <c r="AL57" s="200"/>
      <c r="AM57" s="200"/>
      <c r="AN57" s="199">
        <f t="shared" si="0"/>
        <v>0</v>
      </c>
      <c r="AO57" s="200"/>
      <c r="AP57" s="200"/>
      <c r="AQ57" s="74" t="s">
        <v>82</v>
      </c>
      <c r="AR57" s="71"/>
      <c r="AS57" s="75">
        <v>0</v>
      </c>
      <c r="AT57" s="76">
        <f t="shared" si="1"/>
        <v>0</v>
      </c>
      <c r="AU57" s="77">
        <f>'01.2 - SO 01 Oprava stave...'!P86</f>
        <v>0</v>
      </c>
      <c r="AV57" s="76">
        <f>'01.2 - SO 01 Oprava stave...'!J33</f>
        <v>0</v>
      </c>
      <c r="AW57" s="76">
        <f>'01.2 - SO 01 Oprava stave...'!J34</f>
        <v>0</v>
      </c>
      <c r="AX57" s="76">
        <f>'01.2 - SO 01 Oprava stave...'!J35</f>
        <v>0</v>
      </c>
      <c r="AY57" s="76">
        <f>'01.2 - SO 01 Oprava stave...'!J36</f>
        <v>0</v>
      </c>
      <c r="AZ57" s="76">
        <f>'01.2 - SO 01 Oprava stave...'!F33</f>
        <v>0</v>
      </c>
      <c r="BA57" s="76">
        <f>'01.2 - SO 01 Oprava stave...'!F34</f>
        <v>0</v>
      </c>
      <c r="BB57" s="76">
        <f>'01.2 - SO 01 Oprava stave...'!F35</f>
        <v>0</v>
      </c>
      <c r="BC57" s="76">
        <f>'01.2 - SO 01 Oprava stave...'!F36</f>
        <v>0</v>
      </c>
      <c r="BD57" s="78">
        <f>'01.2 - SO 01 Oprava stave...'!F37</f>
        <v>0</v>
      </c>
      <c r="BT57" s="79" t="s">
        <v>83</v>
      </c>
      <c r="BV57" s="79" t="s">
        <v>77</v>
      </c>
      <c r="BW57" s="79" t="s">
        <v>91</v>
      </c>
      <c r="BX57" s="79" t="s">
        <v>5</v>
      </c>
      <c r="CL57" s="79" t="s">
        <v>19</v>
      </c>
      <c r="CM57" s="79" t="s">
        <v>85</v>
      </c>
    </row>
    <row r="58" spans="1:91" s="6" customFormat="1" ht="16.5" customHeight="1">
      <c r="A58" s="70" t="s">
        <v>79</v>
      </c>
      <c r="B58" s="71"/>
      <c r="C58" s="72"/>
      <c r="D58" s="198" t="s">
        <v>92</v>
      </c>
      <c r="E58" s="198"/>
      <c r="F58" s="198"/>
      <c r="G58" s="198"/>
      <c r="H58" s="198"/>
      <c r="I58" s="73"/>
      <c r="J58" s="198" t="s">
        <v>93</v>
      </c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9">
        <f>'02 - SO 02 Strojní část'!J30</f>
        <v>0</v>
      </c>
      <c r="AH58" s="200"/>
      <c r="AI58" s="200"/>
      <c r="AJ58" s="200"/>
      <c r="AK58" s="200"/>
      <c r="AL58" s="200"/>
      <c r="AM58" s="200"/>
      <c r="AN58" s="199">
        <f t="shared" si="0"/>
        <v>0</v>
      </c>
      <c r="AO58" s="200"/>
      <c r="AP58" s="200"/>
      <c r="AQ58" s="74" t="s">
        <v>82</v>
      </c>
      <c r="AR58" s="71"/>
      <c r="AS58" s="75">
        <v>0</v>
      </c>
      <c r="AT58" s="76">
        <f t="shared" si="1"/>
        <v>0</v>
      </c>
      <c r="AU58" s="77">
        <f>'02 - SO 02 Strojní část'!P81</f>
        <v>0</v>
      </c>
      <c r="AV58" s="76">
        <f>'02 - SO 02 Strojní část'!J33</f>
        <v>0</v>
      </c>
      <c r="AW58" s="76">
        <f>'02 - SO 02 Strojní část'!J34</f>
        <v>0</v>
      </c>
      <c r="AX58" s="76">
        <f>'02 - SO 02 Strojní část'!J35</f>
        <v>0</v>
      </c>
      <c r="AY58" s="76">
        <f>'02 - SO 02 Strojní část'!J36</f>
        <v>0</v>
      </c>
      <c r="AZ58" s="76">
        <f>'02 - SO 02 Strojní část'!F33</f>
        <v>0</v>
      </c>
      <c r="BA58" s="76">
        <f>'02 - SO 02 Strojní část'!F34</f>
        <v>0</v>
      </c>
      <c r="BB58" s="76">
        <f>'02 - SO 02 Strojní část'!F35</f>
        <v>0</v>
      </c>
      <c r="BC58" s="76">
        <f>'02 - SO 02 Strojní část'!F36</f>
        <v>0</v>
      </c>
      <c r="BD58" s="78">
        <f>'02 - SO 02 Strojní část'!F37</f>
        <v>0</v>
      </c>
      <c r="BT58" s="79" t="s">
        <v>83</v>
      </c>
      <c r="BV58" s="79" t="s">
        <v>77</v>
      </c>
      <c r="BW58" s="79" t="s">
        <v>94</v>
      </c>
      <c r="BX58" s="79" t="s">
        <v>5</v>
      </c>
      <c r="CL58" s="79" t="s">
        <v>19</v>
      </c>
      <c r="CM58" s="79" t="s">
        <v>85</v>
      </c>
    </row>
    <row r="59" spans="1:91" s="6" customFormat="1" ht="16.5" customHeight="1">
      <c r="A59" s="70" t="s">
        <v>79</v>
      </c>
      <c r="B59" s="71"/>
      <c r="C59" s="72"/>
      <c r="D59" s="198" t="s">
        <v>95</v>
      </c>
      <c r="E59" s="198"/>
      <c r="F59" s="198"/>
      <c r="G59" s="198"/>
      <c r="H59" s="198"/>
      <c r="I59" s="73"/>
      <c r="J59" s="198" t="s">
        <v>96</v>
      </c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  <c r="Z59" s="198"/>
      <c r="AA59" s="198"/>
      <c r="AB59" s="198"/>
      <c r="AC59" s="198"/>
      <c r="AD59" s="198"/>
      <c r="AE59" s="198"/>
      <c r="AF59" s="198"/>
      <c r="AG59" s="199">
        <f>'03 - SO 03 Odvodnění stav...'!J30</f>
        <v>0</v>
      </c>
      <c r="AH59" s="200"/>
      <c r="AI59" s="200"/>
      <c r="AJ59" s="200"/>
      <c r="AK59" s="200"/>
      <c r="AL59" s="200"/>
      <c r="AM59" s="200"/>
      <c r="AN59" s="199">
        <f t="shared" si="0"/>
        <v>0</v>
      </c>
      <c r="AO59" s="200"/>
      <c r="AP59" s="200"/>
      <c r="AQ59" s="74" t="s">
        <v>82</v>
      </c>
      <c r="AR59" s="71"/>
      <c r="AS59" s="80">
        <v>0</v>
      </c>
      <c r="AT59" s="81">
        <f t="shared" si="1"/>
        <v>0</v>
      </c>
      <c r="AU59" s="82">
        <f>'03 - SO 03 Odvodnění stav...'!P81</f>
        <v>0</v>
      </c>
      <c r="AV59" s="81">
        <f>'03 - SO 03 Odvodnění stav...'!J33</f>
        <v>0</v>
      </c>
      <c r="AW59" s="81">
        <f>'03 - SO 03 Odvodnění stav...'!J34</f>
        <v>0</v>
      </c>
      <c r="AX59" s="81">
        <f>'03 - SO 03 Odvodnění stav...'!J35</f>
        <v>0</v>
      </c>
      <c r="AY59" s="81">
        <f>'03 - SO 03 Odvodnění stav...'!J36</f>
        <v>0</v>
      </c>
      <c r="AZ59" s="81">
        <f>'03 - SO 03 Odvodnění stav...'!F33</f>
        <v>0</v>
      </c>
      <c r="BA59" s="81">
        <f>'03 - SO 03 Odvodnění stav...'!F34</f>
        <v>0</v>
      </c>
      <c r="BB59" s="81">
        <f>'03 - SO 03 Odvodnění stav...'!F35</f>
        <v>0</v>
      </c>
      <c r="BC59" s="81">
        <f>'03 - SO 03 Odvodnění stav...'!F36</f>
        <v>0</v>
      </c>
      <c r="BD59" s="83">
        <f>'03 - SO 03 Odvodnění stav...'!F37</f>
        <v>0</v>
      </c>
      <c r="BT59" s="79" t="s">
        <v>83</v>
      </c>
      <c r="BV59" s="79" t="s">
        <v>77</v>
      </c>
      <c r="BW59" s="79" t="s">
        <v>97</v>
      </c>
      <c r="BX59" s="79" t="s">
        <v>5</v>
      </c>
      <c r="CL59" s="79" t="s">
        <v>19</v>
      </c>
      <c r="CM59" s="79" t="s">
        <v>85</v>
      </c>
    </row>
    <row r="60" spans="1:91" s="1" customFormat="1" ht="30" customHeight="1">
      <c r="B60" s="31"/>
      <c r="AR60" s="31"/>
    </row>
    <row r="61" spans="1:91" s="1" customFormat="1" ht="6.95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31"/>
    </row>
  </sheetData>
  <sheetProtection algorithmName="SHA-512" hashValue="yCdU9HnFcsQoVth4skZvY2/Fr+UsKB3EdYIV75PaI7BvcLQcixLo8Ec5K5weFfpNTir215BGwJHMC2UIoa0txA==" saltValue="w5rxxzhtyPu7x1ch2B4/y2V1Oc/O8Brk8X/Q4qwK5QgnP1U95wWk6FX0d5qSmd9uECcF4nBUJYOBq2J0Vm+MV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0 - SO 00 - VRN - vedlej...'!C2" display="/" xr:uid="{00000000-0004-0000-0000-000000000000}"/>
    <hyperlink ref="A56" location="'01.1 - SO 01 Oprava stave...'!C2" display="/" xr:uid="{00000000-0004-0000-0000-000001000000}"/>
    <hyperlink ref="A57" location="'01.2 - SO 01 Oprava stave...'!C2" display="/" xr:uid="{00000000-0004-0000-0000-000002000000}"/>
    <hyperlink ref="A58" location="'02 - SO 02 Strojní část'!C2" display="/" xr:uid="{00000000-0004-0000-0000-000003000000}"/>
    <hyperlink ref="A59" location="'03 - SO 03 Odvodnění stav...'!C2" display="/" xr:uid="{00000000-0004-0000-0000-000004000000}"/>
  </hyperlinks>
  <pageMargins left="0.39374999999999999" right="0.39374999999999999" top="0.39374999999999999" bottom="0.39374999999999999" header="0" footer="0"/>
  <pageSetup paperSize="9" scale="68" fitToHeight="100" orientation="portrait" blackAndWhite="1" horizontalDpi="4294967294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Jez Český mlýn, Jihlava, štěrková propust, oprava</v>
      </c>
      <c r="F7" s="223"/>
      <c r="G7" s="223"/>
      <c r="H7" s="223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185" t="s">
        <v>100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8. 10. 2024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06"/>
      <c r="G18" s="206"/>
      <c r="H18" s="206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11" t="s">
        <v>19</v>
      </c>
      <c r="F27" s="211"/>
      <c r="G27" s="211"/>
      <c r="H27" s="211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ROUND((SUM(BE80:BE125)),  2)</f>
        <v>0</v>
      </c>
      <c r="I33" s="88">
        <v>0.21</v>
      </c>
      <c r="J33" s="87">
        <f>ROUND(((SUM(BE80:BE125))*I33),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ROUND((SUM(BF80:BF125)),  2)</f>
        <v>0</v>
      </c>
      <c r="I34" s="88">
        <v>0.12</v>
      </c>
      <c r="J34" s="87">
        <f>ROUND(((SUM(BF80:BF125))*I34),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ROUND((SUM(BG80:BG125)),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ROUND((SUM(BH80:BH125)),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ROUND((SUM(BI80:BI125)),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101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22" t="str">
        <f>E7</f>
        <v>Jez Český mlýn, Jihlava, štěrková propust, oprava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99</v>
      </c>
      <c r="L49" s="31"/>
    </row>
    <row r="50" spans="2:47" s="1" customFormat="1" ht="16.5" customHeight="1">
      <c r="B50" s="31"/>
      <c r="E50" s="185" t="str">
        <f>E9</f>
        <v>00 - SO 00 - VRN - vedlejší rozpočtové náklady</v>
      </c>
      <c r="F50" s="224"/>
      <c r="G50" s="224"/>
      <c r="H50" s="224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Jihlava</v>
      </c>
      <c r="I52" s="26" t="s">
        <v>23</v>
      </c>
      <c r="J52" s="48" t="str">
        <f>IF(J12="","",J12)</f>
        <v>8. 10. 2024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102</v>
      </c>
      <c r="D57" s="89"/>
      <c r="E57" s="89"/>
      <c r="F57" s="89"/>
      <c r="G57" s="89"/>
      <c r="H57" s="89"/>
      <c r="I57" s="89"/>
      <c r="J57" s="96" t="s">
        <v>103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J80</f>
        <v>0</v>
      </c>
      <c r="L59" s="31"/>
      <c r="AU59" s="16" t="s">
        <v>104</v>
      </c>
    </row>
    <row r="60" spans="2:47" s="8" customFormat="1" ht="24.95" customHeight="1">
      <c r="B60" s="98"/>
      <c r="D60" s="99" t="s">
        <v>105</v>
      </c>
      <c r="E60" s="100"/>
      <c r="F60" s="100"/>
      <c r="G60" s="100"/>
      <c r="H60" s="100"/>
      <c r="I60" s="100"/>
      <c r="J60" s="101">
        <f>J81</f>
        <v>0</v>
      </c>
      <c r="L60" s="98"/>
    </row>
    <row r="61" spans="2:47" s="1" customFormat="1" ht="21.75" customHeight="1">
      <c r="B61" s="31"/>
      <c r="L61" s="31"/>
    </row>
    <row r="62" spans="2:47" s="1" customFormat="1" ht="6.95" customHeight="1"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31"/>
    </row>
    <row r="66" spans="2:63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1"/>
    </row>
    <row r="67" spans="2:63" s="1" customFormat="1" ht="24.95" customHeight="1">
      <c r="B67" s="31"/>
      <c r="C67" s="20" t="s">
        <v>106</v>
      </c>
      <c r="L67" s="31"/>
    </row>
    <row r="68" spans="2:63" s="1" customFormat="1" ht="6.95" customHeight="1">
      <c r="B68" s="31"/>
      <c r="L68" s="31"/>
    </row>
    <row r="69" spans="2:63" s="1" customFormat="1" ht="12" customHeight="1">
      <c r="B69" s="31"/>
      <c r="C69" s="26" t="s">
        <v>16</v>
      </c>
      <c r="L69" s="31"/>
    </row>
    <row r="70" spans="2:63" s="1" customFormat="1" ht="16.5" customHeight="1">
      <c r="B70" s="31"/>
      <c r="E70" s="222" t="str">
        <f>E7</f>
        <v>Jez Český mlýn, Jihlava, štěrková propust, oprava</v>
      </c>
      <c r="F70" s="223"/>
      <c r="G70" s="223"/>
      <c r="H70" s="223"/>
      <c r="L70" s="31"/>
    </row>
    <row r="71" spans="2:63" s="1" customFormat="1" ht="12" customHeight="1">
      <c r="B71" s="31"/>
      <c r="C71" s="26" t="s">
        <v>99</v>
      </c>
      <c r="L71" s="31"/>
    </row>
    <row r="72" spans="2:63" s="1" customFormat="1" ht="16.5" customHeight="1">
      <c r="B72" s="31"/>
      <c r="E72" s="185" t="str">
        <f>E9</f>
        <v>00 - SO 00 - VRN - vedlejší rozpočtové náklady</v>
      </c>
      <c r="F72" s="224"/>
      <c r="G72" s="224"/>
      <c r="H72" s="224"/>
      <c r="L72" s="31"/>
    </row>
    <row r="73" spans="2:63" s="1" customFormat="1" ht="6.95" customHeight="1">
      <c r="B73" s="31"/>
      <c r="L73" s="31"/>
    </row>
    <row r="74" spans="2:63" s="1" customFormat="1" ht="12" customHeight="1">
      <c r="B74" s="31"/>
      <c r="C74" s="26" t="s">
        <v>21</v>
      </c>
      <c r="F74" s="24" t="str">
        <f>F12</f>
        <v>KN Jihlava</v>
      </c>
      <c r="I74" s="26" t="s">
        <v>23</v>
      </c>
      <c r="J74" s="48" t="str">
        <f>IF(J12="","",J12)</f>
        <v>8. 10. 2024</v>
      </c>
      <c r="L74" s="31"/>
    </row>
    <row r="75" spans="2:63" s="1" customFormat="1" ht="6.95" customHeight="1">
      <c r="B75" s="31"/>
      <c r="L75" s="31"/>
    </row>
    <row r="76" spans="2:63" s="1" customFormat="1" ht="15.2" customHeight="1">
      <c r="B76" s="31"/>
      <c r="C76" s="26" t="s">
        <v>25</v>
      </c>
      <c r="F76" s="24" t="str">
        <f>E15</f>
        <v>Povodí Moravy, s.p.</v>
      </c>
      <c r="I76" s="26" t="s">
        <v>33</v>
      </c>
      <c r="J76" s="29" t="str">
        <f>E21</f>
        <v>Ing. Vít Pučálek</v>
      </c>
      <c r="L76" s="31"/>
    </row>
    <row r="77" spans="2:63" s="1" customFormat="1" ht="15.2" customHeight="1">
      <c r="B77" s="31"/>
      <c r="C77" s="26" t="s">
        <v>31</v>
      </c>
      <c r="F77" s="24" t="str">
        <f>IF(E18="","",E18)</f>
        <v>Vyplň údaj</v>
      </c>
      <c r="I77" s="26" t="s">
        <v>38</v>
      </c>
      <c r="J77" s="29" t="str">
        <f>E24</f>
        <v>Ing. Vít Pučálek</v>
      </c>
      <c r="L77" s="31"/>
    </row>
    <row r="78" spans="2:63" s="1" customFormat="1" ht="10.35" customHeight="1">
      <c r="B78" s="31"/>
      <c r="L78" s="31"/>
    </row>
    <row r="79" spans="2:63" s="9" customFormat="1" ht="29.25" customHeight="1">
      <c r="B79" s="102"/>
      <c r="C79" s="103" t="s">
        <v>107</v>
      </c>
      <c r="D79" s="104" t="s">
        <v>60</v>
      </c>
      <c r="E79" s="104" t="s">
        <v>56</v>
      </c>
      <c r="F79" s="104" t="s">
        <v>57</v>
      </c>
      <c r="G79" s="104" t="s">
        <v>108</v>
      </c>
      <c r="H79" s="104" t="s">
        <v>109</v>
      </c>
      <c r="I79" s="104" t="s">
        <v>110</v>
      </c>
      <c r="J79" s="105" t="s">
        <v>103</v>
      </c>
      <c r="K79" s="106" t="s">
        <v>111</v>
      </c>
      <c r="L79" s="102"/>
      <c r="M79" s="55" t="s">
        <v>19</v>
      </c>
      <c r="N79" s="56" t="s">
        <v>45</v>
      </c>
      <c r="O79" s="56" t="s">
        <v>112</v>
      </c>
      <c r="P79" s="56" t="s">
        <v>113</v>
      </c>
      <c r="Q79" s="56" t="s">
        <v>114</v>
      </c>
      <c r="R79" s="56" t="s">
        <v>115</v>
      </c>
      <c r="S79" s="56" t="s">
        <v>116</v>
      </c>
      <c r="T79" s="57" t="s">
        <v>117</v>
      </c>
    </row>
    <row r="80" spans="2:63" s="1" customFormat="1" ht="22.9" customHeight="1">
      <c r="B80" s="31"/>
      <c r="C80" s="60" t="s">
        <v>118</v>
      </c>
      <c r="J80" s="107">
        <f>BK80</f>
        <v>0</v>
      </c>
      <c r="L80" s="31"/>
      <c r="M80" s="58"/>
      <c r="N80" s="49"/>
      <c r="O80" s="49"/>
      <c r="P80" s="108">
        <f>P81</f>
        <v>0</v>
      </c>
      <c r="Q80" s="49"/>
      <c r="R80" s="108">
        <f>R81</f>
        <v>0</v>
      </c>
      <c r="S80" s="49"/>
      <c r="T80" s="109">
        <f>T81</f>
        <v>0</v>
      </c>
      <c r="AT80" s="16" t="s">
        <v>74</v>
      </c>
      <c r="AU80" s="16" t="s">
        <v>104</v>
      </c>
      <c r="BK80" s="110">
        <f>BK81</f>
        <v>0</v>
      </c>
    </row>
    <row r="81" spans="2:65" s="10" customFormat="1" ht="25.9" customHeight="1">
      <c r="B81" s="111"/>
      <c r="D81" s="112" t="s">
        <v>74</v>
      </c>
      <c r="E81" s="113" t="s">
        <v>119</v>
      </c>
      <c r="F81" s="113" t="s">
        <v>120</v>
      </c>
      <c r="I81" s="114"/>
      <c r="J81" s="115">
        <f>BK81</f>
        <v>0</v>
      </c>
      <c r="L81" s="111"/>
      <c r="M81" s="116"/>
      <c r="P81" s="117">
        <f>SUM(P82:P125)</f>
        <v>0</v>
      </c>
      <c r="R81" s="117">
        <f>SUM(R82:R125)</f>
        <v>0</v>
      </c>
      <c r="T81" s="118">
        <f>SUM(T82:T125)</f>
        <v>0</v>
      </c>
      <c r="AR81" s="112" t="s">
        <v>121</v>
      </c>
      <c r="AT81" s="119" t="s">
        <v>74</v>
      </c>
      <c r="AU81" s="119" t="s">
        <v>75</v>
      </c>
      <c r="AY81" s="112" t="s">
        <v>122</v>
      </c>
      <c r="BK81" s="120">
        <f>SUM(BK82:BK125)</f>
        <v>0</v>
      </c>
    </row>
    <row r="82" spans="2:65" s="1" customFormat="1" ht="21.75" customHeight="1">
      <c r="B82" s="31"/>
      <c r="C82" s="121" t="s">
        <v>83</v>
      </c>
      <c r="D82" s="121" t="s">
        <v>123</v>
      </c>
      <c r="E82" s="122" t="s">
        <v>124</v>
      </c>
      <c r="F82" s="123" t="s">
        <v>125</v>
      </c>
      <c r="G82" s="124" t="s">
        <v>126</v>
      </c>
      <c r="H82" s="125">
        <v>1</v>
      </c>
      <c r="I82" s="126"/>
      <c r="J82" s="127">
        <f>ROUND(I82*H82,2)</f>
        <v>0</v>
      </c>
      <c r="K82" s="128"/>
      <c r="L82" s="31"/>
      <c r="M82" s="129" t="s">
        <v>19</v>
      </c>
      <c r="N82" s="130" t="s">
        <v>46</v>
      </c>
      <c r="P82" s="131">
        <f>O82*H82</f>
        <v>0</v>
      </c>
      <c r="Q82" s="131">
        <v>0</v>
      </c>
      <c r="R82" s="131">
        <f>Q82*H82</f>
        <v>0</v>
      </c>
      <c r="S82" s="131">
        <v>0</v>
      </c>
      <c r="T82" s="132">
        <f>S82*H82</f>
        <v>0</v>
      </c>
      <c r="AR82" s="133" t="s">
        <v>127</v>
      </c>
      <c r="AT82" s="133" t="s">
        <v>123</v>
      </c>
      <c r="AU82" s="133" t="s">
        <v>83</v>
      </c>
      <c r="AY82" s="16" t="s">
        <v>122</v>
      </c>
      <c r="BE82" s="134">
        <f>IF(N82="základní",J82,0)</f>
        <v>0</v>
      </c>
      <c r="BF82" s="134">
        <f>IF(N82="snížená",J82,0)</f>
        <v>0</v>
      </c>
      <c r="BG82" s="134">
        <f>IF(N82="zákl. přenesená",J82,0)</f>
        <v>0</v>
      </c>
      <c r="BH82" s="134">
        <f>IF(N82="sníž. přenesená",J82,0)</f>
        <v>0</v>
      </c>
      <c r="BI82" s="134">
        <f>IF(N82="nulová",J82,0)</f>
        <v>0</v>
      </c>
      <c r="BJ82" s="16" t="s">
        <v>83</v>
      </c>
      <c r="BK82" s="134">
        <f>ROUND(I82*H82,2)</f>
        <v>0</v>
      </c>
      <c r="BL82" s="16" t="s">
        <v>127</v>
      </c>
      <c r="BM82" s="133" t="s">
        <v>128</v>
      </c>
    </row>
    <row r="83" spans="2:65" s="1" customFormat="1" ht="11.25">
      <c r="B83" s="31"/>
      <c r="D83" s="135" t="s">
        <v>129</v>
      </c>
      <c r="F83" s="136" t="s">
        <v>125</v>
      </c>
      <c r="I83" s="137"/>
      <c r="L83" s="31"/>
      <c r="M83" s="138"/>
      <c r="T83" s="52"/>
      <c r="AT83" s="16" t="s">
        <v>129</v>
      </c>
      <c r="AU83" s="16" t="s">
        <v>83</v>
      </c>
    </row>
    <row r="84" spans="2:65" s="1" customFormat="1" ht="29.25">
      <c r="B84" s="31"/>
      <c r="D84" s="135" t="s">
        <v>130</v>
      </c>
      <c r="F84" s="139" t="s">
        <v>131</v>
      </c>
      <c r="I84" s="137"/>
      <c r="L84" s="31"/>
      <c r="M84" s="138"/>
      <c r="T84" s="52"/>
      <c r="AT84" s="16" t="s">
        <v>130</v>
      </c>
      <c r="AU84" s="16" t="s">
        <v>83</v>
      </c>
    </row>
    <row r="85" spans="2:65" s="1" customFormat="1" ht="16.5" customHeight="1">
      <c r="B85" s="31"/>
      <c r="C85" s="121" t="s">
        <v>85</v>
      </c>
      <c r="D85" s="121" t="s">
        <v>123</v>
      </c>
      <c r="E85" s="122" t="s">
        <v>132</v>
      </c>
      <c r="F85" s="123" t="s">
        <v>133</v>
      </c>
      <c r="G85" s="124" t="s">
        <v>126</v>
      </c>
      <c r="H85" s="125">
        <v>1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46</v>
      </c>
      <c r="P85" s="131">
        <f>O85*H85</f>
        <v>0</v>
      </c>
      <c r="Q85" s="131">
        <v>0</v>
      </c>
      <c r="R85" s="131">
        <f>Q85*H85</f>
        <v>0</v>
      </c>
      <c r="S85" s="131">
        <v>0</v>
      </c>
      <c r="T85" s="132">
        <f>S85*H85</f>
        <v>0</v>
      </c>
      <c r="AR85" s="133" t="s">
        <v>127</v>
      </c>
      <c r="AT85" s="133" t="s">
        <v>123</v>
      </c>
      <c r="AU85" s="133" t="s">
        <v>83</v>
      </c>
      <c r="AY85" s="16" t="s">
        <v>122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83</v>
      </c>
      <c r="BK85" s="134">
        <f>ROUND(I85*H85,2)</f>
        <v>0</v>
      </c>
      <c r="BL85" s="16" t="s">
        <v>127</v>
      </c>
      <c r="BM85" s="133" t="s">
        <v>134</v>
      </c>
    </row>
    <row r="86" spans="2:65" s="1" customFormat="1" ht="11.25">
      <c r="B86" s="31"/>
      <c r="D86" s="135" t="s">
        <v>129</v>
      </c>
      <c r="F86" s="136" t="s">
        <v>133</v>
      </c>
      <c r="I86" s="137"/>
      <c r="L86" s="31"/>
      <c r="M86" s="138"/>
      <c r="T86" s="52"/>
      <c r="AT86" s="16" t="s">
        <v>129</v>
      </c>
      <c r="AU86" s="16" t="s">
        <v>83</v>
      </c>
    </row>
    <row r="87" spans="2:65" s="1" customFormat="1" ht="107.25">
      <c r="B87" s="31"/>
      <c r="D87" s="135" t="s">
        <v>130</v>
      </c>
      <c r="F87" s="139" t="s">
        <v>135</v>
      </c>
      <c r="I87" s="137"/>
      <c r="L87" s="31"/>
      <c r="M87" s="138"/>
      <c r="T87" s="52"/>
      <c r="AT87" s="16" t="s">
        <v>130</v>
      </c>
      <c r="AU87" s="16" t="s">
        <v>83</v>
      </c>
    </row>
    <row r="88" spans="2:65" s="1" customFormat="1" ht="16.5" customHeight="1">
      <c r="B88" s="31"/>
      <c r="C88" s="121" t="s">
        <v>136</v>
      </c>
      <c r="D88" s="121" t="s">
        <v>123</v>
      </c>
      <c r="E88" s="122" t="s">
        <v>137</v>
      </c>
      <c r="F88" s="123" t="s">
        <v>138</v>
      </c>
      <c r="G88" s="124" t="s">
        <v>126</v>
      </c>
      <c r="H88" s="125">
        <v>1</v>
      </c>
      <c r="I88" s="126"/>
      <c r="J88" s="127">
        <f>ROUND(I88*H88,2)</f>
        <v>0</v>
      </c>
      <c r="K88" s="128"/>
      <c r="L88" s="31"/>
      <c r="M88" s="129" t="s">
        <v>19</v>
      </c>
      <c r="N88" s="130" t="s">
        <v>46</v>
      </c>
      <c r="P88" s="131">
        <f>O88*H88</f>
        <v>0</v>
      </c>
      <c r="Q88" s="131">
        <v>0</v>
      </c>
      <c r="R88" s="131">
        <f>Q88*H88</f>
        <v>0</v>
      </c>
      <c r="S88" s="131">
        <v>0</v>
      </c>
      <c r="T88" s="132">
        <f>S88*H88</f>
        <v>0</v>
      </c>
      <c r="AR88" s="133" t="s">
        <v>127</v>
      </c>
      <c r="AT88" s="133" t="s">
        <v>123</v>
      </c>
      <c r="AU88" s="133" t="s">
        <v>83</v>
      </c>
      <c r="AY88" s="16" t="s">
        <v>122</v>
      </c>
      <c r="BE88" s="134">
        <f>IF(N88="základní",J88,0)</f>
        <v>0</v>
      </c>
      <c r="BF88" s="134">
        <f>IF(N88="snížená",J88,0)</f>
        <v>0</v>
      </c>
      <c r="BG88" s="134">
        <f>IF(N88="zákl. přenesená",J88,0)</f>
        <v>0</v>
      </c>
      <c r="BH88" s="134">
        <f>IF(N88="sníž. přenesená",J88,0)</f>
        <v>0</v>
      </c>
      <c r="BI88" s="134">
        <f>IF(N88="nulová",J88,0)</f>
        <v>0</v>
      </c>
      <c r="BJ88" s="16" t="s">
        <v>83</v>
      </c>
      <c r="BK88" s="134">
        <f>ROUND(I88*H88,2)</f>
        <v>0</v>
      </c>
      <c r="BL88" s="16" t="s">
        <v>127</v>
      </c>
      <c r="BM88" s="133" t="s">
        <v>139</v>
      </c>
    </row>
    <row r="89" spans="2:65" s="1" customFormat="1" ht="11.25">
      <c r="B89" s="31"/>
      <c r="D89" s="135" t="s">
        <v>129</v>
      </c>
      <c r="F89" s="136" t="s">
        <v>138</v>
      </c>
      <c r="I89" s="137"/>
      <c r="L89" s="31"/>
      <c r="M89" s="138"/>
      <c r="T89" s="52"/>
      <c r="AT89" s="16" t="s">
        <v>129</v>
      </c>
      <c r="AU89" s="16" t="s">
        <v>83</v>
      </c>
    </row>
    <row r="90" spans="2:65" s="1" customFormat="1" ht="68.25">
      <c r="B90" s="31"/>
      <c r="D90" s="135" t="s">
        <v>130</v>
      </c>
      <c r="F90" s="139" t="s">
        <v>140</v>
      </c>
      <c r="I90" s="137"/>
      <c r="L90" s="31"/>
      <c r="M90" s="138"/>
      <c r="T90" s="52"/>
      <c r="AT90" s="16" t="s">
        <v>130</v>
      </c>
      <c r="AU90" s="16" t="s">
        <v>83</v>
      </c>
    </row>
    <row r="91" spans="2:65" s="1" customFormat="1" ht="16.5" customHeight="1">
      <c r="B91" s="31"/>
      <c r="C91" s="121" t="s">
        <v>127</v>
      </c>
      <c r="D91" s="121" t="s">
        <v>123</v>
      </c>
      <c r="E91" s="122" t="s">
        <v>141</v>
      </c>
      <c r="F91" s="123" t="s">
        <v>142</v>
      </c>
      <c r="G91" s="124" t="s">
        <v>126</v>
      </c>
      <c r="H91" s="125">
        <v>1</v>
      </c>
      <c r="I91" s="126"/>
      <c r="J91" s="127">
        <f>ROUND(I91*H91,2)</f>
        <v>0</v>
      </c>
      <c r="K91" s="128"/>
      <c r="L91" s="31"/>
      <c r="M91" s="129" t="s">
        <v>19</v>
      </c>
      <c r="N91" s="130" t="s">
        <v>46</v>
      </c>
      <c r="P91" s="131">
        <f>O91*H91</f>
        <v>0</v>
      </c>
      <c r="Q91" s="131">
        <v>0</v>
      </c>
      <c r="R91" s="131">
        <f>Q91*H91</f>
        <v>0</v>
      </c>
      <c r="S91" s="131">
        <v>0</v>
      </c>
      <c r="T91" s="132">
        <f>S91*H91</f>
        <v>0</v>
      </c>
      <c r="AR91" s="133" t="s">
        <v>127</v>
      </c>
      <c r="AT91" s="133" t="s">
        <v>123</v>
      </c>
      <c r="AU91" s="133" t="s">
        <v>83</v>
      </c>
      <c r="AY91" s="16" t="s">
        <v>122</v>
      </c>
      <c r="BE91" s="134">
        <f>IF(N91="základní",J91,0)</f>
        <v>0</v>
      </c>
      <c r="BF91" s="134">
        <f>IF(N91="snížená",J91,0)</f>
        <v>0</v>
      </c>
      <c r="BG91" s="134">
        <f>IF(N91="zákl. přenesená",J91,0)</f>
        <v>0</v>
      </c>
      <c r="BH91" s="134">
        <f>IF(N91="sníž. přenesená",J91,0)</f>
        <v>0</v>
      </c>
      <c r="BI91" s="134">
        <f>IF(N91="nulová",J91,0)</f>
        <v>0</v>
      </c>
      <c r="BJ91" s="16" t="s">
        <v>83</v>
      </c>
      <c r="BK91" s="134">
        <f>ROUND(I91*H91,2)</f>
        <v>0</v>
      </c>
      <c r="BL91" s="16" t="s">
        <v>127</v>
      </c>
      <c r="BM91" s="133" t="s">
        <v>143</v>
      </c>
    </row>
    <row r="92" spans="2:65" s="1" customFormat="1" ht="11.25">
      <c r="B92" s="31"/>
      <c r="D92" s="135" t="s">
        <v>129</v>
      </c>
      <c r="F92" s="136" t="s">
        <v>142</v>
      </c>
      <c r="I92" s="137"/>
      <c r="L92" s="31"/>
      <c r="M92" s="138"/>
      <c r="T92" s="52"/>
      <c r="AT92" s="16" t="s">
        <v>129</v>
      </c>
      <c r="AU92" s="16" t="s">
        <v>83</v>
      </c>
    </row>
    <row r="93" spans="2:65" s="1" customFormat="1" ht="29.25">
      <c r="B93" s="31"/>
      <c r="D93" s="135" t="s">
        <v>130</v>
      </c>
      <c r="F93" s="139" t="s">
        <v>144</v>
      </c>
      <c r="I93" s="137"/>
      <c r="L93" s="31"/>
      <c r="M93" s="138"/>
      <c r="T93" s="52"/>
      <c r="AT93" s="16" t="s">
        <v>130</v>
      </c>
      <c r="AU93" s="16" t="s">
        <v>83</v>
      </c>
    </row>
    <row r="94" spans="2:65" s="1" customFormat="1" ht="16.5" customHeight="1">
      <c r="B94" s="31"/>
      <c r="C94" s="121" t="s">
        <v>121</v>
      </c>
      <c r="D94" s="121" t="s">
        <v>123</v>
      </c>
      <c r="E94" s="122" t="s">
        <v>145</v>
      </c>
      <c r="F94" s="123" t="s">
        <v>146</v>
      </c>
      <c r="G94" s="124" t="s">
        <v>126</v>
      </c>
      <c r="H94" s="125">
        <v>1</v>
      </c>
      <c r="I94" s="126"/>
      <c r="J94" s="127">
        <f>ROUND(I94*H94,2)</f>
        <v>0</v>
      </c>
      <c r="K94" s="128"/>
      <c r="L94" s="31"/>
      <c r="M94" s="129" t="s">
        <v>19</v>
      </c>
      <c r="N94" s="130" t="s">
        <v>46</v>
      </c>
      <c r="P94" s="131">
        <f>O94*H94</f>
        <v>0</v>
      </c>
      <c r="Q94" s="131">
        <v>0</v>
      </c>
      <c r="R94" s="131">
        <f>Q94*H94</f>
        <v>0</v>
      </c>
      <c r="S94" s="131">
        <v>0</v>
      </c>
      <c r="T94" s="132">
        <f>S94*H94</f>
        <v>0</v>
      </c>
      <c r="AR94" s="133" t="s">
        <v>127</v>
      </c>
      <c r="AT94" s="133" t="s">
        <v>123</v>
      </c>
      <c r="AU94" s="133" t="s">
        <v>83</v>
      </c>
      <c r="AY94" s="16" t="s">
        <v>122</v>
      </c>
      <c r="BE94" s="134">
        <f>IF(N94="základní",J94,0)</f>
        <v>0</v>
      </c>
      <c r="BF94" s="134">
        <f>IF(N94="snížená",J94,0)</f>
        <v>0</v>
      </c>
      <c r="BG94" s="134">
        <f>IF(N94="zákl. přenesená",J94,0)</f>
        <v>0</v>
      </c>
      <c r="BH94" s="134">
        <f>IF(N94="sníž. přenesená",J94,0)</f>
        <v>0</v>
      </c>
      <c r="BI94" s="134">
        <f>IF(N94="nulová",J94,0)</f>
        <v>0</v>
      </c>
      <c r="BJ94" s="16" t="s">
        <v>83</v>
      </c>
      <c r="BK94" s="134">
        <f>ROUND(I94*H94,2)</f>
        <v>0</v>
      </c>
      <c r="BL94" s="16" t="s">
        <v>127</v>
      </c>
      <c r="BM94" s="133" t="s">
        <v>147</v>
      </c>
    </row>
    <row r="95" spans="2:65" s="1" customFormat="1" ht="11.25">
      <c r="B95" s="31"/>
      <c r="D95" s="135" t="s">
        <v>129</v>
      </c>
      <c r="F95" s="136" t="s">
        <v>146</v>
      </c>
      <c r="I95" s="137"/>
      <c r="L95" s="31"/>
      <c r="M95" s="138"/>
      <c r="T95" s="52"/>
      <c r="AT95" s="16" t="s">
        <v>129</v>
      </c>
      <c r="AU95" s="16" t="s">
        <v>83</v>
      </c>
    </row>
    <row r="96" spans="2:65" s="1" customFormat="1" ht="39">
      <c r="B96" s="31"/>
      <c r="D96" s="135" t="s">
        <v>130</v>
      </c>
      <c r="F96" s="139" t="s">
        <v>148</v>
      </c>
      <c r="I96" s="137"/>
      <c r="L96" s="31"/>
      <c r="M96" s="138"/>
      <c r="T96" s="52"/>
      <c r="AT96" s="16" t="s">
        <v>130</v>
      </c>
      <c r="AU96" s="16" t="s">
        <v>83</v>
      </c>
    </row>
    <row r="97" spans="2:65" s="1" customFormat="1" ht="16.5" customHeight="1">
      <c r="B97" s="31"/>
      <c r="C97" s="121" t="s">
        <v>149</v>
      </c>
      <c r="D97" s="121" t="s">
        <v>123</v>
      </c>
      <c r="E97" s="122" t="s">
        <v>150</v>
      </c>
      <c r="F97" s="123" t="s">
        <v>151</v>
      </c>
      <c r="G97" s="124" t="s">
        <v>126</v>
      </c>
      <c r="H97" s="125">
        <v>1</v>
      </c>
      <c r="I97" s="126"/>
      <c r="J97" s="127">
        <f>ROUND(I97*H97,2)</f>
        <v>0</v>
      </c>
      <c r="K97" s="128"/>
      <c r="L97" s="31"/>
      <c r="M97" s="129" t="s">
        <v>19</v>
      </c>
      <c r="N97" s="130" t="s">
        <v>46</v>
      </c>
      <c r="P97" s="131">
        <f>O97*H97</f>
        <v>0</v>
      </c>
      <c r="Q97" s="131">
        <v>0</v>
      </c>
      <c r="R97" s="131">
        <f>Q97*H97</f>
        <v>0</v>
      </c>
      <c r="S97" s="131">
        <v>0</v>
      </c>
      <c r="T97" s="132">
        <f>S97*H97</f>
        <v>0</v>
      </c>
      <c r="AR97" s="133" t="s">
        <v>127</v>
      </c>
      <c r="AT97" s="133" t="s">
        <v>123</v>
      </c>
      <c r="AU97" s="133" t="s">
        <v>83</v>
      </c>
      <c r="AY97" s="16" t="s">
        <v>122</v>
      </c>
      <c r="BE97" s="134">
        <f>IF(N97="základní",J97,0)</f>
        <v>0</v>
      </c>
      <c r="BF97" s="134">
        <f>IF(N97="snížená",J97,0)</f>
        <v>0</v>
      </c>
      <c r="BG97" s="134">
        <f>IF(N97="zákl. přenesená",J97,0)</f>
        <v>0</v>
      </c>
      <c r="BH97" s="134">
        <f>IF(N97="sníž. přenesená",J97,0)</f>
        <v>0</v>
      </c>
      <c r="BI97" s="134">
        <f>IF(N97="nulová",J97,0)</f>
        <v>0</v>
      </c>
      <c r="BJ97" s="16" t="s">
        <v>83</v>
      </c>
      <c r="BK97" s="134">
        <f>ROUND(I97*H97,2)</f>
        <v>0</v>
      </c>
      <c r="BL97" s="16" t="s">
        <v>127</v>
      </c>
      <c r="BM97" s="133" t="s">
        <v>152</v>
      </c>
    </row>
    <row r="98" spans="2:65" s="1" customFormat="1" ht="11.25">
      <c r="B98" s="31"/>
      <c r="D98" s="135" t="s">
        <v>129</v>
      </c>
      <c r="F98" s="136" t="s">
        <v>151</v>
      </c>
      <c r="I98" s="137"/>
      <c r="L98" s="31"/>
      <c r="M98" s="138"/>
      <c r="T98" s="52"/>
      <c r="AT98" s="16" t="s">
        <v>129</v>
      </c>
      <c r="AU98" s="16" t="s">
        <v>83</v>
      </c>
    </row>
    <row r="99" spans="2:65" s="1" customFormat="1" ht="39">
      <c r="B99" s="31"/>
      <c r="D99" s="135" t="s">
        <v>130</v>
      </c>
      <c r="F99" s="139" t="s">
        <v>153</v>
      </c>
      <c r="I99" s="137"/>
      <c r="L99" s="31"/>
      <c r="M99" s="138"/>
      <c r="T99" s="52"/>
      <c r="AT99" s="16" t="s">
        <v>130</v>
      </c>
      <c r="AU99" s="16" t="s">
        <v>83</v>
      </c>
    </row>
    <row r="100" spans="2:65" s="1" customFormat="1" ht="16.5" customHeight="1">
      <c r="B100" s="31"/>
      <c r="C100" s="121" t="s">
        <v>154</v>
      </c>
      <c r="D100" s="121" t="s">
        <v>123</v>
      </c>
      <c r="E100" s="122" t="s">
        <v>155</v>
      </c>
      <c r="F100" s="123" t="s">
        <v>156</v>
      </c>
      <c r="G100" s="124" t="s">
        <v>126</v>
      </c>
      <c r="H100" s="125">
        <v>1</v>
      </c>
      <c r="I100" s="126"/>
      <c r="J100" s="127">
        <f>ROUND(I100*H100,2)</f>
        <v>0</v>
      </c>
      <c r="K100" s="128"/>
      <c r="L100" s="31"/>
      <c r="M100" s="129" t="s">
        <v>19</v>
      </c>
      <c r="N100" s="130" t="s">
        <v>46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127</v>
      </c>
      <c r="AT100" s="133" t="s">
        <v>123</v>
      </c>
      <c r="AU100" s="133" t="s">
        <v>83</v>
      </c>
      <c r="AY100" s="16" t="s">
        <v>122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83</v>
      </c>
      <c r="BK100" s="134">
        <f>ROUND(I100*H100,2)</f>
        <v>0</v>
      </c>
      <c r="BL100" s="16" t="s">
        <v>127</v>
      </c>
      <c r="BM100" s="133" t="s">
        <v>157</v>
      </c>
    </row>
    <row r="101" spans="2:65" s="1" customFormat="1" ht="11.25">
      <c r="B101" s="31"/>
      <c r="D101" s="135" t="s">
        <v>129</v>
      </c>
      <c r="F101" s="136" t="s">
        <v>156</v>
      </c>
      <c r="I101" s="137"/>
      <c r="L101" s="31"/>
      <c r="M101" s="138"/>
      <c r="T101" s="52"/>
      <c r="AT101" s="16" t="s">
        <v>129</v>
      </c>
      <c r="AU101" s="16" t="s">
        <v>83</v>
      </c>
    </row>
    <row r="102" spans="2:65" s="1" customFormat="1" ht="58.5">
      <c r="B102" s="31"/>
      <c r="D102" s="135" t="s">
        <v>130</v>
      </c>
      <c r="F102" s="139" t="s">
        <v>158</v>
      </c>
      <c r="I102" s="137"/>
      <c r="L102" s="31"/>
      <c r="M102" s="138"/>
      <c r="T102" s="52"/>
      <c r="AT102" s="16" t="s">
        <v>130</v>
      </c>
      <c r="AU102" s="16" t="s">
        <v>83</v>
      </c>
    </row>
    <row r="103" spans="2:65" s="1" customFormat="1" ht="16.5" customHeight="1">
      <c r="B103" s="31"/>
      <c r="C103" s="121" t="s">
        <v>159</v>
      </c>
      <c r="D103" s="121" t="s">
        <v>123</v>
      </c>
      <c r="E103" s="122" t="s">
        <v>160</v>
      </c>
      <c r="F103" s="123" t="s">
        <v>161</v>
      </c>
      <c r="G103" s="124" t="s">
        <v>126</v>
      </c>
      <c r="H103" s="125">
        <v>1</v>
      </c>
      <c r="I103" s="126"/>
      <c r="J103" s="127">
        <f>ROUND(I103*H103,2)</f>
        <v>0</v>
      </c>
      <c r="K103" s="128"/>
      <c r="L103" s="31"/>
      <c r="M103" s="129" t="s">
        <v>19</v>
      </c>
      <c r="N103" s="130" t="s">
        <v>46</v>
      </c>
      <c r="P103" s="131">
        <f>O103*H103</f>
        <v>0</v>
      </c>
      <c r="Q103" s="131">
        <v>0</v>
      </c>
      <c r="R103" s="131">
        <f>Q103*H103</f>
        <v>0</v>
      </c>
      <c r="S103" s="131">
        <v>0</v>
      </c>
      <c r="T103" s="132">
        <f>S103*H103</f>
        <v>0</v>
      </c>
      <c r="AR103" s="133" t="s">
        <v>127</v>
      </c>
      <c r="AT103" s="133" t="s">
        <v>123</v>
      </c>
      <c r="AU103" s="133" t="s">
        <v>83</v>
      </c>
      <c r="AY103" s="16" t="s">
        <v>122</v>
      </c>
      <c r="BE103" s="134">
        <f>IF(N103="základní",J103,0)</f>
        <v>0</v>
      </c>
      <c r="BF103" s="134">
        <f>IF(N103="snížená",J103,0)</f>
        <v>0</v>
      </c>
      <c r="BG103" s="134">
        <f>IF(N103="zákl. přenesená",J103,0)</f>
        <v>0</v>
      </c>
      <c r="BH103" s="134">
        <f>IF(N103="sníž. přenesená",J103,0)</f>
        <v>0</v>
      </c>
      <c r="BI103" s="134">
        <f>IF(N103="nulová",J103,0)</f>
        <v>0</v>
      </c>
      <c r="BJ103" s="16" t="s">
        <v>83</v>
      </c>
      <c r="BK103" s="134">
        <f>ROUND(I103*H103,2)</f>
        <v>0</v>
      </c>
      <c r="BL103" s="16" t="s">
        <v>127</v>
      </c>
      <c r="BM103" s="133" t="s">
        <v>162</v>
      </c>
    </row>
    <row r="104" spans="2:65" s="1" customFormat="1" ht="11.25">
      <c r="B104" s="31"/>
      <c r="D104" s="135" t="s">
        <v>129</v>
      </c>
      <c r="F104" s="136" t="s">
        <v>161</v>
      </c>
      <c r="I104" s="137"/>
      <c r="L104" s="31"/>
      <c r="M104" s="138"/>
      <c r="T104" s="52"/>
      <c r="AT104" s="16" t="s">
        <v>129</v>
      </c>
      <c r="AU104" s="16" t="s">
        <v>83</v>
      </c>
    </row>
    <row r="105" spans="2:65" s="1" customFormat="1" ht="48.75">
      <c r="B105" s="31"/>
      <c r="D105" s="135" t="s">
        <v>130</v>
      </c>
      <c r="F105" s="139" t="s">
        <v>163</v>
      </c>
      <c r="I105" s="137"/>
      <c r="L105" s="31"/>
      <c r="M105" s="138"/>
      <c r="T105" s="52"/>
      <c r="AT105" s="16" t="s">
        <v>130</v>
      </c>
      <c r="AU105" s="16" t="s">
        <v>83</v>
      </c>
    </row>
    <row r="106" spans="2:65" s="1" customFormat="1" ht="16.5" customHeight="1">
      <c r="B106" s="31"/>
      <c r="C106" s="121" t="s">
        <v>164</v>
      </c>
      <c r="D106" s="121" t="s">
        <v>123</v>
      </c>
      <c r="E106" s="122" t="s">
        <v>165</v>
      </c>
      <c r="F106" s="123" t="s">
        <v>166</v>
      </c>
      <c r="G106" s="124" t="s">
        <v>126</v>
      </c>
      <c r="H106" s="125">
        <v>1</v>
      </c>
      <c r="I106" s="126"/>
      <c r="J106" s="127">
        <f>ROUND(I106*H106,2)</f>
        <v>0</v>
      </c>
      <c r="K106" s="128"/>
      <c r="L106" s="31"/>
      <c r="M106" s="129" t="s">
        <v>19</v>
      </c>
      <c r="N106" s="130" t="s">
        <v>46</v>
      </c>
      <c r="P106" s="131">
        <f>O106*H106</f>
        <v>0</v>
      </c>
      <c r="Q106" s="131">
        <v>0</v>
      </c>
      <c r="R106" s="131">
        <f>Q106*H106</f>
        <v>0</v>
      </c>
      <c r="S106" s="131">
        <v>0</v>
      </c>
      <c r="T106" s="132">
        <f>S106*H106</f>
        <v>0</v>
      </c>
      <c r="AR106" s="133" t="s">
        <v>127</v>
      </c>
      <c r="AT106" s="133" t="s">
        <v>123</v>
      </c>
      <c r="AU106" s="133" t="s">
        <v>83</v>
      </c>
      <c r="AY106" s="16" t="s">
        <v>122</v>
      </c>
      <c r="BE106" s="134">
        <f>IF(N106="základní",J106,0)</f>
        <v>0</v>
      </c>
      <c r="BF106" s="134">
        <f>IF(N106="snížená",J106,0)</f>
        <v>0</v>
      </c>
      <c r="BG106" s="134">
        <f>IF(N106="zákl. přenesená",J106,0)</f>
        <v>0</v>
      </c>
      <c r="BH106" s="134">
        <f>IF(N106="sníž. přenesená",J106,0)</f>
        <v>0</v>
      </c>
      <c r="BI106" s="134">
        <f>IF(N106="nulová",J106,0)</f>
        <v>0</v>
      </c>
      <c r="BJ106" s="16" t="s">
        <v>83</v>
      </c>
      <c r="BK106" s="134">
        <f>ROUND(I106*H106,2)</f>
        <v>0</v>
      </c>
      <c r="BL106" s="16" t="s">
        <v>127</v>
      </c>
      <c r="BM106" s="133" t="s">
        <v>167</v>
      </c>
    </row>
    <row r="107" spans="2:65" s="1" customFormat="1" ht="11.25">
      <c r="B107" s="31"/>
      <c r="D107" s="135" t="s">
        <v>129</v>
      </c>
      <c r="F107" s="136" t="s">
        <v>166</v>
      </c>
      <c r="I107" s="137"/>
      <c r="L107" s="31"/>
      <c r="M107" s="138"/>
      <c r="T107" s="52"/>
      <c r="AT107" s="16" t="s">
        <v>129</v>
      </c>
      <c r="AU107" s="16" t="s">
        <v>83</v>
      </c>
    </row>
    <row r="108" spans="2:65" s="1" customFormat="1" ht="29.25">
      <c r="B108" s="31"/>
      <c r="D108" s="135" t="s">
        <v>130</v>
      </c>
      <c r="F108" s="139" t="s">
        <v>168</v>
      </c>
      <c r="I108" s="137"/>
      <c r="L108" s="31"/>
      <c r="M108" s="138"/>
      <c r="T108" s="52"/>
      <c r="AT108" s="16" t="s">
        <v>130</v>
      </c>
      <c r="AU108" s="16" t="s">
        <v>83</v>
      </c>
    </row>
    <row r="109" spans="2:65" s="1" customFormat="1" ht="16.5" customHeight="1">
      <c r="B109" s="31"/>
      <c r="C109" s="121" t="s">
        <v>169</v>
      </c>
      <c r="D109" s="121" t="s">
        <v>123</v>
      </c>
      <c r="E109" s="122" t="s">
        <v>170</v>
      </c>
      <c r="F109" s="123" t="s">
        <v>171</v>
      </c>
      <c r="G109" s="124" t="s">
        <v>126</v>
      </c>
      <c r="H109" s="125">
        <v>1</v>
      </c>
      <c r="I109" s="126"/>
      <c r="J109" s="127">
        <f>ROUND(I109*H109,2)</f>
        <v>0</v>
      </c>
      <c r="K109" s="128"/>
      <c r="L109" s="31"/>
      <c r="M109" s="129" t="s">
        <v>19</v>
      </c>
      <c r="N109" s="130" t="s">
        <v>46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2">
        <f>S109*H109</f>
        <v>0</v>
      </c>
      <c r="AR109" s="133" t="s">
        <v>127</v>
      </c>
      <c r="AT109" s="133" t="s">
        <v>123</v>
      </c>
      <c r="AU109" s="133" t="s">
        <v>83</v>
      </c>
      <c r="AY109" s="16" t="s">
        <v>122</v>
      </c>
      <c r="BE109" s="134">
        <f>IF(N109="základní",J109,0)</f>
        <v>0</v>
      </c>
      <c r="BF109" s="134">
        <f>IF(N109="snížená",J109,0)</f>
        <v>0</v>
      </c>
      <c r="BG109" s="134">
        <f>IF(N109="zákl. přenesená",J109,0)</f>
        <v>0</v>
      </c>
      <c r="BH109" s="134">
        <f>IF(N109="sníž. přenesená",J109,0)</f>
        <v>0</v>
      </c>
      <c r="BI109" s="134">
        <f>IF(N109="nulová",J109,0)</f>
        <v>0</v>
      </c>
      <c r="BJ109" s="16" t="s">
        <v>83</v>
      </c>
      <c r="BK109" s="134">
        <f>ROUND(I109*H109,2)</f>
        <v>0</v>
      </c>
      <c r="BL109" s="16" t="s">
        <v>127</v>
      </c>
      <c r="BM109" s="133" t="s">
        <v>172</v>
      </c>
    </row>
    <row r="110" spans="2:65" s="1" customFormat="1" ht="11.25">
      <c r="B110" s="31"/>
      <c r="D110" s="135" t="s">
        <v>129</v>
      </c>
      <c r="F110" s="136" t="s">
        <v>171</v>
      </c>
      <c r="I110" s="137"/>
      <c r="L110" s="31"/>
      <c r="M110" s="138"/>
      <c r="T110" s="52"/>
      <c r="AT110" s="16" t="s">
        <v>129</v>
      </c>
      <c r="AU110" s="16" t="s">
        <v>83</v>
      </c>
    </row>
    <row r="111" spans="2:65" s="1" customFormat="1" ht="87.75">
      <c r="B111" s="31"/>
      <c r="D111" s="135" t="s">
        <v>130</v>
      </c>
      <c r="F111" s="139" t="s">
        <v>173</v>
      </c>
      <c r="I111" s="137"/>
      <c r="L111" s="31"/>
      <c r="M111" s="138"/>
      <c r="T111" s="52"/>
      <c r="AT111" s="16" t="s">
        <v>130</v>
      </c>
      <c r="AU111" s="16" t="s">
        <v>83</v>
      </c>
    </row>
    <row r="112" spans="2:65" s="1" customFormat="1" ht="21.75" customHeight="1">
      <c r="B112" s="31"/>
      <c r="C112" s="121" t="s">
        <v>174</v>
      </c>
      <c r="D112" s="121" t="s">
        <v>123</v>
      </c>
      <c r="E112" s="122" t="s">
        <v>175</v>
      </c>
      <c r="F112" s="123" t="s">
        <v>176</v>
      </c>
      <c r="G112" s="124" t="s">
        <v>126</v>
      </c>
      <c r="H112" s="125">
        <v>1</v>
      </c>
      <c r="I112" s="126"/>
      <c r="J112" s="127">
        <f>ROUND(I112*H112,2)</f>
        <v>0</v>
      </c>
      <c r="K112" s="128"/>
      <c r="L112" s="31"/>
      <c r="M112" s="129" t="s">
        <v>19</v>
      </c>
      <c r="N112" s="130" t="s">
        <v>46</v>
      </c>
      <c r="P112" s="131">
        <f>O112*H112</f>
        <v>0</v>
      </c>
      <c r="Q112" s="131">
        <v>0</v>
      </c>
      <c r="R112" s="131">
        <f>Q112*H112</f>
        <v>0</v>
      </c>
      <c r="S112" s="131">
        <v>0</v>
      </c>
      <c r="T112" s="132">
        <f>S112*H112</f>
        <v>0</v>
      </c>
      <c r="AR112" s="133" t="s">
        <v>127</v>
      </c>
      <c r="AT112" s="133" t="s">
        <v>123</v>
      </c>
      <c r="AU112" s="133" t="s">
        <v>83</v>
      </c>
      <c r="AY112" s="16" t="s">
        <v>122</v>
      </c>
      <c r="BE112" s="134">
        <f>IF(N112="základní",J112,0)</f>
        <v>0</v>
      </c>
      <c r="BF112" s="134">
        <f>IF(N112="snížená",J112,0)</f>
        <v>0</v>
      </c>
      <c r="BG112" s="134">
        <f>IF(N112="zákl. přenesená",J112,0)</f>
        <v>0</v>
      </c>
      <c r="BH112" s="134">
        <f>IF(N112="sníž. přenesená",J112,0)</f>
        <v>0</v>
      </c>
      <c r="BI112" s="134">
        <f>IF(N112="nulová",J112,0)</f>
        <v>0</v>
      </c>
      <c r="BJ112" s="16" t="s">
        <v>83</v>
      </c>
      <c r="BK112" s="134">
        <f>ROUND(I112*H112,2)</f>
        <v>0</v>
      </c>
      <c r="BL112" s="16" t="s">
        <v>127</v>
      </c>
      <c r="BM112" s="133" t="s">
        <v>177</v>
      </c>
    </row>
    <row r="113" spans="2:65" s="1" customFormat="1" ht="11.25">
      <c r="B113" s="31"/>
      <c r="D113" s="135" t="s">
        <v>129</v>
      </c>
      <c r="F113" s="136" t="s">
        <v>176</v>
      </c>
      <c r="I113" s="137"/>
      <c r="L113" s="31"/>
      <c r="M113" s="138"/>
      <c r="T113" s="52"/>
      <c r="AT113" s="16" t="s">
        <v>129</v>
      </c>
      <c r="AU113" s="16" t="s">
        <v>83</v>
      </c>
    </row>
    <row r="114" spans="2:65" s="1" customFormat="1" ht="29.25">
      <c r="B114" s="31"/>
      <c r="D114" s="135" t="s">
        <v>130</v>
      </c>
      <c r="F114" s="139" t="s">
        <v>178</v>
      </c>
      <c r="I114" s="137"/>
      <c r="L114" s="31"/>
      <c r="M114" s="138"/>
      <c r="T114" s="52"/>
      <c r="AT114" s="16" t="s">
        <v>130</v>
      </c>
      <c r="AU114" s="16" t="s">
        <v>83</v>
      </c>
    </row>
    <row r="115" spans="2:65" s="1" customFormat="1" ht="24.2" customHeight="1">
      <c r="B115" s="31"/>
      <c r="C115" s="121" t="s">
        <v>8</v>
      </c>
      <c r="D115" s="121" t="s">
        <v>123</v>
      </c>
      <c r="E115" s="122" t="s">
        <v>179</v>
      </c>
      <c r="F115" s="123" t="s">
        <v>180</v>
      </c>
      <c r="G115" s="124" t="s">
        <v>126</v>
      </c>
      <c r="H115" s="125">
        <v>1</v>
      </c>
      <c r="I115" s="126"/>
      <c r="J115" s="127">
        <f>ROUND(I115*H115,2)</f>
        <v>0</v>
      </c>
      <c r="K115" s="128"/>
      <c r="L115" s="31"/>
      <c r="M115" s="129" t="s">
        <v>19</v>
      </c>
      <c r="N115" s="130" t="s">
        <v>46</v>
      </c>
      <c r="P115" s="131">
        <f>O115*H115</f>
        <v>0</v>
      </c>
      <c r="Q115" s="131">
        <v>0</v>
      </c>
      <c r="R115" s="131">
        <f>Q115*H115</f>
        <v>0</v>
      </c>
      <c r="S115" s="131">
        <v>0</v>
      </c>
      <c r="T115" s="132">
        <f>S115*H115</f>
        <v>0</v>
      </c>
      <c r="AR115" s="133" t="s">
        <v>127</v>
      </c>
      <c r="AT115" s="133" t="s">
        <v>123</v>
      </c>
      <c r="AU115" s="133" t="s">
        <v>83</v>
      </c>
      <c r="AY115" s="16" t="s">
        <v>122</v>
      </c>
      <c r="BE115" s="134">
        <f>IF(N115="základní",J115,0)</f>
        <v>0</v>
      </c>
      <c r="BF115" s="134">
        <f>IF(N115="snížená",J115,0)</f>
        <v>0</v>
      </c>
      <c r="BG115" s="134">
        <f>IF(N115="zákl. přenesená",J115,0)</f>
        <v>0</v>
      </c>
      <c r="BH115" s="134">
        <f>IF(N115="sníž. přenesená",J115,0)</f>
        <v>0</v>
      </c>
      <c r="BI115" s="134">
        <f>IF(N115="nulová",J115,0)</f>
        <v>0</v>
      </c>
      <c r="BJ115" s="16" t="s">
        <v>83</v>
      </c>
      <c r="BK115" s="134">
        <f>ROUND(I115*H115,2)</f>
        <v>0</v>
      </c>
      <c r="BL115" s="16" t="s">
        <v>127</v>
      </c>
      <c r="BM115" s="133" t="s">
        <v>181</v>
      </c>
    </row>
    <row r="116" spans="2:65" s="1" customFormat="1" ht="11.25">
      <c r="B116" s="31"/>
      <c r="D116" s="135" t="s">
        <v>129</v>
      </c>
      <c r="F116" s="136" t="s">
        <v>180</v>
      </c>
      <c r="I116" s="137"/>
      <c r="L116" s="31"/>
      <c r="M116" s="138"/>
      <c r="T116" s="52"/>
      <c r="AT116" s="16" t="s">
        <v>129</v>
      </c>
      <c r="AU116" s="16" t="s">
        <v>83</v>
      </c>
    </row>
    <row r="117" spans="2:65" s="1" customFormat="1" ht="24.2" customHeight="1">
      <c r="B117" s="31"/>
      <c r="C117" s="121" t="s">
        <v>182</v>
      </c>
      <c r="D117" s="121" t="s">
        <v>123</v>
      </c>
      <c r="E117" s="122" t="s">
        <v>183</v>
      </c>
      <c r="F117" s="123" t="s">
        <v>184</v>
      </c>
      <c r="G117" s="124" t="s">
        <v>126</v>
      </c>
      <c r="H117" s="125">
        <v>1</v>
      </c>
      <c r="I117" s="126"/>
      <c r="J117" s="127">
        <f>ROUND(I117*H117,2)</f>
        <v>0</v>
      </c>
      <c r="K117" s="128"/>
      <c r="L117" s="31"/>
      <c r="M117" s="129" t="s">
        <v>19</v>
      </c>
      <c r="N117" s="130" t="s">
        <v>46</v>
      </c>
      <c r="P117" s="131">
        <f>O117*H117</f>
        <v>0</v>
      </c>
      <c r="Q117" s="131">
        <v>0</v>
      </c>
      <c r="R117" s="131">
        <f>Q117*H117</f>
        <v>0</v>
      </c>
      <c r="S117" s="131">
        <v>0</v>
      </c>
      <c r="T117" s="132">
        <f>S117*H117</f>
        <v>0</v>
      </c>
      <c r="AR117" s="133" t="s">
        <v>127</v>
      </c>
      <c r="AT117" s="133" t="s">
        <v>123</v>
      </c>
      <c r="AU117" s="133" t="s">
        <v>83</v>
      </c>
      <c r="AY117" s="16" t="s">
        <v>122</v>
      </c>
      <c r="BE117" s="134">
        <f>IF(N117="základní",J117,0)</f>
        <v>0</v>
      </c>
      <c r="BF117" s="134">
        <f>IF(N117="snížená",J117,0)</f>
        <v>0</v>
      </c>
      <c r="BG117" s="134">
        <f>IF(N117="zákl. přenesená",J117,0)</f>
        <v>0</v>
      </c>
      <c r="BH117" s="134">
        <f>IF(N117="sníž. přenesená",J117,0)</f>
        <v>0</v>
      </c>
      <c r="BI117" s="134">
        <f>IF(N117="nulová",J117,0)</f>
        <v>0</v>
      </c>
      <c r="BJ117" s="16" t="s">
        <v>83</v>
      </c>
      <c r="BK117" s="134">
        <f>ROUND(I117*H117,2)</f>
        <v>0</v>
      </c>
      <c r="BL117" s="16" t="s">
        <v>127</v>
      </c>
      <c r="BM117" s="133" t="s">
        <v>185</v>
      </c>
    </row>
    <row r="118" spans="2:65" s="1" customFormat="1" ht="19.5">
      <c r="B118" s="31"/>
      <c r="D118" s="135" t="s">
        <v>129</v>
      </c>
      <c r="F118" s="136" t="s">
        <v>184</v>
      </c>
      <c r="I118" s="137"/>
      <c r="L118" s="31"/>
      <c r="M118" s="138"/>
      <c r="T118" s="52"/>
      <c r="AT118" s="16" t="s">
        <v>129</v>
      </c>
      <c r="AU118" s="16" t="s">
        <v>83</v>
      </c>
    </row>
    <row r="119" spans="2:65" s="1" customFormat="1" ht="19.5">
      <c r="B119" s="31"/>
      <c r="D119" s="135" t="s">
        <v>130</v>
      </c>
      <c r="F119" s="139" t="s">
        <v>186</v>
      </c>
      <c r="I119" s="137"/>
      <c r="L119" s="31"/>
      <c r="M119" s="138"/>
      <c r="T119" s="52"/>
      <c r="AT119" s="16" t="s">
        <v>130</v>
      </c>
      <c r="AU119" s="16" t="s">
        <v>83</v>
      </c>
    </row>
    <row r="120" spans="2:65" s="1" customFormat="1" ht="16.5" customHeight="1">
      <c r="B120" s="31"/>
      <c r="C120" s="121" t="s">
        <v>187</v>
      </c>
      <c r="D120" s="121" t="s">
        <v>123</v>
      </c>
      <c r="E120" s="122" t="s">
        <v>188</v>
      </c>
      <c r="F120" s="123" t="s">
        <v>189</v>
      </c>
      <c r="G120" s="124" t="s">
        <v>126</v>
      </c>
      <c r="H120" s="125">
        <v>1</v>
      </c>
      <c r="I120" s="126"/>
      <c r="J120" s="127">
        <f>ROUND(I120*H120,2)</f>
        <v>0</v>
      </c>
      <c r="K120" s="128"/>
      <c r="L120" s="31"/>
      <c r="M120" s="129" t="s">
        <v>19</v>
      </c>
      <c r="N120" s="130" t="s">
        <v>46</v>
      </c>
      <c r="P120" s="131">
        <f>O120*H120</f>
        <v>0</v>
      </c>
      <c r="Q120" s="131">
        <v>0</v>
      </c>
      <c r="R120" s="131">
        <f>Q120*H120</f>
        <v>0</v>
      </c>
      <c r="S120" s="131">
        <v>0</v>
      </c>
      <c r="T120" s="132">
        <f>S120*H120</f>
        <v>0</v>
      </c>
      <c r="AR120" s="133" t="s">
        <v>127</v>
      </c>
      <c r="AT120" s="133" t="s">
        <v>123</v>
      </c>
      <c r="AU120" s="133" t="s">
        <v>83</v>
      </c>
      <c r="AY120" s="16" t="s">
        <v>122</v>
      </c>
      <c r="BE120" s="134">
        <f>IF(N120="základní",J120,0)</f>
        <v>0</v>
      </c>
      <c r="BF120" s="134">
        <f>IF(N120="snížená",J120,0)</f>
        <v>0</v>
      </c>
      <c r="BG120" s="134">
        <f>IF(N120="zákl. přenesená",J120,0)</f>
        <v>0</v>
      </c>
      <c r="BH120" s="134">
        <f>IF(N120="sníž. přenesená",J120,0)</f>
        <v>0</v>
      </c>
      <c r="BI120" s="134">
        <f>IF(N120="nulová",J120,0)</f>
        <v>0</v>
      </c>
      <c r="BJ120" s="16" t="s">
        <v>83</v>
      </c>
      <c r="BK120" s="134">
        <f>ROUND(I120*H120,2)</f>
        <v>0</v>
      </c>
      <c r="BL120" s="16" t="s">
        <v>127</v>
      </c>
      <c r="BM120" s="133" t="s">
        <v>190</v>
      </c>
    </row>
    <row r="121" spans="2:65" s="1" customFormat="1" ht="11.25">
      <c r="B121" s="31"/>
      <c r="D121" s="135" t="s">
        <v>129</v>
      </c>
      <c r="F121" s="136" t="s">
        <v>189</v>
      </c>
      <c r="I121" s="137"/>
      <c r="L121" s="31"/>
      <c r="M121" s="138"/>
      <c r="T121" s="52"/>
      <c r="AT121" s="16" t="s">
        <v>129</v>
      </c>
      <c r="AU121" s="16" t="s">
        <v>83</v>
      </c>
    </row>
    <row r="122" spans="2:65" s="1" customFormat="1" ht="19.5">
      <c r="B122" s="31"/>
      <c r="D122" s="135" t="s">
        <v>130</v>
      </c>
      <c r="F122" s="139" t="s">
        <v>191</v>
      </c>
      <c r="I122" s="137"/>
      <c r="L122" s="31"/>
      <c r="M122" s="138"/>
      <c r="T122" s="52"/>
      <c r="AT122" s="16" t="s">
        <v>130</v>
      </c>
      <c r="AU122" s="16" t="s">
        <v>83</v>
      </c>
    </row>
    <row r="123" spans="2:65" s="1" customFormat="1" ht="24.2" customHeight="1">
      <c r="B123" s="31"/>
      <c r="C123" s="121" t="s">
        <v>192</v>
      </c>
      <c r="D123" s="121" t="s">
        <v>123</v>
      </c>
      <c r="E123" s="122" t="s">
        <v>193</v>
      </c>
      <c r="F123" s="123" t="s">
        <v>194</v>
      </c>
      <c r="G123" s="124" t="s">
        <v>126</v>
      </c>
      <c r="H123" s="125">
        <v>1</v>
      </c>
      <c r="I123" s="126"/>
      <c r="J123" s="127">
        <f>ROUND(I123*H123,2)</f>
        <v>0</v>
      </c>
      <c r="K123" s="128"/>
      <c r="L123" s="31"/>
      <c r="M123" s="129" t="s">
        <v>19</v>
      </c>
      <c r="N123" s="130" t="s">
        <v>46</v>
      </c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2">
        <f>S123*H123</f>
        <v>0</v>
      </c>
      <c r="AR123" s="133" t="s">
        <v>127</v>
      </c>
      <c r="AT123" s="133" t="s">
        <v>123</v>
      </c>
      <c r="AU123" s="133" t="s">
        <v>83</v>
      </c>
      <c r="AY123" s="16" t="s">
        <v>122</v>
      </c>
      <c r="BE123" s="134">
        <f>IF(N123="základní",J123,0)</f>
        <v>0</v>
      </c>
      <c r="BF123" s="134">
        <f>IF(N123="snížená",J123,0)</f>
        <v>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6" t="s">
        <v>83</v>
      </c>
      <c r="BK123" s="134">
        <f>ROUND(I123*H123,2)</f>
        <v>0</v>
      </c>
      <c r="BL123" s="16" t="s">
        <v>127</v>
      </c>
      <c r="BM123" s="133" t="s">
        <v>195</v>
      </c>
    </row>
    <row r="124" spans="2:65" s="1" customFormat="1" ht="19.5">
      <c r="B124" s="31"/>
      <c r="D124" s="135" t="s">
        <v>129</v>
      </c>
      <c r="F124" s="136" t="s">
        <v>196</v>
      </c>
      <c r="I124" s="137"/>
      <c r="L124" s="31"/>
      <c r="M124" s="138"/>
      <c r="T124" s="52"/>
      <c r="AT124" s="16" t="s">
        <v>129</v>
      </c>
      <c r="AU124" s="16" t="s">
        <v>83</v>
      </c>
    </row>
    <row r="125" spans="2:65" s="1" customFormat="1" ht="29.25">
      <c r="B125" s="31"/>
      <c r="D125" s="135" t="s">
        <v>130</v>
      </c>
      <c r="F125" s="139" t="s">
        <v>197</v>
      </c>
      <c r="I125" s="137"/>
      <c r="L125" s="31"/>
      <c r="M125" s="140"/>
      <c r="N125" s="141"/>
      <c r="O125" s="141"/>
      <c r="P125" s="141"/>
      <c r="Q125" s="141"/>
      <c r="R125" s="141"/>
      <c r="S125" s="141"/>
      <c r="T125" s="142"/>
      <c r="AT125" s="16" t="s">
        <v>130</v>
      </c>
      <c r="AU125" s="16" t="s">
        <v>83</v>
      </c>
    </row>
    <row r="126" spans="2:65" s="1" customFormat="1" ht="6.95" customHeight="1"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31"/>
    </row>
  </sheetData>
  <sheetProtection algorithmName="SHA-512" hashValue="OPuDn82hCpSp4wv7pSBO8mtX5FpXRm1sBr6HkoYRZrCZE+7RmLn/ktA5Hy6Q+ew+QgbJlG2z8aDQspckU5rQgQ==" saltValue="Q+lJ836YR+0zkZQk9ghyr/WLtyUZzvTO93LVilgCaESLcuIIhwow/3Bsz1KJWvbJNAyRN+/kD/3Dv34qQ0qQ9Q==" spinCount="100000" sheet="1" objects="1" scenarios="1" formatColumns="0" formatRows="0" autoFilter="0"/>
  <autoFilter ref="C79:K125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Jez Český mlýn, Jihlava, štěrková propust, oprava</v>
      </c>
      <c r="F7" s="223"/>
      <c r="G7" s="223"/>
      <c r="H7" s="223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30" customHeight="1">
      <c r="B9" s="31"/>
      <c r="E9" s="185" t="s">
        <v>198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8. 10. 2024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06"/>
      <c r="G18" s="206"/>
      <c r="H18" s="206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11" t="s">
        <v>19</v>
      </c>
      <c r="F27" s="211"/>
      <c r="G27" s="211"/>
      <c r="H27" s="211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ROUND(J85,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ROUND((SUM(BE85:BE244)),  2)</f>
        <v>0</v>
      </c>
      <c r="I33" s="88">
        <v>0.21</v>
      </c>
      <c r="J33" s="87">
        <f>ROUND(((SUM(BE85:BE244))*I33),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ROUND((SUM(BF85:BF244)),  2)</f>
        <v>0</v>
      </c>
      <c r="I34" s="88">
        <v>0.12</v>
      </c>
      <c r="J34" s="87">
        <f>ROUND(((SUM(BF85:BF244))*I34),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ROUND((SUM(BG85:BG244)),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ROUND((SUM(BH85:BH244)),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ROUND((SUM(BI85:BI244)),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101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22" t="str">
        <f>E7</f>
        <v>Jez Český mlýn, Jihlava, štěrková propust, oprava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99</v>
      </c>
      <c r="L49" s="31"/>
    </row>
    <row r="50" spans="2:47" s="1" customFormat="1" ht="30" customHeight="1">
      <c r="B50" s="31"/>
      <c r="E50" s="185" t="str">
        <f>E9</f>
        <v>01.1 - SO 01 Oprava stavební části - sanace stávající pravobřežní zdi</v>
      </c>
      <c r="F50" s="224"/>
      <c r="G50" s="224"/>
      <c r="H50" s="224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Jihlava</v>
      </c>
      <c r="I52" s="26" t="s">
        <v>23</v>
      </c>
      <c r="J52" s="48" t="str">
        <f>IF(J12="","",J12)</f>
        <v>8. 10. 2024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102</v>
      </c>
      <c r="D57" s="89"/>
      <c r="E57" s="89"/>
      <c r="F57" s="89"/>
      <c r="G57" s="89"/>
      <c r="H57" s="89"/>
      <c r="I57" s="89"/>
      <c r="J57" s="96" t="s">
        <v>103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J85</f>
        <v>0</v>
      </c>
      <c r="L59" s="31"/>
      <c r="AU59" s="16" t="s">
        <v>104</v>
      </c>
    </row>
    <row r="60" spans="2:47" s="8" customFormat="1" ht="24.95" customHeight="1">
      <c r="B60" s="98"/>
      <c r="D60" s="99" t="s">
        <v>199</v>
      </c>
      <c r="E60" s="100"/>
      <c r="F60" s="100"/>
      <c r="G60" s="100"/>
      <c r="H60" s="100"/>
      <c r="I60" s="100"/>
      <c r="J60" s="101">
        <f>J86</f>
        <v>0</v>
      </c>
      <c r="L60" s="98"/>
    </row>
    <row r="61" spans="2:47" s="11" customFormat="1" ht="19.899999999999999" customHeight="1">
      <c r="B61" s="143"/>
      <c r="D61" s="144" t="s">
        <v>200</v>
      </c>
      <c r="E61" s="145"/>
      <c r="F61" s="145"/>
      <c r="G61" s="145"/>
      <c r="H61" s="145"/>
      <c r="I61" s="145"/>
      <c r="J61" s="146">
        <f>J87</f>
        <v>0</v>
      </c>
      <c r="L61" s="143"/>
    </row>
    <row r="62" spans="2:47" s="11" customFormat="1" ht="19.899999999999999" customHeight="1">
      <c r="B62" s="143"/>
      <c r="D62" s="144" t="s">
        <v>201</v>
      </c>
      <c r="E62" s="145"/>
      <c r="F62" s="145"/>
      <c r="G62" s="145"/>
      <c r="H62" s="145"/>
      <c r="I62" s="145"/>
      <c r="J62" s="146">
        <f>J122</f>
        <v>0</v>
      </c>
      <c r="L62" s="143"/>
    </row>
    <row r="63" spans="2:47" s="11" customFormat="1" ht="19.899999999999999" customHeight="1">
      <c r="B63" s="143"/>
      <c r="D63" s="144" t="s">
        <v>202</v>
      </c>
      <c r="E63" s="145"/>
      <c r="F63" s="145"/>
      <c r="G63" s="145"/>
      <c r="H63" s="145"/>
      <c r="I63" s="145"/>
      <c r="J63" s="146">
        <f>J186</f>
        <v>0</v>
      </c>
      <c r="L63" s="143"/>
    </row>
    <row r="64" spans="2:47" s="11" customFormat="1" ht="19.899999999999999" customHeight="1">
      <c r="B64" s="143"/>
      <c r="D64" s="144" t="s">
        <v>203</v>
      </c>
      <c r="E64" s="145"/>
      <c r="F64" s="145"/>
      <c r="G64" s="145"/>
      <c r="H64" s="145"/>
      <c r="I64" s="145"/>
      <c r="J64" s="146">
        <f>J230</f>
        <v>0</v>
      </c>
      <c r="L64" s="143"/>
    </row>
    <row r="65" spans="2:12" s="11" customFormat="1" ht="19.899999999999999" customHeight="1">
      <c r="B65" s="143"/>
      <c r="D65" s="144" t="s">
        <v>204</v>
      </c>
      <c r="E65" s="145"/>
      <c r="F65" s="145"/>
      <c r="G65" s="145"/>
      <c r="H65" s="145"/>
      <c r="I65" s="145"/>
      <c r="J65" s="146">
        <f>J241</f>
        <v>0</v>
      </c>
      <c r="L65" s="143"/>
    </row>
    <row r="66" spans="2:12" s="1" customFormat="1" ht="21.75" customHeight="1">
      <c r="B66" s="31"/>
      <c r="L66" s="31"/>
    </row>
    <row r="67" spans="2:12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4.95" customHeight="1">
      <c r="B72" s="31"/>
      <c r="C72" s="20" t="s">
        <v>106</v>
      </c>
      <c r="L72" s="31"/>
    </row>
    <row r="73" spans="2:12" s="1" customFormat="1" ht="6.95" customHeight="1">
      <c r="B73" s="31"/>
      <c r="L73" s="31"/>
    </row>
    <row r="74" spans="2:12" s="1" customFormat="1" ht="12" customHeight="1">
      <c r="B74" s="31"/>
      <c r="C74" s="26" t="s">
        <v>16</v>
      </c>
      <c r="L74" s="31"/>
    </row>
    <row r="75" spans="2:12" s="1" customFormat="1" ht="16.5" customHeight="1">
      <c r="B75" s="31"/>
      <c r="E75" s="222" t="str">
        <f>E7</f>
        <v>Jez Český mlýn, Jihlava, štěrková propust, oprava</v>
      </c>
      <c r="F75" s="223"/>
      <c r="G75" s="223"/>
      <c r="H75" s="223"/>
      <c r="L75" s="31"/>
    </row>
    <row r="76" spans="2:12" s="1" customFormat="1" ht="12" customHeight="1">
      <c r="B76" s="31"/>
      <c r="C76" s="26" t="s">
        <v>99</v>
      </c>
      <c r="L76" s="31"/>
    </row>
    <row r="77" spans="2:12" s="1" customFormat="1" ht="30" customHeight="1">
      <c r="B77" s="31"/>
      <c r="E77" s="185" t="str">
        <f>E9</f>
        <v>01.1 - SO 01 Oprava stavební části - sanace stávající pravobřežní zdi</v>
      </c>
      <c r="F77" s="224"/>
      <c r="G77" s="224"/>
      <c r="H77" s="224"/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21</v>
      </c>
      <c r="F79" s="24" t="str">
        <f>F12</f>
        <v>KN Jihlava</v>
      </c>
      <c r="I79" s="26" t="s">
        <v>23</v>
      </c>
      <c r="J79" s="48" t="str">
        <f>IF(J12="","",J12)</f>
        <v>8. 10. 2024</v>
      </c>
      <c r="L79" s="31"/>
    </row>
    <row r="80" spans="2:12" s="1" customFormat="1" ht="6.95" customHeight="1">
      <c r="B80" s="31"/>
      <c r="L80" s="31"/>
    </row>
    <row r="81" spans="2:65" s="1" customFormat="1" ht="15.2" customHeight="1">
      <c r="B81" s="31"/>
      <c r="C81" s="26" t="s">
        <v>25</v>
      </c>
      <c r="F81" s="24" t="str">
        <f>E15</f>
        <v>Povodí Moravy, s.p.</v>
      </c>
      <c r="I81" s="26" t="s">
        <v>33</v>
      </c>
      <c r="J81" s="29" t="str">
        <f>E21</f>
        <v>Ing. Vít Pučálek</v>
      </c>
      <c r="L81" s="31"/>
    </row>
    <row r="82" spans="2:65" s="1" customFormat="1" ht="15.2" customHeight="1">
      <c r="B82" s="31"/>
      <c r="C82" s="26" t="s">
        <v>31</v>
      </c>
      <c r="F82" s="24" t="str">
        <f>IF(E18="","",E18)</f>
        <v>Vyplň údaj</v>
      </c>
      <c r="I82" s="26" t="s">
        <v>38</v>
      </c>
      <c r="J82" s="29" t="str">
        <f>E24</f>
        <v>Ing. Vít Pučálek</v>
      </c>
      <c r="L82" s="31"/>
    </row>
    <row r="83" spans="2:65" s="1" customFormat="1" ht="10.35" customHeight="1">
      <c r="B83" s="31"/>
      <c r="L83" s="31"/>
    </row>
    <row r="84" spans="2:65" s="9" customFormat="1" ht="29.25" customHeight="1">
      <c r="B84" s="102"/>
      <c r="C84" s="103" t="s">
        <v>107</v>
      </c>
      <c r="D84" s="104" t="s">
        <v>60</v>
      </c>
      <c r="E84" s="104" t="s">
        <v>56</v>
      </c>
      <c r="F84" s="104" t="s">
        <v>57</v>
      </c>
      <c r="G84" s="104" t="s">
        <v>108</v>
      </c>
      <c r="H84" s="104" t="s">
        <v>109</v>
      </c>
      <c r="I84" s="104" t="s">
        <v>110</v>
      </c>
      <c r="J84" s="105" t="s">
        <v>103</v>
      </c>
      <c r="K84" s="106" t="s">
        <v>111</v>
      </c>
      <c r="L84" s="102"/>
      <c r="M84" s="55" t="s">
        <v>19</v>
      </c>
      <c r="N84" s="56" t="s">
        <v>45</v>
      </c>
      <c r="O84" s="56" t="s">
        <v>112</v>
      </c>
      <c r="P84" s="56" t="s">
        <v>113</v>
      </c>
      <c r="Q84" s="56" t="s">
        <v>114</v>
      </c>
      <c r="R84" s="56" t="s">
        <v>115</v>
      </c>
      <c r="S84" s="56" t="s">
        <v>116</v>
      </c>
      <c r="T84" s="57" t="s">
        <v>117</v>
      </c>
    </row>
    <row r="85" spans="2:65" s="1" customFormat="1" ht="22.9" customHeight="1">
      <c r="B85" s="31"/>
      <c r="C85" s="60" t="s">
        <v>118</v>
      </c>
      <c r="J85" s="107">
        <f>BK85</f>
        <v>0</v>
      </c>
      <c r="L85" s="31"/>
      <c r="M85" s="58"/>
      <c r="N85" s="49"/>
      <c r="O85" s="49"/>
      <c r="P85" s="108">
        <f>P86</f>
        <v>0</v>
      </c>
      <c r="Q85" s="49"/>
      <c r="R85" s="108">
        <f>R86</f>
        <v>2.6416270744079999</v>
      </c>
      <c r="S85" s="49"/>
      <c r="T85" s="109">
        <f>T86</f>
        <v>0.46619999999999995</v>
      </c>
      <c r="AT85" s="16" t="s">
        <v>74</v>
      </c>
      <c r="AU85" s="16" t="s">
        <v>104</v>
      </c>
      <c r="BK85" s="110">
        <f>BK86</f>
        <v>0</v>
      </c>
    </row>
    <row r="86" spans="2:65" s="10" customFormat="1" ht="25.9" customHeight="1">
      <c r="B86" s="111"/>
      <c r="D86" s="112" t="s">
        <v>74</v>
      </c>
      <c r="E86" s="113" t="s">
        <v>205</v>
      </c>
      <c r="F86" s="113" t="s">
        <v>206</v>
      </c>
      <c r="I86" s="114"/>
      <c r="J86" s="115">
        <f>BK86</f>
        <v>0</v>
      </c>
      <c r="L86" s="111"/>
      <c r="M86" s="116"/>
      <c r="P86" s="117">
        <f>P87+P122+P186+P230+P241</f>
        <v>0</v>
      </c>
      <c r="R86" s="117">
        <f>R87+R122+R186+R230+R241</f>
        <v>2.6416270744079999</v>
      </c>
      <c r="T86" s="118">
        <f>T87+T122+T186+T230+T241</f>
        <v>0.46619999999999995</v>
      </c>
      <c r="AR86" s="112" t="s">
        <v>83</v>
      </c>
      <c r="AT86" s="119" t="s">
        <v>74</v>
      </c>
      <c r="AU86" s="119" t="s">
        <v>75</v>
      </c>
      <c r="AY86" s="112" t="s">
        <v>122</v>
      </c>
      <c r="BK86" s="120">
        <f>BK87+BK122+BK186+BK230+BK241</f>
        <v>0</v>
      </c>
    </row>
    <row r="87" spans="2:65" s="10" customFormat="1" ht="22.9" customHeight="1">
      <c r="B87" s="111"/>
      <c r="D87" s="112" t="s">
        <v>74</v>
      </c>
      <c r="E87" s="147" t="s">
        <v>83</v>
      </c>
      <c r="F87" s="147" t="s">
        <v>207</v>
      </c>
      <c r="I87" s="114"/>
      <c r="J87" s="148">
        <f>BK87</f>
        <v>0</v>
      </c>
      <c r="L87" s="111"/>
      <c r="M87" s="116"/>
      <c r="P87" s="117">
        <f>SUM(P88:P121)</f>
        <v>0</v>
      </c>
      <c r="R87" s="117">
        <f>SUM(R88:R121)</f>
        <v>1.6347839999999998E-3</v>
      </c>
      <c r="T87" s="118">
        <f>SUM(T88:T121)</f>
        <v>0</v>
      </c>
      <c r="AR87" s="112" t="s">
        <v>83</v>
      </c>
      <c r="AT87" s="119" t="s">
        <v>74</v>
      </c>
      <c r="AU87" s="119" t="s">
        <v>83</v>
      </c>
      <c r="AY87" s="112" t="s">
        <v>122</v>
      </c>
      <c r="BK87" s="120">
        <f>SUM(BK88:BK121)</f>
        <v>0</v>
      </c>
    </row>
    <row r="88" spans="2:65" s="1" customFormat="1" ht="24.2" customHeight="1">
      <c r="B88" s="31"/>
      <c r="C88" s="121" t="s">
        <v>83</v>
      </c>
      <c r="D88" s="121" t="s">
        <v>123</v>
      </c>
      <c r="E88" s="122" t="s">
        <v>208</v>
      </c>
      <c r="F88" s="123" t="s">
        <v>209</v>
      </c>
      <c r="G88" s="124" t="s">
        <v>210</v>
      </c>
      <c r="H88" s="125">
        <v>3.7</v>
      </c>
      <c r="I88" s="126"/>
      <c r="J88" s="127">
        <f>ROUND(I88*H88,2)</f>
        <v>0</v>
      </c>
      <c r="K88" s="128"/>
      <c r="L88" s="31"/>
      <c r="M88" s="129" t="s">
        <v>19</v>
      </c>
      <c r="N88" s="130" t="s">
        <v>46</v>
      </c>
      <c r="P88" s="131">
        <f>O88*H88</f>
        <v>0</v>
      </c>
      <c r="Q88" s="131">
        <v>0</v>
      </c>
      <c r="R88" s="131">
        <f>Q88*H88</f>
        <v>0</v>
      </c>
      <c r="S88" s="131">
        <v>0</v>
      </c>
      <c r="T88" s="132">
        <f>S88*H88</f>
        <v>0</v>
      </c>
      <c r="AR88" s="133" t="s">
        <v>127</v>
      </c>
      <c r="AT88" s="133" t="s">
        <v>123</v>
      </c>
      <c r="AU88" s="133" t="s">
        <v>85</v>
      </c>
      <c r="AY88" s="16" t="s">
        <v>122</v>
      </c>
      <c r="BE88" s="134">
        <f>IF(N88="základní",J88,0)</f>
        <v>0</v>
      </c>
      <c r="BF88" s="134">
        <f>IF(N88="snížená",J88,0)</f>
        <v>0</v>
      </c>
      <c r="BG88" s="134">
        <f>IF(N88="zákl. přenesená",J88,0)</f>
        <v>0</v>
      </c>
      <c r="BH88" s="134">
        <f>IF(N88="sníž. přenesená",J88,0)</f>
        <v>0</v>
      </c>
      <c r="BI88" s="134">
        <f>IF(N88="nulová",J88,0)</f>
        <v>0</v>
      </c>
      <c r="BJ88" s="16" t="s">
        <v>83</v>
      </c>
      <c r="BK88" s="134">
        <f>ROUND(I88*H88,2)</f>
        <v>0</v>
      </c>
      <c r="BL88" s="16" t="s">
        <v>127</v>
      </c>
      <c r="BM88" s="133" t="s">
        <v>211</v>
      </c>
    </row>
    <row r="89" spans="2:65" s="1" customFormat="1" ht="29.25">
      <c r="B89" s="31"/>
      <c r="D89" s="135" t="s">
        <v>129</v>
      </c>
      <c r="F89" s="136" t="s">
        <v>212</v>
      </c>
      <c r="I89" s="137"/>
      <c r="L89" s="31"/>
      <c r="M89" s="138"/>
      <c r="T89" s="52"/>
      <c r="AT89" s="16" t="s">
        <v>129</v>
      </c>
      <c r="AU89" s="16" t="s">
        <v>85</v>
      </c>
    </row>
    <row r="90" spans="2:65" s="1" customFormat="1" ht="11.25">
      <c r="B90" s="31"/>
      <c r="D90" s="149" t="s">
        <v>213</v>
      </c>
      <c r="F90" s="150" t="s">
        <v>214</v>
      </c>
      <c r="I90" s="137"/>
      <c r="L90" s="31"/>
      <c r="M90" s="138"/>
      <c r="T90" s="52"/>
      <c r="AT90" s="16" t="s">
        <v>213</v>
      </c>
      <c r="AU90" s="16" t="s">
        <v>85</v>
      </c>
    </row>
    <row r="91" spans="2:65" s="12" customFormat="1" ht="11.25">
      <c r="B91" s="151"/>
      <c r="D91" s="135" t="s">
        <v>215</v>
      </c>
      <c r="E91" s="152" t="s">
        <v>19</v>
      </c>
      <c r="F91" s="153" t="s">
        <v>216</v>
      </c>
      <c r="H91" s="154">
        <v>3.7</v>
      </c>
      <c r="I91" s="155"/>
      <c r="L91" s="151"/>
      <c r="M91" s="156"/>
      <c r="T91" s="157"/>
      <c r="AT91" s="152" t="s">
        <v>215</v>
      </c>
      <c r="AU91" s="152" t="s">
        <v>85</v>
      </c>
      <c r="AV91" s="12" t="s">
        <v>85</v>
      </c>
      <c r="AW91" s="12" t="s">
        <v>37</v>
      </c>
      <c r="AX91" s="12" t="s">
        <v>75</v>
      </c>
      <c r="AY91" s="152" t="s">
        <v>122</v>
      </c>
    </row>
    <row r="92" spans="2:65" s="13" customFormat="1" ht="11.25">
      <c r="B92" s="158"/>
      <c r="D92" s="135" t="s">
        <v>215</v>
      </c>
      <c r="E92" s="159" t="s">
        <v>19</v>
      </c>
      <c r="F92" s="160" t="s">
        <v>217</v>
      </c>
      <c r="H92" s="161">
        <v>3.7</v>
      </c>
      <c r="I92" s="162"/>
      <c r="L92" s="158"/>
      <c r="M92" s="163"/>
      <c r="T92" s="164"/>
      <c r="AT92" s="159" t="s">
        <v>215</v>
      </c>
      <c r="AU92" s="159" t="s">
        <v>85</v>
      </c>
      <c r="AV92" s="13" t="s">
        <v>127</v>
      </c>
      <c r="AW92" s="13" t="s">
        <v>37</v>
      </c>
      <c r="AX92" s="13" t="s">
        <v>83</v>
      </c>
      <c r="AY92" s="159" t="s">
        <v>122</v>
      </c>
    </row>
    <row r="93" spans="2:65" s="1" customFormat="1" ht="24.2" customHeight="1">
      <c r="B93" s="31"/>
      <c r="C93" s="121" t="s">
        <v>85</v>
      </c>
      <c r="D93" s="121" t="s">
        <v>123</v>
      </c>
      <c r="E93" s="122" t="s">
        <v>218</v>
      </c>
      <c r="F93" s="123" t="s">
        <v>219</v>
      </c>
      <c r="G93" s="124" t="s">
        <v>220</v>
      </c>
      <c r="H93" s="125">
        <v>20</v>
      </c>
      <c r="I93" s="126"/>
      <c r="J93" s="127">
        <f>ROUND(I93*H93,2)</f>
        <v>0</v>
      </c>
      <c r="K93" s="128"/>
      <c r="L93" s="31"/>
      <c r="M93" s="129" t="s">
        <v>19</v>
      </c>
      <c r="N93" s="130" t="s">
        <v>46</v>
      </c>
      <c r="P93" s="131">
        <f>O93*H93</f>
        <v>0</v>
      </c>
      <c r="Q93" s="131">
        <v>6.3739199999999994E-5</v>
      </c>
      <c r="R93" s="131">
        <f>Q93*H93</f>
        <v>1.2747839999999999E-3</v>
      </c>
      <c r="S93" s="131">
        <v>0</v>
      </c>
      <c r="T93" s="132">
        <f>S93*H93</f>
        <v>0</v>
      </c>
      <c r="AR93" s="133" t="s">
        <v>127</v>
      </c>
      <c r="AT93" s="133" t="s">
        <v>123</v>
      </c>
      <c r="AU93" s="133" t="s">
        <v>85</v>
      </c>
      <c r="AY93" s="16" t="s">
        <v>122</v>
      </c>
      <c r="BE93" s="134">
        <f>IF(N93="základní",J93,0)</f>
        <v>0</v>
      </c>
      <c r="BF93" s="134">
        <f>IF(N93="snížená",J93,0)</f>
        <v>0</v>
      </c>
      <c r="BG93" s="134">
        <f>IF(N93="zákl. přenesená",J93,0)</f>
        <v>0</v>
      </c>
      <c r="BH93" s="134">
        <f>IF(N93="sníž. přenesená",J93,0)</f>
        <v>0</v>
      </c>
      <c r="BI93" s="134">
        <f>IF(N93="nulová",J93,0)</f>
        <v>0</v>
      </c>
      <c r="BJ93" s="16" t="s">
        <v>83</v>
      </c>
      <c r="BK93" s="134">
        <f>ROUND(I93*H93,2)</f>
        <v>0</v>
      </c>
      <c r="BL93" s="16" t="s">
        <v>127</v>
      </c>
      <c r="BM93" s="133" t="s">
        <v>221</v>
      </c>
    </row>
    <row r="94" spans="2:65" s="1" customFormat="1" ht="19.5">
      <c r="B94" s="31"/>
      <c r="D94" s="135" t="s">
        <v>129</v>
      </c>
      <c r="F94" s="136" t="s">
        <v>222</v>
      </c>
      <c r="I94" s="137"/>
      <c r="L94" s="31"/>
      <c r="M94" s="138"/>
      <c r="T94" s="52"/>
      <c r="AT94" s="16" t="s">
        <v>129</v>
      </c>
      <c r="AU94" s="16" t="s">
        <v>85</v>
      </c>
    </row>
    <row r="95" spans="2:65" s="1" customFormat="1" ht="11.25">
      <c r="B95" s="31"/>
      <c r="D95" s="149" t="s">
        <v>213</v>
      </c>
      <c r="F95" s="150" t="s">
        <v>223</v>
      </c>
      <c r="I95" s="137"/>
      <c r="L95" s="31"/>
      <c r="M95" s="138"/>
      <c r="T95" s="52"/>
      <c r="AT95" s="16" t="s">
        <v>213</v>
      </c>
      <c r="AU95" s="16" t="s">
        <v>85</v>
      </c>
    </row>
    <row r="96" spans="2:65" s="1" customFormat="1" ht="24.2" customHeight="1">
      <c r="B96" s="31"/>
      <c r="C96" s="121" t="s">
        <v>136</v>
      </c>
      <c r="D96" s="121" t="s">
        <v>123</v>
      </c>
      <c r="E96" s="122" t="s">
        <v>224</v>
      </c>
      <c r="F96" s="123" t="s">
        <v>225</v>
      </c>
      <c r="G96" s="124" t="s">
        <v>226</v>
      </c>
      <c r="H96" s="125">
        <v>2</v>
      </c>
      <c r="I96" s="126"/>
      <c r="J96" s="127">
        <f>ROUND(I96*H96,2)</f>
        <v>0</v>
      </c>
      <c r="K96" s="128"/>
      <c r="L96" s="31"/>
      <c r="M96" s="129" t="s">
        <v>19</v>
      </c>
      <c r="N96" s="130" t="s">
        <v>46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2">
        <f>S96*H96</f>
        <v>0</v>
      </c>
      <c r="AR96" s="133" t="s">
        <v>127</v>
      </c>
      <c r="AT96" s="133" t="s">
        <v>123</v>
      </c>
      <c r="AU96" s="133" t="s">
        <v>85</v>
      </c>
      <c r="AY96" s="16" t="s">
        <v>122</v>
      </c>
      <c r="BE96" s="134">
        <f>IF(N96="základní",J96,0)</f>
        <v>0</v>
      </c>
      <c r="BF96" s="134">
        <f>IF(N96="snížená",J96,0)</f>
        <v>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6" t="s">
        <v>83</v>
      </c>
      <c r="BK96" s="134">
        <f>ROUND(I96*H96,2)</f>
        <v>0</v>
      </c>
      <c r="BL96" s="16" t="s">
        <v>127</v>
      </c>
      <c r="BM96" s="133" t="s">
        <v>227</v>
      </c>
    </row>
    <row r="97" spans="2:65" s="1" customFormat="1" ht="19.5">
      <c r="B97" s="31"/>
      <c r="D97" s="135" t="s">
        <v>129</v>
      </c>
      <c r="F97" s="136" t="s">
        <v>228</v>
      </c>
      <c r="I97" s="137"/>
      <c r="L97" s="31"/>
      <c r="M97" s="138"/>
      <c r="T97" s="52"/>
      <c r="AT97" s="16" t="s">
        <v>129</v>
      </c>
      <c r="AU97" s="16" t="s">
        <v>85</v>
      </c>
    </row>
    <row r="98" spans="2:65" s="1" customFormat="1" ht="11.25">
      <c r="B98" s="31"/>
      <c r="D98" s="149" t="s">
        <v>213</v>
      </c>
      <c r="F98" s="150" t="s">
        <v>229</v>
      </c>
      <c r="I98" s="137"/>
      <c r="L98" s="31"/>
      <c r="M98" s="138"/>
      <c r="T98" s="52"/>
      <c r="AT98" s="16" t="s">
        <v>213</v>
      </c>
      <c r="AU98" s="16" t="s">
        <v>85</v>
      </c>
    </row>
    <row r="99" spans="2:65" s="1" customFormat="1" ht="33" customHeight="1">
      <c r="B99" s="31"/>
      <c r="C99" s="121" t="s">
        <v>127</v>
      </c>
      <c r="D99" s="121" t="s">
        <v>123</v>
      </c>
      <c r="E99" s="122" t="s">
        <v>230</v>
      </c>
      <c r="F99" s="123" t="s">
        <v>231</v>
      </c>
      <c r="G99" s="124" t="s">
        <v>210</v>
      </c>
      <c r="H99" s="125">
        <v>5.625</v>
      </c>
      <c r="I99" s="126"/>
      <c r="J99" s="127">
        <f>ROUND(I99*H99,2)</f>
        <v>0</v>
      </c>
      <c r="K99" s="128"/>
      <c r="L99" s="31"/>
      <c r="M99" s="129" t="s">
        <v>19</v>
      </c>
      <c r="N99" s="130" t="s">
        <v>46</v>
      </c>
      <c r="P99" s="131">
        <f>O99*H99</f>
        <v>0</v>
      </c>
      <c r="Q99" s="131">
        <v>0</v>
      </c>
      <c r="R99" s="131">
        <f>Q99*H99</f>
        <v>0</v>
      </c>
      <c r="S99" s="131">
        <v>0</v>
      </c>
      <c r="T99" s="132">
        <f>S99*H99</f>
        <v>0</v>
      </c>
      <c r="AR99" s="133" t="s">
        <v>127</v>
      </c>
      <c r="AT99" s="133" t="s">
        <v>123</v>
      </c>
      <c r="AU99" s="133" t="s">
        <v>85</v>
      </c>
      <c r="AY99" s="16" t="s">
        <v>122</v>
      </c>
      <c r="BE99" s="134">
        <f>IF(N99="základní",J99,0)</f>
        <v>0</v>
      </c>
      <c r="BF99" s="134">
        <f>IF(N99="snížená",J99,0)</f>
        <v>0</v>
      </c>
      <c r="BG99" s="134">
        <f>IF(N99="zákl. přenesená",J99,0)</f>
        <v>0</v>
      </c>
      <c r="BH99" s="134">
        <f>IF(N99="sníž. přenesená",J99,0)</f>
        <v>0</v>
      </c>
      <c r="BI99" s="134">
        <f>IF(N99="nulová",J99,0)</f>
        <v>0</v>
      </c>
      <c r="BJ99" s="16" t="s">
        <v>83</v>
      </c>
      <c r="BK99" s="134">
        <f>ROUND(I99*H99,2)</f>
        <v>0</v>
      </c>
      <c r="BL99" s="16" t="s">
        <v>127</v>
      </c>
      <c r="BM99" s="133" t="s">
        <v>232</v>
      </c>
    </row>
    <row r="100" spans="2:65" s="1" customFormat="1" ht="29.25">
      <c r="B100" s="31"/>
      <c r="D100" s="135" t="s">
        <v>129</v>
      </c>
      <c r="F100" s="136" t="s">
        <v>233</v>
      </c>
      <c r="I100" s="137"/>
      <c r="L100" s="31"/>
      <c r="M100" s="138"/>
      <c r="T100" s="52"/>
      <c r="AT100" s="16" t="s">
        <v>129</v>
      </c>
      <c r="AU100" s="16" t="s">
        <v>85</v>
      </c>
    </row>
    <row r="101" spans="2:65" s="1" customFormat="1" ht="11.25">
      <c r="B101" s="31"/>
      <c r="D101" s="149" t="s">
        <v>213</v>
      </c>
      <c r="F101" s="150" t="s">
        <v>234</v>
      </c>
      <c r="I101" s="137"/>
      <c r="L101" s="31"/>
      <c r="M101" s="138"/>
      <c r="T101" s="52"/>
      <c r="AT101" s="16" t="s">
        <v>213</v>
      </c>
      <c r="AU101" s="16" t="s">
        <v>85</v>
      </c>
    </row>
    <row r="102" spans="2:65" s="12" customFormat="1" ht="11.25">
      <c r="B102" s="151"/>
      <c r="D102" s="135" t="s">
        <v>215</v>
      </c>
      <c r="E102" s="152" t="s">
        <v>19</v>
      </c>
      <c r="F102" s="153" t="s">
        <v>235</v>
      </c>
      <c r="H102" s="154">
        <v>5.625</v>
      </c>
      <c r="I102" s="155"/>
      <c r="L102" s="151"/>
      <c r="M102" s="156"/>
      <c r="T102" s="157"/>
      <c r="AT102" s="152" t="s">
        <v>215</v>
      </c>
      <c r="AU102" s="152" t="s">
        <v>85</v>
      </c>
      <c r="AV102" s="12" t="s">
        <v>85</v>
      </c>
      <c r="AW102" s="12" t="s">
        <v>37</v>
      </c>
      <c r="AX102" s="12" t="s">
        <v>75</v>
      </c>
      <c r="AY102" s="152" t="s">
        <v>122</v>
      </c>
    </row>
    <row r="103" spans="2:65" s="13" customFormat="1" ht="11.25">
      <c r="B103" s="158"/>
      <c r="D103" s="135" t="s">
        <v>215</v>
      </c>
      <c r="E103" s="159" t="s">
        <v>19</v>
      </c>
      <c r="F103" s="160" t="s">
        <v>217</v>
      </c>
      <c r="H103" s="161">
        <v>5.625</v>
      </c>
      <c r="I103" s="162"/>
      <c r="L103" s="158"/>
      <c r="M103" s="163"/>
      <c r="T103" s="164"/>
      <c r="AT103" s="159" t="s">
        <v>215</v>
      </c>
      <c r="AU103" s="159" t="s">
        <v>85</v>
      </c>
      <c r="AV103" s="13" t="s">
        <v>127</v>
      </c>
      <c r="AW103" s="13" t="s">
        <v>37</v>
      </c>
      <c r="AX103" s="13" t="s">
        <v>83</v>
      </c>
      <c r="AY103" s="159" t="s">
        <v>122</v>
      </c>
    </row>
    <row r="104" spans="2:65" s="1" customFormat="1" ht="24.2" customHeight="1">
      <c r="B104" s="31"/>
      <c r="C104" s="121" t="s">
        <v>121</v>
      </c>
      <c r="D104" s="121" t="s">
        <v>123</v>
      </c>
      <c r="E104" s="122" t="s">
        <v>236</v>
      </c>
      <c r="F104" s="123" t="s">
        <v>237</v>
      </c>
      <c r="G104" s="124" t="s">
        <v>210</v>
      </c>
      <c r="H104" s="125">
        <v>5.625</v>
      </c>
      <c r="I104" s="126"/>
      <c r="J104" s="127">
        <f>ROUND(I104*H104,2)</f>
        <v>0</v>
      </c>
      <c r="K104" s="128"/>
      <c r="L104" s="31"/>
      <c r="M104" s="129" t="s">
        <v>19</v>
      </c>
      <c r="N104" s="130" t="s">
        <v>46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2">
        <f>S104*H104</f>
        <v>0</v>
      </c>
      <c r="AR104" s="133" t="s">
        <v>127</v>
      </c>
      <c r="AT104" s="133" t="s">
        <v>123</v>
      </c>
      <c r="AU104" s="133" t="s">
        <v>85</v>
      </c>
      <c r="AY104" s="16" t="s">
        <v>122</v>
      </c>
      <c r="BE104" s="134">
        <f>IF(N104="základní",J104,0)</f>
        <v>0</v>
      </c>
      <c r="BF104" s="134">
        <f>IF(N104="snížená",J104,0)</f>
        <v>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6" t="s">
        <v>83</v>
      </c>
      <c r="BK104" s="134">
        <f>ROUND(I104*H104,2)</f>
        <v>0</v>
      </c>
      <c r="BL104" s="16" t="s">
        <v>127</v>
      </c>
      <c r="BM104" s="133" t="s">
        <v>238</v>
      </c>
    </row>
    <row r="105" spans="2:65" s="1" customFormat="1" ht="29.25">
      <c r="B105" s="31"/>
      <c r="D105" s="135" t="s">
        <v>129</v>
      </c>
      <c r="F105" s="136" t="s">
        <v>239</v>
      </c>
      <c r="I105" s="137"/>
      <c r="L105" s="31"/>
      <c r="M105" s="138"/>
      <c r="T105" s="52"/>
      <c r="AT105" s="16" t="s">
        <v>129</v>
      </c>
      <c r="AU105" s="16" t="s">
        <v>85</v>
      </c>
    </row>
    <row r="106" spans="2:65" s="1" customFormat="1" ht="11.25">
      <c r="B106" s="31"/>
      <c r="D106" s="149" t="s">
        <v>213</v>
      </c>
      <c r="F106" s="150" t="s">
        <v>240</v>
      </c>
      <c r="I106" s="137"/>
      <c r="L106" s="31"/>
      <c r="M106" s="138"/>
      <c r="T106" s="52"/>
      <c r="AT106" s="16" t="s">
        <v>213</v>
      </c>
      <c r="AU106" s="16" t="s">
        <v>85</v>
      </c>
    </row>
    <row r="107" spans="2:65" s="12" customFormat="1" ht="11.25">
      <c r="B107" s="151"/>
      <c r="D107" s="135" t="s">
        <v>215</v>
      </c>
      <c r="E107" s="152" t="s">
        <v>19</v>
      </c>
      <c r="F107" s="153" t="s">
        <v>235</v>
      </c>
      <c r="H107" s="154">
        <v>5.625</v>
      </c>
      <c r="I107" s="155"/>
      <c r="L107" s="151"/>
      <c r="M107" s="156"/>
      <c r="T107" s="157"/>
      <c r="AT107" s="152" t="s">
        <v>215</v>
      </c>
      <c r="AU107" s="152" t="s">
        <v>85</v>
      </c>
      <c r="AV107" s="12" t="s">
        <v>85</v>
      </c>
      <c r="AW107" s="12" t="s">
        <v>37</v>
      </c>
      <c r="AX107" s="12" t="s">
        <v>75</v>
      </c>
      <c r="AY107" s="152" t="s">
        <v>122</v>
      </c>
    </row>
    <row r="108" spans="2:65" s="13" customFormat="1" ht="11.25">
      <c r="B108" s="158"/>
      <c r="D108" s="135" t="s">
        <v>215</v>
      </c>
      <c r="E108" s="159" t="s">
        <v>19</v>
      </c>
      <c r="F108" s="160" t="s">
        <v>217</v>
      </c>
      <c r="H108" s="161">
        <v>5.625</v>
      </c>
      <c r="I108" s="162"/>
      <c r="L108" s="158"/>
      <c r="M108" s="163"/>
      <c r="T108" s="164"/>
      <c r="AT108" s="159" t="s">
        <v>215</v>
      </c>
      <c r="AU108" s="159" t="s">
        <v>85</v>
      </c>
      <c r="AV108" s="13" t="s">
        <v>127</v>
      </c>
      <c r="AW108" s="13" t="s">
        <v>37</v>
      </c>
      <c r="AX108" s="13" t="s">
        <v>83</v>
      </c>
      <c r="AY108" s="159" t="s">
        <v>122</v>
      </c>
    </row>
    <row r="109" spans="2:65" s="1" customFormat="1" ht="24.2" customHeight="1">
      <c r="B109" s="31"/>
      <c r="C109" s="121" t="s">
        <v>149</v>
      </c>
      <c r="D109" s="121" t="s">
        <v>123</v>
      </c>
      <c r="E109" s="122" t="s">
        <v>241</v>
      </c>
      <c r="F109" s="123" t="s">
        <v>242</v>
      </c>
      <c r="G109" s="124" t="s">
        <v>210</v>
      </c>
      <c r="H109" s="125">
        <v>5.625</v>
      </c>
      <c r="I109" s="126"/>
      <c r="J109" s="127">
        <f>ROUND(I109*H109,2)</f>
        <v>0</v>
      </c>
      <c r="K109" s="128"/>
      <c r="L109" s="31"/>
      <c r="M109" s="129" t="s">
        <v>19</v>
      </c>
      <c r="N109" s="130" t="s">
        <v>46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2">
        <f>S109*H109</f>
        <v>0</v>
      </c>
      <c r="AR109" s="133" t="s">
        <v>127</v>
      </c>
      <c r="AT109" s="133" t="s">
        <v>123</v>
      </c>
      <c r="AU109" s="133" t="s">
        <v>85</v>
      </c>
      <c r="AY109" s="16" t="s">
        <v>122</v>
      </c>
      <c r="BE109" s="134">
        <f>IF(N109="základní",J109,0)</f>
        <v>0</v>
      </c>
      <c r="BF109" s="134">
        <f>IF(N109="snížená",J109,0)</f>
        <v>0</v>
      </c>
      <c r="BG109" s="134">
        <f>IF(N109="zákl. přenesená",J109,0)</f>
        <v>0</v>
      </c>
      <c r="BH109" s="134">
        <f>IF(N109="sníž. přenesená",J109,0)</f>
        <v>0</v>
      </c>
      <c r="BI109" s="134">
        <f>IF(N109="nulová",J109,0)</f>
        <v>0</v>
      </c>
      <c r="BJ109" s="16" t="s">
        <v>83</v>
      </c>
      <c r="BK109" s="134">
        <f>ROUND(I109*H109,2)</f>
        <v>0</v>
      </c>
      <c r="BL109" s="16" t="s">
        <v>127</v>
      </c>
      <c r="BM109" s="133" t="s">
        <v>243</v>
      </c>
    </row>
    <row r="110" spans="2:65" s="1" customFormat="1" ht="29.25">
      <c r="B110" s="31"/>
      <c r="D110" s="135" t="s">
        <v>129</v>
      </c>
      <c r="F110" s="136" t="s">
        <v>244</v>
      </c>
      <c r="I110" s="137"/>
      <c r="L110" s="31"/>
      <c r="M110" s="138"/>
      <c r="T110" s="52"/>
      <c r="AT110" s="16" t="s">
        <v>129</v>
      </c>
      <c r="AU110" s="16" t="s">
        <v>85</v>
      </c>
    </row>
    <row r="111" spans="2:65" s="1" customFormat="1" ht="11.25">
      <c r="B111" s="31"/>
      <c r="D111" s="149" t="s">
        <v>213</v>
      </c>
      <c r="F111" s="150" t="s">
        <v>245</v>
      </c>
      <c r="I111" s="137"/>
      <c r="L111" s="31"/>
      <c r="M111" s="138"/>
      <c r="T111" s="52"/>
      <c r="AT111" s="16" t="s">
        <v>213</v>
      </c>
      <c r="AU111" s="16" t="s">
        <v>85</v>
      </c>
    </row>
    <row r="112" spans="2:65" s="12" customFormat="1" ht="11.25">
      <c r="B112" s="151"/>
      <c r="D112" s="135" t="s">
        <v>215</v>
      </c>
      <c r="E112" s="152" t="s">
        <v>19</v>
      </c>
      <c r="F112" s="153" t="s">
        <v>235</v>
      </c>
      <c r="H112" s="154">
        <v>5.625</v>
      </c>
      <c r="I112" s="155"/>
      <c r="L112" s="151"/>
      <c r="M112" s="156"/>
      <c r="T112" s="157"/>
      <c r="AT112" s="152" t="s">
        <v>215</v>
      </c>
      <c r="AU112" s="152" t="s">
        <v>85</v>
      </c>
      <c r="AV112" s="12" t="s">
        <v>85</v>
      </c>
      <c r="AW112" s="12" t="s">
        <v>37</v>
      </c>
      <c r="AX112" s="12" t="s">
        <v>75</v>
      </c>
      <c r="AY112" s="152" t="s">
        <v>122</v>
      </c>
    </row>
    <row r="113" spans="2:65" s="13" customFormat="1" ht="11.25">
      <c r="B113" s="158"/>
      <c r="D113" s="135" t="s">
        <v>215</v>
      </c>
      <c r="E113" s="159" t="s">
        <v>19</v>
      </c>
      <c r="F113" s="160" t="s">
        <v>217</v>
      </c>
      <c r="H113" s="161">
        <v>5.625</v>
      </c>
      <c r="I113" s="162"/>
      <c r="L113" s="158"/>
      <c r="M113" s="163"/>
      <c r="T113" s="164"/>
      <c r="AT113" s="159" t="s">
        <v>215</v>
      </c>
      <c r="AU113" s="159" t="s">
        <v>85</v>
      </c>
      <c r="AV113" s="13" t="s">
        <v>127</v>
      </c>
      <c r="AW113" s="13" t="s">
        <v>37</v>
      </c>
      <c r="AX113" s="13" t="s">
        <v>83</v>
      </c>
      <c r="AY113" s="159" t="s">
        <v>122</v>
      </c>
    </row>
    <row r="114" spans="2:65" s="1" customFormat="1" ht="21.75" customHeight="1">
      <c r="B114" s="31"/>
      <c r="C114" s="121" t="s">
        <v>154</v>
      </c>
      <c r="D114" s="121" t="s">
        <v>123</v>
      </c>
      <c r="E114" s="122" t="s">
        <v>246</v>
      </c>
      <c r="F114" s="123" t="s">
        <v>247</v>
      </c>
      <c r="G114" s="124" t="s">
        <v>248</v>
      </c>
      <c r="H114" s="125">
        <v>18</v>
      </c>
      <c r="I114" s="126"/>
      <c r="J114" s="127">
        <f>ROUND(I114*H114,2)</f>
        <v>0</v>
      </c>
      <c r="K114" s="128"/>
      <c r="L114" s="31"/>
      <c r="M114" s="129" t="s">
        <v>19</v>
      </c>
      <c r="N114" s="130" t="s">
        <v>46</v>
      </c>
      <c r="P114" s="131">
        <f>O114*H114</f>
        <v>0</v>
      </c>
      <c r="Q114" s="131">
        <v>0</v>
      </c>
      <c r="R114" s="131">
        <f>Q114*H114</f>
        <v>0</v>
      </c>
      <c r="S114" s="131">
        <v>0</v>
      </c>
      <c r="T114" s="132">
        <f>S114*H114</f>
        <v>0</v>
      </c>
      <c r="AR114" s="133" t="s">
        <v>127</v>
      </c>
      <c r="AT114" s="133" t="s">
        <v>123</v>
      </c>
      <c r="AU114" s="133" t="s">
        <v>85</v>
      </c>
      <c r="AY114" s="16" t="s">
        <v>122</v>
      </c>
      <c r="BE114" s="134">
        <f>IF(N114="základní",J114,0)</f>
        <v>0</v>
      </c>
      <c r="BF114" s="134">
        <f>IF(N114="snížená",J114,0)</f>
        <v>0</v>
      </c>
      <c r="BG114" s="134">
        <f>IF(N114="zákl. přenesená",J114,0)</f>
        <v>0</v>
      </c>
      <c r="BH114" s="134">
        <f>IF(N114="sníž. přenesená",J114,0)</f>
        <v>0</v>
      </c>
      <c r="BI114" s="134">
        <f>IF(N114="nulová",J114,0)</f>
        <v>0</v>
      </c>
      <c r="BJ114" s="16" t="s">
        <v>83</v>
      </c>
      <c r="BK114" s="134">
        <f>ROUND(I114*H114,2)</f>
        <v>0</v>
      </c>
      <c r="BL114" s="16" t="s">
        <v>127</v>
      </c>
      <c r="BM114" s="133" t="s">
        <v>249</v>
      </c>
    </row>
    <row r="115" spans="2:65" s="1" customFormat="1" ht="11.25">
      <c r="B115" s="31"/>
      <c r="D115" s="135" t="s">
        <v>129</v>
      </c>
      <c r="F115" s="136" t="s">
        <v>247</v>
      </c>
      <c r="I115" s="137"/>
      <c r="L115" s="31"/>
      <c r="M115" s="138"/>
      <c r="T115" s="52"/>
      <c r="AT115" s="16" t="s">
        <v>129</v>
      </c>
      <c r="AU115" s="16" t="s">
        <v>85</v>
      </c>
    </row>
    <row r="116" spans="2:65" s="1" customFormat="1" ht="11.25">
      <c r="B116" s="31"/>
      <c r="D116" s="149" t="s">
        <v>213</v>
      </c>
      <c r="F116" s="150" t="s">
        <v>250</v>
      </c>
      <c r="I116" s="137"/>
      <c r="L116" s="31"/>
      <c r="M116" s="138"/>
      <c r="T116" s="52"/>
      <c r="AT116" s="16" t="s">
        <v>213</v>
      </c>
      <c r="AU116" s="16" t="s">
        <v>85</v>
      </c>
    </row>
    <row r="117" spans="2:65" s="12" customFormat="1" ht="11.25">
      <c r="B117" s="151"/>
      <c r="D117" s="135" t="s">
        <v>215</v>
      </c>
      <c r="E117" s="152" t="s">
        <v>19</v>
      </c>
      <c r="F117" s="153" t="s">
        <v>251</v>
      </c>
      <c r="H117" s="154">
        <v>18</v>
      </c>
      <c r="I117" s="155"/>
      <c r="L117" s="151"/>
      <c r="M117" s="156"/>
      <c r="T117" s="157"/>
      <c r="AT117" s="152" t="s">
        <v>215</v>
      </c>
      <c r="AU117" s="152" t="s">
        <v>85</v>
      </c>
      <c r="AV117" s="12" t="s">
        <v>85</v>
      </c>
      <c r="AW117" s="12" t="s">
        <v>37</v>
      </c>
      <c r="AX117" s="12" t="s">
        <v>75</v>
      </c>
      <c r="AY117" s="152" t="s">
        <v>122</v>
      </c>
    </row>
    <row r="118" spans="2:65" s="13" customFormat="1" ht="11.25">
      <c r="B118" s="158"/>
      <c r="D118" s="135" t="s">
        <v>215</v>
      </c>
      <c r="E118" s="159" t="s">
        <v>19</v>
      </c>
      <c r="F118" s="160" t="s">
        <v>217</v>
      </c>
      <c r="H118" s="161">
        <v>18</v>
      </c>
      <c r="I118" s="162"/>
      <c r="L118" s="158"/>
      <c r="M118" s="163"/>
      <c r="T118" s="164"/>
      <c r="AT118" s="159" t="s">
        <v>215</v>
      </c>
      <c r="AU118" s="159" t="s">
        <v>85</v>
      </c>
      <c r="AV118" s="13" t="s">
        <v>127</v>
      </c>
      <c r="AW118" s="13" t="s">
        <v>37</v>
      </c>
      <c r="AX118" s="13" t="s">
        <v>83</v>
      </c>
      <c r="AY118" s="159" t="s">
        <v>122</v>
      </c>
    </row>
    <row r="119" spans="2:65" s="1" customFormat="1" ht="16.5" customHeight="1">
      <c r="B119" s="31"/>
      <c r="C119" s="165" t="s">
        <v>159</v>
      </c>
      <c r="D119" s="165" t="s">
        <v>252</v>
      </c>
      <c r="E119" s="166" t="s">
        <v>253</v>
      </c>
      <c r="F119" s="167" t="s">
        <v>254</v>
      </c>
      <c r="G119" s="168" t="s">
        <v>255</v>
      </c>
      <c r="H119" s="169">
        <v>0.36</v>
      </c>
      <c r="I119" s="170"/>
      <c r="J119" s="171">
        <f>ROUND(I119*H119,2)</f>
        <v>0</v>
      </c>
      <c r="K119" s="172"/>
      <c r="L119" s="173"/>
      <c r="M119" s="174" t="s">
        <v>19</v>
      </c>
      <c r="N119" s="175" t="s">
        <v>46</v>
      </c>
      <c r="P119" s="131">
        <f>O119*H119</f>
        <v>0</v>
      </c>
      <c r="Q119" s="131">
        <v>1E-3</v>
      </c>
      <c r="R119" s="131">
        <f>Q119*H119</f>
        <v>3.5999999999999997E-4</v>
      </c>
      <c r="S119" s="131">
        <v>0</v>
      </c>
      <c r="T119" s="132">
        <f>S119*H119</f>
        <v>0</v>
      </c>
      <c r="AR119" s="133" t="s">
        <v>159</v>
      </c>
      <c r="AT119" s="133" t="s">
        <v>252</v>
      </c>
      <c r="AU119" s="133" t="s">
        <v>85</v>
      </c>
      <c r="AY119" s="16" t="s">
        <v>122</v>
      </c>
      <c r="BE119" s="134">
        <f>IF(N119="základní",J119,0)</f>
        <v>0</v>
      </c>
      <c r="BF119" s="134">
        <f>IF(N119="snížená",J119,0)</f>
        <v>0</v>
      </c>
      <c r="BG119" s="134">
        <f>IF(N119="zákl. přenesená",J119,0)</f>
        <v>0</v>
      </c>
      <c r="BH119" s="134">
        <f>IF(N119="sníž. přenesená",J119,0)</f>
        <v>0</v>
      </c>
      <c r="BI119" s="134">
        <f>IF(N119="nulová",J119,0)</f>
        <v>0</v>
      </c>
      <c r="BJ119" s="16" t="s">
        <v>83</v>
      </c>
      <c r="BK119" s="134">
        <f>ROUND(I119*H119,2)</f>
        <v>0</v>
      </c>
      <c r="BL119" s="16" t="s">
        <v>127</v>
      </c>
      <c r="BM119" s="133" t="s">
        <v>256</v>
      </c>
    </row>
    <row r="120" spans="2:65" s="1" customFormat="1" ht="11.25">
      <c r="B120" s="31"/>
      <c r="D120" s="135" t="s">
        <v>129</v>
      </c>
      <c r="F120" s="136" t="s">
        <v>254</v>
      </c>
      <c r="I120" s="137"/>
      <c r="L120" s="31"/>
      <c r="M120" s="138"/>
      <c r="T120" s="52"/>
      <c r="AT120" s="16" t="s">
        <v>129</v>
      </c>
      <c r="AU120" s="16" t="s">
        <v>85</v>
      </c>
    </row>
    <row r="121" spans="2:65" s="12" customFormat="1" ht="11.25">
      <c r="B121" s="151"/>
      <c r="D121" s="135" t="s">
        <v>215</v>
      </c>
      <c r="F121" s="153" t="s">
        <v>257</v>
      </c>
      <c r="H121" s="154">
        <v>0.36</v>
      </c>
      <c r="I121" s="155"/>
      <c r="L121" s="151"/>
      <c r="M121" s="156"/>
      <c r="T121" s="157"/>
      <c r="AT121" s="152" t="s">
        <v>215</v>
      </c>
      <c r="AU121" s="152" t="s">
        <v>85</v>
      </c>
      <c r="AV121" s="12" t="s">
        <v>85</v>
      </c>
      <c r="AW121" s="12" t="s">
        <v>4</v>
      </c>
      <c r="AX121" s="12" t="s">
        <v>83</v>
      </c>
      <c r="AY121" s="152" t="s">
        <v>122</v>
      </c>
    </row>
    <row r="122" spans="2:65" s="10" customFormat="1" ht="22.9" customHeight="1">
      <c r="B122" s="111"/>
      <c r="D122" s="112" t="s">
        <v>74</v>
      </c>
      <c r="E122" s="147" t="s">
        <v>136</v>
      </c>
      <c r="F122" s="147" t="s">
        <v>258</v>
      </c>
      <c r="I122" s="114"/>
      <c r="J122" s="148">
        <f>BK122</f>
        <v>0</v>
      </c>
      <c r="L122" s="111"/>
      <c r="M122" s="116"/>
      <c r="P122" s="117">
        <f>SUM(P123:P185)</f>
        <v>0</v>
      </c>
      <c r="R122" s="117">
        <f>SUM(R123:R185)</f>
        <v>1.3385616904080002</v>
      </c>
      <c r="T122" s="118">
        <f>SUM(T123:T185)</f>
        <v>0</v>
      </c>
      <c r="AR122" s="112" t="s">
        <v>83</v>
      </c>
      <c r="AT122" s="119" t="s">
        <v>74</v>
      </c>
      <c r="AU122" s="119" t="s">
        <v>83</v>
      </c>
      <c r="AY122" s="112" t="s">
        <v>122</v>
      </c>
      <c r="BK122" s="120">
        <f>SUM(BK123:BK185)</f>
        <v>0</v>
      </c>
    </row>
    <row r="123" spans="2:65" s="1" customFormat="1" ht="16.5" customHeight="1">
      <c r="B123" s="31"/>
      <c r="C123" s="121" t="s">
        <v>164</v>
      </c>
      <c r="D123" s="121" t="s">
        <v>123</v>
      </c>
      <c r="E123" s="122" t="s">
        <v>259</v>
      </c>
      <c r="F123" s="123" t="s">
        <v>260</v>
      </c>
      <c r="G123" s="124" t="s">
        <v>126</v>
      </c>
      <c r="H123" s="125">
        <v>1</v>
      </c>
      <c r="I123" s="126"/>
      <c r="J123" s="127">
        <f>ROUND(I123*H123,2)</f>
        <v>0</v>
      </c>
      <c r="K123" s="128"/>
      <c r="L123" s="31"/>
      <c r="M123" s="129" t="s">
        <v>19</v>
      </c>
      <c r="N123" s="130" t="s">
        <v>46</v>
      </c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2">
        <f>S123*H123</f>
        <v>0</v>
      </c>
      <c r="AR123" s="133" t="s">
        <v>127</v>
      </c>
      <c r="AT123" s="133" t="s">
        <v>123</v>
      </c>
      <c r="AU123" s="133" t="s">
        <v>85</v>
      </c>
      <c r="AY123" s="16" t="s">
        <v>122</v>
      </c>
      <c r="BE123" s="134">
        <f>IF(N123="základní",J123,0)</f>
        <v>0</v>
      </c>
      <c r="BF123" s="134">
        <f>IF(N123="snížená",J123,0)</f>
        <v>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6" t="s">
        <v>83</v>
      </c>
      <c r="BK123" s="134">
        <f>ROUND(I123*H123,2)</f>
        <v>0</v>
      </c>
      <c r="BL123" s="16" t="s">
        <v>127</v>
      </c>
      <c r="BM123" s="133" t="s">
        <v>261</v>
      </c>
    </row>
    <row r="124" spans="2:65" s="1" customFormat="1" ht="11.25">
      <c r="B124" s="31"/>
      <c r="D124" s="135" t="s">
        <v>129</v>
      </c>
      <c r="F124" s="136" t="s">
        <v>260</v>
      </c>
      <c r="I124" s="137"/>
      <c r="L124" s="31"/>
      <c r="M124" s="138"/>
      <c r="T124" s="52"/>
      <c r="AT124" s="16" t="s">
        <v>129</v>
      </c>
      <c r="AU124" s="16" t="s">
        <v>85</v>
      </c>
    </row>
    <row r="125" spans="2:65" s="1" customFormat="1" ht="48.75">
      <c r="B125" s="31"/>
      <c r="D125" s="135" t="s">
        <v>130</v>
      </c>
      <c r="F125" s="139" t="s">
        <v>262</v>
      </c>
      <c r="I125" s="137"/>
      <c r="L125" s="31"/>
      <c r="M125" s="138"/>
      <c r="T125" s="52"/>
      <c r="AT125" s="16" t="s">
        <v>130</v>
      </c>
      <c r="AU125" s="16" t="s">
        <v>85</v>
      </c>
    </row>
    <row r="126" spans="2:65" s="1" customFormat="1" ht="16.5" customHeight="1">
      <c r="B126" s="31"/>
      <c r="C126" s="121" t="s">
        <v>169</v>
      </c>
      <c r="D126" s="121" t="s">
        <v>123</v>
      </c>
      <c r="E126" s="122" t="s">
        <v>263</v>
      </c>
      <c r="F126" s="123" t="s">
        <v>264</v>
      </c>
      <c r="G126" s="124" t="s">
        <v>210</v>
      </c>
      <c r="H126" s="125">
        <v>2.484</v>
      </c>
      <c r="I126" s="126"/>
      <c r="J126" s="127">
        <f>ROUND(I126*H126,2)</f>
        <v>0</v>
      </c>
      <c r="K126" s="128"/>
      <c r="L126" s="31"/>
      <c r="M126" s="129" t="s">
        <v>19</v>
      </c>
      <c r="N126" s="130" t="s">
        <v>46</v>
      </c>
      <c r="P126" s="131">
        <f>O126*H126</f>
        <v>0</v>
      </c>
      <c r="Q126" s="131">
        <v>0</v>
      </c>
      <c r="R126" s="131">
        <f>Q126*H126</f>
        <v>0</v>
      </c>
      <c r="S126" s="131">
        <v>0</v>
      </c>
      <c r="T126" s="132">
        <f>S126*H126</f>
        <v>0</v>
      </c>
      <c r="AR126" s="133" t="s">
        <v>127</v>
      </c>
      <c r="AT126" s="133" t="s">
        <v>123</v>
      </c>
      <c r="AU126" s="133" t="s">
        <v>85</v>
      </c>
      <c r="AY126" s="16" t="s">
        <v>122</v>
      </c>
      <c r="BE126" s="134">
        <f>IF(N126="základní",J126,0)</f>
        <v>0</v>
      </c>
      <c r="BF126" s="134">
        <f>IF(N126="snížená",J126,0)</f>
        <v>0</v>
      </c>
      <c r="BG126" s="134">
        <f>IF(N126="zákl. přenesená",J126,0)</f>
        <v>0</v>
      </c>
      <c r="BH126" s="134">
        <f>IF(N126="sníž. přenesená",J126,0)</f>
        <v>0</v>
      </c>
      <c r="BI126" s="134">
        <f>IF(N126="nulová",J126,0)</f>
        <v>0</v>
      </c>
      <c r="BJ126" s="16" t="s">
        <v>83</v>
      </c>
      <c r="BK126" s="134">
        <f>ROUND(I126*H126,2)</f>
        <v>0</v>
      </c>
      <c r="BL126" s="16" t="s">
        <v>127</v>
      </c>
      <c r="BM126" s="133" t="s">
        <v>265</v>
      </c>
    </row>
    <row r="127" spans="2:65" s="1" customFormat="1" ht="11.25">
      <c r="B127" s="31"/>
      <c r="D127" s="135" t="s">
        <v>129</v>
      </c>
      <c r="F127" s="136" t="s">
        <v>266</v>
      </c>
      <c r="I127" s="137"/>
      <c r="L127" s="31"/>
      <c r="M127" s="138"/>
      <c r="T127" s="52"/>
      <c r="AT127" s="16" t="s">
        <v>129</v>
      </c>
      <c r="AU127" s="16" t="s">
        <v>85</v>
      </c>
    </row>
    <row r="128" spans="2:65" s="1" customFormat="1" ht="11.25">
      <c r="B128" s="31"/>
      <c r="D128" s="149" t="s">
        <v>213</v>
      </c>
      <c r="F128" s="150" t="s">
        <v>267</v>
      </c>
      <c r="I128" s="137"/>
      <c r="L128" s="31"/>
      <c r="M128" s="138"/>
      <c r="T128" s="52"/>
      <c r="AT128" s="16" t="s">
        <v>213</v>
      </c>
      <c r="AU128" s="16" t="s">
        <v>85</v>
      </c>
    </row>
    <row r="129" spans="2:65" s="12" customFormat="1" ht="11.25">
      <c r="B129" s="151"/>
      <c r="D129" s="135" t="s">
        <v>215</v>
      </c>
      <c r="E129" s="152" t="s">
        <v>19</v>
      </c>
      <c r="F129" s="153" t="s">
        <v>268</v>
      </c>
      <c r="H129" s="154">
        <v>2.484</v>
      </c>
      <c r="I129" s="155"/>
      <c r="L129" s="151"/>
      <c r="M129" s="156"/>
      <c r="T129" s="157"/>
      <c r="AT129" s="152" t="s">
        <v>215</v>
      </c>
      <c r="AU129" s="152" t="s">
        <v>85</v>
      </c>
      <c r="AV129" s="12" t="s">
        <v>85</v>
      </c>
      <c r="AW129" s="12" t="s">
        <v>37</v>
      </c>
      <c r="AX129" s="12" t="s">
        <v>75</v>
      </c>
      <c r="AY129" s="152" t="s">
        <v>122</v>
      </c>
    </row>
    <row r="130" spans="2:65" s="13" customFormat="1" ht="11.25">
      <c r="B130" s="158"/>
      <c r="D130" s="135" t="s">
        <v>215</v>
      </c>
      <c r="E130" s="159" t="s">
        <v>19</v>
      </c>
      <c r="F130" s="160" t="s">
        <v>217</v>
      </c>
      <c r="H130" s="161">
        <v>2.484</v>
      </c>
      <c r="I130" s="162"/>
      <c r="L130" s="158"/>
      <c r="M130" s="163"/>
      <c r="T130" s="164"/>
      <c r="AT130" s="159" t="s">
        <v>215</v>
      </c>
      <c r="AU130" s="159" t="s">
        <v>85</v>
      </c>
      <c r="AV130" s="13" t="s">
        <v>127</v>
      </c>
      <c r="AW130" s="13" t="s">
        <v>37</v>
      </c>
      <c r="AX130" s="13" t="s">
        <v>83</v>
      </c>
      <c r="AY130" s="159" t="s">
        <v>122</v>
      </c>
    </row>
    <row r="131" spans="2:65" s="1" customFormat="1" ht="21.75" customHeight="1">
      <c r="B131" s="31"/>
      <c r="C131" s="121" t="s">
        <v>174</v>
      </c>
      <c r="D131" s="121" t="s">
        <v>123</v>
      </c>
      <c r="E131" s="122" t="s">
        <v>269</v>
      </c>
      <c r="F131" s="123" t="s">
        <v>270</v>
      </c>
      <c r="G131" s="124" t="s">
        <v>248</v>
      </c>
      <c r="H131" s="125">
        <v>8.7119999999999997</v>
      </c>
      <c r="I131" s="126"/>
      <c r="J131" s="127">
        <f>ROUND(I131*H131,2)</f>
        <v>0</v>
      </c>
      <c r="K131" s="128"/>
      <c r="L131" s="31"/>
      <c r="M131" s="129" t="s">
        <v>19</v>
      </c>
      <c r="N131" s="130" t="s">
        <v>46</v>
      </c>
      <c r="P131" s="131">
        <f>O131*H131</f>
        <v>0</v>
      </c>
      <c r="Q131" s="131">
        <v>1.4500676000000001E-2</v>
      </c>
      <c r="R131" s="131">
        <f>Q131*H131</f>
        <v>0.12632988931200001</v>
      </c>
      <c r="S131" s="131">
        <v>0</v>
      </c>
      <c r="T131" s="132">
        <f>S131*H131</f>
        <v>0</v>
      </c>
      <c r="AR131" s="133" t="s">
        <v>127</v>
      </c>
      <c r="AT131" s="133" t="s">
        <v>123</v>
      </c>
      <c r="AU131" s="133" t="s">
        <v>85</v>
      </c>
      <c r="AY131" s="16" t="s">
        <v>122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16" t="s">
        <v>83</v>
      </c>
      <c r="BK131" s="134">
        <f>ROUND(I131*H131,2)</f>
        <v>0</v>
      </c>
      <c r="BL131" s="16" t="s">
        <v>127</v>
      </c>
      <c r="BM131" s="133" t="s">
        <v>271</v>
      </c>
    </row>
    <row r="132" spans="2:65" s="1" customFormat="1" ht="39">
      <c r="B132" s="31"/>
      <c r="D132" s="135" t="s">
        <v>129</v>
      </c>
      <c r="F132" s="136" t="s">
        <v>272</v>
      </c>
      <c r="I132" s="137"/>
      <c r="L132" s="31"/>
      <c r="M132" s="138"/>
      <c r="T132" s="52"/>
      <c r="AT132" s="16" t="s">
        <v>129</v>
      </c>
      <c r="AU132" s="16" t="s">
        <v>85</v>
      </c>
    </row>
    <row r="133" spans="2:65" s="1" customFormat="1" ht="11.25">
      <c r="B133" s="31"/>
      <c r="D133" s="149" t="s">
        <v>213</v>
      </c>
      <c r="F133" s="150" t="s">
        <v>273</v>
      </c>
      <c r="I133" s="137"/>
      <c r="L133" s="31"/>
      <c r="M133" s="138"/>
      <c r="T133" s="52"/>
      <c r="AT133" s="16" t="s">
        <v>213</v>
      </c>
      <c r="AU133" s="16" t="s">
        <v>85</v>
      </c>
    </row>
    <row r="134" spans="2:65" s="12" customFormat="1" ht="11.25">
      <c r="B134" s="151"/>
      <c r="D134" s="135" t="s">
        <v>215</v>
      </c>
      <c r="E134" s="152" t="s">
        <v>19</v>
      </c>
      <c r="F134" s="153" t="s">
        <v>274</v>
      </c>
      <c r="H134" s="154">
        <v>8.7119999999999997</v>
      </c>
      <c r="I134" s="155"/>
      <c r="L134" s="151"/>
      <c r="M134" s="156"/>
      <c r="T134" s="157"/>
      <c r="AT134" s="152" t="s">
        <v>215</v>
      </c>
      <c r="AU134" s="152" t="s">
        <v>85</v>
      </c>
      <c r="AV134" s="12" t="s">
        <v>85</v>
      </c>
      <c r="AW134" s="12" t="s">
        <v>37</v>
      </c>
      <c r="AX134" s="12" t="s">
        <v>75</v>
      </c>
      <c r="AY134" s="152" t="s">
        <v>122</v>
      </c>
    </row>
    <row r="135" spans="2:65" s="13" customFormat="1" ht="11.25">
      <c r="B135" s="158"/>
      <c r="D135" s="135" t="s">
        <v>215</v>
      </c>
      <c r="E135" s="159" t="s">
        <v>19</v>
      </c>
      <c r="F135" s="160" t="s">
        <v>217</v>
      </c>
      <c r="H135" s="161">
        <v>8.7119999999999997</v>
      </c>
      <c r="I135" s="162"/>
      <c r="L135" s="158"/>
      <c r="M135" s="163"/>
      <c r="T135" s="164"/>
      <c r="AT135" s="159" t="s">
        <v>215</v>
      </c>
      <c r="AU135" s="159" t="s">
        <v>85</v>
      </c>
      <c r="AV135" s="13" t="s">
        <v>127</v>
      </c>
      <c r="AW135" s="13" t="s">
        <v>37</v>
      </c>
      <c r="AX135" s="13" t="s">
        <v>83</v>
      </c>
      <c r="AY135" s="159" t="s">
        <v>122</v>
      </c>
    </row>
    <row r="136" spans="2:65" s="1" customFormat="1" ht="21.75" customHeight="1">
      <c r="B136" s="31"/>
      <c r="C136" s="121" t="s">
        <v>8</v>
      </c>
      <c r="D136" s="121" t="s">
        <v>123</v>
      </c>
      <c r="E136" s="122" t="s">
        <v>275</v>
      </c>
      <c r="F136" s="123" t="s">
        <v>276</v>
      </c>
      <c r="G136" s="124" t="s">
        <v>248</v>
      </c>
      <c r="H136" s="125">
        <v>8.7119999999999997</v>
      </c>
      <c r="I136" s="126"/>
      <c r="J136" s="127">
        <f>ROUND(I136*H136,2)</f>
        <v>0</v>
      </c>
      <c r="K136" s="128"/>
      <c r="L136" s="31"/>
      <c r="M136" s="129" t="s">
        <v>19</v>
      </c>
      <c r="N136" s="130" t="s">
        <v>46</v>
      </c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AR136" s="133" t="s">
        <v>127</v>
      </c>
      <c r="AT136" s="133" t="s">
        <v>123</v>
      </c>
      <c r="AU136" s="133" t="s">
        <v>85</v>
      </c>
      <c r="AY136" s="16" t="s">
        <v>122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16" t="s">
        <v>83</v>
      </c>
      <c r="BK136" s="134">
        <f>ROUND(I136*H136,2)</f>
        <v>0</v>
      </c>
      <c r="BL136" s="16" t="s">
        <v>127</v>
      </c>
      <c r="BM136" s="133" t="s">
        <v>277</v>
      </c>
    </row>
    <row r="137" spans="2:65" s="1" customFormat="1" ht="39">
      <c r="B137" s="31"/>
      <c r="D137" s="135" t="s">
        <v>129</v>
      </c>
      <c r="F137" s="136" t="s">
        <v>278</v>
      </c>
      <c r="I137" s="137"/>
      <c r="L137" s="31"/>
      <c r="M137" s="138"/>
      <c r="T137" s="52"/>
      <c r="AT137" s="16" t="s">
        <v>129</v>
      </c>
      <c r="AU137" s="16" t="s">
        <v>85</v>
      </c>
    </row>
    <row r="138" spans="2:65" s="1" customFormat="1" ht="11.25">
      <c r="B138" s="31"/>
      <c r="D138" s="149" t="s">
        <v>213</v>
      </c>
      <c r="F138" s="150" t="s">
        <v>279</v>
      </c>
      <c r="I138" s="137"/>
      <c r="L138" s="31"/>
      <c r="M138" s="138"/>
      <c r="T138" s="52"/>
      <c r="AT138" s="16" t="s">
        <v>213</v>
      </c>
      <c r="AU138" s="16" t="s">
        <v>85</v>
      </c>
    </row>
    <row r="139" spans="2:65" s="12" customFormat="1" ht="11.25">
      <c r="B139" s="151"/>
      <c r="D139" s="135" t="s">
        <v>215</v>
      </c>
      <c r="E139" s="152" t="s">
        <v>19</v>
      </c>
      <c r="F139" s="153" t="s">
        <v>274</v>
      </c>
      <c r="H139" s="154">
        <v>8.7119999999999997</v>
      </c>
      <c r="I139" s="155"/>
      <c r="L139" s="151"/>
      <c r="M139" s="156"/>
      <c r="T139" s="157"/>
      <c r="AT139" s="152" t="s">
        <v>215</v>
      </c>
      <c r="AU139" s="152" t="s">
        <v>85</v>
      </c>
      <c r="AV139" s="12" t="s">
        <v>85</v>
      </c>
      <c r="AW139" s="12" t="s">
        <v>37</v>
      </c>
      <c r="AX139" s="12" t="s">
        <v>75</v>
      </c>
      <c r="AY139" s="152" t="s">
        <v>122</v>
      </c>
    </row>
    <row r="140" spans="2:65" s="13" customFormat="1" ht="11.25">
      <c r="B140" s="158"/>
      <c r="D140" s="135" t="s">
        <v>215</v>
      </c>
      <c r="E140" s="159" t="s">
        <v>19</v>
      </c>
      <c r="F140" s="160" t="s">
        <v>217</v>
      </c>
      <c r="H140" s="161">
        <v>8.7119999999999997</v>
      </c>
      <c r="I140" s="162"/>
      <c r="L140" s="158"/>
      <c r="M140" s="163"/>
      <c r="T140" s="164"/>
      <c r="AT140" s="159" t="s">
        <v>215</v>
      </c>
      <c r="AU140" s="159" t="s">
        <v>85</v>
      </c>
      <c r="AV140" s="13" t="s">
        <v>127</v>
      </c>
      <c r="AW140" s="13" t="s">
        <v>37</v>
      </c>
      <c r="AX140" s="13" t="s">
        <v>83</v>
      </c>
      <c r="AY140" s="159" t="s">
        <v>122</v>
      </c>
    </row>
    <row r="141" spans="2:65" s="1" customFormat="1" ht="21.75" customHeight="1">
      <c r="B141" s="31"/>
      <c r="C141" s="121" t="s">
        <v>182</v>
      </c>
      <c r="D141" s="121" t="s">
        <v>123</v>
      </c>
      <c r="E141" s="122" t="s">
        <v>280</v>
      </c>
      <c r="F141" s="123" t="s">
        <v>281</v>
      </c>
      <c r="G141" s="124" t="s">
        <v>282</v>
      </c>
      <c r="H141" s="125">
        <v>0.32400000000000001</v>
      </c>
      <c r="I141" s="126"/>
      <c r="J141" s="127">
        <f>ROUND(I141*H141,2)</f>
        <v>0</v>
      </c>
      <c r="K141" s="128"/>
      <c r="L141" s="31"/>
      <c r="M141" s="129" t="s">
        <v>19</v>
      </c>
      <c r="N141" s="130" t="s">
        <v>46</v>
      </c>
      <c r="P141" s="131">
        <f>O141*H141</f>
        <v>0</v>
      </c>
      <c r="Q141" s="131">
        <v>1.04575178</v>
      </c>
      <c r="R141" s="131">
        <f>Q141*H141</f>
        <v>0.33882357672000002</v>
      </c>
      <c r="S141" s="131">
        <v>0</v>
      </c>
      <c r="T141" s="132">
        <f>S141*H141</f>
        <v>0</v>
      </c>
      <c r="AR141" s="133" t="s">
        <v>127</v>
      </c>
      <c r="AT141" s="133" t="s">
        <v>123</v>
      </c>
      <c r="AU141" s="133" t="s">
        <v>85</v>
      </c>
      <c r="AY141" s="16" t="s">
        <v>122</v>
      </c>
      <c r="BE141" s="134">
        <f>IF(N141="základní",J141,0)</f>
        <v>0</v>
      </c>
      <c r="BF141" s="134">
        <f>IF(N141="snížená",J141,0)</f>
        <v>0</v>
      </c>
      <c r="BG141" s="134">
        <f>IF(N141="zákl. přenesená",J141,0)</f>
        <v>0</v>
      </c>
      <c r="BH141" s="134">
        <f>IF(N141="sníž. přenesená",J141,0)</f>
        <v>0</v>
      </c>
      <c r="BI141" s="134">
        <f>IF(N141="nulová",J141,0)</f>
        <v>0</v>
      </c>
      <c r="BJ141" s="16" t="s">
        <v>83</v>
      </c>
      <c r="BK141" s="134">
        <f>ROUND(I141*H141,2)</f>
        <v>0</v>
      </c>
      <c r="BL141" s="16" t="s">
        <v>127</v>
      </c>
      <c r="BM141" s="133" t="s">
        <v>283</v>
      </c>
    </row>
    <row r="142" spans="2:65" s="1" customFormat="1" ht="19.5">
      <c r="B142" s="31"/>
      <c r="D142" s="135" t="s">
        <v>129</v>
      </c>
      <c r="F142" s="136" t="s">
        <v>284</v>
      </c>
      <c r="I142" s="137"/>
      <c r="L142" s="31"/>
      <c r="M142" s="138"/>
      <c r="T142" s="52"/>
      <c r="AT142" s="16" t="s">
        <v>129</v>
      </c>
      <c r="AU142" s="16" t="s">
        <v>85</v>
      </c>
    </row>
    <row r="143" spans="2:65" s="1" customFormat="1" ht="11.25">
      <c r="B143" s="31"/>
      <c r="D143" s="149" t="s">
        <v>213</v>
      </c>
      <c r="F143" s="150" t="s">
        <v>285</v>
      </c>
      <c r="I143" s="137"/>
      <c r="L143" s="31"/>
      <c r="M143" s="138"/>
      <c r="T143" s="52"/>
      <c r="AT143" s="16" t="s">
        <v>213</v>
      </c>
      <c r="AU143" s="16" t="s">
        <v>85</v>
      </c>
    </row>
    <row r="144" spans="2:65" s="1" customFormat="1" ht="19.5">
      <c r="B144" s="31"/>
      <c r="D144" s="135" t="s">
        <v>130</v>
      </c>
      <c r="F144" s="139" t="s">
        <v>286</v>
      </c>
      <c r="I144" s="137"/>
      <c r="L144" s="31"/>
      <c r="M144" s="138"/>
      <c r="T144" s="52"/>
      <c r="AT144" s="16" t="s">
        <v>130</v>
      </c>
      <c r="AU144" s="16" t="s">
        <v>85</v>
      </c>
    </row>
    <row r="145" spans="2:65" s="12" customFormat="1" ht="11.25">
      <c r="B145" s="151"/>
      <c r="D145" s="135" t="s">
        <v>215</v>
      </c>
      <c r="E145" s="152" t="s">
        <v>19</v>
      </c>
      <c r="F145" s="153" t="s">
        <v>287</v>
      </c>
      <c r="H145" s="154">
        <v>7.4999999999999997E-2</v>
      </c>
      <c r="I145" s="155"/>
      <c r="L145" s="151"/>
      <c r="M145" s="156"/>
      <c r="T145" s="157"/>
      <c r="AT145" s="152" t="s">
        <v>215</v>
      </c>
      <c r="AU145" s="152" t="s">
        <v>85</v>
      </c>
      <c r="AV145" s="12" t="s">
        <v>85</v>
      </c>
      <c r="AW145" s="12" t="s">
        <v>37</v>
      </c>
      <c r="AX145" s="12" t="s">
        <v>75</v>
      </c>
      <c r="AY145" s="152" t="s">
        <v>122</v>
      </c>
    </row>
    <row r="146" spans="2:65" s="12" customFormat="1" ht="11.25">
      <c r="B146" s="151"/>
      <c r="D146" s="135" t="s">
        <v>215</v>
      </c>
      <c r="E146" s="152" t="s">
        <v>19</v>
      </c>
      <c r="F146" s="153" t="s">
        <v>288</v>
      </c>
      <c r="H146" s="154">
        <v>0.16</v>
      </c>
      <c r="I146" s="155"/>
      <c r="L146" s="151"/>
      <c r="M146" s="156"/>
      <c r="T146" s="157"/>
      <c r="AT146" s="152" t="s">
        <v>215</v>
      </c>
      <c r="AU146" s="152" t="s">
        <v>85</v>
      </c>
      <c r="AV146" s="12" t="s">
        <v>85</v>
      </c>
      <c r="AW146" s="12" t="s">
        <v>37</v>
      </c>
      <c r="AX146" s="12" t="s">
        <v>75</v>
      </c>
      <c r="AY146" s="152" t="s">
        <v>122</v>
      </c>
    </row>
    <row r="147" spans="2:65" s="12" customFormat="1" ht="11.25">
      <c r="B147" s="151"/>
      <c r="D147" s="135" t="s">
        <v>215</v>
      </c>
      <c r="E147" s="152" t="s">
        <v>19</v>
      </c>
      <c r="F147" s="153" t="s">
        <v>289</v>
      </c>
      <c r="H147" s="154">
        <v>8.8999999999999996E-2</v>
      </c>
      <c r="I147" s="155"/>
      <c r="L147" s="151"/>
      <c r="M147" s="156"/>
      <c r="T147" s="157"/>
      <c r="AT147" s="152" t="s">
        <v>215</v>
      </c>
      <c r="AU147" s="152" t="s">
        <v>85</v>
      </c>
      <c r="AV147" s="12" t="s">
        <v>85</v>
      </c>
      <c r="AW147" s="12" t="s">
        <v>37</v>
      </c>
      <c r="AX147" s="12" t="s">
        <v>75</v>
      </c>
      <c r="AY147" s="152" t="s">
        <v>122</v>
      </c>
    </row>
    <row r="148" spans="2:65" s="13" customFormat="1" ht="11.25">
      <c r="B148" s="158"/>
      <c r="D148" s="135" t="s">
        <v>215</v>
      </c>
      <c r="E148" s="159" t="s">
        <v>19</v>
      </c>
      <c r="F148" s="160" t="s">
        <v>217</v>
      </c>
      <c r="H148" s="161">
        <v>0.32400000000000001</v>
      </c>
      <c r="I148" s="162"/>
      <c r="L148" s="158"/>
      <c r="M148" s="163"/>
      <c r="T148" s="164"/>
      <c r="AT148" s="159" t="s">
        <v>215</v>
      </c>
      <c r="AU148" s="159" t="s">
        <v>85</v>
      </c>
      <c r="AV148" s="13" t="s">
        <v>127</v>
      </c>
      <c r="AW148" s="13" t="s">
        <v>37</v>
      </c>
      <c r="AX148" s="13" t="s">
        <v>83</v>
      </c>
      <c r="AY148" s="159" t="s">
        <v>122</v>
      </c>
    </row>
    <row r="149" spans="2:65" s="1" customFormat="1" ht="16.5" customHeight="1">
      <c r="B149" s="31"/>
      <c r="C149" s="121" t="s">
        <v>187</v>
      </c>
      <c r="D149" s="121" t="s">
        <v>123</v>
      </c>
      <c r="E149" s="122" t="s">
        <v>290</v>
      </c>
      <c r="F149" s="123" t="s">
        <v>291</v>
      </c>
      <c r="G149" s="124" t="s">
        <v>292</v>
      </c>
      <c r="H149" s="125">
        <v>76</v>
      </c>
      <c r="I149" s="126"/>
      <c r="J149" s="127">
        <f>ROUND(I149*H149,2)</f>
        <v>0</v>
      </c>
      <c r="K149" s="128"/>
      <c r="L149" s="31"/>
      <c r="M149" s="129" t="s">
        <v>19</v>
      </c>
      <c r="N149" s="130" t="s">
        <v>46</v>
      </c>
      <c r="P149" s="131">
        <f>O149*H149</f>
        <v>0</v>
      </c>
      <c r="Q149" s="131">
        <v>0</v>
      </c>
      <c r="R149" s="131">
        <f>Q149*H149</f>
        <v>0</v>
      </c>
      <c r="S149" s="131">
        <v>0</v>
      </c>
      <c r="T149" s="132">
        <f>S149*H149</f>
        <v>0</v>
      </c>
      <c r="AR149" s="133" t="s">
        <v>127</v>
      </c>
      <c r="AT149" s="133" t="s">
        <v>123</v>
      </c>
      <c r="AU149" s="133" t="s">
        <v>85</v>
      </c>
      <c r="AY149" s="16" t="s">
        <v>122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16" t="s">
        <v>83</v>
      </c>
      <c r="BK149" s="134">
        <f>ROUND(I149*H149,2)</f>
        <v>0</v>
      </c>
      <c r="BL149" s="16" t="s">
        <v>127</v>
      </c>
      <c r="BM149" s="133" t="s">
        <v>293</v>
      </c>
    </row>
    <row r="150" spans="2:65" s="1" customFormat="1" ht="11.25">
      <c r="B150" s="31"/>
      <c r="D150" s="135" t="s">
        <v>129</v>
      </c>
      <c r="F150" s="136" t="s">
        <v>291</v>
      </c>
      <c r="I150" s="137"/>
      <c r="L150" s="31"/>
      <c r="M150" s="138"/>
      <c r="T150" s="52"/>
      <c r="AT150" s="16" t="s">
        <v>129</v>
      </c>
      <c r="AU150" s="16" t="s">
        <v>85</v>
      </c>
    </row>
    <row r="151" spans="2:65" s="1" customFormat="1" ht="58.5">
      <c r="B151" s="31"/>
      <c r="D151" s="135" t="s">
        <v>130</v>
      </c>
      <c r="F151" s="139" t="s">
        <v>294</v>
      </c>
      <c r="I151" s="137"/>
      <c r="L151" s="31"/>
      <c r="M151" s="138"/>
      <c r="T151" s="52"/>
      <c r="AT151" s="16" t="s">
        <v>130</v>
      </c>
      <c r="AU151" s="16" t="s">
        <v>85</v>
      </c>
    </row>
    <row r="152" spans="2:65" s="1" customFormat="1" ht="16.5" customHeight="1">
      <c r="B152" s="31"/>
      <c r="C152" s="121" t="s">
        <v>192</v>
      </c>
      <c r="D152" s="121" t="s">
        <v>123</v>
      </c>
      <c r="E152" s="122" t="s">
        <v>295</v>
      </c>
      <c r="F152" s="123" t="s">
        <v>291</v>
      </c>
      <c r="G152" s="124" t="s">
        <v>292</v>
      </c>
      <c r="H152" s="125">
        <v>18</v>
      </c>
      <c r="I152" s="126"/>
      <c r="J152" s="127">
        <f>ROUND(I152*H152,2)</f>
        <v>0</v>
      </c>
      <c r="K152" s="128"/>
      <c r="L152" s="31"/>
      <c r="M152" s="129" t="s">
        <v>19</v>
      </c>
      <c r="N152" s="130" t="s">
        <v>46</v>
      </c>
      <c r="P152" s="131">
        <f>O152*H152</f>
        <v>0</v>
      </c>
      <c r="Q152" s="131">
        <v>0</v>
      </c>
      <c r="R152" s="131">
        <f>Q152*H152</f>
        <v>0</v>
      </c>
      <c r="S152" s="131">
        <v>0</v>
      </c>
      <c r="T152" s="132">
        <f>S152*H152</f>
        <v>0</v>
      </c>
      <c r="AR152" s="133" t="s">
        <v>127</v>
      </c>
      <c r="AT152" s="133" t="s">
        <v>123</v>
      </c>
      <c r="AU152" s="133" t="s">
        <v>85</v>
      </c>
      <c r="AY152" s="16" t="s">
        <v>122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16" t="s">
        <v>83</v>
      </c>
      <c r="BK152" s="134">
        <f>ROUND(I152*H152,2)</f>
        <v>0</v>
      </c>
      <c r="BL152" s="16" t="s">
        <v>127</v>
      </c>
      <c r="BM152" s="133" t="s">
        <v>296</v>
      </c>
    </row>
    <row r="153" spans="2:65" s="1" customFormat="1" ht="11.25">
      <c r="B153" s="31"/>
      <c r="D153" s="135" t="s">
        <v>129</v>
      </c>
      <c r="F153" s="136" t="s">
        <v>291</v>
      </c>
      <c r="I153" s="137"/>
      <c r="L153" s="31"/>
      <c r="M153" s="138"/>
      <c r="T153" s="52"/>
      <c r="AT153" s="16" t="s">
        <v>129</v>
      </c>
      <c r="AU153" s="16" t="s">
        <v>85</v>
      </c>
    </row>
    <row r="154" spans="2:65" s="1" customFormat="1" ht="58.5">
      <c r="B154" s="31"/>
      <c r="D154" s="135" t="s">
        <v>130</v>
      </c>
      <c r="F154" s="139" t="s">
        <v>297</v>
      </c>
      <c r="I154" s="137"/>
      <c r="L154" s="31"/>
      <c r="M154" s="138"/>
      <c r="T154" s="52"/>
      <c r="AT154" s="16" t="s">
        <v>130</v>
      </c>
      <c r="AU154" s="16" t="s">
        <v>85</v>
      </c>
    </row>
    <row r="155" spans="2:65" s="1" customFormat="1" ht="24.2" customHeight="1">
      <c r="B155" s="31"/>
      <c r="C155" s="121" t="s">
        <v>298</v>
      </c>
      <c r="D155" s="121" t="s">
        <v>123</v>
      </c>
      <c r="E155" s="122" t="s">
        <v>299</v>
      </c>
      <c r="F155" s="123" t="s">
        <v>300</v>
      </c>
      <c r="G155" s="124" t="s">
        <v>301</v>
      </c>
      <c r="H155" s="125">
        <v>3</v>
      </c>
      <c r="I155" s="126"/>
      <c r="J155" s="127">
        <f>ROUND(I155*H155,2)</f>
        <v>0</v>
      </c>
      <c r="K155" s="128"/>
      <c r="L155" s="31"/>
      <c r="M155" s="129" t="s">
        <v>19</v>
      </c>
      <c r="N155" s="130" t="s">
        <v>46</v>
      </c>
      <c r="P155" s="131">
        <f>O155*H155</f>
        <v>0</v>
      </c>
      <c r="Q155" s="131">
        <v>0</v>
      </c>
      <c r="R155" s="131">
        <f>Q155*H155</f>
        <v>0</v>
      </c>
      <c r="S155" s="131">
        <v>0</v>
      </c>
      <c r="T155" s="132">
        <f>S155*H155</f>
        <v>0</v>
      </c>
      <c r="AR155" s="133" t="s">
        <v>127</v>
      </c>
      <c r="AT155" s="133" t="s">
        <v>123</v>
      </c>
      <c r="AU155" s="133" t="s">
        <v>85</v>
      </c>
      <c r="AY155" s="16" t="s">
        <v>122</v>
      </c>
      <c r="BE155" s="134">
        <f>IF(N155="základní",J155,0)</f>
        <v>0</v>
      </c>
      <c r="BF155" s="134">
        <f>IF(N155="snížená",J155,0)</f>
        <v>0</v>
      </c>
      <c r="BG155" s="134">
        <f>IF(N155="zákl. přenesená",J155,0)</f>
        <v>0</v>
      </c>
      <c r="BH155" s="134">
        <f>IF(N155="sníž. přenesená",J155,0)</f>
        <v>0</v>
      </c>
      <c r="BI155" s="134">
        <f>IF(N155="nulová",J155,0)</f>
        <v>0</v>
      </c>
      <c r="BJ155" s="16" t="s">
        <v>83</v>
      </c>
      <c r="BK155" s="134">
        <f>ROUND(I155*H155,2)</f>
        <v>0</v>
      </c>
      <c r="BL155" s="16" t="s">
        <v>127</v>
      </c>
      <c r="BM155" s="133" t="s">
        <v>302</v>
      </c>
    </row>
    <row r="156" spans="2:65" s="1" customFormat="1" ht="11.25">
      <c r="B156" s="31"/>
      <c r="D156" s="135" t="s">
        <v>129</v>
      </c>
      <c r="F156" s="136" t="s">
        <v>303</v>
      </c>
      <c r="I156" s="137"/>
      <c r="L156" s="31"/>
      <c r="M156" s="138"/>
      <c r="T156" s="52"/>
      <c r="AT156" s="16" t="s">
        <v>129</v>
      </c>
      <c r="AU156" s="16" t="s">
        <v>85</v>
      </c>
    </row>
    <row r="157" spans="2:65" s="1" customFormat="1" ht="39">
      <c r="B157" s="31"/>
      <c r="D157" s="135" t="s">
        <v>130</v>
      </c>
      <c r="F157" s="139" t="s">
        <v>304</v>
      </c>
      <c r="I157" s="137"/>
      <c r="L157" s="31"/>
      <c r="M157" s="138"/>
      <c r="T157" s="52"/>
      <c r="AT157" s="16" t="s">
        <v>130</v>
      </c>
      <c r="AU157" s="16" t="s">
        <v>85</v>
      </c>
    </row>
    <row r="158" spans="2:65" s="1" customFormat="1" ht="16.5" customHeight="1">
      <c r="B158" s="31"/>
      <c r="C158" s="121" t="s">
        <v>305</v>
      </c>
      <c r="D158" s="121" t="s">
        <v>123</v>
      </c>
      <c r="E158" s="122" t="s">
        <v>306</v>
      </c>
      <c r="F158" s="123" t="s">
        <v>307</v>
      </c>
      <c r="G158" s="124" t="s">
        <v>301</v>
      </c>
      <c r="H158" s="125">
        <v>9.26</v>
      </c>
      <c r="I158" s="126"/>
      <c r="J158" s="127">
        <f>ROUND(I158*H158,2)</f>
        <v>0</v>
      </c>
      <c r="K158" s="128"/>
      <c r="L158" s="31"/>
      <c r="M158" s="129" t="s">
        <v>19</v>
      </c>
      <c r="N158" s="130" t="s">
        <v>46</v>
      </c>
      <c r="P158" s="131">
        <f>O158*H158</f>
        <v>0</v>
      </c>
      <c r="Q158" s="131">
        <v>0</v>
      </c>
      <c r="R158" s="131">
        <f>Q158*H158</f>
        <v>0</v>
      </c>
      <c r="S158" s="131">
        <v>0</v>
      </c>
      <c r="T158" s="132">
        <f>S158*H158</f>
        <v>0</v>
      </c>
      <c r="AR158" s="133" t="s">
        <v>127</v>
      </c>
      <c r="AT158" s="133" t="s">
        <v>123</v>
      </c>
      <c r="AU158" s="133" t="s">
        <v>85</v>
      </c>
      <c r="AY158" s="16" t="s">
        <v>122</v>
      </c>
      <c r="BE158" s="134">
        <f>IF(N158="základní",J158,0)</f>
        <v>0</v>
      </c>
      <c r="BF158" s="134">
        <f>IF(N158="snížená",J158,0)</f>
        <v>0</v>
      </c>
      <c r="BG158" s="134">
        <f>IF(N158="zákl. přenesená",J158,0)</f>
        <v>0</v>
      </c>
      <c r="BH158" s="134">
        <f>IF(N158="sníž. přenesená",J158,0)</f>
        <v>0</v>
      </c>
      <c r="BI158" s="134">
        <f>IF(N158="nulová",J158,0)</f>
        <v>0</v>
      </c>
      <c r="BJ158" s="16" t="s">
        <v>83</v>
      </c>
      <c r="BK158" s="134">
        <f>ROUND(I158*H158,2)</f>
        <v>0</v>
      </c>
      <c r="BL158" s="16" t="s">
        <v>127</v>
      </c>
      <c r="BM158" s="133" t="s">
        <v>308</v>
      </c>
    </row>
    <row r="159" spans="2:65" s="1" customFormat="1" ht="11.25">
      <c r="B159" s="31"/>
      <c r="D159" s="135" t="s">
        <v>129</v>
      </c>
      <c r="F159" s="136" t="s">
        <v>307</v>
      </c>
      <c r="I159" s="137"/>
      <c r="L159" s="31"/>
      <c r="M159" s="138"/>
      <c r="T159" s="52"/>
      <c r="AT159" s="16" t="s">
        <v>129</v>
      </c>
      <c r="AU159" s="16" t="s">
        <v>85</v>
      </c>
    </row>
    <row r="160" spans="2:65" s="1" customFormat="1" ht="29.25">
      <c r="B160" s="31"/>
      <c r="D160" s="135" t="s">
        <v>130</v>
      </c>
      <c r="F160" s="139" t="s">
        <v>309</v>
      </c>
      <c r="I160" s="137"/>
      <c r="L160" s="31"/>
      <c r="M160" s="138"/>
      <c r="T160" s="52"/>
      <c r="AT160" s="16" t="s">
        <v>130</v>
      </c>
      <c r="AU160" s="16" t="s">
        <v>85</v>
      </c>
    </row>
    <row r="161" spans="2:65" s="12" customFormat="1" ht="11.25">
      <c r="B161" s="151"/>
      <c r="D161" s="135" t="s">
        <v>215</v>
      </c>
      <c r="E161" s="152" t="s">
        <v>19</v>
      </c>
      <c r="F161" s="153" t="s">
        <v>310</v>
      </c>
      <c r="H161" s="154">
        <v>9.26</v>
      </c>
      <c r="I161" s="155"/>
      <c r="L161" s="151"/>
      <c r="M161" s="156"/>
      <c r="T161" s="157"/>
      <c r="AT161" s="152" t="s">
        <v>215</v>
      </c>
      <c r="AU161" s="152" t="s">
        <v>85</v>
      </c>
      <c r="AV161" s="12" t="s">
        <v>85</v>
      </c>
      <c r="AW161" s="12" t="s">
        <v>37</v>
      </c>
      <c r="AX161" s="12" t="s">
        <v>75</v>
      </c>
      <c r="AY161" s="152" t="s">
        <v>122</v>
      </c>
    </row>
    <row r="162" spans="2:65" s="13" customFormat="1" ht="11.25">
      <c r="B162" s="158"/>
      <c r="D162" s="135" t="s">
        <v>215</v>
      </c>
      <c r="E162" s="159" t="s">
        <v>19</v>
      </c>
      <c r="F162" s="160" t="s">
        <v>217</v>
      </c>
      <c r="H162" s="161">
        <v>9.26</v>
      </c>
      <c r="I162" s="162"/>
      <c r="L162" s="158"/>
      <c r="M162" s="163"/>
      <c r="T162" s="164"/>
      <c r="AT162" s="159" t="s">
        <v>215</v>
      </c>
      <c r="AU162" s="159" t="s">
        <v>85</v>
      </c>
      <c r="AV162" s="13" t="s">
        <v>127</v>
      </c>
      <c r="AW162" s="13" t="s">
        <v>37</v>
      </c>
      <c r="AX162" s="13" t="s">
        <v>83</v>
      </c>
      <c r="AY162" s="159" t="s">
        <v>122</v>
      </c>
    </row>
    <row r="163" spans="2:65" s="1" customFormat="1" ht="16.5" customHeight="1">
      <c r="B163" s="31"/>
      <c r="C163" s="121" t="s">
        <v>311</v>
      </c>
      <c r="D163" s="121" t="s">
        <v>123</v>
      </c>
      <c r="E163" s="122" t="s">
        <v>312</v>
      </c>
      <c r="F163" s="123" t="s">
        <v>313</v>
      </c>
      <c r="G163" s="124" t="s">
        <v>210</v>
      </c>
      <c r="H163" s="125">
        <v>3.7</v>
      </c>
      <c r="I163" s="126"/>
      <c r="J163" s="127">
        <f>ROUND(I163*H163,2)</f>
        <v>0</v>
      </c>
      <c r="K163" s="128"/>
      <c r="L163" s="31"/>
      <c r="M163" s="129" t="s">
        <v>19</v>
      </c>
      <c r="N163" s="130" t="s">
        <v>46</v>
      </c>
      <c r="P163" s="131">
        <f>O163*H163</f>
        <v>0</v>
      </c>
      <c r="Q163" s="131">
        <v>0.18292800000000001</v>
      </c>
      <c r="R163" s="131">
        <f>Q163*H163</f>
        <v>0.67683360000000004</v>
      </c>
      <c r="S163" s="131">
        <v>0</v>
      </c>
      <c r="T163" s="132">
        <f>S163*H163</f>
        <v>0</v>
      </c>
      <c r="AR163" s="133" t="s">
        <v>127</v>
      </c>
      <c r="AT163" s="133" t="s">
        <v>123</v>
      </c>
      <c r="AU163" s="133" t="s">
        <v>85</v>
      </c>
      <c r="AY163" s="16" t="s">
        <v>122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16" t="s">
        <v>83</v>
      </c>
      <c r="BK163" s="134">
        <f>ROUND(I163*H163,2)</f>
        <v>0</v>
      </c>
      <c r="BL163" s="16" t="s">
        <v>127</v>
      </c>
      <c r="BM163" s="133" t="s">
        <v>314</v>
      </c>
    </row>
    <row r="164" spans="2:65" s="1" customFormat="1" ht="48.75">
      <c r="B164" s="31"/>
      <c r="D164" s="135" t="s">
        <v>129</v>
      </c>
      <c r="F164" s="136" t="s">
        <v>315</v>
      </c>
      <c r="I164" s="137"/>
      <c r="L164" s="31"/>
      <c r="M164" s="138"/>
      <c r="T164" s="52"/>
      <c r="AT164" s="16" t="s">
        <v>129</v>
      </c>
      <c r="AU164" s="16" t="s">
        <v>85</v>
      </c>
    </row>
    <row r="165" spans="2:65" s="1" customFormat="1" ht="11.25">
      <c r="B165" s="31"/>
      <c r="D165" s="149" t="s">
        <v>213</v>
      </c>
      <c r="F165" s="150" t="s">
        <v>316</v>
      </c>
      <c r="I165" s="137"/>
      <c r="L165" s="31"/>
      <c r="M165" s="138"/>
      <c r="T165" s="52"/>
      <c r="AT165" s="16" t="s">
        <v>213</v>
      </c>
      <c r="AU165" s="16" t="s">
        <v>85</v>
      </c>
    </row>
    <row r="166" spans="2:65" s="12" customFormat="1" ht="11.25">
      <c r="B166" s="151"/>
      <c r="D166" s="135" t="s">
        <v>215</v>
      </c>
      <c r="E166" s="152" t="s">
        <v>19</v>
      </c>
      <c r="F166" s="153" t="s">
        <v>216</v>
      </c>
      <c r="H166" s="154">
        <v>3.7</v>
      </c>
      <c r="I166" s="155"/>
      <c r="L166" s="151"/>
      <c r="M166" s="156"/>
      <c r="T166" s="157"/>
      <c r="AT166" s="152" t="s">
        <v>215</v>
      </c>
      <c r="AU166" s="152" t="s">
        <v>85</v>
      </c>
      <c r="AV166" s="12" t="s">
        <v>85</v>
      </c>
      <c r="AW166" s="12" t="s">
        <v>37</v>
      </c>
      <c r="AX166" s="12" t="s">
        <v>75</v>
      </c>
      <c r="AY166" s="152" t="s">
        <v>122</v>
      </c>
    </row>
    <row r="167" spans="2:65" s="13" customFormat="1" ht="11.25">
      <c r="B167" s="158"/>
      <c r="D167" s="135" t="s">
        <v>215</v>
      </c>
      <c r="E167" s="159" t="s">
        <v>19</v>
      </c>
      <c r="F167" s="160" t="s">
        <v>217</v>
      </c>
      <c r="H167" s="161">
        <v>3.7</v>
      </c>
      <c r="I167" s="162"/>
      <c r="L167" s="158"/>
      <c r="M167" s="163"/>
      <c r="T167" s="164"/>
      <c r="AT167" s="159" t="s">
        <v>215</v>
      </c>
      <c r="AU167" s="159" t="s">
        <v>85</v>
      </c>
      <c r="AV167" s="13" t="s">
        <v>127</v>
      </c>
      <c r="AW167" s="13" t="s">
        <v>37</v>
      </c>
      <c r="AX167" s="13" t="s">
        <v>83</v>
      </c>
      <c r="AY167" s="159" t="s">
        <v>122</v>
      </c>
    </row>
    <row r="168" spans="2:65" s="1" customFormat="1" ht="24.2" customHeight="1">
      <c r="B168" s="31"/>
      <c r="C168" s="121" t="s">
        <v>317</v>
      </c>
      <c r="D168" s="121" t="s">
        <v>123</v>
      </c>
      <c r="E168" s="122" t="s">
        <v>318</v>
      </c>
      <c r="F168" s="123" t="s">
        <v>319</v>
      </c>
      <c r="G168" s="124" t="s">
        <v>210</v>
      </c>
      <c r="H168" s="125">
        <v>0.96</v>
      </c>
      <c r="I168" s="126"/>
      <c r="J168" s="127">
        <f>ROUND(I168*H168,2)</f>
        <v>0</v>
      </c>
      <c r="K168" s="128"/>
      <c r="L168" s="31"/>
      <c r="M168" s="129" t="s">
        <v>19</v>
      </c>
      <c r="N168" s="130" t="s">
        <v>46</v>
      </c>
      <c r="P168" s="131">
        <f>O168*H168</f>
        <v>0</v>
      </c>
      <c r="Q168" s="131">
        <v>0</v>
      </c>
      <c r="R168" s="131">
        <f>Q168*H168</f>
        <v>0</v>
      </c>
      <c r="S168" s="131">
        <v>0</v>
      </c>
      <c r="T168" s="132">
        <f>S168*H168</f>
        <v>0</v>
      </c>
      <c r="AR168" s="133" t="s">
        <v>127</v>
      </c>
      <c r="AT168" s="133" t="s">
        <v>123</v>
      </c>
      <c r="AU168" s="133" t="s">
        <v>85</v>
      </c>
      <c r="AY168" s="16" t="s">
        <v>122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16" t="s">
        <v>83</v>
      </c>
      <c r="BK168" s="134">
        <f>ROUND(I168*H168,2)</f>
        <v>0</v>
      </c>
      <c r="BL168" s="16" t="s">
        <v>127</v>
      </c>
      <c r="BM168" s="133" t="s">
        <v>320</v>
      </c>
    </row>
    <row r="169" spans="2:65" s="1" customFormat="1" ht="48.75">
      <c r="B169" s="31"/>
      <c r="D169" s="135" t="s">
        <v>129</v>
      </c>
      <c r="F169" s="136" t="s">
        <v>321</v>
      </c>
      <c r="I169" s="137"/>
      <c r="L169" s="31"/>
      <c r="M169" s="138"/>
      <c r="T169" s="52"/>
      <c r="AT169" s="16" t="s">
        <v>129</v>
      </c>
      <c r="AU169" s="16" t="s">
        <v>85</v>
      </c>
    </row>
    <row r="170" spans="2:65" s="1" customFormat="1" ht="11.25">
      <c r="B170" s="31"/>
      <c r="D170" s="149" t="s">
        <v>213</v>
      </c>
      <c r="F170" s="150" t="s">
        <v>322</v>
      </c>
      <c r="I170" s="137"/>
      <c r="L170" s="31"/>
      <c r="M170" s="138"/>
      <c r="T170" s="52"/>
      <c r="AT170" s="16" t="s">
        <v>213</v>
      </c>
      <c r="AU170" s="16" t="s">
        <v>85</v>
      </c>
    </row>
    <row r="171" spans="2:65" s="12" customFormat="1" ht="11.25">
      <c r="B171" s="151"/>
      <c r="D171" s="135" t="s">
        <v>215</v>
      </c>
      <c r="E171" s="152" t="s">
        <v>19</v>
      </c>
      <c r="F171" s="153" t="s">
        <v>323</v>
      </c>
      <c r="H171" s="154">
        <v>0.96</v>
      </c>
      <c r="I171" s="155"/>
      <c r="L171" s="151"/>
      <c r="M171" s="156"/>
      <c r="T171" s="157"/>
      <c r="AT171" s="152" t="s">
        <v>215</v>
      </c>
      <c r="AU171" s="152" t="s">
        <v>85</v>
      </c>
      <c r="AV171" s="12" t="s">
        <v>85</v>
      </c>
      <c r="AW171" s="12" t="s">
        <v>37</v>
      </c>
      <c r="AX171" s="12" t="s">
        <v>75</v>
      </c>
      <c r="AY171" s="152" t="s">
        <v>122</v>
      </c>
    </row>
    <row r="172" spans="2:65" s="13" customFormat="1" ht="11.25">
      <c r="B172" s="158"/>
      <c r="D172" s="135" t="s">
        <v>215</v>
      </c>
      <c r="E172" s="159" t="s">
        <v>19</v>
      </c>
      <c r="F172" s="160" t="s">
        <v>217</v>
      </c>
      <c r="H172" s="161">
        <v>0.96</v>
      </c>
      <c r="I172" s="162"/>
      <c r="L172" s="158"/>
      <c r="M172" s="163"/>
      <c r="T172" s="164"/>
      <c r="AT172" s="159" t="s">
        <v>215</v>
      </c>
      <c r="AU172" s="159" t="s">
        <v>85</v>
      </c>
      <c r="AV172" s="13" t="s">
        <v>127</v>
      </c>
      <c r="AW172" s="13" t="s">
        <v>37</v>
      </c>
      <c r="AX172" s="13" t="s">
        <v>83</v>
      </c>
      <c r="AY172" s="159" t="s">
        <v>122</v>
      </c>
    </row>
    <row r="173" spans="2:65" s="1" customFormat="1" ht="21.75" customHeight="1">
      <c r="B173" s="31"/>
      <c r="C173" s="121" t="s">
        <v>324</v>
      </c>
      <c r="D173" s="121" t="s">
        <v>123</v>
      </c>
      <c r="E173" s="122" t="s">
        <v>325</v>
      </c>
      <c r="F173" s="123" t="s">
        <v>326</v>
      </c>
      <c r="G173" s="124" t="s">
        <v>248</v>
      </c>
      <c r="H173" s="125">
        <v>3.1989999999999998</v>
      </c>
      <c r="I173" s="126"/>
      <c r="J173" s="127">
        <f>ROUND(I173*H173,2)</f>
        <v>0</v>
      </c>
      <c r="K173" s="128"/>
      <c r="L173" s="31"/>
      <c r="M173" s="129" t="s">
        <v>19</v>
      </c>
      <c r="N173" s="130" t="s">
        <v>46</v>
      </c>
      <c r="P173" s="131">
        <f>O173*H173</f>
        <v>0</v>
      </c>
      <c r="Q173" s="131">
        <v>8.6524240000000006E-3</v>
      </c>
      <c r="R173" s="131">
        <f>Q173*H173</f>
        <v>2.7679104376000001E-2</v>
      </c>
      <c r="S173" s="131">
        <v>0</v>
      </c>
      <c r="T173" s="132">
        <f>S173*H173</f>
        <v>0</v>
      </c>
      <c r="AR173" s="133" t="s">
        <v>127</v>
      </c>
      <c r="AT173" s="133" t="s">
        <v>123</v>
      </c>
      <c r="AU173" s="133" t="s">
        <v>85</v>
      </c>
      <c r="AY173" s="16" t="s">
        <v>122</v>
      </c>
      <c r="BE173" s="134">
        <f>IF(N173="základní",J173,0)</f>
        <v>0</v>
      </c>
      <c r="BF173" s="134">
        <f>IF(N173="snížená",J173,0)</f>
        <v>0</v>
      </c>
      <c r="BG173" s="134">
        <f>IF(N173="zákl. přenesená",J173,0)</f>
        <v>0</v>
      </c>
      <c r="BH173" s="134">
        <f>IF(N173="sníž. přenesená",J173,0)</f>
        <v>0</v>
      </c>
      <c r="BI173" s="134">
        <f>IF(N173="nulová",J173,0)</f>
        <v>0</v>
      </c>
      <c r="BJ173" s="16" t="s">
        <v>83</v>
      </c>
      <c r="BK173" s="134">
        <f>ROUND(I173*H173,2)</f>
        <v>0</v>
      </c>
      <c r="BL173" s="16" t="s">
        <v>127</v>
      </c>
      <c r="BM173" s="133" t="s">
        <v>327</v>
      </c>
    </row>
    <row r="174" spans="2:65" s="1" customFormat="1" ht="48.75">
      <c r="B174" s="31"/>
      <c r="D174" s="135" t="s">
        <v>129</v>
      </c>
      <c r="F174" s="136" t="s">
        <v>328</v>
      </c>
      <c r="I174" s="137"/>
      <c r="L174" s="31"/>
      <c r="M174" s="138"/>
      <c r="T174" s="52"/>
      <c r="AT174" s="16" t="s">
        <v>129</v>
      </c>
      <c r="AU174" s="16" t="s">
        <v>85</v>
      </c>
    </row>
    <row r="175" spans="2:65" s="1" customFormat="1" ht="11.25">
      <c r="B175" s="31"/>
      <c r="D175" s="149" t="s">
        <v>213</v>
      </c>
      <c r="F175" s="150" t="s">
        <v>329</v>
      </c>
      <c r="I175" s="137"/>
      <c r="L175" s="31"/>
      <c r="M175" s="138"/>
      <c r="T175" s="52"/>
      <c r="AT175" s="16" t="s">
        <v>213</v>
      </c>
      <c r="AU175" s="16" t="s">
        <v>85</v>
      </c>
    </row>
    <row r="176" spans="2:65" s="12" customFormat="1" ht="11.25">
      <c r="B176" s="151"/>
      <c r="D176" s="135" t="s">
        <v>215</v>
      </c>
      <c r="E176" s="152" t="s">
        <v>19</v>
      </c>
      <c r="F176" s="153" t="s">
        <v>330</v>
      </c>
      <c r="H176" s="154">
        <v>3.1989999999999998</v>
      </c>
      <c r="I176" s="155"/>
      <c r="L176" s="151"/>
      <c r="M176" s="156"/>
      <c r="T176" s="157"/>
      <c r="AT176" s="152" t="s">
        <v>215</v>
      </c>
      <c r="AU176" s="152" t="s">
        <v>85</v>
      </c>
      <c r="AV176" s="12" t="s">
        <v>85</v>
      </c>
      <c r="AW176" s="12" t="s">
        <v>37</v>
      </c>
      <c r="AX176" s="12" t="s">
        <v>75</v>
      </c>
      <c r="AY176" s="152" t="s">
        <v>122</v>
      </c>
    </row>
    <row r="177" spans="2:65" s="13" customFormat="1" ht="11.25">
      <c r="B177" s="158"/>
      <c r="D177" s="135" t="s">
        <v>215</v>
      </c>
      <c r="E177" s="159" t="s">
        <v>19</v>
      </c>
      <c r="F177" s="160" t="s">
        <v>217</v>
      </c>
      <c r="H177" s="161">
        <v>3.1989999999999998</v>
      </c>
      <c r="I177" s="162"/>
      <c r="L177" s="158"/>
      <c r="M177" s="163"/>
      <c r="T177" s="164"/>
      <c r="AT177" s="159" t="s">
        <v>215</v>
      </c>
      <c r="AU177" s="159" t="s">
        <v>85</v>
      </c>
      <c r="AV177" s="13" t="s">
        <v>127</v>
      </c>
      <c r="AW177" s="13" t="s">
        <v>37</v>
      </c>
      <c r="AX177" s="13" t="s">
        <v>83</v>
      </c>
      <c r="AY177" s="159" t="s">
        <v>122</v>
      </c>
    </row>
    <row r="178" spans="2:65" s="1" customFormat="1" ht="21.75" customHeight="1">
      <c r="B178" s="31"/>
      <c r="C178" s="121" t="s">
        <v>7</v>
      </c>
      <c r="D178" s="121" t="s">
        <v>123</v>
      </c>
      <c r="E178" s="122" t="s">
        <v>331</v>
      </c>
      <c r="F178" s="123" t="s">
        <v>332</v>
      </c>
      <c r="G178" s="124" t="s">
        <v>248</v>
      </c>
      <c r="H178" s="125">
        <v>3.1989999999999998</v>
      </c>
      <c r="I178" s="126"/>
      <c r="J178" s="127">
        <f>ROUND(I178*H178,2)</f>
        <v>0</v>
      </c>
      <c r="K178" s="128"/>
      <c r="L178" s="31"/>
      <c r="M178" s="129" t="s">
        <v>19</v>
      </c>
      <c r="N178" s="130" t="s">
        <v>46</v>
      </c>
      <c r="P178" s="131">
        <f>O178*H178</f>
        <v>0</v>
      </c>
      <c r="Q178" s="131">
        <v>0</v>
      </c>
      <c r="R178" s="131">
        <f>Q178*H178</f>
        <v>0</v>
      </c>
      <c r="S178" s="131">
        <v>0</v>
      </c>
      <c r="T178" s="132">
        <f>S178*H178</f>
        <v>0</v>
      </c>
      <c r="AR178" s="133" t="s">
        <v>127</v>
      </c>
      <c r="AT178" s="133" t="s">
        <v>123</v>
      </c>
      <c r="AU178" s="133" t="s">
        <v>85</v>
      </c>
      <c r="AY178" s="16" t="s">
        <v>122</v>
      </c>
      <c r="BE178" s="134">
        <f>IF(N178="základní",J178,0)</f>
        <v>0</v>
      </c>
      <c r="BF178" s="134">
        <f>IF(N178="snížená",J178,0)</f>
        <v>0</v>
      </c>
      <c r="BG178" s="134">
        <f>IF(N178="zákl. přenesená",J178,0)</f>
        <v>0</v>
      </c>
      <c r="BH178" s="134">
        <f>IF(N178="sníž. přenesená",J178,0)</f>
        <v>0</v>
      </c>
      <c r="BI178" s="134">
        <f>IF(N178="nulová",J178,0)</f>
        <v>0</v>
      </c>
      <c r="BJ178" s="16" t="s">
        <v>83</v>
      </c>
      <c r="BK178" s="134">
        <f>ROUND(I178*H178,2)</f>
        <v>0</v>
      </c>
      <c r="BL178" s="16" t="s">
        <v>127</v>
      </c>
      <c r="BM178" s="133" t="s">
        <v>333</v>
      </c>
    </row>
    <row r="179" spans="2:65" s="1" customFormat="1" ht="48.75">
      <c r="B179" s="31"/>
      <c r="D179" s="135" t="s">
        <v>129</v>
      </c>
      <c r="F179" s="136" t="s">
        <v>334</v>
      </c>
      <c r="I179" s="137"/>
      <c r="L179" s="31"/>
      <c r="M179" s="138"/>
      <c r="T179" s="52"/>
      <c r="AT179" s="16" t="s">
        <v>129</v>
      </c>
      <c r="AU179" s="16" t="s">
        <v>85</v>
      </c>
    </row>
    <row r="180" spans="2:65" s="1" customFormat="1" ht="11.25">
      <c r="B180" s="31"/>
      <c r="D180" s="149" t="s">
        <v>213</v>
      </c>
      <c r="F180" s="150" t="s">
        <v>335</v>
      </c>
      <c r="I180" s="137"/>
      <c r="L180" s="31"/>
      <c r="M180" s="138"/>
      <c r="T180" s="52"/>
      <c r="AT180" s="16" t="s">
        <v>213</v>
      </c>
      <c r="AU180" s="16" t="s">
        <v>85</v>
      </c>
    </row>
    <row r="181" spans="2:65" s="12" customFormat="1" ht="11.25">
      <c r="B181" s="151"/>
      <c r="D181" s="135" t="s">
        <v>215</v>
      </c>
      <c r="E181" s="152" t="s">
        <v>19</v>
      </c>
      <c r="F181" s="153" t="s">
        <v>330</v>
      </c>
      <c r="H181" s="154">
        <v>3.1989999999999998</v>
      </c>
      <c r="I181" s="155"/>
      <c r="L181" s="151"/>
      <c r="M181" s="156"/>
      <c r="T181" s="157"/>
      <c r="AT181" s="152" t="s">
        <v>215</v>
      </c>
      <c r="AU181" s="152" t="s">
        <v>85</v>
      </c>
      <c r="AV181" s="12" t="s">
        <v>85</v>
      </c>
      <c r="AW181" s="12" t="s">
        <v>37</v>
      </c>
      <c r="AX181" s="12" t="s">
        <v>75</v>
      </c>
      <c r="AY181" s="152" t="s">
        <v>122</v>
      </c>
    </row>
    <row r="182" spans="2:65" s="13" customFormat="1" ht="11.25">
      <c r="B182" s="158"/>
      <c r="D182" s="135" t="s">
        <v>215</v>
      </c>
      <c r="E182" s="159" t="s">
        <v>19</v>
      </c>
      <c r="F182" s="160" t="s">
        <v>217</v>
      </c>
      <c r="H182" s="161">
        <v>3.1989999999999998</v>
      </c>
      <c r="I182" s="162"/>
      <c r="L182" s="158"/>
      <c r="M182" s="163"/>
      <c r="T182" s="164"/>
      <c r="AT182" s="159" t="s">
        <v>215</v>
      </c>
      <c r="AU182" s="159" t="s">
        <v>85</v>
      </c>
      <c r="AV182" s="13" t="s">
        <v>127</v>
      </c>
      <c r="AW182" s="13" t="s">
        <v>37</v>
      </c>
      <c r="AX182" s="13" t="s">
        <v>83</v>
      </c>
      <c r="AY182" s="159" t="s">
        <v>122</v>
      </c>
    </row>
    <row r="183" spans="2:65" s="1" customFormat="1" ht="24.2" customHeight="1">
      <c r="B183" s="31"/>
      <c r="C183" s="121" t="s">
        <v>336</v>
      </c>
      <c r="D183" s="121" t="s">
        <v>123</v>
      </c>
      <c r="E183" s="122" t="s">
        <v>337</v>
      </c>
      <c r="F183" s="123" t="s">
        <v>338</v>
      </c>
      <c r="G183" s="124" t="s">
        <v>282</v>
      </c>
      <c r="H183" s="125">
        <v>0.16</v>
      </c>
      <c r="I183" s="126"/>
      <c r="J183" s="127">
        <f>ROUND(I183*H183,2)</f>
        <v>0</v>
      </c>
      <c r="K183" s="128"/>
      <c r="L183" s="31"/>
      <c r="M183" s="129" t="s">
        <v>19</v>
      </c>
      <c r="N183" s="130" t="s">
        <v>46</v>
      </c>
      <c r="P183" s="131">
        <f>O183*H183</f>
        <v>0</v>
      </c>
      <c r="Q183" s="131">
        <v>1.0555969999999999</v>
      </c>
      <c r="R183" s="131">
        <f>Q183*H183</f>
        <v>0.16889551999999999</v>
      </c>
      <c r="S183" s="131">
        <v>0</v>
      </c>
      <c r="T183" s="132">
        <f>S183*H183</f>
        <v>0</v>
      </c>
      <c r="AR183" s="133" t="s">
        <v>127</v>
      </c>
      <c r="AT183" s="133" t="s">
        <v>123</v>
      </c>
      <c r="AU183" s="133" t="s">
        <v>85</v>
      </c>
      <c r="AY183" s="16" t="s">
        <v>122</v>
      </c>
      <c r="BE183" s="134">
        <f>IF(N183="základní",J183,0)</f>
        <v>0</v>
      </c>
      <c r="BF183" s="134">
        <f>IF(N183="snížená",J183,0)</f>
        <v>0</v>
      </c>
      <c r="BG183" s="134">
        <f>IF(N183="zákl. přenesená",J183,0)</f>
        <v>0</v>
      </c>
      <c r="BH183" s="134">
        <f>IF(N183="sníž. přenesená",J183,0)</f>
        <v>0</v>
      </c>
      <c r="BI183" s="134">
        <f>IF(N183="nulová",J183,0)</f>
        <v>0</v>
      </c>
      <c r="BJ183" s="16" t="s">
        <v>83</v>
      </c>
      <c r="BK183" s="134">
        <f>ROUND(I183*H183,2)</f>
        <v>0</v>
      </c>
      <c r="BL183" s="16" t="s">
        <v>127</v>
      </c>
      <c r="BM183" s="133" t="s">
        <v>339</v>
      </c>
    </row>
    <row r="184" spans="2:65" s="1" customFormat="1" ht="48.75">
      <c r="B184" s="31"/>
      <c r="D184" s="135" t="s">
        <v>129</v>
      </c>
      <c r="F184" s="136" t="s">
        <v>340</v>
      </c>
      <c r="I184" s="137"/>
      <c r="L184" s="31"/>
      <c r="M184" s="138"/>
      <c r="T184" s="52"/>
      <c r="AT184" s="16" t="s">
        <v>129</v>
      </c>
      <c r="AU184" s="16" t="s">
        <v>85</v>
      </c>
    </row>
    <row r="185" spans="2:65" s="1" customFormat="1" ht="11.25">
      <c r="B185" s="31"/>
      <c r="D185" s="149" t="s">
        <v>213</v>
      </c>
      <c r="F185" s="150" t="s">
        <v>341</v>
      </c>
      <c r="I185" s="137"/>
      <c r="L185" s="31"/>
      <c r="M185" s="138"/>
      <c r="T185" s="52"/>
      <c r="AT185" s="16" t="s">
        <v>213</v>
      </c>
      <c r="AU185" s="16" t="s">
        <v>85</v>
      </c>
    </row>
    <row r="186" spans="2:65" s="10" customFormat="1" ht="22.9" customHeight="1">
      <c r="B186" s="111"/>
      <c r="D186" s="112" t="s">
        <v>74</v>
      </c>
      <c r="E186" s="147" t="s">
        <v>164</v>
      </c>
      <c r="F186" s="147" t="s">
        <v>342</v>
      </c>
      <c r="I186" s="114"/>
      <c r="J186" s="148">
        <f>BK186</f>
        <v>0</v>
      </c>
      <c r="L186" s="111"/>
      <c r="M186" s="116"/>
      <c r="P186" s="117">
        <f>SUM(P187:P229)</f>
        <v>0</v>
      </c>
      <c r="R186" s="117">
        <f>SUM(R187:R229)</f>
        <v>1.3014305999999998</v>
      </c>
      <c r="T186" s="118">
        <f>SUM(T187:T229)</f>
        <v>0.46619999999999995</v>
      </c>
      <c r="AR186" s="112" t="s">
        <v>83</v>
      </c>
      <c r="AT186" s="119" t="s">
        <v>74</v>
      </c>
      <c r="AU186" s="119" t="s">
        <v>83</v>
      </c>
      <c r="AY186" s="112" t="s">
        <v>122</v>
      </c>
      <c r="BK186" s="120">
        <f>SUM(BK187:BK229)</f>
        <v>0</v>
      </c>
    </row>
    <row r="187" spans="2:65" s="1" customFormat="1" ht="24.2" customHeight="1">
      <c r="B187" s="31"/>
      <c r="C187" s="121" t="s">
        <v>343</v>
      </c>
      <c r="D187" s="121" t="s">
        <v>123</v>
      </c>
      <c r="E187" s="122" t="s">
        <v>344</v>
      </c>
      <c r="F187" s="123" t="s">
        <v>345</v>
      </c>
      <c r="G187" s="124" t="s">
        <v>248</v>
      </c>
      <c r="H187" s="125">
        <v>74</v>
      </c>
      <c r="I187" s="126"/>
      <c r="J187" s="127">
        <f>ROUND(I187*H187,2)</f>
        <v>0</v>
      </c>
      <c r="K187" s="128"/>
      <c r="L187" s="31"/>
      <c r="M187" s="129" t="s">
        <v>19</v>
      </c>
      <c r="N187" s="130" t="s">
        <v>46</v>
      </c>
      <c r="P187" s="131">
        <f>O187*H187</f>
        <v>0</v>
      </c>
      <c r="Q187" s="131">
        <v>0</v>
      </c>
      <c r="R187" s="131">
        <f>Q187*H187</f>
        <v>0</v>
      </c>
      <c r="S187" s="131">
        <v>0</v>
      </c>
      <c r="T187" s="132">
        <f>S187*H187</f>
        <v>0</v>
      </c>
      <c r="AR187" s="133" t="s">
        <v>127</v>
      </c>
      <c r="AT187" s="133" t="s">
        <v>123</v>
      </c>
      <c r="AU187" s="133" t="s">
        <v>85</v>
      </c>
      <c r="AY187" s="16" t="s">
        <v>122</v>
      </c>
      <c r="BE187" s="134">
        <f>IF(N187="základní",J187,0)</f>
        <v>0</v>
      </c>
      <c r="BF187" s="134">
        <f>IF(N187="snížená",J187,0)</f>
        <v>0</v>
      </c>
      <c r="BG187" s="134">
        <f>IF(N187="zákl. přenesená",J187,0)</f>
        <v>0</v>
      </c>
      <c r="BH187" s="134">
        <f>IF(N187="sníž. přenesená",J187,0)</f>
        <v>0</v>
      </c>
      <c r="BI187" s="134">
        <f>IF(N187="nulová",J187,0)</f>
        <v>0</v>
      </c>
      <c r="BJ187" s="16" t="s">
        <v>83</v>
      </c>
      <c r="BK187" s="134">
        <f>ROUND(I187*H187,2)</f>
        <v>0</v>
      </c>
      <c r="BL187" s="16" t="s">
        <v>127</v>
      </c>
      <c r="BM187" s="133" t="s">
        <v>346</v>
      </c>
    </row>
    <row r="188" spans="2:65" s="1" customFormat="1" ht="11.25">
      <c r="B188" s="31"/>
      <c r="D188" s="135" t="s">
        <v>129</v>
      </c>
      <c r="F188" s="136" t="s">
        <v>345</v>
      </c>
      <c r="I188" s="137"/>
      <c r="L188" s="31"/>
      <c r="M188" s="138"/>
      <c r="T188" s="52"/>
      <c r="AT188" s="16" t="s">
        <v>129</v>
      </c>
      <c r="AU188" s="16" t="s">
        <v>85</v>
      </c>
    </row>
    <row r="189" spans="2:65" s="1" customFormat="1" ht="11.25">
      <c r="B189" s="31"/>
      <c r="D189" s="149" t="s">
        <v>213</v>
      </c>
      <c r="F189" s="150" t="s">
        <v>347</v>
      </c>
      <c r="I189" s="137"/>
      <c r="L189" s="31"/>
      <c r="M189" s="138"/>
      <c r="T189" s="52"/>
      <c r="AT189" s="16" t="s">
        <v>213</v>
      </c>
      <c r="AU189" s="16" t="s">
        <v>85</v>
      </c>
    </row>
    <row r="190" spans="2:65" s="1" customFormat="1" ht="19.5">
      <c r="B190" s="31"/>
      <c r="D190" s="135" t="s">
        <v>130</v>
      </c>
      <c r="F190" s="139" t="s">
        <v>348</v>
      </c>
      <c r="I190" s="137"/>
      <c r="L190" s="31"/>
      <c r="M190" s="138"/>
      <c r="T190" s="52"/>
      <c r="AT190" s="16" t="s">
        <v>130</v>
      </c>
      <c r="AU190" s="16" t="s">
        <v>85</v>
      </c>
    </row>
    <row r="191" spans="2:65" s="12" customFormat="1" ht="11.25">
      <c r="B191" s="151"/>
      <c r="D191" s="135" t="s">
        <v>215</v>
      </c>
      <c r="E191" s="152" t="s">
        <v>19</v>
      </c>
      <c r="F191" s="153" t="s">
        <v>349</v>
      </c>
      <c r="H191" s="154">
        <v>37</v>
      </c>
      <c r="I191" s="155"/>
      <c r="L191" s="151"/>
      <c r="M191" s="156"/>
      <c r="T191" s="157"/>
      <c r="AT191" s="152" t="s">
        <v>215</v>
      </c>
      <c r="AU191" s="152" t="s">
        <v>85</v>
      </c>
      <c r="AV191" s="12" t="s">
        <v>85</v>
      </c>
      <c r="AW191" s="12" t="s">
        <v>37</v>
      </c>
      <c r="AX191" s="12" t="s">
        <v>75</v>
      </c>
      <c r="AY191" s="152" t="s">
        <v>122</v>
      </c>
    </row>
    <row r="192" spans="2:65" s="12" customFormat="1" ht="11.25">
      <c r="B192" s="151"/>
      <c r="D192" s="135" t="s">
        <v>215</v>
      </c>
      <c r="E192" s="152" t="s">
        <v>19</v>
      </c>
      <c r="F192" s="153" t="s">
        <v>350</v>
      </c>
      <c r="H192" s="154">
        <v>37</v>
      </c>
      <c r="I192" s="155"/>
      <c r="L192" s="151"/>
      <c r="M192" s="156"/>
      <c r="T192" s="157"/>
      <c r="AT192" s="152" t="s">
        <v>215</v>
      </c>
      <c r="AU192" s="152" t="s">
        <v>85</v>
      </c>
      <c r="AV192" s="12" t="s">
        <v>85</v>
      </c>
      <c r="AW192" s="12" t="s">
        <v>37</v>
      </c>
      <c r="AX192" s="12" t="s">
        <v>75</v>
      </c>
      <c r="AY192" s="152" t="s">
        <v>122</v>
      </c>
    </row>
    <row r="193" spans="2:65" s="13" customFormat="1" ht="11.25">
      <c r="B193" s="158"/>
      <c r="D193" s="135" t="s">
        <v>215</v>
      </c>
      <c r="E193" s="159" t="s">
        <v>19</v>
      </c>
      <c r="F193" s="160" t="s">
        <v>217</v>
      </c>
      <c r="H193" s="161">
        <v>74</v>
      </c>
      <c r="I193" s="162"/>
      <c r="L193" s="158"/>
      <c r="M193" s="163"/>
      <c r="T193" s="164"/>
      <c r="AT193" s="159" t="s">
        <v>215</v>
      </c>
      <c r="AU193" s="159" t="s">
        <v>85</v>
      </c>
      <c r="AV193" s="13" t="s">
        <v>127</v>
      </c>
      <c r="AW193" s="13" t="s">
        <v>37</v>
      </c>
      <c r="AX193" s="13" t="s">
        <v>83</v>
      </c>
      <c r="AY193" s="159" t="s">
        <v>122</v>
      </c>
    </row>
    <row r="194" spans="2:65" s="1" customFormat="1" ht="21.75" customHeight="1">
      <c r="B194" s="31"/>
      <c r="C194" s="121" t="s">
        <v>351</v>
      </c>
      <c r="D194" s="121" t="s">
        <v>123</v>
      </c>
      <c r="E194" s="122" t="s">
        <v>352</v>
      </c>
      <c r="F194" s="123" t="s">
        <v>353</v>
      </c>
      <c r="G194" s="124" t="s">
        <v>248</v>
      </c>
      <c r="H194" s="125">
        <v>33.299999999999997</v>
      </c>
      <c r="I194" s="126"/>
      <c r="J194" s="127">
        <f>ROUND(I194*H194,2)</f>
        <v>0</v>
      </c>
      <c r="K194" s="128"/>
      <c r="L194" s="31"/>
      <c r="M194" s="129" t="s">
        <v>19</v>
      </c>
      <c r="N194" s="130" t="s">
        <v>46</v>
      </c>
      <c r="P194" s="131">
        <f>O194*H194</f>
        <v>0</v>
      </c>
      <c r="Q194" s="131">
        <v>0</v>
      </c>
      <c r="R194" s="131">
        <f>Q194*H194</f>
        <v>0</v>
      </c>
      <c r="S194" s="131">
        <v>1.4E-2</v>
      </c>
      <c r="T194" s="132">
        <f>S194*H194</f>
        <v>0.46619999999999995</v>
      </c>
      <c r="AR194" s="133" t="s">
        <v>127</v>
      </c>
      <c r="AT194" s="133" t="s">
        <v>123</v>
      </c>
      <c r="AU194" s="133" t="s">
        <v>85</v>
      </c>
      <c r="AY194" s="16" t="s">
        <v>122</v>
      </c>
      <c r="BE194" s="134">
        <f>IF(N194="základní",J194,0)</f>
        <v>0</v>
      </c>
      <c r="BF194" s="134">
        <f>IF(N194="snížená",J194,0)</f>
        <v>0</v>
      </c>
      <c r="BG194" s="134">
        <f>IF(N194="zákl. přenesená",J194,0)</f>
        <v>0</v>
      </c>
      <c r="BH194" s="134">
        <f>IF(N194="sníž. přenesená",J194,0)</f>
        <v>0</v>
      </c>
      <c r="BI194" s="134">
        <f>IF(N194="nulová",J194,0)</f>
        <v>0</v>
      </c>
      <c r="BJ194" s="16" t="s">
        <v>83</v>
      </c>
      <c r="BK194" s="134">
        <f>ROUND(I194*H194,2)</f>
        <v>0</v>
      </c>
      <c r="BL194" s="16" t="s">
        <v>127</v>
      </c>
      <c r="BM194" s="133" t="s">
        <v>354</v>
      </c>
    </row>
    <row r="195" spans="2:65" s="1" customFormat="1" ht="39">
      <c r="B195" s="31"/>
      <c r="D195" s="135" t="s">
        <v>129</v>
      </c>
      <c r="F195" s="136" t="s">
        <v>355</v>
      </c>
      <c r="I195" s="137"/>
      <c r="L195" s="31"/>
      <c r="M195" s="138"/>
      <c r="T195" s="52"/>
      <c r="AT195" s="16" t="s">
        <v>129</v>
      </c>
      <c r="AU195" s="16" t="s">
        <v>85</v>
      </c>
    </row>
    <row r="196" spans="2:65" s="1" customFormat="1" ht="11.25">
      <c r="B196" s="31"/>
      <c r="D196" s="149" t="s">
        <v>213</v>
      </c>
      <c r="F196" s="150" t="s">
        <v>356</v>
      </c>
      <c r="I196" s="137"/>
      <c r="L196" s="31"/>
      <c r="M196" s="138"/>
      <c r="T196" s="52"/>
      <c r="AT196" s="16" t="s">
        <v>213</v>
      </c>
      <c r="AU196" s="16" t="s">
        <v>85</v>
      </c>
    </row>
    <row r="197" spans="2:65" s="12" customFormat="1" ht="11.25">
      <c r="B197" s="151"/>
      <c r="D197" s="135" t="s">
        <v>215</v>
      </c>
      <c r="E197" s="152" t="s">
        <v>19</v>
      </c>
      <c r="F197" s="153" t="s">
        <v>357</v>
      </c>
      <c r="H197" s="154">
        <v>33.299999999999997</v>
      </c>
      <c r="I197" s="155"/>
      <c r="L197" s="151"/>
      <c r="M197" s="156"/>
      <c r="T197" s="157"/>
      <c r="AT197" s="152" t="s">
        <v>215</v>
      </c>
      <c r="AU197" s="152" t="s">
        <v>85</v>
      </c>
      <c r="AV197" s="12" t="s">
        <v>85</v>
      </c>
      <c r="AW197" s="12" t="s">
        <v>37</v>
      </c>
      <c r="AX197" s="12" t="s">
        <v>75</v>
      </c>
      <c r="AY197" s="152" t="s">
        <v>122</v>
      </c>
    </row>
    <row r="198" spans="2:65" s="13" customFormat="1" ht="11.25">
      <c r="B198" s="158"/>
      <c r="D198" s="135" t="s">
        <v>215</v>
      </c>
      <c r="E198" s="159" t="s">
        <v>19</v>
      </c>
      <c r="F198" s="160" t="s">
        <v>217</v>
      </c>
      <c r="H198" s="161">
        <v>33.299999999999997</v>
      </c>
      <c r="I198" s="162"/>
      <c r="L198" s="158"/>
      <c r="M198" s="163"/>
      <c r="T198" s="164"/>
      <c r="AT198" s="159" t="s">
        <v>215</v>
      </c>
      <c r="AU198" s="159" t="s">
        <v>85</v>
      </c>
      <c r="AV198" s="13" t="s">
        <v>127</v>
      </c>
      <c r="AW198" s="13" t="s">
        <v>37</v>
      </c>
      <c r="AX198" s="13" t="s">
        <v>83</v>
      </c>
      <c r="AY198" s="159" t="s">
        <v>122</v>
      </c>
    </row>
    <row r="199" spans="2:65" s="1" customFormat="1" ht="37.9" customHeight="1">
      <c r="B199" s="31"/>
      <c r="C199" s="121" t="s">
        <v>358</v>
      </c>
      <c r="D199" s="121" t="s">
        <v>123</v>
      </c>
      <c r="E199" s="122" t="s">
        <v>359</v>
      </c>
      <c r="F199" s="123" t="s">
        <v>360</v>
      </c>
      <c r="G199" s="124" t="s">
        <v>248</v>
      </c>
      <c r="H199" s="125">
        <v>37.5</v>
      </c>
      <c r="I199" s="126"/>
      <c r="J199" s="127">
        <f>ROUND(I199*H199,2)</f>
        <v>0</v>
      </c>
      <c r="K199" s="128"/>
      <c r="L199" s="31"/>
      <c r="M199" s="129" t="s">
        <v>19</v>
      </c>
      <c r="N199" s="130" t="s">
        <v>46</v>
      </c>
      <c r="P199" s="131">
        <f>O199*H199</f>
        <v>0</v>
      </c>
      <c r="Q199" s="131">
        <v>0</v>
      </c>
      <c r="R199" s="131">
        <f>Q199*H199</f>
        <v>0</v>
      </c>
      <c r="S199" s="131">
        <v>0</v>
      </c>
      <c r="T199" s="132">
        <f>S199*H199</f>
        <v>0</v>
      </c>
      <c r="AR199" s="133" t="s">
        <v>127</v>
      </c>
      <c r="AT199" s="133" t="s">
        <v>123</v>
      </c>
      <c r="AU199" s="133" t="s">
        <v>85</v>
      </c>
      <c r="AY199" s="16" t="s">
        <v>122</v>
      </c>
      <c r="BE199" s="134">
        <f>IF(N199="základní",J199,0)</f>
        <v>0</v>
      </c>
      <c r="BF199" s="134">
        <f>IF(N199="snížená",J199,0)</f>
        <v>0</v>
      </c>
      <c r="BG199" s="134">
        <f>IF(N199="zákl. přenesená",J199,0)</f>
        <v>0</v>
      </c>
      <c r="BH199" s="134">
        <f>IF(N199="sníž. přenesená",J199,0)</f>
        <v>0</v>
      </c>
      <c r="BI199" s="134">
        <f>IF(N199="nulová",J199,0)</f>
        <v>0</v>
      </c>
      <c r="BJ199" s="16" t="s">
        <v>83</v>
      </c>
      <c r="BK199" s="134">
        <f>ROUND(I199*H199,2)</f>
        <v>0</v>
      </c>
      <c r="BL199" s="16" t="s">
        <v>127</v>
      </c>
      <c r="BM199" s="133" t="s">
        <v>361</v>
      </c>
    </row>
    <row r="200" spans="2:65" s="1" customFormat="1" ht="29.25">
      <c r="B200" s="31"/>
      <c r="D200" s="135" t="s">
        <v>129</v>
      </c>
      <c r="F200" s="136" t="s">
        <v>362</v>
      </c>
      <c r="I200" s="137"/>
      <c r="L200" s="31"/>
      <c r="M200" s="138"/>
      <c r="T200" s="52"/>
      <c r="AT200" s="16" t="s">
        <v>129</v>
      </c>
      <c r="AU200" s="16" t="s">
        <v>85</v>
      </c>
    </row>
    <row r="201" spans="2:65" s="1" customFormat="1" ht="11.25">
      <c r="B201" s="31"/>
      <c r="D201" s="149" t="s">
        <v>213</v>
      </c>
      <c r="F201" s="150" t="s">
        <v>363</v>
      </c>
      <c r="I201" s="137"/>
      <c r="L201" s="31"/>
      <c r="M201" s="138"/>
      <c r="T201" s="52"/>
      <c r="AT201" s="16" t="s">
        <v>213</v>
      </c>
      <c r="AU201" s="16" t="s">
        <v>85</v>
      </c>
    </row>
    <row r="202" spans="2:65" s="12" customFormat="1" ht="11.25">
      <c r="B202" s="151"/>
      <c r="D202" s="135" t="s">
        <v>215</v>
      </c>
      <c r="E202" s="152" t="s">
        <v>19</v>
      </c>
      <c r="F202" s="153" t="s">
        <v>364</v>
      </c>
      <c r="H202" s="154">
        <v>37.5</v>
      </c>
      <c r="I202" s="155"/>
      <c r="L202" s="151"/>
      <c r="M202" s="156"/>
      <c r="T202" s="157"/>
      <c r="AT202" s="152" t="s">
        <v>215</v>
      </c>
      <c r="AU202" s="152" t="s">
        <v>85</v>
      </c>
      <c r="AV202" s="12" t="s">
        <v>85</v>
      </c>
      <c r="AW202" s="12" t="s">
        <v>37</v>
      </c>
      <c r="AX202" s="12" t="s">
        <v>75</v>
      </c>
      <c r="AY202" s="152" t="s">
        <v>122</v>
      </c>
    </row>
    <row r="203" spans="2:65" s="13" customFormat="1" ht="11.25">
      <c r="B203" s="158"/>
      <c r="D203" s="135" t="s">
        <v>215</v>
      </c>
      <c r="E203" s="159" t="s">
        <v>19</v>
      </c>
      <c r="F203" s="160" t="s">
        <v>217</v>
      </c>
      <c r="H203" s="161">
        <v>37.5</v>
      </c>
      <c r="I203" s="162"/>
      <c r="L203" s="158"/>
      <c r="M203" s="163"/>
      <c r="T203" s="164"/>
      <c r="AT203" s="159" t="s">
        <v>215</v>
      </c>
      <c r="AU203" s="159" t="s">
        <v>85</v>
      </c>
      <c r="AV203" s="13" t="s">
        <v>127</v>
      </c>
      <c r="AW203" s="13" t="s">
        <v>37</v>
      </c>
      <c r="AX203" s="13" t="s">
        <v>83</v>
      </c>
      <c r="AY203" s="159" t="s">
        <v>122</v>
      </c>
    </row>
    <row r="204" spans="2:65" s="1" customFormat="1" ht="37.9" customHeight="1">
      <c r="B204" s="31"/>
      <c r="C204" s="121" t="s">
        <v>365</v>
      </c>
      <c r="D204" s="121" t="s">
        <v>123</v>
      </c>
      <c r="E204" s="122" t="s">
        <v>366</v>
      </c>
      <c r="F204" s="123" t="s">
        <v>367</v>
      </c>
      <c r="G204" s="124" t="s">
        <v>248</v>
      </c>
      <c r="H204" s="125">
        <v>562.5</v>
      </c>
      <c r="I204" s="126"/>
      <c r="J204" s="127">
        <f>ROUND(I204*H204,2)</f>
        <v>0</v>
      </c>
      <c r="K204" s="128"/>
      <c r="L204" s="31"/>
      <c r="M204" s="129" t="s">
        <v>19</v>
      </c>
      <c r="N204" s="130" t="s">
        <v>46</v>
      </c>
      <c r="P204" s="131">
        <f>O204*H204</f>
        <v>0</v>
      </c>
      <c r="Q204" s="131">
        <v>0</v>
      </c>
      <c r="R204" s="131">
        <f>Q204*H204</f>
        <v>0</v>
      </c>
      <c r="S204" s="131">
        <v>0</v>
      </c>
      <c r="T204" s="132">
        <f>S204*H204</f>
        <v>0</v>
      </c>
      <c r="AR204" s="133" t="s">
        <v>127</v>
      </c>
      <c r="AT204" s="133" t="s">
        <v>123</v>
      </c>
      <c r="AU204" s="133" t="s">
        <v>85</v>
      </c>
      <c r="AY204" s="16" t="s">
        <v>122</v>
      </c>
      <c r="BE204" s="134">
        <f>IF(N204="základní",J204,0)</f>
        <v>0</v>
      </c>
      <c r="BF204" s="134">
        <f>IF(N204="snížená",J204,0)</f>
        <v>0</v>
      </c>
      <c r="BG204" s="134">
        <f>IF(N204="zákl. přenesená",J204,0)</f>
        <v>0</v>
      </c>
      <c r="BH204" s="134">
        <f>IF(N204="sníž. přenesená",J204,0)</f>
        <v>0</v>
      </c>
      <c r="BI204" s="134">
        <f>IF(N204="nulová",J204,0)</f>
        <v>0</v>
      </c>
      <c r="BJ204" s="16" t="s">
        <v>83</v>
      </c>
      <c r="BK204" s="134">
        <f>ROUND(I204*H204,2)</f>
        <v>0</v>
      </c>
      <c r="BL204" s="16" t="s">
        <v>127</v>
      </c>
      <c r="BM204" s="133" t="s">
        <v>368</v>
      </c>
    </row>
    <row r="205" spans="2:65" s="1" customFormat="1" ht="29.25">
      <c r="B205" s="31"/>
      <c r="D205" s="135" t="s">
        <v>129</v>
      </c>
      <c r="F205" s="136" t="s">
        <v>369</v>
      </c>
      <c r="I205" s="137"/>
      <c r="L205" s="31"/>
      <c r="M205" s="138"/>
      <c r="T205" s="52"/>
      <c r="AT205" s="16" t="s">
        <v>129</v>
      </c>
      <c r="AU205" s="16" t="s">
        <v>85</v>
      </c>
    </row>
    <row r="206" spans="2:65" s="1" customFormat="1" ht="11.25">
      <c r="B206" s="31"/>
      <c r="D206" s="149" t="s">
        <v>213</v>
      </c>
      <c r="F206" s="150" t="s">
        <v>370</v>
      </c>
      <c r="I206" s="137"/>
      <c r="L206" s="31"/>
      <c r="M206" s="138"/>
      <c r="T206" s="52"/>
      <c r="AT206" s="16" t="s">
        <v>213</v>
      </c>
      <c r="AU206" s="16" t="s">
        <v>85</v>
      </c>
    </row>
    <row r="207" spans="2:65" s="12" customFormat="1" ht="11.25">
      <c r="B207" s="151"/>
      <c r="D207" s="135" t="s">
        <v>215</v>
      </c>
      <c r="E207" s="152" t="s">
        <v>19</v>
      </c>
      <c r="F207" s="153" t="s">
        <v>364</v>
      </c>
      <c r="H207" s="154">
        <v>37.5</v>
      </c>
      <c r="I207" s="155"/>
      <c r="L207" s="151"/>
      <c r="M207" s="156"/>
      <c r="T207" s="157"/>
      <c r="AT207" s="152" t="s">
        <v>215</v>
      </c>
      <c r="AU207" s="152" t="s">
        <v>85</v>
      </c>
      <c r="AV207" s="12" t="s">
        <v>85</v>
      </c>
      <c r="AW207" s="12" t="s">
        <v>37</v>
      </c>
      <c r="AX207" s="12" t="s">
        <v>75</v>
      </c>
      <c r="AY207" s="152" t="s">
        <v>122</v>
      </c>
    </row>
    <row r="208" spans="2:65" s="13" customFormat="1" ht="11.25">
      <c r="B208" s="158"/>
      <c r="D208" s="135" t="s">
        <v>215</v>
      </c>
      <c r="E208" s="159" t="s">
        <v>19</v>
      </c>
      <c r="F208" s="160" t="s">
        <v>217</v>
      </c>
      <c r="H208" s="161">
        <v>37.5</v>
      </c>
      <c r="I208" s="162"/>
      <c r="L208" s="158"/>
      <c r="M208" s="163"/>
      <c r="T208" s="164"/>
      <c r="AT208" s="159" t="s">
        <v>215</v>
      </c>
      <c r="AU208" s="159" t="s">
        <v>85</v>
      </c>
      <c r="AV208" s="13" t="s">
        <v>127</v>
      </c>
      <c r="AW208" s="13" t="s">
        <v>37</v>
      </c>
      <c r="AX208" s="13" t="s">
        <v>83</v>
      </c>
      <c r="AY208" s="159" t="s">
        <v>122</v>
      </c>
    </row>
    <row r="209" spans="2:65" s="12" customFormat="1" ht="11.25">
      <c r="B209" s="151"/>
      <c r="D209" s="135" t="s">
        <v>215</v>
      </c>
      <c r="F209" s="153" t="s">
        <v>371</v>
      </c>
      <c r="H209" s="154">
        <v>562.5</v>
      </c>
      <c r="I209" s="155"/>
      <c r="L209" s="151"/>
      <c r="M209" s="156"/>
      <c r="T209" s="157"/>
      <c r="AT209" s="152" t="s">
        <v>215</v>
      </c>
      <c r="AU209" s="152" t="s">
        <v>85</v>
      </c>
      <c r="AV209" s="12" t="s">
        <v>85</v>
      </c>
      <c r="AW209" s="12" t="s">
        <v>4</v>
      </c>
      <c r="AX209" s="12" t="s">
        <v>83</v>
      </c>
      <c r="AY209" s="152" t="s">
        <v>122</v>
      </c>
    </row>
    <row r="210" spans="2:65" s="1" customFormat="1" ht="37.9" customHeight="1">
      <c r="B210" s="31"/>
      <c r="C210" s="121" t="s">
        <v>372</v>
      </c>
      <c r="D210" s="121" t="s">
        <v>123</v>
      </c>
      <c r="E210" s="122" t="s">
        <v>373</v>
      </c>
      <c r="F210" s="123" t="s">
        <v>374</v>
      </c>
      <c r="G210" s="124" t="s">
        <v>248</v>
      </c>
      <c r="H210" s="125">
        <v>37.5</v>
      </c>
      <c r="I210" s="126"/>
      <c r="J210" s="127">
        <f>ROUND(I210*H210,2)</f>
        <v>0</v>
      </c>
      <c r="K210" s="128"/>
      <c r="L210" s="31"/>
      <c r="M210" s="129" t="s">
        <v>19</v>
      </c>
      <c r="N210" s="130" t="s">
        <v>46</v>
      </c>
      <c r="P210" s="131">
        <f>O210*H210</f>
        <v>0</v>
      </c>
      <c r="Q210" s="131">
        <v>0</v>
      </c>
      <c r="R210" s="131">
        <f>Q210*H210</f>
        <v>0</v>
      </c>
      <c r="S210" s="131">
        <v>0</v>
      </c>
      <c r="T210" s="132">
        <f>S210*H210</f>
        <v>0</v>
      </c>
      <c r="AR210" s="133" t="s">
        <v>127</v>
      </c>
      <c r="AT210" s="133" t="s">
        <v>123</v>
      </c>
      <c r="AU210" s="133" t="s">
        <v>85</v>
      </c>
      <c r="AY210" s="16" t="s">
        <v>122</v>
      </c>
      <c r="BE210" s="134">
        <f>IF(N210="základní",J210,0)</f>
        <v>0</v>
      </c>
      <c r="BF210" s="134">
        <f>IF(N210="snížená",J210,0)</f>
        <v>0</v>
      </c>
      <c r="BG210" s="134">
        <f>IF(N210="zákl. přenesená",J210,0)</f>
        <v>0</v>
      </c>
      <c r="BH210" s="134">
        <f>IF(N210="sníž. přenesená",J210,0)</f>
        <v>0</v>
      </c>
      <c r="BI210" s="134">
        <f>IF(N210="nulová",J210,0)</f>
        <v>0</v>
      </c>
      <c r="BJ210" s="16" t="s">
        <v>83</v>
      </c>
      <c r="BK210" s="134">
        <f>ROUND(I210*H210,2)</f>
        <v>0</v>
      </c>
      <c r="BL210" s="16" t="s">
        <v>127</v>
      </c>
      <c r="BM210" s="133" t="s">
        <v>375</v>
      </c>
    </row>
    <row r="211" spans="2:65" s="1" customFormat="1" ht="29.25">
      <c r="B211" s="31"/>
      <c r="D211" s="135" t="s">
        <v>129</v>
      </c>
      <c r="F211" s="136" t="s">
        <v>376</v>
      </c>
      <c r="I211" s="137"/>
      <c r="L211" s="31"/>
      <c r="M211" s="138"/>
      <c r="T211" s="52"/>
      <c r="AT211" s="16" t="s">
        <v>129</v>
      </c>
      <c r="AU211" s="16" t="s">
        <v>85</v>
      </c>
    </row>
    <row r="212" spans="2:65" s="1" customFormat="1" ht="11.25">
      <c r="B212" s="31"/>
      <c r="D212" s="149" t="s">
        <v>213</v>
      </c>
      <c r="F212" s="150" t="s">
        <v>377</v>
      </c>
      <c r="I212" s="137"/>
      <c r="L212" s="31"/>
      <c r="M212" s="138"/>
      <c r="T212" s="52"/>
      <c r="AT212" s="16" t="s">
        <v>213</v>
      </c>
      <c r="AU212" s="16" t="s">
        <v>85</v>
      </c>
    </row>
    <row r="213" spans="2:65" s="12" customFormat="1" ht="11.25">
      <c r="B213" s="151"/>
      <c r="D213" s="135" t="s">
        <v>215</v>
      </c>
      <c r="E213" s="152" t="s">
        <v>19</v>
      </c>
      <c r="F213" s="153" t="s">
        <v>364</v>
      </c>
      <c r="H213" s="154">
        <v>37.5</v>
      </c>
      <c r="I213" s="155"/>
      <c r="L213" s="151"/>
      <c r="M213" s="156"/>
      <c r="T213" s="157"/>
      <c r="AT213" s="152" t="s">
        <v>215</v>
      </c>
      <c r="AU213" s="152" t="s">
        <v>85</v>
      </c>
      <c r="AV213" s="12" t="s">
        <v>85</v>
      </c>
      <c r="AW213" s="12" t="s">
        <v>37</v>
      </c>
      <c r="AX213" s="12" t="s">
        <v>75</v>
      </c>
      <c r="AY213" s="152" t="s">
        <v>122</v>
      </c>
    </row>
    <row r="214" spans="2:65" s="13" customFormat="1" ht="11.25">
      <c r="B214" s="158"/>
      <c r="D214" s="135" t="s">
        <v>215</v>
      </c>
      <c r="E214" s="159" t="s">
        <v>19</v>
      </c>
      <c r="F214" s="160" t="s">
        <v>217</v>
      </c>
      <c r="H214" s="161">
        <v>37.5</v>
      </c>
      <c r="I214" s="162"/>
      <c r="L214" s="158"/>
      <c r="M214" s="163"/>
      <c r="T214" s="164"/>
      <c r="AT214" s="159" t="s">
        <v>215</v>
      </c>
      <c r="AU214" s="159" t="s">
        <v>85</v>
      </c>
      <c r="AV214" s="13" t="s">
        <v>127</v>
      </c>
      <c r="AW214" s="13" t="s">
        <v>37</v>
      </c>
      <c r="AX214" s="13" t="s">
        <v>83</v>
      </c>
      <c r="AY214" s="159" t="s">
        <v>122</v>
      </c>
    </row>
    <row r="215" spans="2:65" s="1" customFormat="1" ht="24.2" customHeight="1">
      <c r="B215" s="31"/>
      <c r="C215" s="121" t="s">
        <v>378</v>
      </c>
      <c r="D215" s="121" t="s">
        <v>123</v>
      </c>
      <c r="E215" s="122" t="s">
        <v>379</v>
      </c>
      <c r="F215" s="123" t="s">
        <v>380</v>
      </c>
      <c r="G215" s="124" t="s">
        <v>248</v>
      </c>
      <c r="H215" s="125">
        <v>33.299999999999997</v>
      </c>
      <c r="I215" s="126"/>
      <c r="J215" s="127">
        <f>ROUND(I215*H215,2)</f>
        <v>0</v>
      </c>
      <c r="K215" s="128"/>
      <c r="L215" s="31"/>
      <c r="M215" s="129" t="s">
        <v>19</v>
      </c>
      <c r="N215" s="130" t="s">
        <v>46</v>
      </c>
      <c r="P215" s="131">
        <f>O215*H215</f>
        <v>0</v>
      </c>
      <c r="Q215" s="131">
        <v>3.9081999999999999E-2</v>
      </c>
      <c r="R215" s="131">
        <f>Q215*H215</f>
        <v>1.3014305999999998</v>
      </c>
      <c r="S215" s="131">
        <v>0</v>
      </c>
      <c r="T215" s="132">
        <f>S215*H215</f>
        <v>0</v>
      </c>
      <c r="AR215" s="133" t="s">
        <v>127</v>
      </c>
      <c r="AT215" s="133" t="s">
        <v>123</v>
      </c>
      <c r="AU215" s="133" t="s">
        <v>85</v>
      </c>
      <c r="AY215" s="16" t="s">
        <v>122</v>
      </c>
      <c r="BE215" s="134">
        <f>IF(N215="základní",J215,0)</f>
        <v>0</v>
      </c>
      <c r="BF215" s="134">
        <f>IF(N215="snížená",J215,0)</f>
        <v>0</v>
      </c>
      <c r="BG215" s="134">
        <f>IF(N215="zákl. přenesená",J215,0)</f>
        <v>0</v>
      </c>
      <c r="BH215" s="134">
        <f>IF(N215="sníž. přenesená",J215,0)</f>
        <v>0</v>
      </c>
      <c r="BI215" s="134">
        <f>IF(N215="nulová",J215,0)</f>
        <v>0</v>
      </c>
      <c r="BJ215" s="16" t="s">
        <v>83</v>
      </c>
      <c r="BK215" s="134">
        <f>ROUND(I215*H215,2)</f>
        <v>0</v>
      </c>
      <c r="BL215" s="16" t="s">
        <v>127</v>
      </c>
      <c r="BM215" s="133" t="s">
        <v>381</v>
      </c>
    </row>
    <row r="216" spans="2:65" s="1" customFormat="1" ht="19.5">
      <c r="B216" s="31"/>
      <c r="D216" s="135" t="s">
        <v>129</v>
      </c>
      <c r="F216" s="136" t="s">
        <v>382</v>
      </c>
      <c r="I216" s="137"/>
      <c r="L216" s="31"/>
      <c r="M216" s="138"/>
      <c r="T216" s="52"/>
      <c r="AT216" s="16" t="s">
        <v>129</v>
      </c>
      <c r="AU216" s="16" t="s">
        <v>85</v>
      </c>
    </row>
    <row r="217" spans="2:65" s="1" customFormat="1" ht="11.25">
      <c r="B217" s="31"/>
      <c r="D217" s="149" t="s">
        <v>213</v>
      </c>
      <c r="F217" s="150" t="s">
        <v>383</v>
      </c>
      <c r="I217" s="137"/>
      <c r="L217" s="31"/>
      <c r="M217" s="138"/>
      <c r="T217" s="52"/>
      <c r="AT217" s="16" t="s">
        <v>213</v>
      </c>
      <c r="AU217" s="16" t="s">
        <v>85</v>
      </c>
    </row>
    <row r="218" spans="2:65" s="12" customFormat="1" ht="11.25">
      <c r="B218" s="151"/>
      <c r="D218" s="135" t="s">
        <v>215</v>
      </c>
      <c r="E218" s="152" t="s">
        <v>19</v>
      </c>
      <c r="F218" s="153" t="s">
        <v>384</v>
      </c>
      <c r="H218" s="154">
        <v>33.299999999999997</v>
      </c>
      <c r="I218" s="155"/>
      <c r="L218" s="151"/>
      <c r="M218" s="156"/>
      <c r="T218" s="157"/>
      <c r="AT218" s="152" t="s">
        <v>215</v>
      </c>
      <c r="AU218" s="152" t="s">
        <v>85</v>
      </c>
      <c r="AV218" s="12" t="s">
        <v>85</v>
      </c>
      <c r="AW218" s="12" t="s">
        <v>37</v>
      </c>
      <c r="AX218" s="12" t="s">
        <v>75</v>
      </c>
      <c r="AY218" s="152" t="s">
        <v>122</v>
      </c>
    </row>
    <row r="219" spans="2:65" s="13" customFormat="1" ht="11.25">
      <c r="B219" s="158"/>
      <c r="D219" s="135" t="s">
        <v>215</v>
      </c>
      <c r="E219" s="159" t="s">
        <v>19</v>
      </c>
      <c r="F219" s="160" t="s">
        <v>217</v>
      </c>
      <c r="H219" s="161">
        <v>33.299999999999997</v>
      </c>
      <c r="I219" s="162"/>
      <c r="L219" s="158"/>
      <c r="M219" s="163"/>
      <c r="T219" s="164"/>
      <c r="AT219" s="159" t="s">
        <v>215</v>
      </c>
      <c r="AU219" s="159" t="s">
        <v>85</v>
      </c>
      <c r="AV219" s="13" t="s">
        <v>127</v>
      </c>
      <c r="AW219" s="13" t="s">
        <v>37</v>
      </c>
      <c r="AX219" s="13" t="s">
        <v>83</v>
      </c>
      <c r="AY219" s="159" t="s">
        <v>122</v>
      </c>
    </row>
    <row r="220" spans="2:65" s="1" customFormat="1" ht="24.2" customHeight="1">
      <c r="B220" s="31"/>
      <c r="C220" s="121" t="s">
        <v>385</v>
      </c>
      <c r="D220" s="121" t="s">
        <v>123</v>
      </c>
      <c r="E220" s="122" t="s">
        <v>386</v>
      </c>
      <c r="F220" s="123" t="s">
        <v>387</v>
      </c>
      <c r="G220" s="124" t="s">
        <v>248</v>
      </c>
      <c r="H220" s="125">
        <v>37</v>
      </c>
      <c r="I220" s="126"/>
      <c r="J220" s="127">
        <f>ROUND(I220*H220,2)</f>
        <v>0</v>
      </c>
      <c r="K220" s="128"/>
      <c r="L220" s="31"/>
      <c r="M220" s="129" t="s">
        <v>19</v>
      </c>
      <c r="N220" s="130" t="s">
        <v>46</v>
      </c>
      <c r="P220" s="131">
        <f>O220*H220</f>
        <v>0</v>
      </c>
      <c r="Q220" s="131">
        <v>0</v>
      </c>
      <c r="R220" s="131">
        <f>Q220*H220</f>
        <v>0</v>
      </c>
      <c r="S220" s="131">
        <v>0</v>
      </c>
      <c r="T220" s="132">
        <f>S220*H220</f>
        <v>0</v>
      </c>
      <c r="AR220" s="133" t="s">
        <v>127</v>
      </c>
      <c r="AT220" s="133" t="s">
        <v>123</v>
      </c>
      <c r="AU220" s="133" t="s">
        <v>85</v>
      </c>
      <c r="AY220" s="16" t="s">
        <v>122</v>
      </c>
      <c r="BE220" s="134">
        <f>IF(N220="základní",J220,0)</f>
        <v>0</v>
      </c>
      <c r="BF220" s="134">
        <f>IF(N220="snížená",J220,0)</f>
        <v>0</v>
      </c>
      <c r="BG220" s="134">
        <f>IF(N220="zákl. přenesená",J220,0)</f>
        <v>0</v>
      </c>
      <c r="BH220" s="134">
        <f>IF(N220="sníž. přenesená",J220,0)</f>
        <v>0</v>
      </c>
      <c r="BI220" s="134">
        <f>IF(N220="nulová",J220,0)</f>
        <v>0</v>
      </c>
      <c r="BJ220" s="16" t="s">
        <v>83</v>
      </c>
      <c r="BK220" s="134">
        <f>ROUND(I220*H220,2)</f>
        <v>0</v>
      </c>
      <c r="BL220" s="16" t="s">
        <v>127</v>
      </c>
      <c r="BM220" s="133" t="s">
        <v>388</v>
      </c>
    </row>
    <row r="221" spans="2:65" s="1" customFormat="1" ht="19.5">
      <c r="B221" s="31"/>
      <c r="D221" s="135" t="s">
        <v>129</v>
      </c>
      <c r="F221" s="136" t="s">
        <v>389</v>
      </c>
      <c r="I221" s="137"/>
      <c r="L221" s="31"/>
      <c r="M221" s="138"/>
      <c r="T221" s="52"/>
      <c r="AT221" s="16" t="s">
        <v>129</v>
      </c>
      <c r="AU221" s="16" t="s">
        <v>85</v>
      </c>
    </row>
    <row r="222" spans="2:65" s="1" customFormat="1" ht="11.25">
      <c r="B222" s="31"/>
      <c r="D222" s="149" t="s">
        <v>213</v>
      </c>
      <c r="F222" s="150" t="s">
        <v>390</v>
      </c>
      <c r="I222" s="137"/>
      <c r="L222" s="31"/>
      <c r="M222" s="138"/>
      <c r="T222" s="52"/>
      <c r="AT222" s="16" t="s">
        <v>213</v>
      </c>
      <c r="AU222" s="16" t="s">
        <v>85</v>
      </c>
    </row>
    <row r="223" spans="2:65" s="12" customFormat="1" ht="11.25">
      <c r="B223" s="151"/>
      <c r="D223" s="135" t="s">
        <v>215</v>
      </c>
      <c r="E223" s="152" t="s">
        <v>19</v>
      </c>
      <c r="F223" s="153" t="s">
        <v>391</v>
      </c>
      <c r="H223" s="154">
        <v>37</v>
      </c>
      <c r="I223" s="155"/>
      <c r="L223" s="151"/>
      <c r="M223" s="156"/>
      <c r="T223" s="157"/>
      <c r="AT223" s="152" t="s">
        <v>215</v>
      </c>
      <c r="AU223" s="152" t="s">
        <v>85</v>
      </c>
      <c r="AV223" s="12" t="s">
        <v>85</v>
      </c>
      <c r="AW223" s="12" t="s">
        <v>37</v>
      </c>
      <c r="AX223" s="12" t="s">
        <v>75</v>
      </c>
      <c r="AY223" s="152" t="s">
        <v>122</v>
      </c>
    </row>
    <row r="224" spans="2:65" s="13" customFormat="1" ht="11.25">
      <c r="B224" s="158"/>
      <c r="D224" s="135" t="s">
        <v>215</v>
      </c>
      <c r="E224" s="159" t="s">
        <v>19</v>
      </c>
      <c r="F224" s="160" t="s">
        <v>217</v>
      </c>
      <c r="H224" s="161">
        <v>37</v>
      </c>
      <c r="I224" s="162"/>
      <c r="L224" s="158"/>
      <c r="M224" s="163"/>
      <c r="T224" s="164"/>
      <c r="AT224" s="159" t="s">
        <v>215</v>
      </c>
      <c r="AU224" s="159" t="s">
        <v>85</v>
      </c>
      <c r="AV224" s="13" t="s">
        <v>127</v>
      </c>
      <c r="AW224" s="13" t="s">
        <v>37</v>
      </c>
      <c r="AX224" s="13" t="s">
        <v>83</v>
      </c>
      <c r="AY224" s="159" t="s">
        <v>122</v>
      </c>
    </row>
    <row r="225" spans="2:65" s="1" customFormat="1" ht="16.5" customHeight="1">
      <c r="B225" s="31"/>
      <c r="C225" s="121" t="s">
        <v>392</v>
      </c>
      <c r="D225" s="121" t="s">
        <v>123</v>
      </c>
      <c r="E225" s="122" t="s">
        <v>393</v>
      </c>
      <c r="F225" s="123" t="s">
        <v>394</v>
      </c>
      <c r="G225" s="124" t="s">
        <v>248</v>
      </c>
      <c r="H225" s="125">
        <v>37</v>
      </c>
      <c r="I225" s="126"/>
      <c r="J225" s="127">
        <f>ROUND(I225*H225,2)</f>
        <v>0</v>
      </c>
      <c r="K225" s="128"/>
      <c r="L225" s="31"/>
      <c r="M225" s="129" t="s">
        <v>19</v>
      </c>
      <c r="N225" s="130" t="s">
        <v>46</v>
      </c>
      <c r="P225" s="131">
        <f>O225*H225</f>
        <v>0</v>
      </c>
      <c r="Q225" s="131">
        <v>0</v>
      </c>
      <c r="R225" s="131">
        <f>Q225*H225</f>
        <v>0</v>
      </c>
      <c r="S225" s="131">
        <v>0</v>
      </c>
      <c r="T225" s="132">
        <f>S225*H225</f>
        <v>0</v>
      </c>
      <c r="AR225" s="133" t="s">
        <v>127</v>
      </c>
      <c r="AT225" s="133" t="s">
        <v>123</v>
      </c>
      <c r="AU225" s="133" t="s">
        <v>85</v>
      </c>
      <c r="AY225" s="16" t="s">
        <v>122</v>
      </c>
      <c r="BE225" s="134">
        <f>IF(N225="základní",J225,0)</f>
        <v>0</v>
      </c>
      <c r="BF225" s="134">
        <f>IF(N225="snížená",J225,0)</f>
        <v>0</v>
      </c>
      <c r="BG225" s="134">
        <f>IF(N225="zákl. přenesená",J225,0)</f>
        <v>0</v>
      </c>
      <c r="BH225" s="134">
        <f>IF(N225="sníž. přenesená",J225,0)</f>
        <v>0</v>
      </c>
      <c r="BI225" s="134">
        <f>IF(N225="nulová",J225,0)</f>
        <v>0</v>
      </c>
      <c r="BJ225" s="16" t="s">
        <v>83</v>
      </c>
      <c r="BK225" s="134">
        <f>ROUND(I225*H225,2)</f>
        <v>0</v>
      </c>
      <c r="BL225" s="16" t="s">
        <v>127</v>
      </c>
      <c r="BM225" s="133" t="s">
        <v>395</v>
      </c>
    </row>
    <row r="226" spans="2:65" s="1" customFormat="1" ht="11.25">
      <c r="B226" s="31"/>
      <c r="D226" s="135" t="s">
        <v>129</v>
      </c>
      <c r="F226" s="136" t="s">
        <v>394</v>
      </c>
      <c r="I226" s="137"/>
      <c r="L226" s="31"/>
      <c r="M226" s="138"/>
      <c r="T226" s="52"/>
      <c r="AT226" s="16" t="s">
        <v>129</v>
      </c>
      <c r="AU226" s="16" t="s">
        <v>85</v>
      </c>
    </row>
    <row r="227" spans="2:65" s="1" customFormat="1" ht="39">
      <c r="B227" s="31"/>
      <c r="D227" s="135" t="s">
        <v>130</v>
      </c>
      <c r="F227" s="139" t="s">
        <v>396</v>
      </c>
      <c r="I227" s="137"/>
      <c r="L227" s="31"/>
      <c r="M227" s="138"/>
      <c r="T227" s="52"/>
      <c r="AT227" s="16" t="s">
        <v>130</v>
      </c>
      <c r="AU227" s="16" t="s">
        <v>85</v>
      </c>
    </row>
    <row r="228" spans="2:65" s="12" customFormat="1" ht="11.25">
      <c r="B228" s="151"/>
      <c r="D228" s="135" t="s">
        <v>215</v>
      </c>
      <c r="E228" s="152" t="s">
        <v>19</v>
      </c>
      <c r="F228" s="153" t="s">
        <v>391</v>
      </c>
      <c r="H228" s="154">
        <v>37</v>
      </c>
      <c r="I228" s="155"/>
      <c r="L228" s="151"/>
      <c r="M228" s="156"/>
      <c r="T228" s="157"/>
      <c r="AT228" s="152" t="s">
        <v>215</v>
      </c>
      <c r="AU228" s="152" t="s">
        <v>85</v>
      </c>
      <c r="AV228" s="12" t="s">
        <v>85</v>
      </c>
      <c r="AW228" s="12" t="s">
        <v>37</v>
      </c>
      <c r="AX228" s="12" t="s">
        <v>75</v>
      </c>
      <c r="AY228" s="152" t="s">
        <v>122</v>
      </c>
    </row>
    <row r="229" spans="2:65" s="13" customFormat="1" ht="11.25">
      <c r="B229" s="158"/>
      <c r="D229" s="135" t="s">
        <v>215</v>
      </c>
      <c r="E229" s="159" t="s">
        <v>19</v>
      </c>
      <c r="F229" s="160" t="s">
        <v>217</v>
      </c>
      <c r="H229" s="161">
        <v>37</v>
      </c>
      <c r="I229" s="162"/>
      <c r="L229" s="158"/>
      <c r="M229" s="163"/>
      <c r="T229" s="164"/>
      <c r="AT229" s="159" t="s">
        <v>215</v>
      </c>
      <c r="AU229" s="159" t="s">
        <v>85</v>
      </c>
      <c r="AV229" s="13" t="s">
        <v>127</v>
      </c>
      <c r="AW229" s="13" t="s">
        <v>37</v>
      </c>
      <c r="AX229" s="13" t="s">
        <v>83</v>
      </c>
      <c r="AY229" s="159" t="s">
        <v>122</v>
      </c>
    </row>
    <row r="230" spans="2:65" s="10" customFormat="1" ht="22.9" customHeight="1">
      <c r="B230" s="111"/>
      <c r="D230" s="112" t="s">
        <v>74</v>
      </c>
      <c r="E230" s="147" t="s">
        <v>397</v>
      </c>
      <c r="F230" s="147" t="s">
        <v>398</v>
      </c>
      <c r="I230" s="114"/>
      <c r="J230" s="148">
        <f>BK230</f>
        <v>0</v>
      </c>
      <c r="L230" s="111"/>
      <c r="M230" s="116"/>
      <c r="P230" s="117">
        <f>SUM(P231:P240)</f>
        <v>0</v>
      </c>
      <c r="R230" s="117">
        <f>SUM(R231:R240)</f>
        <v>0</v>
      </c>
      <c r="T230" s="118">
        <f>SUM(T231:T240)</f>
        <v>0</v>
      </c>
      <c r="AR230" s="112" t="s">
        <v>83</v>
      </c>
      <c r="AT230" s="119" t="s">
        <v>74</v>
      </c>
      <c r="AU230" s="119" t="s">
        <v>83</v>
      </c>
      <c r="AY230" s="112" t="s">
        <v>122</v>
      </c>
      <c r="BK230" s="120">
        <f>SUM(BK231:BK240)</f>
        <v>0</v>
      </c>
    </row>
    <row r="231" spans="2:65" s="1" customFormat="1" ht="33" customHeight="1">
      <c r="B231" s="31"/>
      <c r="C231" s="121" t="s">
        <v>399</v>
      </c>
      <c r="D231" s="121" t="s">
        <v>123</v>
      </c>
      <c r="E231" s="122" t="s">
        <v>400</v>
      </c>
      <c r="F231" s="123" t="s">
        <v>401</v>
      </c>
      <c r="G231" s="124" t="s">
        <v>282</v>
      </c>
      <c r="H231" s="125">
        <v>0.46600000000000003</v>
      </c>
      <c r="I231" s="126"/>
      <c r="J231" s="127">
        <f>ROUND(I231*H231,2)</f>
        <v>0</v>
      </c>
      <c r="K231" s="128"/>
      <c r="L231" s="31"/>
      <c r="M231" s="129" t="s">
        <v>19</v>
      </c>
      <c r="N231" s="130" t="s">
        <v>46</v>
      </c>
      <c r="P231" s="131">
        <f>O231*H231</f>
        <v>0</v>
      </c>
      <c r="Q231" s="131">
        <v>0</v>
      </c>
      <c r="R231" s="131">
        <f>Q231*H231</f>
        <v>0</v>
      </c>
      <c r="S231" s="131">
        <v>0</v>
      </c>
      <c r="T231" s="132">
        <f>S231*H231</f>
        <v>0</v>
      </c>
      <c r="AR231" s="133" t="s">
        <v>127</v>
      </c>
      <c r="AT231" s="133" t="s">
        <v>123</v>
      </c>
      <c r="AU231" s="133" t="s">
        <v>85</v>
      </c>
      <c r="AY231" s="16" t="s">
        <v>122</v>
      </c>
      <c r="BE231" s="134">
        <f>IF(N231="základní",J231,0)</f>
        <v>0</v>
      </c>
      <c r="BF231" s="134">
        <f>IF(N231="snížená",J231,0)</f>
        <v>0</v>
      </c>
      <c r="BG231" s="134">
        <f>IF(N231="zákl. přenesená",J231,0)</f>
        <v>0</v>
      </c>
      <c r="BH231" s="134">
        <f>IF(N231="sníž. přenesená",J231,0)</f>
        <v>0</v>
      </c>
      <c r="BI231" s="134">
        <f>IF(N231="nulová",J231,0)</f>
        <v>0</v>
      </c>
      <c r="BJ231" s="16" t="s">
        <v>83</v>
      </c>
      <c r="BK231" s="134">
        <f>ROUND(I231*H231,2)</f>
        <v>0</v>
      </c>
      <c r="BL231" s="16" t="s">
        <v>127</v>
      </c>
      <c r="BM231" s="133" t="s">
        <v>402</v>
      </c>
    </row>
    <row r="232" spans="2:65" s="1" customFormat="1" ht="19.5">
      <c r="B232" s="31"/>
      <c r="D232" s="135" t="s">
        <v>129</v>
      </c>
      <c r="F232" s="136" t="s">
        <v>403</v>
      </c>
      <c r="I232" s="137"/>
      <c r="L232" s="31"/>
      <c r="M232" s="138"/>
      <c r="T232" s="52"/>
      <c r="AT232" s="16" t="s">
        <v>129</v>
      </c>
      <c r="AU232" s="16" t="s">
        <v>85</v>
      </c>
    </row>
    <row r="233" spans="2:65" s="1" customFormat="1" ht="11.25">
      <c r="B233" s="31"/>
      <c r="D233" s="149" t="s">
        <v>213</v>
      </c>
      <c r="F233" s="150" t="s">
        <v>404</v>
      </c>
      <c r="I233" s="137"/>
      <c r="L233" s="31"/>
      <c r="M233" s="138"/>
      <c r="T233" s="52"/>
      <c r="AT233" s="16" t="s">
        <v>213</v>
      </c>
      <c r="AU233" s="16" t="s">
        <v>85</v>
      </c>
    </row>
    <row r="234" spans="2:65" s="1" customFormat="1" ht="21.75" customHeight="1">
      <c r="B234" s="31"/>
      <c r="C234" s="121" t="s">
        <v>405</v>
      </c>
      <c r="D234" s="121" t="s">
        <v>123</v>
      </c>
      <c r="E234" s="122" t="s">
        <v>406</v>
      </c>
      <c r="F234" s="123" t="s">
        <v>407</v>
      </c>
      <c r="G234" s="124" t="s">
        <v>282</v>
      </c>
      <c r="H234" s="125">
        <v>4.194</v>
      </c>
      <c r="I234" s="126"/>
      <c r="J234" s="127">
        <f>ROUND(I234*H234,2)</f>
        <v>0</v>
      </c>
      <c r="K234" s="128"/>
      <c r="L234" s="31"/>
      <c r="M234" s="129" t="s">
        <v>19</v>
      </c>
      <c r="N234" s="130" t="s">
        <v>46</v>
      </c>
      <c r="P234" s="131">
        <f>O234*H234</f>
        <v>0</v>
      </c>
      <c r="Q234" s="131">
        <v>0</v>
      </c>
      <c r="R234" s="131">
        <f>Q234*H234</f>
        <v>0</v>
      </c>
      <c r="S234" s="131">
        <v>0</v>
      </c>
      <c r="T234" s="132">
        <f>S234*H234</f>
        <v>0</v>
      </c>
      <c r="AR234" s="133" t="s">
        <v>127</v>
      </c>
      <c r="AT234" s="133" t="s">
        <v>123</v>
      </c>
      <c r="AU234" s="133" t="s">
        <v>85</v>
      </c>
      <c r="AY234" s="16" t="s">
        <v>122</v>
      </c>
      <c r="BE234" s="134">
        <f>IF(N234="základní",J234,0)</f>
        <v>0</v>
      </c>
      <c r="BF234" s="134">
        <f>IF(N234="snížená",J234,0)</f>
        <v>0</v>
      </c>
      <c r="BG234" s="134">
        <f>IF(N234="zákl. přenesená",J234,0)</f>
        <v>0</v>
      </c>
      <c r="BH234" s="134">
        <f>IF(N234="sníž. přenesená",J234,0)</f>
        <v>0</v>
      </c>
      <c r="BI234" s="134">
        <f>IF(N234="nulová",J234,0)</f>
        <v>0</v>
      </c>
      <c r="BJ234" s="16" t="s">
        <v>83</v>
      </c>
      <c r="BK234" s="134">
        <f>ROUND(I234*H234,2)</f>
        <v>0</v>
      </c>
      <c r="BL234" s="16" t="s">
        <v>127</v>
      </c>
      <c r="BM234" s="133" t="s">
        <v>408</v>
      </c>
    </row>
    <row r="235" spans="2:65" s="1" customFormat="1" ht="29.25">
      <c r="B235" s="31"/>
      <c r="D235" s="135" t="s">
        <v>129</v>
      </c>
      <c r="F235" s="136" t="s">
        <v>409</v>
      </c>
      <c r="I235" s="137"/>
      <c r="L235" s="31"/>
      <c r="M235" s="138"/>
      <c r="T235" s="52"/>
      <c r="AT235" s="16" t="s">
        <v>129</v>
      </c>
      <c r="AU235" s="16" t="s">
        <v>85</v>
      </c>
    </row>
    <row r="236" spans="2:65" s="1" customFormat="1" ht="11.25">
      <c r="B236" s="31"/>
      <c r="D236" s="149" t="s">
        <v>213</v>
      </c>
      <c r="F236" s="150" t="s">
        <v>410</v>
      </c>
      <c r="I236" s="137"/>
      <c r="L236" s="31"/>
      <c r="M236" s="138"/>
      <c r="T236" s="52"/>
      <c r="AT236" s="16" t="s">
        <v>213</v>
      </c>
      <c r="AU236" s="16" t="s">
        <v>85</v>
      </c>
    </row>
    <row r="237" spans="2:65" s="12" customFormat="1" ht="11.25">
      <c r="B237" s="151"/>
      <c r="D237" s="135" t="s">
        <v>215</v>
      </c>
      <c r="F237" s="153" t="s">
        <v>411</v>
      </c>
      <c r="H237" s="154">
        <v>4.194</v>
      </c>
      <c r="I237" s="155"/>
      <c r="L237" s="151"/>
      <c r="M237" s="156"/>
      <c r="T237" s="157"/>
      <c r="AT237" s="152" t="s">
        <v>215</v>
      </c>
      <c r="AU237" s="152" t="s">
        <v>85</v>
      </c>
      <c r="AV237" s="12" t="s">
        <v>85</v>
      </c>
      <c r="AW237" s="12" t="s">
        <v>4</v>
      </c>
      <c r="AX237" s="12" t="s">
        <v>83</v>
      </c>
      <c r="AY237" s="152" t="s">
        <v>122</v>
      </c>
    </row>
    <row r="238" spans="2:65" s="1" customFormat="1" ht="33" customHeight="1">
      <c r="B238" s="31"/>
      <c r="C238" s="121" t="s">
        <v>412</v>
      </c>
      <c r="D238" s="121" t="s">
        <v>123</v>
      </c>
      <c r="E238" s="122" t="s">
        <v>413</v>
      </c>
      <c r="F238" s="123" t="s">
        <v>414</v>
      </c>
      <c r="G238" s="124" t="s">
        <v>282</v>
      </c>
      <c r="H238" s="125">
        <v>0.46600000000000003</v>
      </c>
      <c r="I238" s="126"/>
      <c r="J238" s="127">
        <f>ROUND(I238*H238,2)</f>
        <v>0</v>
      </c>
      <c r="K238" s="128"/>
      <c r="L238" s="31"/>
      <c r="M238" s="129" t="s">
        <v>19</v>
      </c>
      <c r="N238" s="130" t="s">
        <v>46</v>
      </c>
      <c r="P238" s="131">
        <f>O238*H238</f>
        <v>0</v>
      </c>
      <c r="Q238" s="131">
        <v>0</v>
      </c>
      <c r="R238" s="131">
        <f>Q238*H238</f>
        <v>0</v>
      </c>
      <c r="S238" s="131">
        <v>0</v>
      </c>
      <c r="T238" s="132">
        <f>S238*H238</f>
        <v>0</v>
      </c>
      <c r="AR238" s="133" t="s">
        <v>127</v>
      </c>
      <c r="AT238" s="133" t="s">
        <v>123</v>
      </c>
      <c r="AU238" s="133" t="s">
        <v>85</v>
      </c>
      <c r="AY238" s="16" t="s">
        <v>122</v>
      </c>
      <c r="BE238" s="134">
        <f>IF(N238="základní",J238,0)</f>
        <v>0</v>
      </c>
      <c r="BF238" s="134">
        <f>IF(N238="snížená",J238,0)</f>
        <v>0</v>
      </c>
      <c r="BG238" s="134">
        <f>IF(N238="zákl. přenesená",J238,0)</f>
        <v>0</v>
      </c>
      <c r="BH238" s="134">
        <f>IF(N238="sníž. přenesená",J238,0)</f>
        <v>0</v>
      </c>
      <c r="BI238" s="134">
        <f>IF(N238="nulová",J238,0)</f>
        <v>0</v>
      </c>
      <c r="BJ238" s="16" t="s">
        <v>83</v>
      </c>
      <c r="BK238" s="134">
        <f>ROUND(I238*H238,2)</f>
        <v>0</v>
      </c>
      <c r="BL238" s="16" t="s">
        <v>127</v>
      </c>
      <c r="BM238" s="133" t="s">
        <v>415</v>
      </c>
    </row>
    <row r="239" spans="2:65" s="1" customFormat="1" ht="29.25">
      <c r="B239" s="31"/>
      <c r="D239" s="135" t="s">
        <v>129</v>
      </c>
      <c r="F239" s="136" t="s">
        <v>416</v>
      </c>
      <c r="I239" s="137"/>
      <c r="L239" s="31"/>
      <c r="M239" s="138"/>
      <c r="T239" s="52"/>
      <c r="AT239" s="16" t="s">
        <v>129</v>
      </c>
      <c r="AU239" s="16" t="s">
        <v>85</v>
      </c>
    </row>
    <row r="240" spans="2:65" s="1" customFormat="1" ht="11.25">
      <c r="B240" s="31"/>
      <c r="D240" s="149" t="s">
        <v>213</v>
      </c>
      <c r="F240" s="150" t="s">
        <v>417</v>
      </c>
      <c r="I240" s="137"/>
      <c r="L240" s="31"/>
      <c r="M240" s="138"/>
      <c r="T240" s="52"/>
      <c r="AT240" s="16" t="s">
        <v>213</v>
      </c>
      <c r="AU240" s="16" t="s">
        <v>85</v>
      </c>
    </row>
    <row r="241" spans="2:65" s="10" customFormat="1" ht="22.9" customHeight="1">
      <c r="B241" s="111"/>
      <c r="D241" s="112" t="s">
        <v>74</v>
      </c>
      <c r="E241" s="147" t="s">
        <v>418</v>
      </c>
      <c r="F241" s="147" t="s">
        <v>419</v>
      </c>
      <c r="I241" s="114"/>
      <c r="J241" s="148">
        <f>BK241</f>
        <v>0</v>
      </c>
      <c r="L241" s="111"/>
      <c r="M241" s="116"/>
      <c r="P241" s="117">
        <f>SUM(P242:P244)</f>
        <v>0</v>
      </c>
      <c r="R241" s="117">
        <f>SUM(R242:R244)</f>
        <v>0</v>
      </c>
      <c r="T241" s="118">
        <f>SUM(T242:T244)</f>
        <v>0</v>
      </c>
      <c r="AR241" s="112" t="s">
        <v>83</v>
      </c>
      <c r="AT241" s="119" t="s">
        <v>74</v>
      </c>
      <c r="AU241" s="119" t="s">
        <v>83</v>
      </c>
      <c r="AY241" s="112" t="s">
        <v>122</v>
      </c>
      <c r="BK241" s="120">
        <f>SUM(BK242:BK244)</f>
        <v>0</v>
      </c>
    </row>
    <row r="242" spans="2:65" s="1" customFormat="1" ht="16.5" customHeight="1">
      <c r="B242" s="31"/>
      <c r="C242" s="121" t="s">
        <v>420</v>
      </c>
      <c r="D242" s="121" t="s">
        <v>123</v>
      </c>
      <c r="E242" s="122" t="s">
        <v>421</v>
      </c>
      <c r="F242" s="123" t="s">
        <v>422</v>
      </c>
      <c r="G242" s="124" t="s">
        <v>282</v>
      </c>
      <c r="H242" s="125">
        <v>2.6419999999999999</v>
      </c>
      <c r="I242" s="126"/>
      <c r="J242" s="127">
        <f>ROUND(I242*H242,2)</f>
        <v>0</v>
      </c>
      <c r="K242" s="128"/>
      <c r="L242" s="31"/>
      <c r="M242" s="129" t="s">
        <v>19</v>
      </c>
      <c r="N242" s="130" t="s">
        <v>46</v>
      </c>
      <c r="P242" s="131">
        <f>O242*H242</f>
        <v>0</v>
      </c>
      <c r="Q242" s="131">
        <v>0</v>
      </c>
      <c r="R242" s="131">
        <f>Q242*H242</f>
        <v>0</v>
      </c>
      <c r="S242" s="131">
        <v>0</v>
      </c>
      <c r="T242" s="132">
        <f>S242*H242</f>
        <v>0</v>
      </c>
      <c r="AR242" s="133" t="s">
        <v>127</v>
      </c>
      <c r="AT242" s="133" t="s">
        <v>123</v>
      </c>
      <c r="AU242" s="133" t="s">
        <v>85</v>
      </c>
      <c r="AY242" s="16" t="s">
        <v>122</v>
      </c>
      <c r="BE242" s="134">
        <f>IF(N242="základní",J242,0)</f>
        <v>0</v>
      </c>
      <c r="BF242" s="134">
        <f>IF(N242="snížená",J242,0)</f>
        <v>0</v>
      </c>
      <c r="BG242" s="134">
        <f>IF(N242="zákl. přenesená",J242,0)</f>
        <v>0</v>
      </c>
      <c r="BH242" s="134">
        <f>IF(N242="sníž. přenesená",J242,0)</f>
        <v>0</v>
      </c>
      <c r="BI242" s="134">
        <f>IF(N242="nulová",J242,0)</f>
        <v>0</v>
      </c>
      <c r="BJ242" s="16" t="s">
        <v>83</v>
      </c>
      <c r="BK242" s="134">
        <f>ROUND(I242*H242,2)</f>
        <v>0</v>
      </c>
      <c r="BL242" s="16" t="s">
        <v>127</v>
      </c>
      <c r="BM242" s="133" t="s">
        <v>423</v>
      </c>
    </row>
    <row r="243" spans="2:65" s="1" customFormat="1" ht="19.5">
      <c r="B243" s="31"/>
      <c r="D243" s="135" t="s">
        <v>129</v>
      </c>
      <c r="F243" s="136" t="s">
        <v>424</v>
      </c>
      <c r="I243" s="137"/>
      <c r="L243" s="31"/>
      <c r="M243" s="138"/>
      <c r="T243" s="52"/>
      <c r="AT243" s="16" t="s">
        <v>129</v>
      </c>
      <c r="AU243" s="16" t="s">
        <v>85</v>
      </c>
    </row>
    <row r="244" spans="2:65" s="1" customFormat="1" ht="11.25">
      <c r="B244" s="31"/>
      <c r="D244" s="149" t="s">
        <v>213</v>
      </c>
      <c r="F244" s="150" t="s">
        <v>425</v>
      </c>
      <c r="I244" s="137"/>
      <c r="L244" s="31"/>
      <c r="M244" s="140"/>
      <c r="N244" s="141"/>
      <c r="O244" s="141"/>
      <c r="P244" s="141"/>
      <c r="Q244" s="141"/>
      <c r="R244" s="141"/>
      <c r="S244" s="141"/>
      <c r="T244" s="142"/>
      <c r="AT244" s="16" t="s">
        <v>213</v>
      </c>
      <c r="AU244" s="16" t="s">
        <v>85</v>
      </c>
    </row>
    <row r="245" spans="2:65" s="1" customFormat="1" ht="6.95" customHeight="1">
      <c r="B245" s="40"/>
      <c r="C245" s="41"/>
      <c r="D245" s="41"/>
      <c r="E245" s="41"/>
      <c r="F245" s="41"/>
      <c r="G245" s="41"/>
      <c r="H245" s="41"/>
      <c r="I245" s="41"/>
      <c r="J245" s="41"/>
      <c r="K245" s="41"/>
      <c r="L245" s="31"/>
    </row>
  </sheetData>
  <sheetProtection algorithmName="SHA-512" hashValue="qMr7B/+4TlVI0FvKffrblbfLrEbsyfkBGwaBQsbYyKSsWy8YdL26If994OYjytp/bEakIvfu4P4aZEFd0yh0iw==" saltValue="LuGr7rWHC7RlyhLih0fPKYqeqqs+uBJLDsGyfvwX7reCWB+P3iTp3yrBKofmrcxytlu4lpmQjxXbIgZaa9xGQg==" spinCount="100000" sheet="1" objects="1" scenarios="1" formatColumns="0" formatRows="0" autoFilter="0"/>
  <autoFilter ref="C84:K244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200-000000000000}"/>
    <hyperlink ref="F95" r:id="rId2" xr:uid="{00000000-0004-0000-0200-000001000000}"/>
    <hyperlink ref="F98" r:id="rId3" xr:uid="{00000000-0004-0000-0200-000002000000}"/>
    <hyperlink ref="F101" r:id="rId4" xr:uid="{00000000-0004-0000-0200-000003000000}"/>
    <hyperlink ref="F106" r:id="rId5" xr:uid="{00000000-0004-0000-0200-000004000000}"/>
    <hyperlink ref="F111" r:id="rId6" xr:uid="{00000000-0004-0000-0200-000005000000}"/>
    <hyperlink ref="F116" r:id="rId7" xr:uid="{00000000-0004-0000-0200-000006000000}"/>
    <hyperlink ref="F128" r:id="rId8" xr:uid="{00000000-0004-0000-0200-000007000000}"/>
    <hyperlink ref="F133" r:id="rId9" xr:uid="{00000000-0004-0000-0200-000008000000}"/>
    <hyperlink ref="F138" r:id="rId10" xr:uid="{00000000-0004-0000-0200-000009000000}"/>
    <hyperlink ref="F143" r:id="rId11" xr:uid="{00000000-0004-0000-0200-00000A000000}"/>
    <hyperlink ref="F165" r:id="rId12" xr:uid="{00000000-0004-0000-0200-00000B000000}"/>
    <hyperlink ref="F170" r:id="rId13" xr:uid="{00000000-0004-0000-0200-00000C000000}"/>
    <hyperlink ref="F175" r:id="rId14" xr:uid="{00000000-0004-0000-0200-00000D000000}"/>
    <hyperlink ref="F180" r:id="rId15" xr:uid="{00000000-0004-0000-0200-00000E000000}"/>
    <hyperlink ref="F185" r:id="rId16" xr:uid="{00000000-0004-0000-0200-00000F000000}"/>
    <hyperlink ref="F189" r:id="rId17" xr:uid="{00000000-0004-0000-0200-000010000000}"/>
    <hyperlink ref="F196" r:id="rId18" xr:uid="{00000000-0004-0000-0200-000011000000}"/>
    <hyperlink ref="F201" r:id="rId19" xr:uid="{00000000-0004-0000-0200-000012000000}"/>
    <hyperlink ref="F206" r:id="rId20" xr:uid="{00000000-0004-0000-0200-000013000000}"/>
    <hyperlink ref="F212" r:id="rId21" xr:uid="{00000000-0004-0000-0200-000014000000}"/>
    <hyperlink ref="F217" r:id="rId22" xr:uid="{00000000-0004-0000-0200-000015000000}"/>
    <hyperlink ref="F222" r:id="rId23" xr:uid="{00000000-0004-0000-0200-000016000000}"/>
    <hyperlink ref="F233" r:id="rId24" xr:uid="{00000000-0004-0000-0200-000017000000}"/>
    <hyperlink ref="F236" r:id="rId25" xr:uid="{00000000-0004-0000-0200-000018000000}"/>
    <hyperlink ref="F240" r:id="rId26" xr:uid="{00000000-0004-0000-0200-000019000000}"/>
    <hyperlink ref="F244" r:id="rId27" xr:uid="{00000000-0004-0000-0200-00001A000000}"/>
  </hyperlinks>
  <pageMargins left="0.39374999999999999" right="0.39374999999999999" top="0.39374999999999999" bottom="0.39374999999999999" header="0" footer="0"/>
  <pageSetup paperSize="9" scale="88" fitToHeight="100" orientation="portrait" blackAndWhite="1" r:id="rId28"/>
  <headerFooter>
    <oddFooter>&amp;CStrana &amp;P z &amp;N</oddFooter>
  </headerFooter>
  <drawing r:id="rId2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1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Jez Český mlýn, Jihlava, štěrková propust, oprava</v>
      </c>
      <c r="F7" s="223"/>
      <c r="G7" s="223"/>
      <c r="H7" s="223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30" customHeight="1">
      <c r="B9" s="31"/>
      <c r="E9" s="185" t="s">
        <v>426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8. 10. 2024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06"/>
      <c r="G18" s="206"/>
      <c r="H18" s="206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11" t="s">
        <v>19</v>
      </c>
      <c r="F27" s="211"/>
      <c r="G27" s="211"/>
      <c r="H27" s="211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ROUND(J86,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ROUND((SUM(BE86:BE312)),  2)</f>
        <v>0</v>
      </c>
      <c r="I33" s="88">
        <v>0.21</v>
      </c>
      <c r="J33" s="87">
        <f>ROUND(((SUM(BE86:BE312))*I33),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ROUND((SUM(BF86:BF312)),  2)</f>
        <v>0</v>
      </c>
      <c r="I34" s="88">
        <v>0.12</v>
      </c>
      <c r="J34" s="87">
        <f>ROUND(((SUM(BF86:BF312))*I34),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ROUND((SUM(BG86:BG312)),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ROUND((SUM(BH86:BH312)),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ROUND((SUM(BI86:BI312)),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101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22" t="str">
        <f>E7</f>
        <v>Jez Český mlýn, Jihlava, štěrková propust, oprava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99</v>
      </c>
      <c r="L49" s="31"/>
    </row>
    <row r="50" spans="2:47" s="1" customFormat="1" ht="30" customHeight="1">
      <c r="B50" s="31"/>
      <c r="E50" s="185" t="str">
        <f>E9</f>
        <v>01.2 - SO 01 Oprava stavební části - dělící zeď + dno propusti</v>
      </c>
      <c r="F50" s="224"/>
      <c r="G50" s="224"/>
      <c r="H50" s="224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Jihlava</v>
      </c>
      <c r="I52" s="26" t="s">
        <v>23</v>
      </c>
      <c r="J52" s="48" t="str">
        <f>IF(J12="","",J12)</f>
        <v>8. 10. 2024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102</v>
      </c>
      <c r="D57" s="89"/>
      <c r="E57" s="89"/>
      <c r="F57" s="89"/>
      <c r="G57" s="89"/>
      <c r="H57" s="89"/>
      <c r="I57" s="89"/>
      <c r="J57" s="96" t="s">
        <v>103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J86</f>
        <v>0</v>
      </c>
      <c r="L59" s="31"/>
      <c r="AU59" s="16" t="s">
        <v>104</v>
      </c>
    </row>
    <row r="60" spans="2:47" s="8" customFormat="1" ht="24.95" customHeight="1">
      <c r="B60" s="98"/>
      <c r="D60" s="99" t="s">
        <v>199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11" customFormat="1" ht="19.899999999999999" customHeight="1">
      <c r="B61" s="143"/>
      <c r="D61" s="144" t="s">
        <v>200</v>
      </c>
      <c r="E61" s="145"/>
      <c r="F61" s="145"/>
      <c r="G61" s="145"/>
      <c r="H61" s="145"/>
      <c r="I61" s="145"/>
      <c r="J61" s="146">
        <f>J88</f>
        <v>0</v>
      </c>
      <c r="L61" s="143"/>
    </row>
    <row r="62" spans="2:47" s="11" customFormat="1" ht="19.899999999999999" customHeight="1">
      <c r="B62" s="143"/>
      <c r="D62" s="144" t="s">
        <v>201</v>
      </c>
      <c r="E62" s="145"/>
      <c r="F62" s="145"/>
      <c r="G62" s="145"/>
      <c r="H62" s="145"/>
      <c r="I62" s="145"/>
      <c r="J62" s="146">
        <f>J151</f>
        <v>0</v>
      </c>
      <c r="L62" s="143"/>
    </row>
    <row r="63" spans="2:47" s="11" customFormat="1" ht="19.899999999999999" customHeight="1">
      <c r="B63" s="143"/>
      <c r="D63" s="144" t="s">
        <v>427</v>
      </c>
      <c r="E63" s="145"/>
      <c r="F63" s="145"/>
      <c r="G63" s="145"/>
      <c r="H63" s="145"/>
      <c r="I63" s="145"/>
      <c r="J63" s="146">
        <f>J241</f>
        <v>0</v>
      </c>
      <c r="L63" s="143"/>
    </row>
    <row r="64" spans="2:47" s="11" customFormat="1" ht="19.899999999999999" customHeight="1">
      <c r="B64" s="143"/>
      <c r="D64" s="144" t="s">
        <v>202</v>
      </c>
      <c r="E64" s="145"/>
      <c r="F64" s="145"/>
      <c r="G64" s="145"/>
      <c r="H64" s="145"/>
      <c r="I64" s="145"/>
      <c r="J64" s="146">
        <f>J270</f>
        <v>0</v>
      </c>
      <c r="L64" s="143"/>
    </row>
    <row r="65" spans="2:12" s="11" customFormat="1" ht="19.899999999999999" customHeight="1">
      <c r="B65" s="143"/>
      <c r="D65" s="144" t="s">
        <v>203</v>
      </c>
      <c r="E65" s="145"/>
      <c r="F65" s="145"/>
      <c r="G65" s="145"/>
      <c r="H65" s="145"/>
      <c r="I65" s="145"/>
      <c r="J65" s="146">
        <f>J299</f>
        <v>0</v>
      </c>
      <c r="L65" s="143"/>
    </row>
    <row r="66" spans="2:12" s="11" customFormat="1" ht="19.899999999999999" customHeight="1">
      <c r="B66" s="143"/>
      <c r="D66" s="144" t="s">
        <v>204</v>
      </c>
      <c r="E66" s="145"/>
      <c r="F66" s="145"/>
      <c r="G66" s="145"/>
      <c r="H66" s="145"/>
      <c r="I66" s="145"/>
      <c r="J66" s="146">
        <f>J309</f>
        <v>0</v>
      </c>
      <c r="L66" s="143"/>
    </row>
    <row r="67" spans="2:12" s="1" customFormat="1" ht="21.75" customHeight="1">
      <c r="B67" s="31"/>
      <c r="L67" s="31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5" customHeight="1">
      <c r="B73" s="31"/>
      <c r="C73" s="20" t="s">
        <v>106</v>
      </c>
      <c r="L73" s="31"/>
    </row>
    <row r="74" spans="2:12" s="1" customFormat="1" ht="6.95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16.5" customHeight="1">
      <c r="B76" s="31"/>
      <c r="E76" s="222" t="str">
        <f>E7</f>
        <v>Jez Český mlýn, Jihlava, štěrková propust, oprava</v>
      </c>
      <c r="F76" s="223"/>
      <c r="G76" s="223"/>
      <c r="H76" s="223"/>
      <c r="L76" s="31"/>
    </row>
    <row r="77" spans="2:12" s="1" customFormat="1" ht="12" customHeight="1">
      <c r="B77" s="31"/>
      <c r="C77" s="26" t="s">
        <v>99</v>
      </c>
      <c r="L77" s="31"/>
    </row>
    <row r="78" spans="2:12" s="1" customFormat="1" ht="30" customHeight="1">
      <c r="B78" s="31"/>
      <c r="E78" s="185" t="str">
        <f>E9</f>
        <v>01.2 - SO 01 Oprava stavební části - dělící zeď + dno propusti</v>
      </c>
      <c r="F78" s="224"/>
      <c r="G78" s="224"/>
      <c r="H78" s="224"/>
      <c r="L78" s="31"/>
    </row>
    <row r="79" spans="2:12" s="1" customFormat="1" ht="6.95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>KN Jihlava</v>
      </c>
      <c r="I80" s="26" t="s">
        <v>23</v>
      </c>
      <c r="J80" s="48" t="str">
        <f>IF(J12="","",J12)</f>
        <v>8. 10. 2024</v>
      </c>
      <c r="L80" s="31"/>
    </row>
    <row r="81" spans="2:65" s="1" customFormat="1" ht="6.95" customHeight="1">
      <c r="B81" s="31"/>
      <c r="L81" s="31"/>
    </row>
    <row r="82" spans="2:65" s="1" customFormat="1" ht="15.2" customHeight="1">
      <c r="B82" s="31"/>
      <c r="C82" s="26" t="s">
        <v>25</v>
      </c>
      <c r="F82" s="24" t="str">
        <f>E15</f>
        <v>Povodí Moravy, s.p.</v>
      </c>
      <c r="I82" s="26" t="s">
        <v>33</v>
      </c>
      <c r="J82" s="29" t="str">
        <f>E21</f>
        <v>Ing. Vít Pučálek</v>
      </c>
      <c r="L82" s="31"/>
    </row>
    <row r="83" spans="2:65" s="1" customFormat="1" ht="15.2" customHeight="1">
      <c r="B83" s="31"/>
      <c r="C83" s="26" t="s">
        <v>31</v>
      </c>
      <c r="F83" s="24" t="str">
        <f>IF(E18="","",E18)</f>
        <v>Vyplň údaj</v>
      </c>
      <c r="I83" s="26" t="s">
        <v>38</v>
      </c>
      <c r="J83" s="29" t="str">
        <f>E24</f>
        <v>Ing. Vít Pučálek</v>
      </c>
      <c r="L83" s="31"/>
    </row>
    <row r="84" spans="2:65" s="1" customFormat="1" ht="10.35" customHeight="1">
      <c r="B84" s="31"/>
      <c r="L84" s="31"/>
    </row>
    <row r="85" spans="2:65" s="9" customFormat="1" ht="29.25" customHeight="1">
      <c r="B85" s="102"/>
      <c r="C85" s="103" t="s">
        <v>107</v>
      </c>
      <c r="D85" s="104" t="s">
        <v>60</v>
      </c>
      <c r="E85" s="104" t="s">
        <v>56</v>
      </c>
      <c r="F85" s="104" t="s">
        <v>57</v>
      </c>
      <c r="G85" s="104" t="s">
        <v>108</v>
      </c>
      <c r="H85" s="104" t="s">
        <v>109</v>
      </c>
      <c r="I85" s="104" t="s">
        <v>110</v>
      </c>
      <c r="J85" s="105" t="s">
        <v>103</v>
      </c>
      <c r="K85" s="106" t="s">
        <v>111</v>
      </c>
      <c r="L85" s="102"/>
      <c r="M85" s="55" t="s">
        <v>19</v>
      </c>
      <c r="N85" s="56" t="s">
        <v>45</v>
      </c>
      <c r="O85" s="56" t="s">
        <v>112</v>
      </c>
      <c r="P85" s="56" t="s">
        <v>113</v>
      </c>
      <c r="Q85" s="56" t="s">
        <v>114</v>
      </c>
      <c r="R85" s="56" t="s">
        <v>115</v>
      </c>
      <c r="S85" s="56" t="s">
        <v>116</v>
      </c>
      <c r="T85" s="57" t="s">
        <v>117</v>
      </c>
    </row>
    <row r="86" spans="2:65" s="1" customFormat="1" ht="22.9" customHeight="1">
      <c r="B86" s="31"/>
      <c r="C86" s="60" t="s">
        <v>118</v>
      </c>
      <c r="J86" s="107">
        <f>BK86</f>
        <v>0</v>
      </c>
      <c r="L86" s="31"/>
      <c r="M86" s="58"/>
      <c r="N86" s="49"/>
      <c r="O86" s="49"/>
      <c r="P86" s="108">
        <f>P87</f>
        <v>0</v>
      </c>
      <c r="Q86" s="49"/>
      <c r="R86" s="108">
        <f>R87</f>
        <v>84.379212757236004</v>
      </c>
      <c r="S86" s="49"/>
      <c r="T86" s="109">
        <f>T87</f>
        <v>98.198999999999984</v>
      </c>
      <c r="AT86" s="16" t="s">
        <v>74</v>
      </c>
      <c r="AU86" s="16" t="s">
        <v>104</v>
      </c>
      <c r="BK86" s="110">
        <f>BK87</f>
        <v>0</v>
      </c>
    </row>
    <row r="87" spans="2:65" s="10" customFormat="1" ht="25.9" customHeight="1">
      <c r="B87" s="111"/>
      <c r="D87" s="112" t="s">
        <v>74</v>
      </c>
      <c r="E87" s="113" t="s">
        <v>205</v>
      </c>
      <c r="F87" s="113" t="s">
        <v>206</v>
      </c>
      <c r="I87" s="114"/>
      <c r="J87" s="115">
        <f>BK87</f>
        <v>0</v>
      </c>
      <c r="L87" s="111"/>
      <c r="M87" s="116"/>
      <c r="P87" s="117">
        <f>P88+P151+P241+P270+P299+P309</f>
        <v>0</v>
      </c>
      <c r="R87" s="117">
        <f>R88+R151+R241+R270+R299+R309</f>
        <v>84.379212757236004</v>
      </c>
      <c r="T87" s="118">
        <f>T88+T151+T241+T270+T299+T309</f>
        <v>98.198999999999984</v>
      </c>
      <c r="AR87" s="112" t="s">
        <v>83</v>
      </c>
      <c r="AT87" s="119" t="s">
        <v>74</v>
      </c>
      <c r="AU87" s="119" t="s">
        <v>75</v>
      </c>
      <c r="AY87" s="112" t="s">
        <v>122</v>
      </c>
      <c r="BK87" s="120">
        <f>BK88+BK151+BK241+BK270+BK299+BK309</f>
        <v>0</v>
      </c>
    </row>
    <row r="88" spans="2:65" s="10" customFormat="1" ht="22.9" customHeight="1">
      <c r="B88" s="111"/>
      <c r="D88" s="112" t="s">
        <v>74</v>
      </c>
      <c r="E88" s="147" t="s">
        <v>83</v>
      </c>
      <c r="F88" s="147" t="s">
        <v>207</v>
      </c>
      <c r="I88" s="114"/>
      <c r="J88" s="148">
        <f>BK88</f>
        <v>0</v>
      </c>
      <c r="L88" s="111"/>
      <c r="M88" s="116"/>
      <c r="P88" s="117">
        <f>SUM(P89:P150)</f>
        <v>0</v>
      </c>
      <c r="R88" s="117">
        <f>SUM(R89:R150)</f>
        <v>4.9412958999999999E-2</v>
      </c>
      <c r="T88" s="118">
        <f>SUM(T89:T150)</f>
        <v>98.198999999999984</v>
      </c>
      <c r="AR88" s="112" t="s">
        <v>83</v>
      </c>
      <c r="AT88" s="119" t="s">
        <v>74</v>
      </c>
      <c r="AU88" s="119" t="s">
        <v>83</v>
      </c>
      <c r="AY88" s="112" t="s">
        <v>122</v>
      </c>
      <c r="BK88" s="120">
        <f>SUM(BK89:BK150)</f>
        <v>0</v>
      </c>
    </row>
    <row r="89" spans="2:65" s="1" customFormat="1" ht="24.2" customHeight="1">
      <c r="B89" s="31"/>
      <c r="C89" s="121" t="s">
        <v>83</v>
      </c>
      <c r="D89" s="121" t="s">
        <v>123</v>
      </c>
      <c r="E89" s="122" t="s">
        <v>428</v>
      </c>
      <c r="F89" s="123" t="s">
        <v>429</v>
      </c>
      <c r="G89" s="124" t="s">
        <v>210</v>
      </c>
      <c r="H89" s="125">
        <v>20.7</v>
      </c>
      <c r="I89" s="126"/>
      <c r="J89" s="127">
        <f>ROUND(I89*H89,2)</f>
        <v>0</v>
      </c>
      <c r="K89" s="128"/>
      <c r="L89" s="31"/>
      <c r="M89" s="129" t="s">
        <v>19</v>
      </c>
      <c r="N89" s="130" t="s">
        <v>46</v>
      </c>
      <c r="P89" s="131">
        <f>O89*H89</f>
        <v>0</v>
      </c>
      <c r="Q89" s="131">
        <v>0</v>
      </c>
      <c r="R89" s="131">
        <f>Q89*H89</f>
        <v>0</v>
      </c>
      <c r="S89" s="131">
        <v>0.56999999999999995</v>
      </c>
      <c r="T89" s="132">
        <f>S89*H89</f>
        <v>11.798999999999998</v>
      </c>
      <c r="AR89" s="133" t="s">
        <v>127</v>
      </c>
      <c r="AT89" s="133" t="s">
        <v>123</v>
      </c>
      <c r="AU89" s="133" t="s">
        <v>85</v>
      </c>
      <c r="AY89" s="16" t="s">
        <v>122</v>
      </c>
      <c r="BE89" s="134">
        <f>IF(N89="základní",J89,0)</f>
        <v>0</v>
      </c>
      <c r="BF89" s="134">
        <f>IF(N89="snížená",J89,0)</f>
        <v>0</v>
      </c>
      <c r="BG89" s="134">
        <f>IF(N89="zákl. přenesená",J89,0)</f>
        <v>0</v>
      </c>
      <c r="BH89" s="134">
        <f>IF(N89="sníž. přenesená",J89,0)</f>
        <v>0</v>
      </c>
      <c r="BI89" s="134">
        <f>IF(N89="nulová",J89,0)</f>
        <v>0</v>
      </c>
      <c r="BJ89" s="16" t="s">
        <v>83</v>
      </c>
      <c r="BK89" s="134">
        <f>ROUND(I89*H89,2)</f>
        <v>0</v>
      </c>
      <c r="BL89" s="16" t="s">
        <v>127</v>
      </c>
      <c r="BM89" s="133" t="s">
        <v>430</v>
      </c>
    </row>
    <row r="90" spans="2:65" s="1" customFormat="1" ht="29.25">
      <c r="B90" s="31"/>
      <c r="D90" s="135" t="s">
        <v>129</v>
      </c>
      <c r="F90" s="136" t="s">
        <v>431</v>
      </c>
      <c r="I90" s="137"/>
      <c r="L90" s="31"/>
      <c r="M90" s="138"/>
      <c r="T90" s="52"/>
      <c r="AT90" s="16" t="s">
        <v>129</v>
      </c>
      <c r="AU90" s="16" t="s">
        <v>85</v>
      </c>
    </row>
    <row r="91" spans="2:65" s="1" customFormat="1" ht="11.25">
      <c r="B91" s="31"/>
      <c r="D91" s="149" t="s">
        <v>213</v>
      </c>
      <c r="F91" s="150" t="s">
        <v>432</v>
      </c>
      <c r="I91" s="137"/>
      <c r="L91" s="31"/>
      <c r="M91" s="138"/>
      <c r="T91" s="52"/>
      <c r="AT91" s="16" t="s">
        <v>213</v>
      </c>
      <c r="AU91" s="16" t="s">
        <v>85</v>
      </c>
    </row>
    <row r="92" spans="2:65" s="12" customFormat="1" ht="11.25">
      <c r="B92" s="151"/>
      <c r="D92" s="135" t="s">
        <v>215</v>
      </c>
      <c r="E92" s="152" t="s">
        <v>19</v>
      </c>
      <c r="F92" s="153" t="s">
        <v>433</v>
      </c>
      <c r="H92" s="154">
        <v>5.7</v>
      </c>
      <c r="I92" s="155"/>
      <c r="L92" s="151"/>
      <c r="M92" s="156"/>
      <c r="T92" s="157"/>
      <c r="AT92" s="152" t="s">
        <v>215</v>
      </c>
      <c r="AU92" s="152" t="s">
        <v>85</v>
      </c>
      <c r="AV92" s="12" t="s">
        <v>85</v>
      </c>
      <c r="AW92" s="12" t="s">
        <v>37</v>
      </c>
      <c r="AX92" s="12" t="s">
        <v>75</v>
      </c>
      <c r="AY92" s="152" t="s">
        <v>122</v>
      </c>
    </row>
    <row r="93" spans="2:65" s="12" customFormat="1" ht="11.25">
      <c r="B93" s="151"/>
      <c r="D93" s="135" t="s">
        <v>215</v>
      </c>
      <c r="E93" s="152" t="s">
        <v>19</v>
      </c>
      <c r="F93" s="153" t="s">
        <v>434</v>
      </c>
      <c r="H93" s="154">
        <v>15</v>
      </c>
      <c r="I93" s="155"/>
      <c r="L93" s="151"/>
      <c r="M93" s="156"/>
      <c r="T93" s="157"/>
      <c r="AT93" s="152" t="s">
        <v>215</v>
      </c>
      <c r="AU93" s="152" t="s">
        <v>85</v>
      </c>
      <c r="AV93" s="12" t="s">
        <v>85</v>
      </c>
      <c r="AW93" s="12" t="s">
        <v>37</v>
      </c>
      <c r="AX93" s="12" t="s">
        <v>75</v>
      </c>
      <c r="AY93" s="152" t="s">
        <v>122</v>
      </c>
    </row>
    <row r="94" spans="2:65" s="13" customFormat="1" ht="11.25">
      <c r="B94" s="158"/>
      <c r="D94" s="135" t="s">
        <v>215</v>
      </c>
      <c r="E94" s="159" t="s">
        <v>19</v>
      </c>
      <c r="F94" s="160" t="s">
        <v>217</v>
      </c>
      <c r="H94" s="161">
        <v>20.7</v>
      </c>
      <c r="I94" s="162"/>
      <c r="L94" s="158"/>
      <c r="M94" s="163"/>
      <c r="T94" s="164"/>
      <c r="AT94" s="159" t="s">
        <v>215</v>
      </c>
      <c r="AU94" s="159" t="s">
        <v>85</v>
      </c>
      <c r="AV94" s="13" t="s">
        <v>127</v>
      </c>
      <c r="AW94" s="13" t="s">
        <v>37</v>
      </c>
      <c r="AX94" s="13" t="s">
        <v>83</v>
      </c>
      <c r="AY94" s="159" t="s">
        <v>122</v>
      </c>
    </row>
    <row r="95" spans="2:65" s="1" customFormat="1" ht="24.2" customHeight="1">
      <c r="B95" s="31"/>
      <c r="C95" s="121" t="s">
        <v>85</v>
      </c>
      <c r="D95" s="121" t="s">
        <v>123</v>
      </c>
      <c r="E95" s="122" t="s">
        <v>208</v>
      </c>
      <c r="F95" s="123" t="s">
        <v>209</v>
      </c>
      <c r="G95" s="124" t="s">
        <v>210</v>
      </c>
      <c r="H95" s="125">
        <v>24.574999999999999</v>
      </c>
      <c r="I95" s="126"/>
      <c r="J95" s="127">
        <f>ROUND(I95*H95,2)</f>
        <v>0</v>
      </c>
      <c r="K95" s="128"/>
      <c r="L95" s="31"/>
      <c r="M95" s="129" t="s">
        <v>19</v>
      </c>
      <c r="N95" s="130" t="s">
        <v>46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2">
        <f>S95*H95</f>
        <v>0</v>
      </c>
      <c r="AR95" s="133" t="s">
        <v>127</v>
      </c>
      <c r="AT95" s="133" t="s">
        <v>123</v>
      </c>
      <c r="AU95" s="133" t="s">
        <v>85</v>
      </c>
      <c r="AY95" s="16" t="s">
        <v>122</v>
      </c>
      <c r="BE95" s="134">
        <f>IF(N95="základní",J95,0)</f>
        <v>0</v>
      </c>
      <c r="BF95" s="134">
        <f>IF(N95="snížená",J95,0)</f>
        <v>0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6" t="s">
        <v>83</v>
      </c>
      <c r="BK95" s="134">
        <f>ROUND(I95*H95,2)</f>
        <v>0</v>
      </c>
      <c r="BL95" s="16" t="s">
        <v>127</v>
      </c>
      <c r="BM95" s="133" t="s">
        <v>435</v>
      </c>
    </row>
    <row r="96" spans="2:65" s="1" customFormat="1" ht="29.25">
      <c r="B96" s="31"/>
      <c r="D96" s="135" t="s">
        <v>129</v>
      </c>
      <c r="F96" s="136" t="s">
        <v>212</v>
      </c>
      <c r="I96" s="137"/>
      <c r="L96" s="31"/>
      <c r="M96" s="138"/>
      <c r="T96" s="52"/>
      <c r="AT96" s="16" t="s">
        <v>129</v>
      </c>
      <c r="AU96" s="16" t="s">
        <v>85</v>
      </c>
    </row>
    <row r="97" spans="2:65" s="1" customFormat="1" ht="11.25">
      <c r="B97" s="31"/>
      <c r="D97" s="149" t="s">
        <v>213</v>
      </c>
      <c r="F97" s="150" t="s">
        <v>214</v>
      </c>
      <c r="I97" s="137"/>
      <c r="L97" s="31"/>
      <c r="M97" s="138"/>
      <c r="T97" s="52"/>
      <c r="AT97" s="16" t="s">
        <v>213</v>
      </c>
      <c r="AU97" s="16" t="s">
        <v>85</v>
      </c>
    </row>
    <row r="98" spans="2:65" s="12" customFormat="1" ht="11.25">
      <c r="B98" s="151"/>
      <c r="D98" s="135" t="s">
        <v>215</v>
      </c>
      <c r="E98" s="152" t="s">
        <v>19</v>
      </c>
      <c r="F98" s="153" t="s">
        <v>433</v>
      </c>
      <c r="H98" s="154">
        <v>5.7</v>
      </c>
      <c r="I98" s="155"/>
      <c r="L98" s="151"/>
      <c r="M98" s="156"/>
      <c r="T98" s="157"/>
      <c r="AT98" s="152" t="s">
        <v>215</v>
      </c>
      <c r="AU98" s="152" t="s">
        <v>85</v>
      </c>
      <c r="AV98" s="12" t="s">
        <v>85</v>
      </c>
      <c r="AW98" s="12" t="s">
        <v>37</v>
      </c>
      <c r="AX98" s="12" t="s">
        <v>75</v>
      </c>
      <c r="AY98" s="152" t="s">
        <v>122</v>
      </c>
    </row>
    <row r="99" spans="2:65" s="12" customFormat="1" ht="11.25">
      <c r="B99" s="151"/>
      <c r="D99" s="135" t="s">
        <v>215</v>
      </c>
      <c r="E99" s="152" t="s">
        <v>19</v>
      </c>
      <c r="F99" s="153" t="s">
        <v>436</v>
      </c>
      <c r="H99" s="154">
        <v>3.875</v>
      </c>
      <c r="I99" s="155"/>
      <c r="L99" s="151"/>
      <c r="M99" s="156"/>
      <c r="T99" s="157"/>
      <c r="AT99" s="152" t="s">
        <v>215</v>
      </c>
      <c r="AU99" s="152" t="s">
        <v>85</v>
      </c>
      <c r="AV99" s="12" t="s">
        <v>85</v>
      </c>
      <c r="AW99" s="12" t="s">
        <v>37</v>
      </c>
      <c r="AX99" s="12" t="s">
        <v>75</v>
      </c>
      <c r="AY99" s="152" t="s">
        <v>122</v>
      </c>
    </row>
    <row r="100" spans="2:65" s="12" customFormat="1" ht="11.25">
      <c r="B100" s="151"/>
      <c r="D100" s="135" t="s">
        <v>215</v>
      </c>
      <c r="E100" s="152" t="s">
        <v>19</v>
      </c>
      <c r="F100" s="153" t="s">
        <v>434</v>
      </c>
      <c r="H100" s="154">
        <v>15</v>
      </c>
      <c r="I100" s="155"/>
      <c r="L100" s="151"/>
      <c r="M100" s="156"/>
      <c r="T100" s="157"/>
      <c r="AT100" s="152" t="s">
        <v>215</v>
      </c>
      <c r="AU100" s="152" t="s">
        <v>85</v>
      </c>
      <c r="AV100" s="12" t="s">
        <v>85</v>
      </c>
      <c r="AW100" s="12" t="s">
        <v>37</v>
      </c>
      <c r="AX100" s="12" t="s">
        <v>75</v>
      </c>
      <c r="AY100" s="152" t="s">
        <v>122</v>
      </c>
    </row>
    <row r="101" spans="2:65" s="13" customFormat="1" ht="11.25">
      <c r="B101" s="158"/>
      <c r="D101" s="135" t="s">
        <v>215</v>
      </c>
      <c r="E101" s="159" t="s">
        <v>19</v>
      </c>
      <c r="F101" s="160" t="s">
        <v>217</v>
      </c>
      <c r="H101" s="161">
        <v>24.574999999999999</v>
      </c>
      <c r="I101" s="162"/>
      <c r="L101" s="158"/>
      <c r="M101" s="163"/>
      <c r="T101" s="164"/>
      <c r="AT101" s="159" t="s">
        <v>215</v>
      </c>
      <c r="AU101" s="159" t="s">
        <v>85</v>
      </c>
      <c r="AV101" s="13" t="s">
        <v>127</v>
      </c>
      <c r="AW101" s="13" t="s">
        <v>37</v>
      </c>
      <c r="AX101" s="13" t="s">
        <v>83</v>
      </c>
      <c r="AY101" s="159" t="s">
        <v>122</v>
      </c>
    </row>
    <row r="102" spans="2:65" s="1" customFormat="1" ht="24.2" customHeight="1">
      <c r="B102" s="31"/>
      <c r="C102" s="121" t="s">
        <v>136</v>
      </c>
      <c r="D102" s="121" t="s">
        <v>123</v>
      </c>
      <c r="E102" s="122" t="s">
        <v>218</v>
      </c>
      <c r="F102" s="123" t="s">
        <v>219</v>
      </c>
      <c r="G102" s="124" t="s">
        <v>220</v>
      </c>
      <c r="H102" s="125">
        <v>250</v>
      </c>
      <c r="I102" s="126"/>
      <c r="J102" s="127">
        <f>ROUND(I102*H102,2)</f>
        <v>0</v>
      </c>
      <c r="K102" s="128"/>
      <c r="L102" s="31"/>
      <c r="M102" s="129" t="s">
        <v>19</v>
      </c>
      <c r="N102" s="130" t="s">
        <v>46</v>
      </c>
      <c r="P102" s="131">
        <f>O102*H102</f>
        <v>0</v>
      </c>
      <c r="Q102" s="131">
        <v>6.3739199999999994E-5</v>
      </c>
      <c r="R102" s="131">
        <f>Q102*H102</f>
        <v>1.5934799999999999E-2</v>
      </c>
      <c r="S102" s="131">
        <v>0</v>
      </c>
      <c r="T102" s="132">
        <f>S102*H102</f>
        <v>0</v>
      </c>
      <c r="AR102" s="133" t="s">
        <v>127</v>
      </c>
      <c r="AT102" s="133" t="s">
        <v>123</v>
      </c>
      <c r="AU102" s="133" t="s">
        <v>85</v>
      </c>
      <c r="AY102" s="16" t="s">
        <v>122</v>
      </c>
      <c r="BE102" s="134">
        <f>IF(N102="základní",J102,0)</f>
        <v>0</v>
      </c>
      <c r="BF102" s="134">
        <f>IF(N102="snížená",J102,0)</f>
        <v>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6" t="s">
        <v>83</v>
      </c>
      <c r="BK102" s="134">
        <f>ROUND(I102*H102,2)</f>
        <v>0</v>
      </c>
      <c r="BL102" s="16" t="s">
        <v>127</v>
      </c>
      <c r="BM102" s="133" t="s">
        <v>437</v>
      </c>
    </row>
    <row r="103" spans="2:65" s="1" customFormat="1" ht="19.5">
      <c r="B103" s="31"/>
      <c r="D103" s="135" t="s">
        <v>129</v>
      </c>
      <c r="F103" s="136" t="s">
        <v>222</v>
      </c>
      <c r="I103" s="137"/>
      <c r="L103" s="31"/>
      <c r="M103" s="138"/>
      <c r="T103" s="52"/>
      <c r="AT103" s="16" t="s">
        <v>129</v>
      </c>
      <c r="AU103" s="16" t="s">
        <v>85</v>
      </c>
    </row>
    <row r="104" spans="2:65" s="1" customFormat="1" ht="11.25">
      <c r="B104" s="31"/>
      <c r="D104" s="149" t="s">
        <v>213</v>
      </c>
      <c r="F104" s="150" t="s">
        <v>223</v>
      </c>
      <c r="I104" s="137"/>
      <c r="L104" s="31"/>
      <c r="M104" s="138"/>
      <c r="T104" s="52"/>
      <c r="AT104" s="16" t="s">
        <v>213</v>
      </c>
      <c r="AU104" s="16" t="s">
        <v>85</v>
      </c>
    </row>
    <row r="105" spans="2:65" s="1" customFormat="1" ht="24.2" customHeight="1">
      <c r="B105" s="31"/>
      <c r="C105" s="121" t="s">
        <v>127</v>
      </c>
      <c r="D105" s="121" t="s">
        <v>123</v>
      </c>
      <c r="E105" s="122" t="s">
        <v>224</v>
      </c>
      <c r="F105" s="123" t="s">
        <v>225</v>
      </c>
      <c r="G105" s="124" t="s">
        <v>226</v>
      </c>
      <c r="H105" s="125">
        <v>25</v>
      </c>
      <c r="I105" s="126"/>
      <c r="J105" s="127">
        <f>ROUND(I105*H105,2)</f>
        <v>0</v>
      </c>
      <c r="K105" s="128"/>
      <c r="L105" s="31"/>
      <c r="M105" s="129" t="s">
        <v>19</v>
      </c>
      <c r="N105" s="130" t="s">
        <v>46</v>
      </c>
      <c r="P105" s="131">
        <f>O105*H105</f>
        <v>0</v>
      </c>
      <c r="Q105" s="131">
        <v>0</v>
      </c>
      <c r="R105" s="131">
        <f>Q105*H105</f>
        <v>0</v>
      </c>
      <c r="S105" s="131">
        <v>0</v>
      </c>
      <c r="T105" s="132">
        <f>S105*H105</f>
        <v>0</v>
      </c>
      <c r="AR105" s="133" t="s">
        <v>127</v>
      </c>
      <c r="AT105" s="133" t="s">
        <v>123</v>
      </c>
      <c r="AU105" s="133" t="s">
        <v>85</v>
      </c>
      <c r="AY105" s="16" t="s">
        <v>122</v>
      </c>
      <c r="BE105" s="134">
        <f>IF(N105="základní",J105,0)</f>
        <v>0</v>
      </c>
      <c r="BF105" s="134">
        <f>IF(N105="snížená",J105,0)</f>
        <v>0</v>
      </c>
      <c r="BG105" s="134">
        <f>IF(N105="zákl. přenesená",J105,0)</f>
        <v>0</v>
      </c>
      <c r="BH105" s="134">
        <f>IF(N105="sníž. přenesená",J105,0)</f>
        <v>0</v>
      </c>
      <c r="BI105" s="134">
        <f>IF(N105="nulová",J105,0)</f>
        <v>0</v>
      </c>
      <c r="BJ105" s="16" t="s">
        <v>83</v>
      </c>
      <c r="BK105" s="134">
        <f>ROUND(I105*H105,2)</f>
        <v>0</v>
      </c>
      <c r="BL105" s="16" t="s">
        <v>127</v>
      </c>
      <c r="BM105" s="133" t="s">
        <v>438</v>
      </c>
    </row>
    <row r="106" spans="2:65" s="1" customFormat="1" ht="19.5">
      <c r="B106" s="31"/>
      <c r="D106" s="135" t="s">
        <v>129</v>
      </c>
      <c r="F106" s="136" t="s">
        <v>228</v>
      </c>
      <c r="I106" s="137"/>
      <c r="L106" s="31"/>
      <c r="M106" s="138"/>
      <c r="T106" s="52"/>
      <c r="AT106" s="16" t="s">
        <v>129</v>
      </c>
      <c r="AU106" s="16" t="s">
        <v>85</v>
      </c>
    </row>
    <row r="107" spans="2:65" s="1" customFormat="1" ht="11.25">
      <c r="B107" s="31"/>
      <c r="D107" s="149" t="s">
        <v>213</v>
      </c>
      <c r="F107" s="150" t="s">
        <v>229</v>
      </c>
      <c r="I107" s="137"/>
      <c r="L107" s="31"/>
      <c r="M107" s="138"/>
      <c r="T107" s="52"/>
      <c r="AT107" s="16" t="s">
        <v>213</v>
      </c>
      <c r="AU107" s="16" t="s">
        <v>85</v>
      </c>
    </row>
    <row r="108" spans="2:65" s="1" customFormat="1" ht="33" customHeight="1">
      <c r="B108" s="31"/>
      <c r="C108" s="121" t="s">
        <v>121</v>
      </c>
      <c r="D108" s="121" t="s">
        <v>123</v>
      </c>
      <c r="E108" s="122" t="s">
        <v>439</v>
      </c>
      <c r="F108" s="123" t="s">
        <v>440</v>
      </c>
      <c r="G108" s="124" t="s">
        <v>210</v>
      </c>
      <c r="H108" s="125">
        <v>58.975000000000001</v>
      </c>
      <c r="I108" s="126"/>
      <c r="J108" s="127">
        <f>ROUND(I108*H108,2)</f>
        <v>0</v>
      </c>
      <c r="K108" s="128"/>
      <c r="L108" s="31"/>
      <c r="M108" s="129" t="s">
        <v>19</v>
      </c>
      <c r="N108" s="130" t="s">
        <v>46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127</v>
      </c>
      <c r="AT108" s="133" t="s">
        <v>123</v>
      </c>
      <c r="AU108" s="133" t="s">
        <v>85</v>
      </c>
      <c r="AY108" s="16" t="s">
        <v>122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83</v>
      </c>
      <c r="BK108" s="134">
        <f>ROUND(I108*H108,2)</f>
        <v>0</v>
      </c>
      <c r="BL108" s="16" t="s">
        <v>127</v>
      </c>
      <c r="BM108" s="133" t="s">
        <v>441</v>
      </c>
    </row>
    <row r="109" spans="2:65" s="1" customFormat="1" ht="19.5">
      <c r="B109" s="31"/>
      <c r="D109" s="135" t="s">
        <v>129</v>
      </c>
      <c r="F109" s="136" t="s">
        <v>442</v>
      </c>
      <c r="I109" s="137"/>
      <c r="L109" s="31"/>
      <c r="M109" s="138"/>
      <c r="T109" s="52"/>
      <c r="AT109" s="16" t="s">
        <v>129</v>
      </c>
      <c r="AU109" s="16" t="s">
        <v>85</v>
      </c>
    </row>
    <row r="110" spans="2:65" s="1" customFormat="1" ht="11.25">
      <c r="B110" s="31"/>
      <c r="D110" s="149" t="s">
        <v>213</v>
      </c>
      <c r="F110" s="150" t="s">
        <v>443</v>
      </c>
      <c r="I110" s="137"/>
      <c r="L110" s="31"/>
      <c r="M110" s="138"/>
      <c r="T110" s="52"/>
      <c r="AT110" s="16" t="s">
        <v>213</v>
      </c>
      <c r="AU110" s="16" t="s">
        <v>85</v>
      </c>
    </row>
    <row r="111" spans="2:65" s="12" customFormat="1" ht="11.25">
      <c r="B111" s="151"/>
      <c r="D111" s="135" t="s">
        <v>215</v>
      </c>
      <c r="E111" s="152" t="s">
        <v>19</v>
      </c>
      <c r="F111" s="153" t="s">
        <v>444</v>
      </c>
      <c r="H111" s="154">
        <v>5.7</v>
      </c>
      <c r="I111" s="155"/>
      <c r="L111" s="151"/>
      <c r="M111" s="156"/>
      <c r="T111" s="157"/>
      <c r="AT111" s="152" t="s">
        <v>215</v>
      </c>
      <c r="AU111" s="152" t="s">
        <v>85</v>
      </c>
      <c r="AV111" s="12" t="s">
        <v>85</v>
      </c>
      <c r="AW111" s="12" t="s">
        <v>37</v>
      </c>
      <c r="AX111" s="12" t="s">
        <v>75</v>
      </c>
      <c r="AY111" s="152" t="s">
        <v>122</v>
      </c>
    </row>
    <row r="112" spans="2:65" s="12" customFormat="1" ht="11.25">
      <c r="B112" s="151"/>
      <c r="D112" s="135" t="s">
        <v>215</v>
      </c>
      <c r="E112" s="152" t="s">
        <v>19</v>
      </c>
      <c r="F112" s="153" t="s">
        <v>445</v>
      </c>
      <c r="H112" s="154">
        <v>23.274999999999999</v>
      </c>
      <c r="I112" s="155"/>
      <c r="L112" s="151"/>
      <c r="M112" s="156"/>
      <c r="T112" s="157"/>
      <c r="AT112" s="152" t="s">
        <v>215</v>
      </c>
      <c r="AU112" s="152" t="s">
        <v>85</v>
      </c>
      <c r="AV112" s="12" t="s">
        <v>85</v>
      </c>
      <c r="AW112" s="12" t="s">
        <v>37</v>
      </c>
      <c r="AX112" s="12" t="s">
        <v>75</v>
      </c>
      <c r="AY112" s="152" t="s">
        <v>122</v>
      </c>
    </row>
    <row r="113" spans="2:65" s="12" customFormat="1" ht="11.25">
      <c r="B113" s="151"/>
      <c r="D113" s="135" t="s">
        <v>215</v>
      </c>
      <c r="E113" s="152" t="s">
        <v>19</v>
      </c>
      <c r="F113" s="153" t="s">
        <v>446</v>
      </c>
      <c r="H113" s="154">
        <v>30</v>
      </c>
      <c r="I113" s="155"/>
      <c r="L113" s="151"/>
      <c r="M113" s="156"/>
      <c r="T113" s="157"/>
      <c r="AT113" s="152" t="s">
        <v>215</v>
      </c>
      <c r="AU113" s="152" t="s">
        <v>85</v>
      </c>
      <c r="AV113" s="12" t="s">
        <v>85</v>
      </c>
      <c r="AW113" s="12" t="s">
        <v>37</v>
      </c>
      <c r="AX113" s="12" t="s">
        <v>75</v>
      </c>
      <c r="AY113" s="152" t="s">
        <v>122</v>
      </c>
    </row>
    <row r="114" spans="2:65" s="13" customFormat="1" ht="11.25">
      <c r="B114" s="158"/>
      <c r="D114" s="135" t="s">
        <v>215</v>
      </c>
      <c r="E114" s="159" t="s">
        <v>19</v>
      </c>
      <c r="F114" s="160" t="s">
        <v>217</v>
      </c>
      <c r="H114" s="161">
        <v>58.974999999999994</v>
      </c>
      <c r="I114" s="162"/>
      <c r="L114" s="158"/>
      <c r="M114" s="163"/>
      <c r="T114" s="164"/>
      <c r="AT114" s="159" t="s">
        <v>215</v>
      </c>
      <c r="AU114" s="159" t="s">
        <v>85</v>
      </c>
      <c r="AV114" s="13" t="s">
        <v>127</v>
      </c>
      <c r="AW114" s="13" t="s">
        <v>37</v>
      </c>
      <c r="AX114" s="13" t="s">
        <v>83</v>
      </c>
      <c r="AY114" s="159" t="s">
        <v>122</v>
      </c>
    </row>
    <row r="115" spans="2:65" s="1" customFormat="1" ht="24.2" customHeight="1">
      <c r="B115" s="31"/>
      <c r="C115" s="121" t="s">
        <v>149</v>
      </c>
      <c r="D115" s="121" t="s">
        <v>123</v>
      </c>
      <c r="E115" s="122" t="s">
        <v>447</v>
      </c>
      <c r="F115" s="123" t="s">
        <v>448</v>
      </c>
      <c r="G115" s="124" t="s">
        <v>210</v>
      </c>
      <c r="H115" s="125">
        <v>3.875</v>
      </c>
      <c r="I115" s="126"/>
      <c r="J115" s="127">
        <f>ROUND(I115*H115,2)</f>
        <v>0</v>
      </c>
      <c r="K115" s="128"/>
      <c r="L115" s="31"/>
      <c r="M115" s="129" t="s">
        <v>19</v>
      </c>
      <c r="N115" s="130" t="s">
        <v>46</v>
      </c>
      <c r="P115" s="131">
        <f>O115*H115</f>
        <v>0</v>
      </c>
      <c r="Q115" s="131">
        <v>0</v>
      </c>
      <c r="R115" s="131">
        <f>Q115*H115</f>
        <v>0</v>
      </c>
      <c r="S115" s="131">
        <v>0</v>
      </c>
      <c r="T115" s="132">
        <f>S115*H115</f>
        <v>0</v>
      </c>
      <c r="AR115" s="133" t="s">
        <v>127</v>
      </c>
      <c r="AT115" s="133" t="s">
        <v>123</v>
      </c>
      <c r="AU115" s="133" t="s">
        <v>85</v>
      </c>
      <c r="AY115" s="16" t="s">
        <v>122</v>
      </c>
      <c r="BE115" s="134">
        <f>IF(N115="základní",J115,0)</f>
        <v>0</v>
      </c>
      <c r="BF115" s="134">
        <f>IF(N115="snížená",J115,0)</f>
        <v>0</v>
      </c>
      <c r="BG115" s="134">
        <f>IF(N115="zákl. přenesená",J115,0)</f>
        <v>0</v>
      </c>
      <c r="BH115" s="134">
        <f>IF(N115="sníž. přenesená",J115,0)</f>
        <v>0</v>
      </c>
      <c r="BI115" s="134">
        <f>IF(N115="nulová",J115,0)</f>
        <v>0</v>
      </c>
      <c r="BJ115" s="16" t="s">
        <v>83</v>
      </c>
      <c r="BK115" s="134">
        <f>ROUND(I115*H115,2)</f>
        <v>0</v>
      </c>
      <c r="BL115" s="16" t="s">
        <v>127</v>
      </c>
      <c r="BM115" s="133" t="s">
        <v>449</v>
      </c>
    </row>
    <row r="116" spans="2:65" s="1" customFormat="1" ht="39">
      <c r="B116" s="31"/>
      <c r="D116" s="135" t="s">
        <v>129</v>
      </c>
      <c r="F116" s="136" t="s">
        <v>450</v>
      </c>
      <c r="I116" s="137"/>
      <c r="L116" s="31"/>
      <c r="M116" s="138"/>
      <c r="T116" s="52"/>
      <c r="AT116" s="16" t="s">
        <v>129</v>
      </c>
      <c r="AU116" s="16" t="s">
        <v>85</v>
      </c>
    </row>
    <row r="117" spans="2:65" s="1" customFormat="1" ht="11.25">
      <c r="B117" s="31"/>
      <c r="D117" s="149" t="s">
        <v>213</v>
      </c>
      <c r="F117" s="150" t="s">
        <v>451</v>
      </c>
      <c r="I117" s="137"/>
      <c r="L117" s="31"/>
      <c r="M117" s="138"/>
      <c r="T117" s="52"/>
      <c r="AT117" s="16" t="s">
        <v>213</v>
      </c>
      <c r="AU117" s="16" t="s">
        <v>85</v>
      </c>
    </row>
    <row r="118" spans="2:65" s="12" customFormat="1" ht="11.25">
      <c r="B118" s="151"/>
      <c r="D118" s="135" t="s">
        <v>215</v>
      </c>
      <c r="E118" s="152" t="s">
        <v>19</v>
      </c>
      <c r="F118" s="153" t="s">
        <v>436</v>
      </c>
      <c r="H118" s="154">
        <v>3.875</v>
      </c>
      <c r="I118" s="155"/>
      <c r="L118" s="151"/>
      <c r="M118" s="156"/>
      <c r="T118" s="157"/>
      <c r="AT118" s="152" t="s">
        <v>215</v>
      </c>
      <c r="AU118" s="152" t="s">
        <v>85</v>
      </c>
      <c r="AV118" s="12" t="s">
        <v>85</v>
      </c>
      <c r="AW118" s="12" t="s">
        <v>37</v>
      </c>
      <c r="AX118" s="12" t="s">
        <v>75</v>
      </c>
      <c r="AY118" s="152" t="s">
        <v>122</v>
      </c>
    </row>
    <row r="119" spans="2:65" s="13" customFormat="1" ht="11.25">
      <c r="B119" s="158"/>
      <c r="D119" s="135" t="s">
        <v>215</v>
      </c>
      <c r="E119" s="159" t="s">
        <v>19</v>
      </c>
      <c r="F119" s="160" t="s">
        <v>217</v>
      </c>
      <c r="H119" s="161">
        <v>3.875</v>
      </c>
      <c r="I119" s="162"/>
      <c r="L119" s="158"/>
      <c r="M119" s="163"/>
      <c r="T119" s="164"/>
      <c r="AT119" s="159" t="s">
        <v>215</v>
      </c>
      <c r="AU119" s="159" t="s">
        <v>85</v>
      </c>
      <c r="AV119" s="13" t="s">
        <v>127</v>
      </c>
      <c r="AW119" s="13" t="s">
        <v>37</v>
      </c>
      <c r="AX119" s="13" t="s">
        <v>83</v>
      </c>
      <c r="AY119" s="159" t="s">
        <v>122</v>
      </c>
    </row>
    <row r="120" spans="2:65" s="1" customFormat="1" ht="24.2" customHeight="1">
      <c r="B120" s="31"/>
      <c r="C120" s="121" t="s">
        <v>154</v>
      </c>
      <c r="D120" s="121" t="s">
        <v>123</v>
      </c>
      <c r="E120" s="122" t="s">
        <v>452</v>
      </c>
      <c r="F120" s="123" t="s">
        <v>453</v>
      </c>
      <c r="G120" s="124" t="s">
        <v>210</v>
      </c>
      <c r="H120" s="125">
        <v>36</v>
      </c>
      <c r="I120" s="126"/>
      <c r="J120" s="127">
        <f>ROUND(I120*H120,2)</f>
        <v>0</v>
      </c>
      <c r="K120" s="128"/>
      <c r="L120" s="31"/>
      <c r="M120" s="129" t="s">
        <v>19</v>
      </c>
      <c r="N120" s="130" t="s">
        <v>46</v>
      </c>
      <c r="P120" s="131">
        <f>O120*H120</f>
        <v>0</v>
      </c>
      <c r="Q120" s="131">
        <v>0</v>
      </c>
      <c r="R120" s="131">
        <f>Q120*H120</f>
        <v>0</v>
      </c>
      <c r="S120" s="131">
        <v>2.4</v>
      </c>
      <c r="T120" s="132">
        <f>S120*H120</f>
        <v>86.399999999999991</v>
      </c>
      <c r="AR120" s="133" t="s">
        <v>127</v>
      </c>
      <c r="AT120" s="133" t="s">
        <v>123</v>
      </c>
      <c r="AU120" s="133" t="s">
        <v>85</v>
      </c>
      <c r="AY120" s="16" t="s">
        <v>122</v>
      </c>
      <c r="BE120" s="134">
        <f>IF(N120="základní",J120,0)</f>
        <v>0</v>
      </c>
      <c r="BF120" s="134">
        <f>IF(N120="snížená",J120,0)</f>
        <v>0</v>
      </c>
      <c r="BG120" s="134">
        <f>IF(N120="zákl. přenesená",J120,0)</f>
        <v>0</v>
      </c>
      <c r="BH120" s="134">
        <f>IF(N120="sníž. přenesená",J120,0)</f>
        <v>0</v>
      </c>
      <c r="BI120" s="134">
        <f>IF(N120="nulová",J120,0)</f>
        <v>0</v>
      </c>
      <c r="BJ120" s="16" t="s">
        <v>83</v>
      </c>
      <c r="BK120" s="134">
        <f>ROUND(I120*H120,2)</f>
        <v>0</v>
      </c>
      <c r="BL120" s="16" t="s">
        <v>127</v>
      </c>
      <c r="BM120" s="133" t="s">
        <v>454</v>
      </c>
    </row>
    <row r="121" spans="2:65" s="1" customFormat="1" ht="29.25">
      <c r="B121" s="31"/>
      <c r="D121" s="135" t="s">
        <v>129</v>
      </c>
      <c r="F121" s="136" t="s">
        <v>455</v>
      </c>
      <c r="I121" s="137"/>
      <c r="L121" s="31"/>
      <c r="M121" s="138"/>
      <c r="T121" s="52"/>
      <c r="AT121" s="16" t="s">
        <v>129</v>
      </c>
      <c r="AU121" s="16" t="s">
        <v>85</v>
      </c>
    </row>
    <row r="122" spans="2:65" s="1" customFormat="1" ht="11.25">
      <c r="B122" s="31"/>
      <c r="D122" s="149" t="s">
        <v>213</v>
      </c>
      <c r="F122" s="150" t="s">
        <v>456</v>
      </c>
      <c r="I122" s="137"/>
      <c r="L122" s="31"/>
      <c r="M122" s="138"/>
      <c r="T122" s="52"/>
      <c r="AT122" s="16" t="s">
        <v>213</v>
      </c>
      <c r="AU122" s="16" t="s">
        <v>85</v>
      </c>
    </row>
    <row r="123" spans="2:65" s="12" customFormat="1" ht="11.25">
      <c r="B123" s="151"/>
      <c r="D123" s="135" t="s">
        <v>215</v>
      </c>
      <c r="E123" s="152" t="s">
        <v>19</v>
      </c>
      <c r="F123" s="153" t="s">
        <v>457</v>
      </c>
      <c r="H123" s="154">
        <v>16</v>
      </c>
      <c r="I123" s="155"/>
      <c r="L123" s="151"/>
      <c r="M123" s="156"/>
      <c r="T123" s="157"/>
      <c r="AT123" s="152" t="s">
        <v>215</v>
      </c>
      <c r="AU123" s="152" t="s">
        <v>85</v>
      </c>
      <c r="AV123" s="12" t="s">
        <v>85</v>
      </c>
      <c r="AW123" s="12" t="s">
        <v>37</v>
      </c>
      <c r="AX123" s="12" t="s">
        <v>75</v>
      </c>
      <c r="AY123" s="152" t="s">
        <v>122</v>
      </c>
    </row>
    <row r="124" spans="2:65" s="12" customFormat="1" ht="11.25">
      <c r="B124" s="151"/>
      <c r="D124" s="135" t="s">
        <v>215</v>
      </c>
      <c r="E124" s="152" t="s">
        <v>19</v>
      </c>
      <c r="F124" s="153" t="s">
        <v>458</v>
      </c>
      <c r="H124" s="154">
        <v>20</v>
      </c>
      <c r="I124" s="155"/>
      <c r="L124" s="151"/>
      <c r="M124" s="156"/>
      <c r="T124" s="157"/>
      <c r="AT124" s="152" t="s">
        <v>215</v>
      </c>
      <c r="AU124" s="152" t="s">
        <v>85</v>
      </c>
      <c r="AV124" s="12" t="s">
        <v>85</v>
      </c>
      <c r="AW124" s="12" t="s">
        <v>37</v>
      </c>
      <c r="AX124" s="12" t="s">
        <v>75</v>
      </c>
      <c r="AY124" s="152" t="s">
        <v>122</v>
      </c>
    </row>
    <row r="125" spans="2:65" s="13" customFormat="1" ht="11.25">
      <c r="B125" s="158"/>
      <c r="D125" s="135" t="s">
        <v>215</v>
      </c>
      <c r="E125" s="159" t="s">
        <v>19</v>
      </c>
      <c r="F125" s="160" t="s">
        <v>217</v>
      </c>
      <c r="H125" s="161">
        <v>36</v>
      </c>
      <c r="I125" s="162"/>
      <c r="L125" s="158"/>
      <c r="M125" s="163"/>
      <c r="T125" s="164"/>
      <c r="AT125" s="159" t="s">
        <v>215</v>
      </c>
      <c r="AU125" s="159" t="s">
        <v>85</v>
      </c>
      <c r="AV125" s="13" t="s">
        <v>127</v>
      </c>
      <c r="AW125" s="13" t="s">
        <v>37</v>
      </c>
      <c r="AX125" s="13" t="s">
        <v>83</v>
      </c>
      <c r="AY125" s="159" t="s">
        <v>122</v>
      </c>
    </row>
    <row r="126" spans="2:65" s="1" customFormat="1" ht="24.2" customHeight="1">
      <c r="B126" s="31"/>
      <c r="C126" s="121" t="s">
        <v>159</v>
      </c>
      <c r="D126" s="121" t="s">
        <v>123</v>
      </c>
      <c r="E126" s="122" t="s">
        <v>459</v>
      </c>
      <c r="F126" s="123" t="s">
        <v>460</v>
      </c>
      <c r="G126" s="124" t="s">
        <v>248</v>
      </c>
      <c r="H126" s="125">
        <v>39.325000000000003</v>
      </c>
      <c r="I126" s="126"/>
      <c r="J126" s="127">
        <f>ROUND(I126*H126,2)</f>
        <v>0</v>
      </c>
      <c r="K126" s="128"/>
      <c r="L126" s="31"/>
      <c r="M126" s="129" t="s">
        <v>19</v>
      </c>
      <c r="N126" s="130" t="s">
        <v>46</v>
      </c>
      <c r="P126" s="131">
        <f>O126*H126</f>
        <v>0</v>
      </c>
      <c r="Q126" s="131">
        <v>8.5132000000000003E-4</v>
      </c>
      <c r="R126" s="131">
        <f>Q126*H126</f>
        <v>3.3478159E-2</v>
      </c>
      <c r="S126" s="131">
        <v>0</v>
      </c>
      <c r="T126" s="132">
        <f>S126*H126</f>
        <v>0</v>
      </c>
      <c r="AR126" s="133" t="s">
        <v>127</v>
      </c>
      <c r="AT126" s="133" t="s">
        <v>123</v>
      </c>
      <c r="AU126" s="133" t="s">
        <v>85</v>
      </c>
      <c r="AY126" s="16" t="s">
        <v>122</v>
      </c>
      <c r="BE126" s="134">
        <f>IF(N126="základní",J126,0)</f>
        <v>0</v>
      </c>
      <c r="BF126" s="134">
        <f>IF(N126="snížená",J126,0)</f>
        <v>0</v>
      </c>
      <c r="BG126" s="134">
        <f>IF(N126="zákl. přenesená",J126,0)</f>
        <v>0</v>
      </c>
      <c r="BH126" s="134">
        <f>IF(N126="sníž. přenesená",J126,0)</f>
        <v>0</v>
      </c>
      <c r="BI126" s="134">
        <f>IF(N126="nulová",J126,0)</f>
        <v>0</v>
      </c>
      <c r="BJ126" s="16" t="s">
        <v>83</v>
      </c>
      <c r="BK126" s="134">
        <f>ROUND(I126*H126,2)</f>
        <v>0</v>
      </c>
      <c r="BL126" s="16" t="s">
        <v>127</v>
      </c>
      <c r="BM126" s="133" t="s">
        <v>461</v>
      </c>
    </row>
    <row r="127" spans="2:65" s="1" customFormat="1" ht="19.5">
      <c r="B127" s="31"/>
      <c r="D127" s="135" t="s">
        <v>129</v>
      </c>
      <c r="F127" s="136" t="s">
        <v>462</v>
      </c>
      <c r="I127" s="137"/>
      <c r="L127" s="31"/>
      <c r="M127" s="138"/>
      <c r="T127" s="52"/>
      <c r="AT127" s="16" t="s">
        <v>129</v>
      </c>
      <c r="AU127" s="16" t="s">
        <v>85</v>
      </c>
    </row>
    <row r="128" spans="2:65" s="1" customFormat="1" ht="11.25">
      <c r="B128" s="31"/>
      <c r="D128" s="149" t="s">
        <v>213</v>
      </c>
      <c r="F128" s="150" t="s">
        <v>463</v>
      </c>
      <c r="I128" s="137"/>
      <c r="L128" s="31"/>
      <c r="M128" s="138"/>
      <c r="T128" s="52"/>
      <c r="AT128" s="16" t="s">
        <v>213</v>
      </c>
      <c r="AU128" s="16" t="s">
        <v>85</v>
      </c>
    </row>
    <row r="129" spans="2:65" s="12" customFormat="1" ht="11.25">
      <c r="B129" s="151"/>
      <c r="D129" s="135" t="s">
        <v>215</v>
      </c>
      <c r="E129" s="152" t="s">
        <v>19</v>
      </c>
      <c r="F129" s="153" t="s">
        <v>464</v>
      </c>
      <c r="H129" s="154">
        <v>39.325000000000003</v>
      </c>
      <c r="I129" s="155"/>
      <c r="L129" s="151"/>
      <c r="M129" s="156"/>
      <c r="T129" s="157"/>
      <c r="AT129" s="152" t="s">
        <v>215</v>
      </c>
      <c r="AU129" s="152" t="s">
        <v>85</v>
      </c>
      <c r="AV129" s="12" t="s">
        <v>85</v>
      </c>
      <c r="AW129" s="12" t="s">
        <v>37</v>
      </c>
      <c r="AX129" s="12" t="s">
        <v>75</v>
      </c>
      <c r="AY129" s="152" t="s">
        <v>122</v>
      </c>
    </row>
    <row r="130" spans="2:65" s="13" customFormat="1" ht="11.25">
      <c r="B130" s="158"/>
      <c r="D130" s="135" t="s">
        <v>215</v>
      </c>
      <c r="E130" s="159" t="s">
        <v>19</v>
      </c>
      <c r="F130" s="160" t="s">
        <v>217</v>
      </c>
      <c r="H130" s="161">
        <v>39.325000000000003</v>
      </c>
      <c r="I130" s="162"/>
      <c r="L130" s="158"/>
      <c r="M130" s="163"/>
      <c r="T130" s="164"/>
      <c r="AT130" s="159" t="s">
        <v>215</v>
      </c>
      <c r="AU130" s="159" t="s">
        <v>85</v>
      </c>
      <c r="AV130" s="13" t="s">
        <v>127</v>
      </c>
      <c r="AW130" s="13" t="s">
        <v>37</v>
      </c>
      <c r="AX130" s="13" t="s">
        <v>83</v>
      </c>
      <c r="AY130" s="159" t="s">
        <v>122</v>
      </c>
    </row>
    <row r="131" spans="2:65" s="1" customFormat="1" ht="24.2" customHeight="1">
      <c r="B131" s="31"/>
      <c r="C131" s="121" t="s">
        <v>164</v>
      </c>
      <c r="D131" s="121" t="s">
        <v>123</v>
      </c>
      <c r="E131" s="122" t="s">
        <v>465</v>
      </c>
      <c r="F131" s="123" t="s">
        <v>466</v>
      </c>
      <c r="G131" s="124" t="s">
        <v>248</v>
      </c>
      <c r="H131" s="125">
        <v>39.325000000000003</v>
      </c>
      <c r="I131" s="126"/>
      <c r="J131" s="127">
        <f>ROUND(I131*H131,2)</f>
        <v>0</v>
      </c>
      <c r="K131" s="128"/>
      <c r="L131" s="31"/>
      <c r="M131" s="129" t="s">
        <v>19</v>
      </c>
      <c r="N131" s="130" t="s">
        <v>46</v>
      </c>
      <c r="P131" s="131">
        <f>O131*H131</f>
        <v>0</v>
      </c>
      <c r="Q131" s="131">
        <v>0</v>
      </c>
      <c r="R131" s="131">
        <f>Q131*H131</f>
        <v>0</v>
      </c>
      <c r="S131" s="131">
        <v>0</v>
      </c>
      <c r="T131" s="132">
        <f>S131*H131</f>
        <v>0</v>
      </c>
      <c r="AR131" s="133" t="s">
        <v>127</v>
      </c>
      <c r="AT131" s="133" t="s">
        <v>123</v>
      </c>
      <c r="AU131" s="133" t="s">
        <v>85</v>
      </c>
      <c r="AY131" s="16" t="s">
        <v>122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16" t="s">
        <v>83</v>
      </c>
      <c r="BK131" s="134">
        <f>ROUND(I131*H131,2)</f>
        <v>0</v>
      </c>
      <c r="BL131" s="16" t="s">
        <v>127</v>
      </c>
      <c r="BM131" s="133" t="s">
        <v>467</v>
      </c>
    </row>
    <row r="132" spans="2:65" s="1" customFormat="1" ht="29.25">
      <c r="B132" s="31"/>
      <c r="D132" s="135" t="s">
        <v>129</v>
      </c>
      <c r="F132" s="136" t="s">
        <v>468</v>
      </c>
      <c r="I132" s="137"/>
      <c r="L132" s="31"/>
      <c r="M132" s="138"/>
      <c r="T132" s="52"/>
      <c r="AT132" s="16" t="s">
        <v>129</v>
      </c>
      <c r="AU132" s="16" t="s">
        <v>85</v>
      </c>
    </row>
    <row r="133" spans="2:65" s="1" customFormat="1" ht="11.25">
      <c r="B133" s="31"/>
      <c r="D133" s="149" t="s">
        <v>213</v>
      </c>
      <c r="F133" s="150" t="s">
        <v>469</v>
      </c>
      <c r="I133" s="137"/>
      <c r="L133" s="31"/>
      <c r="M133" s="138"/>
      <c r="T133" s="52"/>
      <c r="AT133" s="16" t="s">
        <v>213</v>
      </c>
      <c r="AU133" s="16" t="s">
        <v>85</v>
      </c>
    </row>
    <row r="134" spans="2:65" s="12" customFormat="1" ht="11.25">
      <c r="B134" s="151"/>
      <c r="D134" s="135" t="s">
        <v>215</v>
      </c>
      <c r="E134" s="152" t="s">
        <v>19</v>
      </c>
      <c r="F134" s="153" t="s">
        <v>464</v>
      </c>
      <c r="H134" s="154">
        <v>39.325000000000003</v>
      </c>
      <c r="I134" s="155"/>
      <c r="L134" s="151"/>
      <c r="M134" s="156"/>
      <c r="T134" s="157"/>
      <c r="AT134" s="152" t="s">
        <v>215</v>
      </c>
      <c r="AU134" s="152" t="s">
        <v>85</v>
      </c>
      <c r="AV134" s="12" t="s">
        <v>85</v>
      </c>
      <c r="AW134" s="12" t="s">
        <v>37</v>
      </c>
      <c r="AX134" s="12" t="s">
        <v>75</v>
      </c>
      <c r="AY134" s="152" t="s">
        <v>122</v>
      </c>
    </row>
    <row r="135" spans="2:65" s="13" customFormat="1" ht="11.25">
      <c r="B135" s="158"/>
      <c r="D135" s="135" t="s">
        <v>215</v>
      </c>
      <c r="E135" s="159" t="s">
        <v>19</v>
      </c>
      <c r="F135" s="160" t="s">
        <v>217</v>
      </c>
      <c r="H135" s="161">
        <v>39.325000000000003</v>
      </c>
      <c r="I135" s="162"/>
      <c r="L135" s="158"/>
      <c r="M135" s="163"/>
      <c r="T135" s="164"/>
      <c r="AT135" s="159" t="s">
        <v>215</v>
      </c>
      <c r="AU135" s="159" t="s">
        <v>85</v>
      </c>
      <c r="AV135" s="13" t="s">
        <v>127</v>
      </c>
      <c r="AW135" s="13" t="s">
        <v>37</v>
      </c>
      <c r="AX135" s="13" t="s">
        <v>83</v>
      </c>
      <c r="AY135" s="159" t="s">
        <v>122</v>
      </c>
    </row>
    <row r="136" spans="2:65" s="1" customFormat="1" ht="24.2" customHeight="1">
      <c r="B136" s="31"/>
      <c r="C136" s="121" t="s">
        <v>169</v>
      </c>
      <c r="D136" s="121" t="s">
        <v>123</v>
      </c>
      <c r="E136" s="122" t="s">
        <v>470</v>
      </c>
      <c r="F136" s="123" t="s">
        <v>471</v>
      </c>
      <c r="G136" s="124" t="s">
        <v>210</v>
      </c>
      <c r="H136" s="125">
        <v>155.9</v>
      </c>
      <c r="I136" s="126"/>
      <c r="J136" s="127">
        <f>ROUND(I136*H136,2)</f>
        <v>0</v>
      </c>
      <c r="K136" s="128"/>
      <c r="L136" s="31"/>
      <c r="M136" s="129" t="s">
        <v>19</v>
      </c>
      <c r="N136" s="130" t="s">
        <v>46</v>
      </c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AR136" s="133" t="s">
        <v>127</v>
      </c>
      <c r="AT136" s="133" t="s">
        <v>123</v>
      </c>
      <c r="AU136" s="133" t="s">
        <v>85</v>
      </c>
      <c r="AY136" s="16" t="s">
        <v>122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16" t="s">
        <v>83</v>
      </c>
      <c r="BK136" s="134">
        <f>ROUND(I136*H136,2)</f>
        <v>0</v>
      </c>
      <c r="BL136" s="16" t="s">
        <v>127</v>
      </c>
      <c r="BM136" s="133" t="s">
        <v>472</v>
      </c>
    </row>
    <row r="137" spans="2:65" s="1" customFormat="1" ht="19.5">
      <c r="B137" s="31"/>
      <c r="D137" s="135" t="s">
        <v>129</v>
      </c>
      <c r="F137" s="136" t="s">
        <v>473</v>
      </c>
      <c r="I137" s="137"/>
      <c r="L137" s="31"/>
      <c r="M137" s="138"/>
      <c r="T137" s="52"/>
      <c r="AT137" s="16" t="s">
        <v>129</v>
      </c>
      <c r="AU137" s="16" t="s">
        <v>85</v>
      </c>
    </row>
    <row r="138" spans="2:65" s="1" customFormat="1" ht="11.25">
      <c r="B138" s="31"/>
      <c r="D138" s="149" t="s">
        <v>213</v>
      </c>
      <c r="F138" s="150" t="s">
        <v>474</v>
      </c>
      <c r="I138" s="137"/>
      <c r="L138" s="31"/>
      <c r="M138" s="138"/>
      <c r="T138" s="52"/>
      <c r="AT138" s="16" t="s">
        <v>213</v>
      </c>
      <c r="AU138" s="16" t="s">
        <v>85</v>
      </c>
    </row>
    <row r="139" spans="2:65" s="14" customFormat="1" ht="11.25">
      <c r="B139" s="176"/>
      <c r="D139" s="135" t="s">
        <v>215</v>
      </c>
      <c r="E139" s="177" t="s">
        <v>19</v>
      </c>
      <c r="F139" s="178" t="s">
        <v>475</v>
      </c>
      <c r="H139" s="177" t="s">
        <v>19</v>
      </c>
      <c r="I139" s="179"/>
      <c r="L139" s="176"/>
      <c r="M139" s="180"/>
      <c r="T139" s="181"/>
      <c r="AT139" s="177" t="s">
        <v>215</v>
      </c>
      <c r="AU139" s="177" t="s">
        <v>85</v>
      </c>
      <c r="AV139" s="14" t="s">
        <v>83</v>
      </c>
      <c r="AW139" s="14" t="s">
        <v>37</v>
      </c>
      <c r="AX139" s="14" t="s">
        <v>75</v>
      </c>
      <c r="AY139" s="177" t="s">
        <v>122</v>
      </c>
    </row>
    <row r="140" spans="2:65" s="12" customFormat="1" ht="11.25">
      <c r="B140" s="151"/>
      <c r="D140" s="135" t="s">
        <v>215</v>
      </c>
      <c r="E140" s="152" t="s">
        <v>19</v>
      </c>
      <c r="F140" s="153" t="s">
        <v>476</v>
      </c>
      <c r="H140" s="154">
        <v>22.8</v>
      </c>
      <c r="I140" s="155"/>
      <c r="L140" s="151"/>
      <c r="M140" s="156"/>
      <c r="T140" s="157"/>
      <c r="AT140" s="152" t="s">
        <v>215</v>
      </c>
      <c r="AU140" s="152" t="s">
        <v>85</v>
      </c>
      <c r="AV140" s="12" t="s">
        <v>85</v>
      </c>
      <c r="AW140" s="12" t="s">
        <v>37</v>
      </c>
      <c r="AX140" s="12" t="s">
        <v>75</v>
      </c>
      <c r="AY140" s="152" t="s">
        <v>122</v>
      </c>
    </row>
    <row r="141" spans="2:65" s="12" customFormat="1" ht="11.25">
      <c r="B141" s="151"/>
      <c r="D141" s="135" t="s">
        <v>215</v>
      </c>
      <c r="E141" s="152" t="s">
        <v>19</v>
      </c>
      <c r="F141" s="153" t="s">
        <v>477</v>
      </c>
      <c r="H141" s="154">
        <v>93.1</v>
      </c>
      <c r="I141" s="155"/>
      <c r="L141" s="151"/>
      <c r="M141" s="156"/>
      <c r="T141" s="157"/>
      <c r="AT141" s="152" t="s">
        <v>215</v>
      </c>
      <c r="AU141" s="152" t="s">
        <v>85</v>
      </c>
      <c r="AV141" s="12" t="s">
        <v>85</v>
      </c>
      <c r="AW141" s="12" t="s">
        <v>37</v>
      </c>
      <c r="AX141" s="12" t="s">
        <v>75</v>
      </c>
      <c r="AY141" s="152" t="s">
        <v>122</v>
      </c>
    </row>
    <row r="142" spans="2:65" s="12" customFormat="1" ht="11.25">
      <c r="B142" s="151"/>
      <c r="D142" s="135" t="s">
        <v>215</v>
      </c>
      <c r="E142" s="152" t="s">
        <v>19</v>
      </c>
      <c r="F142" s="153" t="s">
        <v>478</v>
      </c>
      <c r="H142" s="154">
        <v>40</v>
      </c>
      <c r="I142" s="155"/>
      <c r="L142" s="151"/>
      <c r="M142" s="156"/>
      <c r="T142" s="157"/>
      <c r="AT142" s="152" t="s">
        <v>215</v>
      </c>
      <c r="AU142" s="152" t="s">
        <v>85</v>
      </c>
      <c r="AV142" s="12" t="s">
        <v>85</v>
      </c>
      <c r="AW142" s="12" t="s">
        <v>37</v>
      </c>
      <c r="AX142" s="12" t="s">
        <v>75</v>
      </c>
      <c r="AY142" s="152" t="s">
        <v>122</v>
      </c>
    </row>
    <row r="143" spans="2:65" s="13" customFormat="1" ht="11.25">
      <c r="B143" s="158"/>
      <c r="D143" s="135" t="s">
        <v>215</v>
      </c>
      <c r="E143" s="159" t="s">
        <v>19</v>
      </c>
      <c r="F143" s="160" t="s">
        <v>217</v>
      </c>
      <c r="H143" s="161">
        <v>155.89999999999998</v>
      </c>
      <c r="I143" s="162"/>
      <c r="L143" s="158"/>
      <c r="M143" s="163"/>
      <c r="T143" s="164"/>
      <c r="AT143" s="159" t="s">
        <v>215</v>
      </c>
      <c r="AU143" s="159" t="s">
        <v>85</v>
      </c>
      <c r="AV143" s="13" t="s">
        <v>127</v>
      </c>
      <c r="AW143" s="13" t="s">
        <v>37</v>
      </c>
      <c r="AX143" s="13" t="s">
        <v>83</v>
      </c>
      <c r="AY143" s="159" t="s">
        <v>122</v>
      </c>
    </row>
    <row r="144" spans="2:65" s="1" customFormat="1" ht="24.2" customHeight="1">
      <c r="B144" s="31"/>
      <c r="C144" s="121" t="s">
        <v>174</v>
      </c>
      <c r="D144" s="121" t="s">
        <v>123</v>
      </c>
      <c r="E144" s="122" t="s">
        <v>241</v>
      </c>
      <c r="F144" s="123" t="s">
        <v>242</v>
      </c>
      <c r="G144" s="124" t="s">
        <v>210</v>
      </c>
      <c r="H144" s="125">
        <v>38.975000000000001</v>
      </c>
      <c r="I144" s="126"/>
      <c r="J144" s="127">
        <f>ROUND(I144*H144,2)</f>
        <v>0</v>
      </c>
      <c r="K144" s="128"/>
      <c r="L144" s="31"/>
      <c r="M144" s="129" t="s">
        <v>19</v>
      </c>
      <c r="N144" s="130" t="s">
        <v>46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2">
        <f>S144*H144</f>
        <v>0</v>
      </c>
      <c r="AR144" s="133" t="s">
        <v>127</v>
      </c>
      <c r="AT144" s="133" t="s">
        <v>123</v>
      </c>
      <c r="AU144" s="133" t="s">
        <v>85</v>
      </c>
      <c r="AY144" s="16" t="s">
        <v>122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6" t="s">
        <v>83</v>
      </c>
      <c r="BK144" s="134">
        <f>ROUND(I144*H144,2)</f>
        <v>0</v>
      </c>
      <c r="BL144" s="16" t="s">
        <v>127</v>
      </c>
      <c r="BM144" s="133" t="s">
        <v>479</v>
      </c>
    </row>
    <row r="145" spans="2:65" s="1" customFormat="1" ht="29.25">
      <c r="B145" s="31"/>
      <c r="D145" s="135" t="s">
        <v>129</v>
      </c>
      <c r="F145" s="136" t="s">
        <v>244</v>
      </c>
      <c r="I145" s="137"/>
      <c r="L145" s="31"/>
      <c r="M145" s="138"/>
      <c r="T145" s="52"/>
      <c r="AT145" s="16" t="s">
        <v>129</v>
      </c>
      <c r="AU145" s="16" t="s">
        <v>85</v>
      </c>
    </row>
    <row r="146" spans="2:65" s="1" customFormat="1" ht="11.25">
      <c r="B146" s="31"/>
      <c r="D146" s="149" t="s">
        <v>213</v>
      </c>
      <c r="F146" s="150" t="s">
        <v>245</v>
      </c>
      <c r="I146" s="137"/>
      <c r="L146" s="31"/>
      <c r="M146" s="138"/>
      <c r="T146" s="52"/>
      <c r="AT146" s="16" t="s">
        <v>213</v>
      </c>
      <c r="AU146" s="16" t="s">
        <v>85</v>
      </c>
    </row>
    <row r="147" spans="2:65" s="12" customFormat="1" ht="11.25">
      <c r="B147" s="151"/>
      <c r="D147" s="135" t="s">
        <v>215</v>
      </c>
      <c r="E147" s="152" t="s">
        <v>19</v>
      </c>
      <c r="F147" s="153" t="s">
        <v>444</v>
      </c>
      <c r="H147" s="154">
        <v>5.7</v>
      </c>
      <c r="I147" s="155"/>
      <c r="L147" s="151"/>
      <c r="M147" s="156"/>
      <c r="T147" s="157"/>
      <c r="AT147" s="152" t="s">
        <v>215</v>
      </c>
      <c r="AU147" s="152" t="s">
        <v>85</v>
      </c>
      <c r="AV147" s="12" t="s">
        <v>85</v>
      </c>
      <c r="AW147" s="12" t="s">
        <v>37</v>
      </c>
      <c r="AX147" s="12" t="s">
        <v>75</v>
      </c>
      <c r="AY147" s="152" t="s">
        <v>122</v>
      </c>
    </row>
    <row r="148" spans="2:65" s="12" customFormat="1" ht="11.25">
      <c r="B148" s="151"/>
      <c r="D148" s="135" t="s">
        <v>215</v>
      </c>
      <c r="E148" s="152" t="s">
        <v>19</v>
      </c>
      <c r="F148" s="153" t="s">
        <v>445</v>
      </c>
      <c r="H148" s="154">
        <v>23.274999999999999</v>
      </c>
      <c r="I148" s="155"/>
      <c r="L148" s="151"/>
      <c r="M148" s="156"/>
      <c r="T148" s="157"/>
      <c r="AT148" s="152" t="s">
        <v>215</v>
      </c>
      <c r="AU148" s="152" t="s">
        <v>85</v>
      </c>
      <c r="AV148" s="12" t="s">
        <v>85</v>
      </c>
      <c r="AW148" s="12" t="s">
        <v>37</v>
      </c>
      <c r="AX148" s="12" t="s">
        <v>75</v>
      </c>
      <c r="AY148" s="152" t="s">
        <v>122</v>
      </c>
    </row>
    <row r="149" spans="2:65" s="12" customFormat="1" ht="11.25">
      <c r="B149" s="151"/>
      <c r="D149" s="135" t="s">
        <v>215</v>
      </c>
      <c r="E149" s="152" t="s">
        <v>19</v>
      </c>
      <c r="F149" s="153" t="s">
        <v>480</v>
      </c>
      <c r="H149" s="154">
        <v>10</v>
      </c>
      <c r="I149" s="155"/>
      <c r="L149" s="151"/>
      <c r="M149" s="156"/>
      <c r="T149" s="157"/>
      <c r="AT149" s="152" t="s">
        <v>215</v>
      </c>
      <c r="AU149" s="152" t="s">
        <v>85</v>
      </c>
      <c r="AV149" s="12" t="s">
        <v>85</v>
      </c>
      <c r="AW149" s="12" t="s">
        <v>37</v>
      </c>
      <c r="AX149" s="12" t="s">
        <v>75</v>
      </c>
      <c r="AY149" s="152" t="s">
        <v>122</v>
      </c>
    </row>
    <row r="150" spans="2:65" s="13" customFormat="1" ht="11.25">
      <c r="B150" s="158"/>
      <c r="D150" s="135" t="s">
        <v>215</v>
      </c>
      <c r="E150" s="159" t="s">
        <v>19</v>
      </c>
      <c r="F150" s="160" t="s">
        <v>217</v>
      </c>
      <c r="H150" s="161">
        <v>38.974999999999994</v>
      </c>
      <c r="I150" s="162"/>
      <c r="L150" s="158"/>
      <c r="M150" s="163"/>
      <c r="T150" s="164"/>
      <c r="AT150" s="159" t="s">
        <v>215</v>
      </c>
      <c r="AU150" s="159" t="s">
        <v>85</v>
      </c>
      <c r="AV150" s="13" t="s">
        <v>127</v>
      </c>
      <c r="AW150" s="13" t="s">
        <v>37</v>
      </c>
      <c r="AX150" s="13" t="s">
        <v>83</v>
      </c>
      <c r="AY150" s="159" t="s">
        <v>122</v>
      </c>
    </row>
    <row r="151" spans="2:65" s="10" customFormat="1" ht="22.9" customHeight="1">
      <c r="B151" s="111"/>
      <c r="D151" s="112" t="s">
        <v>74</v>
      </c>
      <c r="E151" s="147" t="s">
        <v>136</v>
      </c>
      <c r="F151" s="147" t="s">
        <v>258</v>
      </c>
      <c r="I151" s="114"/>
      <c r="J151" s="148">
        <f>BK151</f>
        <v>0</v>
      </c>
      <c r="L151" s="111"/>
      <c r="M151" s="116"/>
      <c r="P151" s="117">
        <f>SUM(P152:P240)</f>
        <v>0</v>
      </c>
      <c r="R151" s="117">
        <f>SUM(R152:R240)</f>
        <v>10.045539798236</v>
      </c>
      <c r="T151" s="118">
        <f>SUM(T152:T240)</f>
        <v>0</v>
      </c>
      <c r="AR151" s="112" t="s">
        <v>83</v>
      </c>
      <c r="AT151" s="119" t="s">
        <v>74</v>
      </c>
      <c r="AU151" s="119" t="s">
        <v>83</v>
      </c>
      <c r="AY151" s="112" t="s">
        <v>122</v>
      </c>
      <c r="BK151" s="120">
        <f>SUM(BK152:BK240)</f>
        <v>0</v>
      </c>
    </row>
    <row r="152" spans="2:65" s="1" customFormat="1" ht="16.5" customHeight="1">
      <c r="B152" s="31"/>
      <c r="C152" s="121" t="s">
        <v>8</v>
      </c>
      <c r="D152" s="121" t="s">
        <v>123</v>
      </c>
      <c r="E152" s="122" t="s">
        <v>263</v>
      </c>
      <c r="F152" s="123" t="s">
        <v>264</v>
      </c>
      <c r="G152" s="124" t="s">
        <v>210</v>
      </c>
      <c r="H152" s="125">
        <v>2.2040000000000002</v>
      </c>
      <c r="I152" s="126"/>
      <c r="J152" s="127">
        <f>ROUND(I152*H152,2)</f>
        <v>0</v>
      </c>
      <c r="K152" s="128"/>
      <c r="L152" s="31"/>
      <c r="M152" s="129" t="s">
        <v>19</v>
      </c>
      <c r="N152" s="130" t="s">
        <v>46</v>
      </c>
      <c r="P152" s="131">
        <f>O152*H152</f>
        <v>0</v>
      </c>
      <c r="Q152" s="131">
        <v>0</v>
      </c>
      <c r="R152" s="131">
        <f>Q152*H152</f>
        <v>0</v>
      </c>
      <c r="S152" s="131">
        <v>0</v>
      </c>
      <c r="T152" s="132">
        <f>S152*H152</f>
        <v>0</v>
      </c>
      <c r="AR152" s="133" t="s">
        <v>127</v>
      </c>
      <c r="AT152" s="133" t="s">
        <v>123</v>
      </c>
      <c r="AU152" s="133" t="s">
        <v>85</v>
      </c>
      <c r="AY152" s="16" t="s">
        <v>122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16" t="s">
        <v>83</v>
      </c>
      <c r="BK152" s="134">
        <f>ROUND(I152*H152,2)</f>
        <v>0</v>
      </c>
      <c r="BL152" s="16" t="s">
        <v>127</v>
      </c>
      <c r="BM152" s="133" t="s">
        <v>481</v>
      </c>
    </row>
    <row r="153" spans="2:65" s="1" customFormat="1" ht="11.25">
      <c r="B153" s="31"/>
      <c r="D153" s="135" t="s">
        <v>129</v>
      </c>
      <c r="F153" s="136" t="s">
        <v>266</v>
      </c>
      <c r="I153" s="137"/>
      <c r="L153" s="31"/>
      <c r="M153" s="138"/>
      <c r="T153" s="52"/>
      <c r="AT153" s="16" t="s">
        <v>129</v>
      </c>
      <c r="AU153" s="16" t="s">
        <v>85</v>
      </c>
    </row>
    <row r="154" spans="2:65" s="1" customFormat="1" ht="11.25">
      <c r="B154" s="31"/>
      <c r="D154" s="149" t="s">
        <v>213</v>
      </c>
      <c r="F154" s="150" t="s">
        <v>267</v>
      </c>
      <c r="I154" s="137"/>
      <c r="L154" s="31"/>
      <c r="M154" s="138"/>
      <c r="T154" s="52"/>
      <c r="AT154" s="16" t="s">
        <v>213</v>
      </c>
      <c r="AU154" s="16" t="s">
        <v>85</v>
      </c>
    </row>
    <row r="155" spans="2:65" s="12" customFormat="1" ht="22.5">
      <c r="B155" s="151"/>
      <c r="D155" s="135" t="s">
        <v>215</v>
      </c>
      <c r="E155" s="152" t="s">
        <v>19</v>
      </c>
      <c r="F155" s="153" t="s">
        <v>482</v>
      </c>
      <c r="H155" s="154">
        <v>2.2040000000000002</v>
      </c>
      <c r="I155" s="155"/>
      <c r="L155" s="151"/>
      <c r="M155" s="156"/>
      <c r="T155" s="157"/>
      <c r="AT155" s="152" t="s">
        <v>215</v>
      </c>
      <c r="AU155" s="152" t="s">
        <v>85</v>
      </c>
      <c r="AV155" s="12" t="s">
        <v>85</v>
      </c>
      <c r="AW155" s="12" t="s">
        <v>37</v>
      </c>
      <c r="AX155" s="12" t="s">
        <v>75</v>
      </c>
      <c r="AY155" s="152" t="s">
        <v>122</v>
      </c>
    </row>
    <row r="156" spans="2:65" s="13" customFormat="1" ht="11.25">
      <c r="B156" s="158"/>
      <c r="D156" s="135" t="s">
        <v>215</v>
      </c>
      <c r="E156" s="159" t="s">
        <v>19</v>
      </c>
      <c r="F156" s="160" t="s">
        <v>217</v>
      </c>
      <c r="H156" s="161">
        <v>2.2040000000000002</v>
      </c>
      <c r="I156" s="162"/>
      <c r="L156" s="158"/>
      <c r="M156" s="163"/>
      <c r="T156" s="164"/>
      <c r="AT156" s="159" t="s">
        <v>215</v>
      </c>
      <c r="AU156" s="159" t="s">
        <v>85</v>
      </c>
      <c r="AV156" s="13" t="s">
        <v>127</v>
      </c>
      <c r="AW156" s="13" t="s">
        <v>37</v>
      </c>
      <c r="AX156" s="13" t="s">
        <v>83</v>
      </c>
      <c r="AY156" s="159" t="s">
        <v>122</v>
      </c>
    </row>
    <row r="157" spans="2:65" s="1" customFormat="1" ht="21.75" customHeight="1">
      <c r="B157" s="31"/>
      <c r="C157" s="121" t="s">
        <v>182</v>
      </c>
      <c r="D157" s="121" t="s">
        <v>123</v>
      </c>
      <c r="E157" s="122" t="s">
        <v>269</v>
      </c>
      <c r="F157" s="123" t="s">
        <v>270</v>
      </c>
      <c r="G157" s="124" t="s">
        <v>248</v>
      </c>
      <c r="H157" s="125">
        <v>5.2249999999999996</v>
      </c>
      <c r="I157" s="126"/>
      <c r="J157" s="127">
        <f>ROUND(I157*H157,2)</f>
        <v>0</v>
      </c>
      <c r="K157" s="128"/>
      <c r="L157" s="31"/>
      <c r="M157" s="129" t="s">
        <v>19</v>
      </c>
      <c r="N157" s="130" t="s">
        <v>46</v>
      </c>
      <c r="P157" s="131">
        <f>O157*H157</f>
        <v>0</v>
      </c>
      <c r="Q157" s="131">
        <v>1.4500676000000001E-2</v>
      </c>
      <c r="R157" s="131">
        <f>Q157*H157</f>
        <v>7.5766032099999991E-2</v>
      </c>
      <c r="S157" s="131">
        <v>0</v>
      </c>
      <c r="T157" s="132">
        <f>S157*H157</f>
        <v>0</v>
      </c>
      <c r="AR157" s="133" t="s">
        <v>127</v>
      </c>
      <c r="AT157" s="133" t="s">
        <v>123</v>
      </c>
      <c r="AU157" s="133" t="s">
        <v>85</v>
      </c>
      <c r="AY157" s="16" t="s">
        <v>122</v>
      </c>
      <c r="BE157" s="134">
        <f>IF(N157="základní",J157,0)</f>
        <v>0</v>
      </c>
      <c r="BF157" s="134">
        <f>IF(N157="snížená",J157,0)</f>
        <v>0</v>
      </c>
      <c r="BG157" s="134">
        <f>IF(N157="zákl. přenesená",J157,0)</f>
        <v>0</v>
      </c>
      <c r="BH157" s="134">
        <f>IF(N157="sníž. přenesená",J157,0)</f>
        <v>0</v>
      </c>
      <c r="BI157" s="134">
        <f>IF(N157="nulová",J157,0)</f>
        <v>0</v>
      </c>
      <c r="BJ157" s="16" t="s">
        <v>83</v>
      </c>
      <c r="BK157" s="134">
        <f>ROUND(I157*H157,2)</f>
        <v>0</v>
      </c>
      <c r="BL157" s="16" t="s">
        <v>127</v>
      </c>
      <c r="BM157" s="133" t="s">
        <v>483</v>
      </c>
    </row>
    <row r="158" spans="2:65" s="1" customFormat="1" ht="39">
      <c r="B158" s="31"/>
      <c r="D158" s="135" t="s">
        <v>129</v>
      </c>
      <c r="F158" s="136" t="s">
        <v>272</v>
      </c>
      <c r="I158" s="137"/>
      <c r="L158" s="31"/>
      <c r="M158" s="138"/>
      <c r="T158" s="52"/>
      <c r="AT158" s="16" t="s">
        <v>129</v>
      </c>
      <c r="AU158" s="16" t="s">
        <v>85</v>
      </c>
    </row>
    <row r="159" spans="2:65" s="1" customFormat="1" ht="11.25">
      <c r="B159" s="31"/>
      <c r="D159" s="149" t="s">
        <v>213</v>
      </c>
      <c r="F159" s="150" t="s">
        <v>273</v>
      </c>
      <c r="I159" s="137"/>
      <c r="L159" s="31"/>
      <c r="M159" s="138"/>
      <c r="T159" s="52"/>
      <c r="AT159" s="16" t="s">
        <v>213</v>
      </c>
      <c r="AU159" s="16" t="s">
        <v>85</v>
      </c>
    </row>
    <row r="160" spans="2:65" s="12" customFormat="1" ht="11.25">
      <c r="B160" s="151"/>
      <c r="D160" s="135" t="s">
        <v>215</v>
      </c>
      <c r="E160" s="152" t="s">
        <v>19</v>
      </c>
      <c r="F160" s="153" t="s">
        <v>484</v>
      </c>
      <c r="H160" s="154">
        <v>5.2249999999999996</v>
      </c>
      <c r="I160" s="155"/>
      <c r="L160" s="151"/>
      <c r="M160" s="156"/>
      <c r="T160" s="157"/>
      <c r="AT160" s="152" t="s">
        <v>215</v>
      </c>
      <c r="AU160" s="152" t="s">
        <v>85</v>
      </c>
      <c r="AV160" s="12" t="s">
        <v>85</v>
      </c>
      <c r="AW160" s="12" t="s">
        <v>37</v>
      </c>
      <c r="AX160" s="12" t="s">
        <v>75</v>
      </c>
      <c r="AY160" s="152" t="s">
        <v>122</v>
      </c>
    </row>
    <row r="161" spans="2:65" s="13" customFormat="1" ht="11.25">
      <c r="B161" s="158"/>
      <c r="D161" s="135" t="s">
        <v>215</v>
      </c>
      <c r="E161" s="159" t="s">
        <v>19</v>
      </c>
      <c r="F161" s="160" t="s">
        <v>217</v>
      </c>
      <c r="H161" s="161">
        <v>5.2249999999999996</v>
      </c>
      <c r="I161" s="162"/>
      <c r="L161" s="158"/>
      <c r="M161" s="163"/>
      <c r="T161" s="164"/>
      <c r="AT161" s="159" t="s">
        <v>215</v>
      </c>
      <c r="AU161" s="159" t="s">
        <v>85</v>
      </c>
      <c r="AV161" s="13" t="s">
        <v>127</v>
      </c>
      <c r="AW161" s="13" t="s">
        <v>37</v>
      </c>
      <c r="AX161" s="13" t="s">
        <v>83</v>
      </c>
      <c r="AY161" s="159" t="s">
        <v>122</v>
      </c>
    </row>
    <row r="162" spans="2:65" s="1" customFormat="1" ht="21.75" customHeight="1">
      <c r="B162" s="31"/>
      <c r="C162" s="121" t="s">
        <v>187</v>
      </c>
      <c r="D162" s="121" t="s">
        <v>123</v>
      </c>
      <c r="E162" s="122" t="s">
        <v>275</v>
      </c>
      <c r="F162" s="123" t="s">
        <v>276</v>
      </c>
      <c r="G162" s="124" t="s">
        <v>248</v>
      </c>
      <c r="H162" s="125">
        <v>5.2249999999999996</v>
      </c>
      <c r="I162" s="126"/>
      <c r="J162" s="127">
        <f>ROUND(I162*H162,2)</f>
        <v>0</v>
      </c>
      <c r="K162" s="128"/>
      <c r="L162" s="31"/>
      <c r="M162" s="129" t="s">
        <v>19</v>
      </c>
      <c r="N162" s="130" t="s">
        <v>46</v>
      </c>
      <c r="P162" s="131">
        <f>O162*H162</f>
        <v>0</v>
      </c>
      <c r="Q162" s="131">
        <v>0</v>
      </c>
      <c r="R162" s="131">
        <f>Q162*H162</f>
        <v>0</v>
      </c>
      <c r="S162" s="131">
        <v>0</v>
      </c>
      <c r="T162" s="132">
        <f>S162*H162</f>
        <v>0</v>
      </c>
      <c r="AR162" s="133" t="s">
        <v>127</v>
      </c>
      <c r="AT162" s="133" t="s">
        <v>123</v>
      </c>
      <c r="AU162" s="133" t="s">
        <v>85</v>
      </c>
      <c r="AY162" s="16" t="s">
        <v>122</v>
      </c>
      <c r="BE162" s="134">
        <f>IF(N162="základní",J162,0)</f>
        <v>0</v>
      </c>
      <c r="BF162" s="134">
        <f>IF(N162="snížená",J162,0)</f>
        <v>0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16" t="s">
        <v>83</v>
      </c>
      <c r="BK162" s="134">
        <f>ROUND(I162*H162,2)</f>
        <v>0</v>
      </c>
      <c r="BL162" s="16" t="s">
        <v>127</v>
      </c>
      <c r="BM162" s="133" t="s">
        <v>485</v>
      </c>
    </row>
    <row r="163" spans="2:65" s="1" customFormat="1" ht="39">
      <c r="B163" s="31"/>
      <c r="D163" s="135" t="s">
        <v>129</v>
      </c>
      <c r="F163" s="136" t="s">
        <v>278</v>
      </c>
      <c r="I163" s="137"/>
      <c r="L163" s="31"/>
      <c r="M163" s="138"/>
      <c r="T163" s="52"/>
      <c r="AT163" s="16" t="s">
        <v>129</v>
      </c>
      <c r="AU163" s="16" t="s">
        <v>85</v>
      </c>
    </row>
    <row r="164" spans="2:65" s="1" customFormat="1" ht="11.25">
      <c r="B164" s="31"/>
      <c r="D164" s="149" t="s">
        <v>213</v>
      </c>
      <c r="F164" s="150" t="s">
        <v>279</v>
      </c>
      <c r="I164" s="137"/>
      <c r="L164" s="31"/>
      <c r="M164" s="138"/>
      <c r="T164" s="52"/>
      <c r="AT164" s="16" t="s">
        <v>213</v>
      </c>
      <c r="AU164" s="16" t="s">
        <v>85</v>
      </c>
    </row>
    <row r="165" spans="2:65" s="12" customFormat="1" ht="11.25">
      <c r="B165" s="151"/>
      <c r="D165" s="135" t="s">
        <v>215</v>
      </c>
      <c r="E165" s="152" t="s">
        <v>19</v>
      </c>
      <c r="F165" s="153" t="s">
        <v>484</v>
      </c>
      <c r="H165" s="154">
        <v>5.2249999999999996</v>
      </c>
      <c r="I165" s="155"/>
      <c r="L165" s="151"/>
      <c r="M165" s="156"/>
      <c r="T165" s="157"/>
      <c r="AT165" s="152" t="s">
        <v>215</v>
      </c>
      <c r="AU165" s="152" t="s">
        <v>85</v>
      </c>
      <c r="AV165" s="12" t="s">
        <v>85</v>
      </c>
      <c r="AW165" s="12" t="s">
        <v>37</v>
      </c>
      <c r="AX165" s="12" t="s">
        <v>75</v>
      </c>
      <c r="AY165" s="152" t="s">
        <v>122</v>
      </c>
    </row>
    <row r="166" spans="2:65" s="13" customFormat="1" ht="11.25">
      <c r="B166" s="158"/>
      <c r="D166" s="135" t="s">
        <v>215</v>
      </c>
      <c r="E166" s="159" t="s">
        <v>19</v>
      </c>
      <c r="F166" s="160" t="s">
        <v>217</v>
      </c>
      <c r="H166" s="161">
        <v>5.2249999999999996</v>
      </c>
      <c r="I166" s="162"/>
      <c r="L166" s="158"/>
      <c r="M166" s="163"/>
      <c r="T166" s="164"/>
      <c r="AT166" s="159" t="s">
        <v>215</v>
      </c>
      <c r="AU166" s="159" t="s">
        <v>85</v>
      </c>
      <c r="AV166" s="13" t="s">
        <v>127</v>
      </c>
      <c r="AW166" s="13" t="s">
        <v>37</v>
      </c>
      <c r="AX166" s="13" t="s">
        <v>83</v>
      </c>
      <c r="AY166" s="159" t="s">
        <v>122</v>
      </c>
    </row>
    <row r="167" spans="2:65" s="1" customFormat="1" ht="16.5" customHeight="1">
      <c r="B167" s="31"/>
      <c r="C167" s="121" t="s">
        <v>192</v>
      </c>
      <c r="D167" s="121" t="s">
        <v>123</v>
      </c>
      <c r="E167" s="122" t="s">
        <v>312</v>
      </c>
      <c r="F167" s="123" t="s">
        <v>313</v>
      </c>
      <c r="G167" s="124" t="s">
        <v>210</v>
      </c>
      <c r="H167" s="125">
        <v>3.875</v>
      </c>
      <c r="I167" s="126"/>
      <c r="J167" s="127">
        <f>ROUND(I167*H167,2)</f>
        <v>0</v>
      </c>
      <c r="K167" s="128"/>
      <c r="L167" s="31"/>
      <c r="M167" s="129" t="s">
        <v>19</v>
      </c>
      <c r="N167" s="130" t="s">
        <v>46</v>
      </c>
      <c r="P167" s="131">
        <f>O167*H167</f>
        <v>0</v>
      </c>
      <c r="Q167" s="131">
        <v>0.18292800000000001</v>
      </c>
      <c r="R167" s="131">
        <f>Q167*H167</f>
        <v>0.70884599999999998</v>
      </c>
      <c r="S167" s="131">
        <v>0</v>
      </c>
      <c r="T167" s="132">
        <f>S167*H167</f>
        <v>0</v>
      </c>
      <c r="AR167" s="133" t="s">
        <v>127</v>
      </c>
      <c r="AT167" s="133" t="s">
        <v>123</v>
      </c>
      <c r="AU167" s="133" t="s">
        <v>85</v>
      </c>
      <c r="AY167" s="16" t="s">
        <v>122</v>
      </c>
      <c r="BE167" s="134">
        <f>IF(N167="základní",J167,0)</f>
        <v>0</v>
      </c>
      <c r="BF167" s="134">
        <f>IF(N167="snížená",J167,0)</f>
        <v>0</v>
      </c>
      <c r="BG167" s="134">
        <f>IF(N167="zákl. přenesená",J167,0)</f>
        <v>0</v>
      </c>
      <c r="BH167" s="134">
        <f>IF(N167="sníž. přenesená",J167,0)</f>
        <v>0</v>
      </c>
      <c r="BI167" s="134">
        <f>IF(N167="nulová",J167,0)</f>
        <v>0</v>
      </c>
      <c r="BJ167" s="16" t="s">
        <v>83</v>
      </c>
      <c r="BK167" s="134">
        <f>ROUND(I167*H167,2)</f>
        <v>0</v>
      </c>
      <c r="BL167" s="16" t="s">
        <v>127</v>
      </c>
      <c r="BM167" s="133" t="s">
        <v>486</v>
      </c>
    </row>
    <row r="168" spans="2:65" s="1" customFormat="1" ht="48.75">
      <c r="B168" s="31"/>
      <c r="D168" s="135" t="s">
        <v>129</v>
      </c>
      <c r="F168" s="136" t="s">
        <v>315</v>
      </c>
      <c r="I168" s="137"/>
      <c r="L168" s="31"/>
      <c r="M168" s="138"/>
      <c r="T168" s="52"/>
      <c r="AT168" s="16" t="s">
        <v>129</v>
      </c>
      <c r="AU168" s="16" t="s">
        <v>85</v>
      </c>
    </row>
    <row r="169" spans="2:65" s="1" customFormat="1" ht="11.25">
      <c r="B169" s="31"/>
      <c r="D169" s="149" t="s">
        <v>213</v>
      </c>
      <c r="F169" s="150" t="s">
        <v>316</v>
      </c>
      <c r="I169" s="137"/>
      <c r="L169" s="31"/>
      <c r="M169" s="138"/>
      <c r="T169" s="52"/>
      <c r="AT169" s="16" t="s">
        <v>213</v>
      </c>
      <c r="AU169" s="16" t="s">
        <v>85</v>
      </c>
    </row>
    <row r="170" spans="2:65" s="12" customFormat="1" ht="22.5">
      <c r="B170" s="151"/>
      <c r="D170" s="135" t="s">
        <v>215</v>
      </c>
      <c r="E170" s="152" t="s">
        <v>19</v>
      </c>
      <c r="F170" s="153" t="s">
        <v>487</v>
      </c>
      <c r="H170" s="154">
        <v>3.875</v>
      </c>
      <c r="I170" s="155"/>
      <c r="L170" s="151"/>
      <c r="M170" s="156"/>
      <c r="T170" s="157"/>
      <c r="AT170" s="152" t="s">
        <v>215</v>
      </c>
      <c r="AU170" s="152" t="s">
        <v>85</v>
      </c>
      <c r="AV170" s="12" t="s">
        <v>85</v>
      </c>
      <c r="AW170" s="12" t="s">
        <v>37</v>
      </c>
      <c r="AX170" s="12" t="s">
        <v>75</v>
      </c>
      <c r="AY170" s="152" t="s">
        <v>122</v>
      </c>
    </row>
    <row r="171" spans="2:65" s="13" customFormat="1" ht="11.25">
      <c r="B171" s="158"/>
      <c r="D171" s="135" t="s">
        <v>215</v>
      </c>
      <c r="E171" s="159" t="s">
        <v>19</v>
      </c>
      <c r="F171" s="160" t="s">
        <v>217</v>
      </c>
      <c r="H171" s="161">
        <v>3.875</v>
      </c>
      <c r="I171" s="162"/>
      <c r="L171" s="158"/>
      <c r="M171" s="163"/>
      <c r="T171" s="164"/>
      <c r="AT171" s="159" t="s">
        <v>215</v>
      </c>
      <c r="AU171" s="159" t="s">
        <v>85</v>
      </c>
      <c r="AV171" s="13" t="s">
        <v>127</v>
      </c>
      <c r="AW171" s="13" t="s">
        <v>37</v>
      </c>
      <c r="AX171" s="13" t="s">
        <v>83</v>
      </c>
      <c r="AY171" s="159" t="s">
        <v>122</v>
      </c>
    </row>
    <row r="172" spans="2:65" s="1" customFormat="1" ht="16.5" customHeight="1">
      <c r="B172" s="31"/>
      <c r="C172" s="165" t="s">
        <v>298</v>
      </c>
      <c r="D172" s="165" t="s">
        <v>252</v>
      </c>
      <c r="E172" s="166" t="s">
        <v>488</v>
      </c>
      <c r="F172" s="167" t="s">
        <v>489</v>
      </c>
      <c r="G172" s="168" t="s">
        <v>282</v>
      </c>
      <c r="H172" s="169">
        <v>2.9060000000000001</v>
      </c>
      <c r="I172" s="170"/>
      <c r="J172" s="171">
        <f>ROUND(I172*H172,2)</f>
        <v>0</v>
      </c>
      <c r="K172" s="172"/>
      <c r="L172" s="173"/>
      <c r="M172" s="174" t="s">
        <v>19</v>
      </c>
      <c r="N172" s="175" t="s">
        <v>46</v>
      </c>
      <c r="P172" s="131">
        <f>O172*H172</f>
        <v>0</v>
      </c>
      <c r="Q172" s="131">
        <v>1</v>
      </c>
      <c r="R172" s="131">
        <f>Q172*H172</f>
        <v>2.9060000000000001</v>
      </c>
      <c r="S172" s="131">
        <v>0</v>
      </c>
      <c r="T172" s="132">
        <f>S172*H172</f>
        <v>0</v>
      </c>
      <c r="AR172" s="133" t="s">
        <v>159</v>
      </c>
      <c r="AT172" s="133" t="s">
        <v>252</v>
      </c>
      <c r="AU172" s="133" t="s">
        <v>85</v>
      </c>
      <c r="AY172" s="16" t="s">
        <v>122</v>
      </c>
      <c r="BE172" s="134">
        <f>IF(N172="základní",J172,0)</f>
        <v>0</v>
      </c>
      <c r="BF172" s="134">
        <f>IF(N172="snížená",J172,0)</f>
        <v>0</v>
      </c>
      <c r="BG172" s="134">
        <f>IF(N172="zákl. přenesená",J172,0)</f>
        <v>0</v>
      </c>
      <c r="BH172" s="134">
        <f>IF(N172="sníž. přenesená",J172,0)</f>
        <v>0</v>
      </c>
      <c r="BI172" s="134">
        <f>IF(N172="nulová",J172,0)</f>
        <v>0</v>
      </c>
      <c r="BJ172" s="16" t="s">
        <v>83</v>
      </c>
      <c r="BK172" s="134">
        <f>ROUND(I172*H172,2)</f>
        <v>0</v>
      </c>
      <c r="BL172" s="16" t="s">
        <v>127</v>
      </c>
      <c r="BM172" s="133" t="s">
        <v>490</v>
      </c>
    </row>
    <row r="173" spans="2:65" s="1" customFormat="1" ht="11.25">
      <c r="B173" s="31"/>
      <c r="D173" s="135" t="s">
        <v>129</v>
      </c>
      <c r="F173" s="136" t="s">
        <v>489</v>
      </c>
      <c r="I173" s="137"/>
      <c r="L173" s="31"/>
      <c r="M173" s="138"/>
      <c r="T173" s="52"/>
      <c r="AT173" s="16" t="s">
        <v>129</v>
      </c>
      <c r="AU173" s="16" t="s">
        <v>85</v>
      </c>
    </row>
    <row r="174" spans="2:65" s="1" customFormat="1" ht="19.5">
      <c r="B174" s="31"/>
      <c r="D174" s="135" t="s">
        <v>130</v>
      </c>
      <c r="F174" s="139" t="s">
        <v>491</v>
      </c>
      <c r="I174" s="137"/>
      <c r="L174" s="31"/>
      <c r="M174" s="138"/>
      <c r="T174" s="52"/>
      <c r="AT174" s="16" t="s">
        <v>130</v>
      </c>
      <c r="AU174" s="16" t="s">
        <v>85</v>
      </c>
    </row>
    <row r="175" spans="2:65" s="12" customFormat="1" ht="11.25">
      <c r="B175" s="151"/>
      <c r="D175" s="135" t="s">
        <v>215</v>
      </c>
      <c r="E175" s="152" t="s">
        <v>19</v>
      </c>
      <c r="F175" s="153" t="s">
        <v>492</v>
      </c>
      <c r="H175" s="154">
        <v>2.9060000000000001</v>
      </c>
      <c r="I175" s="155"/>
      <c r="L175" s="151"/>
      <c r="M175" s="156"/>
      <c r="T175" s="157"/>
      <c r="AT175" s="152" t="s">
        <v>215</v>
      </c>
      <c r="AU175" s="152" t="s">
        <v>85</v>
      </c>
      <c r="AV175" s="12" t="s">
        <v>85</v>
      </c>
      <c r="AW175" s="12" t="s">
        <v>37</v>
      </c>
      <c r="AX175" s="12" t="s">
        <v>75</v>
      </c>
      <c r="AY175" s="152" t="s">
        <v>122</v>
      </c>
    </row>
    <row r="176" spans="2:65" s="13" customFormat="1" ht="11.25">
      <c r="B176" s="158"/>
      <c r="D176" s="135" t="s">
        <v>215</v>
      </c>
      <c r="E176" s="159" t="s">
        <v>19</v>
      </c>
      <c r="F176" s="160" t="s">
        <v>217</v>
      </c>
      <c r="H176" s="161">
        <v>2.9060000000000001</v>
      </c>
      <c r="I176" s="162"/>
      <c r="L176" s="158"/>
      <c r="M176" s="163"/>
      <c r="T176" s="164"/>
      <c r="AT176" s="159" t="s">
        <v>215</v>
      </c>
      <c r="AU176" s="159" t="s">
        <v>85</v>
      </c>
      <c r="AV176" s="13" t="s">
        <v>127</v>
      </c>
      <c r="AW176" s="13" t="s">
        <v>37</v>
      </c>
      <c r="AX176" s="13" t="s">
        <v>83</v>
      </c>
      <c r="AY176" s="159" t="s">
        <v>122</v>
      </c>
    </row>
    <row r="177" spans="2:65" s="1" customFormat="1" ht="24.2" customHeight="1">
      <c r="B177" s="31"/>
      <c r="C177" s="121" t="s">
        <v>305</v>
      </c>
      <c r="D177" s="121" t="s">
        <v>123</v>
      </c>
      <c r="E177" s="122" t="s">
        <v>318</v>
      </c>
      <c r="F177" s="123" t="s">
        <v>319</v>
      </c>
      <c r="G177" s="124" t="s">
        <v>210</v>
      </c>
      <c r="H177" s="125">
        <v>50.353000000000002</v>
      </c>
      <c r="I177" s="126"/>
      <c r="J177" s="127">
        <f>ROUND(I177*H177,2)</f>
        <v>0</v>
      </c>
      <c r="K177" s="128"/>
      <c r="L177" s="31"/>
      <c r="M177" s="129" t="s">
        <v>19</v>
      </c>
      <c r="N177" s="130" t="s">
        <v>46</v>
      </c>
      <c r="P177" s="131">
        <f>O177*H177</f>
        <v>0</v>
      </c>
      <c r="Q177" s="131">
        <v>0</v>
      </c>
      <c r="R177" s="131">
        <f>Q177*H177</f>
        <v>0</v>
      </c>
      <c r="S177" s="131">
        <v>0</v>
      </c>
      <c r="T177" s="132">
        <f>S177*H177</f>
        <v>0</v>
      </c>
      <c r="AR177" s="133" t="s">
        <v>127</v>
      </c>
      <c r="AT177" s="133" t="s">
        <v>123</v>
      </c>
      <c r="AU177" s="133" t="s">
        <v>85</v>
      </c>
      <c r="AY177" s="16" t="s">
        <v>122</v>
      </c>
      <c r="BE177" s="134">
        <f>IF(N177="základní",J177,0)</f>
        <v>0</v>
      </c>
      <c r="BF177" s="134">
        <f>IF(N177="snížená",J177,0)</f>
        <v>0</v>
      </c>
      <c r="BG177" s="134">
        <f>IF(N177="zákl. přenesená",J177,0)</f>
        <v>0</v>
      </c>
      <c r="BH177" s="134">
        <f>IF(N177="sníž. přenesená",J177,0)</f>
        <v>0</v>
      </c>
      <c r="BI177" s="134">
        <f>IF(N177="nulová",J177,0)</f>
        <v>0</v>
      </c>
      <c r="BJ177" s="16" t="s">
        <v>83</v>
      </c>
      <c r="BK177" s="134">
        <f>ROUND(I177*H177,2)</f>
        <v>0</v>
      </c>
      <c r="BL177" s="16" t="s">
        <v>127</v>
      </c>
      <c r="BM177" s="133" t="s">
        <v>493</v>
      </c>
    </row>
    <row r="178" spans="2:65" s="1" customFormat="1" ht="48.75">
      <c r="B178" s="31"/>
      <c r="D178" s="135" t="s">
        <v>129</v>
      </c>
      <c r="F178" s="136" t="s">
        <v>321</v>
      </c>
      <c r="I178" s="137"/>
      <c r="L178" s="31"/>
      <c r="M178" s="138"/>
      <c r="T178" s="52"/>
      <c r="AT178" s="16" t="s">
        <v>129</v>
      </c>
      <c r="AU178" s="16" t="s">
        <v>85</v>
      </c>
    </row>
    <row r="179" spans="2:65" s="1" customFormat="1" ht="11.25">
      <c r="B179" s="31"/>
      <c r="D179" s="149" t="s">
        <v>213</v>
      </c>
      <c r="F179" s="150" t="s">
        <v>322</v>
      </c>
      <c r="I179" s="137"/>
      <c r="L179" s="31"/>
      <c r="M179" s="138"/>
      <c r="T179" s="52"/>
      <c r="AT179" s="16" t="s">
        <v>213</v>
      </c>
      <c r="AU179" s="16" t="s">
        <v>85</v>
      </c>
    </row>
    <row r="180" spans="2:65" s="12" customFormat="1" ht="11.25">
      <c r="B180" s="151"/>
      <c r="D180" s="135" t="s">
        <v>215</v>
      </c>
      <c r="E180" s="152" t="s">
        <v>19</v>
      </c>
      <c r="F180" s="153" t="s">
        <v>494</v>
      </c>
      <c r="H180" s="154">
        <v>3</v>
      </c>
      <c r="I180" s="155"/>
      <c r="L180" s="151"/>
      <c r="M180" s="156"/>
      <c r="T180" s="157"/>
      <c r="AT180" s="152" t="s">
        <v>215</v>
      </c>
      <c r="AU180" s="152" t="s">
        <v>85</v>
      </c>
      <c r="AV180" s="12" t="s">
        <v>85</v>
      </c>
      <c r="AW180" s="12" t="s">
        <v>37</v>
      </c>
      <c r="AX180" s="12" t="s">
        <v>75</v>
      </c>
      <c r="AY180" s="152" t="s">
        <v>122</v>
      </c>
    </row>
    <row r="181" spans="2:65" s="12" customFormat="1" ht="11.25">
      <c r="B181" s="151"/>
      <c r="D181" s="135" t="s">
        <v>215</v>
      </c>
      <c r="E181" s="152" t="s">
        <v>19</v>
      </c>
      <c r="F181" s="153" t="s">
        <v>495</v>
      </c>
      <c r="H181" s="154">
        <v>23.911000000000001</v>
      </c>
      <c r="I181" s="155"/>
      <c r="L181" s="151"/>
      <c r="M181" s="156"/>
      <c r="T181" s="157"/>
      <c r="AT181" s="152" t="s">
        <v>215</v>
      </c>
      <c r="AU181" s="152" t="s">
        <v>85</v>
      </c>
      <c r="AV181" s="12" t="s">
        <v>85</v>
      </c>
      <c r="AW181" s="12" t="s">
        <v>37</v>
      </c>
      <c r="AX181" s="12" t="s">
        <v>75</v>
      </c>
      <c r="AY181" s="152" t="s">
        <v>122</v>
      </c>
    </row>
    <row r="182" spans="2:65" s="12" customFormat="1" ht="11.25">
      <c r="B182" s="151"/>
      <c r="D182" s="135" t="s">
        <v>215</v>
      </c>
      <c r="E182" s="152" t="s">
        <v>19</v>
      </c>
      <c r="F182" s="153" t="s">
        <v>496</v>
      </c>
      <c r="H182" s="154">
        <v>20</v>
      </c>
      <c r="I182" s="155"/>
      <c r="L182" s="151"/>
      <c r="M182" s="156"/>
      <c r="T182" s="157"/>
      <c r="AT182" s="152" t="s">
        <v>215</v>
      </c>
      <c r="AU182" s="152" t="s">
        <v>85</v>
      </c>
      <c r="AV182" s="12" t="s">
        <v>85</v>
      </c>
      <c r="AW182" s="12" t="s">
        <v>37</v>
      </c>
      <c r="AX182" s="12" t="s">
        <v>75</v>
      </c>
      <c r="AY182" s="152" t="s">
        <v>122</v>
      </c>
    </row>
    <row r="183" spans="2:65" s="12" customFormat="1" ht="11.25">
      <c r="B183" s="151"/>
      <c r="D183" s="135" t="s">
        <v>215</v>
      </c>
      <c r="E183" s="152" t="s">
        <v>19</v>
      </c>
      <c r="F183" s="153" t="s">
        <v>497</v>
      </c>
      <c r="H183" s="154">
        <v>3.4420000000000002</v>
      </c>
      <c r="I183" s="155"/>
      <c r="L183" s="151"/>
      <c r="M183" s="156"/>
      <c r="T183" s="157"/>
      <c r="AT183" s="152" t="s">
        <v>215</v>
      </c>
      <c r="AU183" s="152" t="s">
        <v>85</v>
      </c>
      <c r="AV183" s="12" t="s">
        <v>85</v>
      </c>
      <c r="AW183" s="12" t="s">
        <v>37</v>
      </c>
      <c r="AX183" s="12" t="s">
        <v>75</v>
      </c>
      <c r="AY183" s="152" t="s">
        <v>122</v>
      </c>
    </row>
    <row r="184" spans="2:65" s="13" customFormat="1" ht="11.25">
      <c r="B184" s="158"/>
      <c r="D184" s="135" t="s">
        <v>215</v>
      </c>
      <c r="E184" s="159" t="s">
        <v>19</v>
      </c>
      <c r="F184" s="160" t="s">
        <v>217</v>
      </c>
      <c r="H184" s="161">
        <v>50.353000000000002</v>
      </c>
      <c r="I184" s="162"/>
      <c r="L184" s="158"/>
      <c r="M184" s="163"/>
      <c r="T184" s="164"/>
      <c r="AT184" s="159" t="s">
        <v>215</v>
      </c>
      <c r="AU184" s="159" t="s">
        <v>85</v>
      </c>
      <c r="AV184" s="13" t="s">
        <v>127</v>
      </c>
      <c r="AW184" s="13" t="s">
        <v>37</v>
      </c>
      <c r="AX184" s="13" t="s">
        <v>83</v>
      </c>
      <c r="AY184" s="159" t="s">
        <v>122</v>
      </c>
    </row>
    <row r="185" spans="2:65" s="1" customFormat="1" ht="21.75" customHeight="1">
      <c r="B185" s="31"/>
      <c r="C185" s="121" t="s">
        <v>311</v>
      </c>
      <c r="D185" s="121" t="s">
        <v>123</v>
      </c>
      <c r="E185" s="122" t="s">
        <v>325</v>
      </c>
      <c r="F185" s="123" t="s">
        <v>326</v>
      </c>
      <c r="G185" s="124" t="s">
        <v>248</v>
      </c>
      <c r="H185" s="125">
        <v>119.18899999999999</v>
      </c>
      <c r="I185" s="126"/>
      <c r="J185" s="127">
        <f>ROUND(I185*H185,2)</f>
        <v>0</v>
      </c>
      <c r="K185" s="128"/>
      <c r="L185" s="31"/>
      <c r="M185" s="129" t="s">
        <v>19</v>
      </c>
      <c r="N185" s="130" t="s">
        <v>46</v>
      </c>
      <c r="P185" s="131">
        <f>O185*H185</f>
        <v>0</v>
      </c>
      <c r="Q185" s="131">
        <v>8.6524240000000006E-3</v>
      </c>
      <c r="R185" s="131">
        <f>Q185*H185</f>
        <v>1.0312737641359999</v>
      </c>
      <c r="S185" s="131">
        <v>0</v>
      </c>
      <c r="T185" s="132">
        <f>S185*H185</f>
        <v>0</v>
      </c>
      <c r="AR185" s="133" t="s">
        <v>127</v>
      </c>
      <c r="AT185" s="133" t="s">
        <v>123</v>
      </c>
      <c r="AU185" s="133" t="s">
        <v>85</v>
      </c>
      <c r="AY185" s="16" t="s">
        <v>122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16" t="s">
        <v>83</v>
      </c>
      <c r="BK185" s="134">
        <f>ROUND(I185*H185,2)</f>
        <v>0</v>
      </c>
      <c r="BL185" s="16" t="s">
        <v>127</v>
      </c>
      <c r="BM185" s="133" t="s">
        <v>498</v>
      </c>
    </row>
    <row r="186" spans="2:65" s="1" customFormat="1" ht="48.75">
      <c r="B186" s="31"/>
      <c r="D186" s="135" t="s">
        <v>129</v>
      </c>
      <c r="F186" s="136" t="s">
        <v>328</v>
      </c>
      <c r="I186" s="137"/>
      <c r="L186" s="31"/>
      <c r="M186" s="138"/>
      <c r="T186" s="52"/>
      <c r="AT186" s="16" t="s">
        <v>129</v>
      </c>
      <c r="AU186" s="16" t="s">
        <v>85</v>
      </c>
    </row>
    <row r="187" spans="2:65" s="1" customFormat="1" ht="11.25">
      <c r="B187" s="31"/>
      <c r="D187" s="149" t="s">
        <v>213</v>
      </c>
      <c r="F187" s="150" t="s">
        <v>329</v>
      </c>
      <c r="I187" s="137"/>
      <c r="L187" s="31"/>
      <c r="M187" s="138"/>
      <c r="T187" s="52"/>
      <c r="AT187" s="16" t="s">
        <v>213</v>
      </c>
      <c r="AU187" s="16" t="s">
        <v>85</v>
      </c>
    </row>
    <row r="188" spans="2:65" s="12" customFormat="1" ht="11.25">
      <c r="B188" s="151"/>
      <c r="D188" s="135" t="s">
        <v>215</v>
      </c>
      <c r="E188" s="152" t="s">
        <v>19</v>
      </c>
      <c r="F188" s="153" t="s">
        <v>499</v>
      </c>
      <c r="H188" s="154">
        <v>32</v>
      </c>
      <c r="I188" s="155"/>
      <c r="L188" s="151"/>
      <c r="M188" s="156"/>
      <c r="T188" s="157"/>
      <c r="AT188" s="152" t="s">
        <v>215</v>
      </c>
      <c r="AU188" s="152" t="s">
        <v>85</v>
      </c>
      <c r="AV188" s="12" t="s">
        <v>85</v>
      </c>
      <c r="AW188" s="12" t="s">
        <v>37</v>
      </c>
      <c r="AX188" s="12" t="s">
        <v>75</v>
      </c>
      <c r="AY188" s="152" t="s">
        <v>122</v>
      </c>
    </row>
    <row r="189" spans="2:65" s="12" customFormat="1" ht="11.25">
      <c r="B189" s="151"/>
      <c r="D189" s="135" t="s">
        <v>215</v>
      </c>
      <c r="E189" s="152" t="s">
        <v>19</v>
      </c>
      <c r="F189" s="153" t="s">
        <v>500</v>
      </c>
      <c r="H189" s="154">
        <v>55.23</v>
      </c>
      <c r="I189" s="155"/>
      <c r="L189" s="151"/>
      <c r="M189" s="156"/>
      <c r="T189" s="157"/>
      <c r="AT189" s="152" t="s">
        <v>215</v>
      </c>
      <c r="AU189" s="152" t="s">
        <v>85</v>
      </c>
      <c r="AV189" s="12" t="s">
        <v>85</v>
      </c>
      <c r="AW189" s="12" t="s">
        <v>37</v>
      </c>
      <c r="AX189" s="12" t="s">
        <v>75</v>
      </c>
      <c r="AY189" s="152" t="s">
        <v>122</v>
      </c>
    </row>
    <row r="190" spans="2:65" s="12" customFormat="1" ht="11.25">
      <c r="B190" s="151"/>
      <c r="D190" s="135" t="s">
        <v>215</v>
      </c>
      <c r="E190" s="152" t="s">
        <v>19</v>
      </c>
      <c r="F190" s="153" t="s">
        <v>501</v>
      </c>
      <c r="H190" s="154">
        <v>16.193000000000001</v>
      </c>
      <c r="I190" s="155"/>
      <c r="L190" s="151"/>
      <c r="M190" s="156"/>
      <c r="T190" s="157"/>
      <c r="AT190" s="152" t="s">
        <v>215</v>
      </c>
      <c r="AU190" s="152" t="s">
        <v>85</v>
      </c>
      <c r="AV190" s="12" t="s">
        <v>85</v>
      </c>
      <c r="AW190" s="12" t="s">
        <v>37</v>
      </c>
      <c r="AX190" s="12" t="s">
        <v>75</v>
      </c>
      <c r="AY190" s="152" t="s">
        <v>122</v>
      </c>
    </row>
    <row r="191" spans="2:65" s="12" customFormat="1" ht="11.25">
      <c r="B191" s="151"/>
      <c r="D191" s="135" t="s">
        <v>215</v>
      </c>
      <c r="E191" s="152" t="s">
        <v>19</v>
      </c>
      <c r="F191" s="153" t="s">
        <v>502</v>
      </c>
      <c r="H191" s="154">
        <v>15.766</v>
      </c>
      <c r="I191" s="155"/>
      <c r="L191" s="151"/>
      <c r="M191" s="156"/>
      <c r="T191" s="157"/>
      <c r="AT191" s="152" t="s">
        <v>215</v>
      </c>
      <c r="AU191" s="152" t="s">
        <v>85</v>
      </c>
      <c r="AV191" s="12" t="s">
        <v>85</v>
      </c>
      <c r="AW191" s="12" t="s">
        <v>37</v>
      </c>
      <c r="AX191" s="12" t="s">
        <v>75</v>
      </c>
      <c r="AY191" s="152" t="s">
        <v>122</v>
      </c>
    </row>
    <row r="192" spans="2:65" s="13" customFormat="1" ht="11.25">
      <c r="B192" s="158"/>
      <c r="D192" s="135" t="s">
        <v>215</v>
      </c>
      <c r="E192" s="159" t="s">
        <v>19</v>
      </c>
      <c r="F192" s="160" t="s">
        <v>217</v>
      </c>
      <c r="H192" s="161">
        <v>119.18899999999999</v>
      </c>
      <c r="I192" s="162"/>
      <c r="L192" s="158"/>
      <c r="M192" s="163"/>
      <c r="T192" s="164"/>
      <c r="AT192" s="159" t="s">
        <v>215</v>
      </c>
      <c r="AU192" s="159" t="s">
        <v>85</v>
      </c>
      <c r="AV192" s="13" t="s">
        <v>127</v>
      </c>
      <c r="AW192" s="13" t="s">
        <v>37</v>
      </c>
      <c r="AX192" s="13" t="s">
        <v>83</v>
      </c>
      <c r="AY192" s="159" t="s">
        <v>122</v>
      </c>
    </row>
    <row r="193" spans="2:65" s="1" customFormat="1" ht="21.75" customHeight="1">
      <c r="B193" s="31"/>
      <c r="C193" s="121" t="s">
        <v>317</v>
      </c>
      <c r="D193" s="121" t="s">
        <v>123</v>
      </c>
      <c r="E193" s="122" t="s">
        <v>331</v>
      </c>
      <c r="F193" s="123" t="s">
        <v>332</v>
      </c>
      <c r="G193" s="124" t="s">
        <v>248</v>
      </c>
      <c r="H193" s="125">
        <v>119.18899999999999</v>
      </c>
      <c r="I193" s="126"/>
      <c r="J193" s="127">
        <f>ROUND(I193*H193,2)</f>
        <v>0</v>
      </c>
      <c r="K193" s="128"/>
      <c r="L193" s="31"/>
      <c r="M193" s="129" t="s">
        <v>19</v>
      </c>
      <c r="N193" s="130" t="s">
        <v>46</v>
      </c>
      <c r="P193" s="131">
        <f>O193*H193</f>
        <v>0</v>
      </c>
      <c r="Q193" s="131">
        <v>0</v>
      </c>
      <c r="R193" s="131">
        <f>Q193*H193</f>
        <v>0</v>
      </c>
      <c r="S193" s="131">
        <v>0</v>
      </c>
      <c r="T193" s="132">
        <f>S193*H193</f>
        <v>0</v>
      </c>
      <c r="AR193" s="133" t="s">
        <v>127</v>
      </c>
      <c r="AT193" s="133" t="s">
        <v>123</v>
      </c>
      <c r="AU193" s="133" t="s">
        <v>85</v>
      </c>
      <c r="AY193" s="16" t="s">
        <v>122</v>
      </c>
      <c r="BE193" s="134">
        <f>IF(N193="základní",J193,0)</f>
        <v>0</v>
      </c>
      <c r="BF193" s="134">
        <f>IF(N193="snížená",J193,0)</f>
        <v>0</v>
      </c>
      <c r="BG193" s="134">
        <f>IF(N193="zákl. přenesená",J193,0)</f>
        <v>0</v>
      </c>
      <c r="BH193" s="134">
        <f>IF(N193="sníž. přenesená",J193,0)</f>
        <v>0</v>
      </c>
      <c r="BI193" s="134">
        <f>IF(N193="nulová",J193,0)</f>
        <v>0</v>
      </c>
      <c r="BJ193" s="16" t="s">
        <v>83</v>
      </c>
      <c r="BK193" s="134">
        <f>ROUND(I193*H193,2)</f>
        <v>0</v>
      </c>
      <c r="BL193" s="16" t="s">
        <v>127</v>
      </c>
      <c r="BM193" s="133" t="s">
        <v>503</v>
      </c>
    </row>
    <row r="194" spans="2:65" s="1" customFormat="1" ht="48.75">
      <c r="B194" s="31"/>
      <c r="D194" s="135" t="s">
        <v>129</v>
      </c>
      <c r="F194" s="136" t="s">
        <v>334</v>
      </c>
      <c r="I194" s="137"/>
      <c r="L194" s="31"/>
      <c r="M194" s="138"/>
      <c r="T194" s="52"/>
      <c r="AT194" s="16" t="s">
        <v>129</v>
      </c>
      <c r="AU194" s="16" t="s">
        <v>85</v>
      </c>
    </row>
    <row r="195" spans="2:65" s="1" customFormat="1" ht="11.25">
      <c r="B195" s="31"/>
      <c r="D195" s="149" t="s">
        <v>213</v>
      </c>
      <c r="F195" s="150" t="s">
        <v>335</v>
      </c>
      <c r="I195" s="137"/>
      <c r="L195" s="31"/>
      <c r="M195" s="138"/>
      <c r="T195" s="52"/>
      <c r="AT195" s="16" t="s">
        <v>213</v>
      </c>
      <c r="AU195" s="16" t="s">
        <v>85</v>
      </c>
    </row>
    <row r="196" spans="2:65" s="12" customFormat="1" ht="11.25">
      <c r="B196" s="151"/>
      <c r="D196" s="135" t="s">
        <v>215</v>
      </c>
      <c r="E196" s="152" t="s">
        <v>19</v>
      </c>
      <c r="F196" s="153" t="s">
        <v>499</v>
      </c>
      <c r="H196" s="154">
        <v>32</v>
      </c>
      <c r="I196" s="155"/>
      <c r="L196" s="151"/>
      <c r="M196" s="156"/>
      <c r="T196" s="157"/>
      <c r="AT196" s="152" t="s">
        <v>215</v>
      </c>
      <c r="AU196" s="152" t="s">
        <v>85</v>
      </c>
      <c r="AV196" s="12" t="s">
        <v>85</v>
      </c>
      <c r="AW196" s="12" t="s">
        <v>37</v>
      </c>
      <c r="AX196" s="12" t="s">
        <v>75</v>
      </c>
      <c r="AY196" s="152" t="s">
        <v>122</v>
      </c>
    </row>
    <row r="197" spans="2:65" s="12" customFormat="1" ht="11.25">
      <c r="B197" s="151"/>
      <c r="D197" s="135" t="s">
        <v>215</v>
      </c>
      <c r="E197" s="152" t="s">
        <v>19</v>
      </c>
      <c r="F197" s="153" t="s">
        <v>500</v>
      </c>
      <c r="H197" s="154">
        <v>55.23</v>
      </c>
      <c r="I197" s="155"/>
      <c r="L197" s="151"/>
      <c r="M197" s="156"/>
      <c r="T197" s="157"/>
      <c r="AT197" s="152" t="s">
        <v>215</v>
      </c>
      <c r="AU197" s="152" t="s">
        <v>85</v>
      </c>
      <c r="AV197" s="12" t="s">
        <v>85</v>
      </c>
      <c r="AW197" s="12" t="s">
        <v>37</v>
      </c>
      <c r="AX197" s="12" t="s">
        <v>75</v>
      </c>
      <c r="AY197" s="152" t="s">
        <v>122</v>
      </c>
    </row>
    <row r="198" spans="2:65" s="12" customFormat="1" ht="11.25">
      <c r="B198" s="151"/>
      <c r="D198" s="135" t="s">
        <v>215</v>
      </c>
      <c r="E198" s="152" t="s">
        <v>19</v>
      </c>
      <c r="F198" s="153" t="s">
        <v>501</v>
      </c>
      <c r="H198" s="154">
        <v>16.193000000000001</v>
      </c>
      <c r="I198" s="155"/>
      <c r="L198" s="151"/>
      <c r="M198" s="156"/>
      <c r="T198" s="157"/>
      <c r="AT198" s="152" t="s">
        <v>215</v>
      </c>
      <c r="AU198" s="152" t="s">
        <v>85</v>
      </c>
      <c r="AV198" s="12" t="s">
        <v>85</v>
      </c>
      <c r="AW198" s="12" t="s">
        <v>37</v>
      </c>
      <c r="AX198" s="12" t="s">
        <v>75</v>
      </c>
      <c r="AY198" s="152" t="s">
        <v>122</v>
      </c>
    </row>
    <row r="199" spans="2:65" s="12" customFormat="1" ht="11.25">
      <c r="B199" s="151"/>
      <c r="D199" s="135" t="s">
        <v>215</v>
      </c>
      <c r="E199" s="152" t="s">
        <v>19</v>
      </c>
      <c r="F199" s="153" t="s">
        <v>502</v>
      </c>
      <c r="H199" s="154">
        <v>15.766</v>
      </c>
      <c r="I199" s="155"/>
      <c r="L199" s="151"/>
      <c r="M199" s="156"/>
      <c r="T199" s="157"/>
      <c r="AT199" s="152" t="s">
        <v>215</v>
      </c>
      <c r="AU199" s="152" t="s">
        <v>85</v>
      </c>
      <c r="AV199" s="12" t="s">
        <v>85</v>
      </c>
      <c r="AW199" s="12" t="s">
        <v>37</v>
      </c>
      <c r="AX199" s="12" t="s">
        <v>75</v>
      </c>
      <c r="AY199" s="152" t="s">
        <v>122</v>
      </c>
    </row>
    <row r="200" spans="2:65" s="13" customFormat="1" ht="11.25">
      <c r="B200" s="158"/>
      <c r="D200" s="135" t="s">
        <v>215</v>
      </c>
      <c r="E200" s="159" t="s">
        <v>19</v>
      </c>
      <c r="F200" s="160" t="s">
        <v>217</v>
      </c>
      <c r="H200" s="161">
        <v>119.18899999999999</v>
      </c>
      <c r="I200" s="162"/>
      <c r="L200" s="158"/>
      <c r="M200" s="163"/>
      <c r="T200" s="164"/>
      <c r="AT200" s="159" t="s">
        <v>215</v>
      </c>
      <c r="AU200" s="159" t="s">
        <v>85</v>
      </c>
      <c r="AV200" s="13" t="s">
        <v>127</v>
      </c>
      <c r="AW200" s="13" t="s">
        <v>37</v>
      </c>
      <c r="AX200" s="13" t="s">
        <v>83</v>
      </c>
      <c r="AY200" s="159" t="s">
        <v>122</v>
      </c>
    </row>
    <row r="201" spans="2:65" s="1" customFormat="1" ht="24.2" customHeight="1">
      <c r="B201" s="31"/>
      <c r="C201" s="121" t="s">
        <v>324</v>
      </c>
      <c r="D201" s="121" t="s">
        <v>123</v>
      </c>
      <c r="E201" s="122" t="s">
        <v>337</v>
      </c>
      <c r="F201" s="123" t="s">
        <v>338</v>
      </c>
      <c r="G201" s="124" t="s">
        <v>282</v>
      </c>
      <c r="H201" s="125">
        <v>4.8659999999999997</v>
      </c>
      <c r="I201" s="126"/>
      <c r="J201" s="127">
        <f>ROUND(I201*H201,2)</f>
        <v>0</v>
      </c>
      <c r="K201" s="128"/>
      <c r="L201" s="31"/>
      <c r="M201" s="129" t="s">
        <v>19</v>
      </c>
      <c r="N201" s="130" t="s">
        <v>46</v>
      </c>
      <c r="P201" s="131">
        <f>O201*H201</f>
        <v>0</v>
      </c>
      <c r="Q201" s="131">
        <v>1.0555969999999999</v>
      </c>
      <c r="R201" s="131">
        <f>Q201*H201</f>
        <v>5.1365350019999996</v>
      </c>
      <c r="S201" s="131">
        <v>0</v>
      </c>
      <c r="T201" s="132">
        <f>S201*H201</f>
        <v>0</v>
      </c>
      <c r="AR201" s="133" t="s">
        <v>127</v>
      </c>
      <c r="AT201" s="133" t="s">
        <v>123</v>
      </c>
      <c r="AU201" s="133" t="s">
        <v>85</v>
      </c>
      <c r="AY201" s="16" t="s">
        <v>122</v>
      </c>
      <c r="BE201" s="134">
        <f>IF(N201="základní",J201,0)</f>
        <v>0</v>
      </c>
      <c r="BF201" s="134">
        <f>IF(N201="snížená",J201,0)</f>
        <v>0</v>
      </c>
      <c r="BG201" s="134">
        <f>IF(N201="zákl. přenesená",J201,0)</f>
        <v>0</v>
      </c>
      <c r="BH201" s="134">
        <f>IF(N201="sníž. přenesená",J201,0)</f>
        <v>0</v>
      </c>
      <c r="BI201" s="134">
        <f>IF(N201="nulová",J201,0)</f>
        <v>0</v>
      </c>
      <c r="BJ201" s="16" t="s">
        <v>83</v>
      </c>
      <c r="BK201" s="134">
        <f>ROUND(I201*H201,2)</f>
        <v>0</v>
      </c>
      <c r="BL201" s="16" t="s">
        <v>127</v>
      </c>
      <c r="BM201" s="133" t="s">
        <v>504</v>
      </c>
    </row>
    <row r="202" spans="2:65" s="1" customFormat="1" ht="48.75">
      <c r="B202" s="31"/>
      <c r="D202" s="135" t="s">
        <v>129</v>
      </c>
      <c r="F202" s="136" t="s">
        <v>340</v>
      </c>
      <c r="I202" s="137"/>
      <c r="L202" s="31"/>
      <c r="M202" s="138"/>
      <c r="T202" s="52"/>
      <c r="AT202" s="16" t="s">
        <v>129</v>
      </c>
      <c r="AU202" s="16" t="s">
        <v>85</v>
      </c>
    </row>
    <row r="203" spans="2:65" s="1" customFormat="1" ht="11.25">
      <c r="B203" s="31"/>
      <c r="D203" s="149" t="s">
        <v>213</v>
      </c>
      <c r="F203" s="150" t="s">
        <v>341</v>
      </c>
      <c r="I203" s="137"/>
      <c r="L203" s="31"/>
      <c r="M203" s="138"/>
      <c r="T203" s="52"/>
      <c r="AT203" s="16" t="s">
        <v>213</v>
      </c>
      <c r="AU203" s="16" t="s">
        <v>85</v>
      </c>
    </row>
    <row r="204" spans="2:65" s="12" customFormat="1" ht="11.25">
      <c r="B204" s="151"/>
      <c r="D204" s="135" t="s">
        <v>215</v>
      </c>
      <c r="E204" s="152" t="s">
        <v>19</v>
      </c>
      <c r="F204" s="153" t="s">
        <v>505</v>
      </c>
      <c r="H204" s="154">
        <v>0.48</v>
      </c>
      <c r="I204" s="155"/>
      <c r="L204" s="151"/>
      <c r="M204" s="156"/>
      <c r="T204" s="157"/>
      <c r="AT204" s="152" t="s">
        <v>215</v>
      </c>
      <c r="AU204" s="152" t="s">
        <v>85</v>
      </c>
      <c r="AV204" s="12" t="s">
        <v>85</v>
      </c>
      <c r="AW204" s="12" t="s">
        <v>37</v>
      </c>
      <c r="AX204" s="12" t="s">
        <v>75</v>
      </c>
      <c r="AY204" s="152" t="s">
        <v>122</v>
      </c>
    </row>
    <row r="205" spans="2:65" s="12" customFormat="1" ht="11.25">
      <c r="B205" s="151"/>
      <c r="D205" s="135" t="s">
        <v>215</v>
      </c>
      <c r="E205" s="152" t="s">
        <v>19</v>
      </c>
      <c r="F205" s="153" t="s">
        <v>506</v>
      </c>
      <c r="H205" s="154">
        <v>3.8359999999999999</v>
      </c>
      <c r="I205" s="155"/>
      <c r="L205" s="151"/>
      <c r="M205" s="156"/>
      <c r="T205" s="157"/>
      <c r="AT205" s="152" t="s">
        <v>215</v>
      </c>
      <c r="AU205" s="152" t="s">
        <v>85</v>
      </c>
      <c r="AV205" s="12" t="s">
        <v>85</v>
      </c>
      <c r="AW205" s="12" t="s">
        <v>37</v>
      </c>
      <c r="AX205" s="12" t="s">
        <v>75</v>
      </c>
      <c r="AY205" s="152" t="s">
        <v>122</v>
      </c>
    </row>
    <row r="206" spans="2:65" s="12" customFormat="1" ht="11.25">
      <c r="B206" s="151"/>
      <c r="D206" s="135" t="s">
        <v>215</v>
      </c>
      <c r="E206" s="152" t="s">
        <v>19</v>
      </c>
      <c r="F206" s="153" t="s">
        <v>507</v>
      </c>
      <c r="H206" s="154">
        <v>0.55000000000000004</v>
      </c>
      <c r="I206" s="155"/>
      <c r="L206" s="151"/>
      <c r="M206" s="156"/>
      <c r="T206" s="157"/>
      <c r="AT206" s="152" t="s">
        <v>215</v>
      </c>
      <c r="AU206" s="152" t="s">
        <v>85</v>
      </c>
      <c r="AV206" s="12" t="s">
        <v>85</v>
      </c>
      <c r="AW206" s="12" t="s">
        <v>37</v>
      </c>
      <c r="AX206" s="12" t="s">
        <v>75</v>
      </c>
      <c r="AY206" s="152" t="s">
        <v>122</v>
      </c>
    </row>
    <row r="207" spans="2:65" s="13" customFormat="1" ht="11.25">
      <c r="B207" s="158"/>
      <c r="D207" s="135" t="s">
        <v>215</v>
      </c>
      <c r="E207" s="159" t="s">
        <v>19</v>
      </c>
      <c r="F207" s="160" t="s">
        <v>217</v>
      </c>
      <c r="H207" s="161">
        <v>4.8659999999999997</v>
      </c>
      <c r="I207" s="162"/>
      <c r="L207" s="158"/>
      <c r="M207" s="163"/>
      <c r="T207" s="164"/>
      <c r="AT207" s="159" t="s">
        <v>215</v>
      </c>
      <c r="AU207" s="159" t="s">
        <v>85</v>
      </c>
      <c r="AV207" s="13" t="s">
        <v>127</v>
      </c>
      <c r="AW207" s="13" t="s">
        <v>37</v>
      </c>
      <c r="AX207" s="13" t="s">
        <v>83</v>
      </c>
      <c r="AY207" s="159" t="s">
        <v>122</v>
      </c>
    </row>
    <row r="208" spans="2:65" s="1" customFormat="1" ht="24.2" customHeight="1">
      <c r="B208" s="31"/>
      <c r="C208" s="121" t="s">
        <v>7</v>
      </c>
      <c r="D208" s="121" t="s">
        <v>123</v>
      </c>
      <c r="E208" s="122" t="s">
        <v>508</v>
      </c>
      <c r="F208" s="123" t="s">
        <v>509</v>
      </c>
      <c r="G208" s="124" t="s">
        <v>282</v>
      </c>
      <c r="H208" s="125">
        <v>0.18</v>
      </c>
      <c r="I208" s="126"/>
      <c r="J208" s="127">
        <f>ROUND(I208*H208,2)</f>
        <v>0</v>
      </c>
      <c r="K208" s="128"/>
      <c r="L208" s="31"/>
      <c r="M208" s="129" t="s">
        <v>19</v>
      </c>
      <c r="N208" s="130" t="s">
        <v>46</v>
      </c>
      <c r="P208" s="131">
        <f>O208*H208</f>
        <v>0</v>
      </c>
      <c r="Q208" s="131">
        <v>1.03955</v>
      </c>
      <c r="R208" s="131">
        <f>Q208*H208</f>
        <v>0.18711899999999998</v>
      </c>
      <c r="S208" s="131">
        <v>0</v>
      </c>
      <c r="T208" s="132">
        <f>S208*H208</f>
        <v>0</v>
      </c>
      <c r="AR208" s="133" t="s">
        <v>127</v>
      </c>
      <c r="AT208" s="133" t="s">
        <v>123</v>
      </c>
      <c r="AU208" s="133" t="s">
        <v>85</v>
      </c>
      <c r="AY208" s="16" t="s">
        <v>122</v>
      </c>
      <c r="BE208" s="134">
        <f>IF(N208="základní",J208,0)</f>
        <v>0</v>
      </c>
      <c r="BF208" s="134">
        <f>IF(N208="snížená",J208,0)</f>
        <v>0</v>
      </c>
      <c r="BG208" s="134">
        <f>IF(N208="zákl. přenesená",J208,0)</f>
        <v>0</v>
      </c>
      <c r="BH208" s="134">
        <f>IF(N208="sníž. přenesená",J208,0)</f>
        <v>0</v>
      </c>
      <c r="BI208" s="134">
        <f>IF(N208="nulová",J208,0)</f>
        <v>0</v>
      </c>
      <c r="BJ208" s="16" t="s">
        <v>83</v>
      </c>
      <c r="BK208" s="134">
        <f>ROUND(I208*H208,2)</f>
        <v>0</v>
      </c>
      <c r="BL208" s="16" t="s">
        <v>127</v>
      </c>
      <c r="BM208" s="133" t="s">
        <v>510</v>
      </c>
    </row>
    <row r="209" spans="2:65" s="1" customFormat="1" ht="48.75">
      <c r="B209" s="31"/>
      <c r="D209" s="135" t="s">
        <v>129</v>
      </c>
      <c r="F209" s="136" t="s">
        <v>511</v>
      </c>
      <c r="I209" s="137"/>
      <c r="L209" s="31"/>
      <c r="M209" s="138"/>
      <c r="T209" s="52"/>
      <c r="AT209" s="16" t="s">
        <v>129</v>
      </c>
      <c r="AU209" s="16" t="s">
        <v>85</v>
      </c>
    </row>
    <row r="210" spans="2:65" s="1" customFormat="1" ht="11.25">
      <c r="B210" s="31"/>
      <c r="D210" s="149" t="s">
        <v>213</v>
      </c>
      <c r="F210" s="150" t="s">
        <v>512</v>
      </c>
      <c r="I210" s="137"/>
      <c r="L210" s="31"/>
      <c r="M210" s="138"/>
      <c r="T210" s="52"/>
      <c r="AT210" s="16" t="s">
        <v>213</v>
      </c>
      <c r="AU210" s="16" t="s">
        <v>85</v>
      </c>
    </row>
    <row r="211" spans="2:65" s="12" customFormat="1" ht="22.5">
      <c r="B211" s="151"/>
      <c r="D211" s="135" t="s">
        <v>215</v>
      </c>
      <c r="E211" s="152" t="s">
        <v>19</v>
      </c>
      <c r="F211" s="153" t="s">
        <v>513</v>
      </c>
      <c r="H211" s="154">
        <v>0.18</v>
      </c>
      <c r="I211" s="155"/>
      <c r="L211" s="151"/>
      <c r="M211" s="156"/>
      <c r="T211" s="157"/>
      <c r="AT211" s="152" t="s">
        <v>215</v>
      </c>
      <c r="AU211" s="152" t="s">
        <v>85</v>
      </c>
      <c r="AV211" s="12" t="s">
        <v>85</v>
      </c>
      <c r="AW211" s="12" t="s">
        <v>37</v>
      </c>
      <c r="AX211" s="12" t="s">
        <v>75</v>
      </c>
      <c r="AY211" s="152" t="s">
        <v>122</v>
      </c>
    </row>
    <row r="212" spans="2:65" s="13" customFormat="1" ht="11.25">
      <c r="B212" s="158"/>
      <c r="D212" s="135" t="s">
        <v>215</v>
      </c>
      <c r="E212" s="159" t="s">
        <v>19</v>
      </c>
      <c r="F212" s="160" t="s">
        <v>217</v>
      </c>
      <c r="H212" s="161">
        <v>0.18</v>
      </c>
      <c r="I212" s="162"/>
      <c r="L212" s="158"/>
      <c r="M212" s="163"/>
      <c r="T212" s="164"/>
      <c r="AT212" s="159" t="s">
        <v>215</v>
      </c>
      <c r="AU212" s="159" t="s">
        <v>85</v>
      </c>
      <c r="AV212" s="13" t="s">
        <v>127</v>
      </c>
      <c r="AW212" s="13" t="s">
        <v>37</v>
      </c>
      <c r="AX212" s="13" t="s">
        <v>83</v>
      </c>
      <c r="AY212" s="159" t="s">
        <v>122</v>
      </c>
    </row>
    <row r="213" spans="2:65" s="1" customFormat="1" ht="16.5" customHeight="1">
      <c r="B213" s="31"/>
      <c r="C213" s="121" t="s">
        <v>336</v>
      </c>
      <c r="D213" s="121" t="s">
        <v>123</v>
      </c>
      <c r="E213" s="122" t="s">
        <v>259</v>
      </c>
      <c r="F213" s="123" t="s">
        <v>260</v>
      </c>
      <c r="G213" s="124" t="s">
        <v>301</v>
      </c>
      <c r="H213" s="125">
        <v>13.5</v>
      </c>
      <c r="I213" s="126"/>
      <c r="J213" s="127">
        <f>ROUND(I213*H213,2)</f>
        <v>0</v>
      </c>
      <c r="K213" s="128"/>
      <c r="L213" s="31"/>
      <c r="M213" s="129" t="s">
        <v>19</v>
      </c>
      <c r="N213" s="130" t="s">
        <v>46</v>
      </c>
      <c r="P213" s="131">
        <f>O213*H213</f>
        <v>0</v>
      </c>
      <c r="Q213" s="131">
        <v>0</v>
      </c>
      <c r="R213" s="131">
        <f>Q213*H213</f>
        <v>0</v>
      </c>
      <c r="S213" s="131">
        <v>0</v>
      </c>
      <c r="T213" s="132">
        <f>S213*H213</f>
        <v>0</v>
      </c>
      <c r="AR213" s="133" t="s">
        <v>127</v>
      </c>
      <c r="AT213" s="133" t="s">
        <v>123</v>
      </c>
      <c r="AU213" s="133" t="s">
        <v>85</v>
      </c>
      <c r="AY213" s="16" t="s">
        <v>122</v>
      </c>
      <c r="BE213" s="134">
        <f>IF(N213="základní",J213,0)</f>
        <v>0</v>
      </c>
      <c r="BF213" s="134">
        <f>IF(N213="snížená",J213,0)</f>
        <v>0</v>
      </c>
      <c r="BG213" s="134">
        <f>IF(N213="zákl. přenesená",J213,0)</f>
        <v>0</v>
      </c>
      <c r="BH213" s="134">
        <f>IF(N213="sníž. přenesená",J213,0)</f>
        <v>0</v>
      </c>
      <c r="BI213" s="134">
        <f>IF(N213="nulová",J213,0)</f>
        <v>0</v>
      </c>
      <c r="BJ213" s="16" t="s">
        <v>83</v>
      </c>
      <c r="BK213" s="134">
        <f>ROUND(I213*H213,2)</f>
        <v>0</v>
      </c>
      <c r="BL213" s="16" t="s">
        <v>127</v>
      </c>
      <c r="BM213" s="133" t="s">
        <v>514</v>
      </c>
    </row>
    <row r="214" spans="2:65" s="1" customFormat="1" ht="11.25">
      <c r="B214" s="31"/>
      <c r="D214" s="135" t="s">
        <v>129</v>
      </c>
      <c r="F214" s="136" t="s">
        <v>260</v>
      </c>
      <c r="I214" s="137"/>
      <c r="L214" s="31"/>
      <c r="M214" s="138"/>
      <c r="T214" s="52"/>
      <c r="AT214" s="16" t="s">
        <v>129</v>
      </c>
      <c r="AU214" s="16" t="s">
        <v>85</v>
      </c>
    </row>
    <row r="215" spans="2:65" s="1" customFormat="1" ht="48.75">
      <c r="B215" s="31"/>
      <c r="D215" s="135" t="s">
        <v>130</v>
      </c>
      <c r="F215" s="139" t="s">
        <v>262</v>
      </c>
      <c r="I215" s="137"/>
      <c r="L215" s="31"/>
      <c r="M215" s="138"/>
      <c r="T215" s="52"/>
      <c r="AT215" s="16" t="s">
        <v>130</v>
      </c>
      <c r="AU215" s="16" t="s">
        <v>85</v>
      </c>
    </row>
    <row r="216" spans="2:65" s="1" customFormat="1" ht="16.5" customHeight="1">
      <c r="B216" s="31"/>
      <c r="C216" s="121" t="s">
        <v>343</v>
      </c>
      <c r="D216" s="121" t="s">
        <v>123</v>
      </c>
      <c r="E216" s="122" t="s">
        <v>290</v>
      </c>
      <c r="F216" s="123" t="s">
        <v>515</v>
      </c>
      <c r="G216" s="124" t="s">
        <v>292</v>
      </c>
      <c r="H216" s="125">
        <v>18</v>
      </c>
      <c r="I216" s="126"/>
      <c r="J216" s="127">
        <f>ROUND(I216*H216,2)</f>
        <v>0</v>
      </c>
      <c r="K216" s="128"/>
      <c r="L216" s="31"/>
      <c r="M216" s="129" t="s">
        <v>19</v>
      </c>
      <c r="N216" s="130" t="s">
        <v>46</v>
      </c>
      <c r="P216" s="131">
        <f>O216*H216</f>
        <v>0</v>
      </c>
      <c r="Q216" s="131">
        <v>0</v>
      </c>
      <c r="R216" s="131">
        <f>Q216*H216</f>
        <v>0</v>
      </c>
      <c r="S216" s="131">
        <v>0</v>
      </c>
      <c r="T216" s="132">
        <f>S216*H216</f>
        <v>0</v>
      </c>
      <c r="AR216" s="133" t="s">
        <v>127</v>
      </c>
      <c r="AT216" s="133" t="s">
        <v>123</v>
      </c>
      <c r="AU216" s="133" t="s">
        <v>85</v>
      </c>
      <c r="AY216" s="16" t="s">
        <v>122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16" t="s">
        <v>83</v>
      </c>
      <c r="BK216" s="134">
        <f>ROUND(I216*H216,2)</f>
        <v>0</v>
      </c>
      <c r="BL216" s="16" t="s">
        <v>127</v>
      </c>
      <c r="BM216" s="133" t="s">
        <v>516</v>
      </c>
    </row>
    <row r="217" spans="2:65" s="1" customFormat="1" ht="11.25">
      <c r="B217" s="31"/>
      <c r="D217" s="135" t="s">
        <v>129</v>
      </c>
      <c r="F217" s="136" t="s">
        <v>515</v>
      </c>
      <c r="I217" s="137"/>
      <c r="L217" s="31"/>
      <c r="M217" s="138"/>
      <c r="T217" s="52"/>
      <c r="AT217" s="16" t="s">
        <v>129</v>
      </c>
      <c r="AU217" s="16" t="s">
        <v>85</v>
      </c>
    </row>
    <row r="218" spans="2:65" s="1" customFormat="1" ht="58.5">
      <c r="B218" s="31"/>
      <c r="D218" s="135" t="s">
        <v>130</v>
      </c>
      <c r="F218" s="139" t="s">
        <v>517</v>
      </c>
      <c r="I218" s="137"/>
      <c r="L218" s="31"/>
      <c r="M218" s="138"/>
      <c r="T218" s="52"/>
      <c r="AT218" s="16" t="s">
        <v>130</v>
      </c>
      <c r="AU218" s="16" t="s">
        <v>85</v>
      </c>
    </row>
    <row r="219" spans="2:65" s="1" customFormat="1" ht="16.5" customHeight="1">
      <c r="B219" s="31"/>
      <c r="C219" s="121" t="s">
        <v>351</v>
      </c>
      <c r="D219" s="121" t="s">
        <v>123</v>
      </c>
      <c r="E219" s="122" t="s">
        <v>295</v>
      </c>
      <c r="F219" s="123" t="s">
        <v>518</v>
      </c>
      <c r="G219" s="124" t="s">
        <v>210</v>
      </c>
      <c r="H219" s="125">
        <v>50.353000000000002</v>
      </c>
      <c r="I219" s="126"/>
      <c r="J219" s="127">
        <f>ROUND(I219*H219,2)</f>
        <v>0</v>
      </c>
      <c r="K219" s="128"/>
      <c r="L219" s="31"/>
      <c r="M219" s="129" t="s">
        <v>19</v>
      </c>
      <c r="N219" s="130" t="s">
        <v>46</v>
      </c>
      <c r="P219" s="131">
        <f>O219*H219</f>
        <v>0</v>
      </c>
      <c r="Q219" s="131">
        <v>0</v>
      </c>
      <c r="R219" s="131">
        <f>Q219*H219</f>
        <v>0</v>
      </c>
      <c r="S219" s="131">
        <v>0</v>
      </c>
      <c r="T219" s="132">
        <f>S219*H219</f>
        <v>0</v>
      </c>
      <c r="AR219" s="133" t="s">
        <v>127</v>
      </c>
      <c r="AT219" s="133" t="s">
        <v>123</v>
      </c>
      <c r="AU219" s="133" t="s">
        <v>85</v>
      </c>
      <c r="AY219" s="16" t="s">
        <v>122</v>
      </c>
      <c r="BE219" s="134">
        <f>IF(N219="základní",J219,0)</f>
        <v>0</v>
      </c>
      <c r="BF219" s="134">
        <f>IF(N219="snížená",J219,0)</f>
        <v>0</v>
      </c>
      <c r="BG219" s="134">
        <f>IF(N219="zákl. přenesená",J219,0)</f>
        <v>0</v>
      </c>
      <c r="BH219" s="134">
        <f>IF(N219="sníž. přenesená",J219,0)</f>
        <v>0</v>
      </c>
      <c r="BI219" s="134">
        <f>IF(N219="nulová",J219,0)</f>
        <v>0</v>
      </c>
      <c r="BJ219" s="16" t="s">
        <v>83</v>
      </c>
      <c r="BK219" s="134">
        <f>ROUND(I219*H219,2)</f>
        <v>0</v>
      </c>
      <c r="BL219" s="16" t="s">
        <v>127</v>
      </c>
      <c r="BM219" s="133" t="s">
        <v>519</v>
      </c>
    </row>
    <row r="220" spans="2:65" s="1" customFormat="1" ht="11.25">
      <c r="B220" s="31"/>
      <c r="D220" s="135" t="s">
        <v>129</v>
      </c>
      <c r="F220" s="136" t="s">
        <v>518</v>
      </c>
      <c r="I220" s="137"/>
      <c r="L220" s="31"/>
      <c r="M220" s="138"/>
      <c r="T220" s="52"/>
      <c r="AT220" s="16" t="s">
        <v>129</v>
      </c>
      <c r="AU220" s="16" t="s">
        <v>85</v>
      </c>
    </row>
    <row r="221" spans="2:65" s="1" customFormat="1" ht="19.5">
      <c r="B221" s="31"/>
      <c r="D221" s="135" t="s">
        <v>130</v>
      </c>
      <c r="F221" s="139" t="s">
        <v>520</v>
      </c>
      <c r="I221" s="137"/>
      <c r="L221" s="31"/>
      <c r="M221" s="138"/>
      <c r="T221" s="52"/>
      <c r="AT221" s="16" t="s">
        <v>130</v>
      </c>
      <c r="AU221" s="16" t="s">
        <v>85</v>
      </c>
    </row>
    <row r="222" spans="2:65" s="12" customFormat="1" ht="11.25">
      <c r="B222" s="151"/>
      <c r="D222" s="135" t="s">
        <v>215</v>
      </c>
      <c r="E222" s="152" t="s">
        <v>19</v>
      </c>
      <c r="F222" s="153" t="s">
        <v>494</v>
      </c>
      <c r="H222" s="154">
        <v>3</v>
      </c>
      <c r="I222" s="155"/>
      <c r="L222" s="151"/>
      <c r="M222" s="156"/>
      <c r="T222" s="157"/>
      <c r="AT222" s="152" t="s">
        <v>215</v>
      </c>
      <c r="AU222" s="152" t="s">
        <v>85</v>
      </c>
      <c r="AV222" s="12" t="s">
        <v>85</v>
      </c>
      <c r="AW222" s="12" t="s">
        <v>37</v>
      </c>
      <c r="AX222" s="12" t="s">
        <v>75</v>
      </c>
      <c r="AY222" s="152" t="s">
        <v>122</v>
      </c>
    </row>
    <row r="223" spans="2:65" s="12" customFormat="1" ht="11.25">
      <c r="B223" s="151"/>
      <c r="D223" s="135" t="s">
        <v>215</v>
      </c>
      <c r="E223" s="152" t="s">
        <v>19</v>
      </c>
      <c r="F223" s="153" t="s">
        <v>495</v>
      </c>
      <c r="H223" s="154">
        <v>23.911000000000001</v>
      </c>
      <c r="I223" s="155"/>
      <c r="L223" s="151"/>
      <c r="M223" s="156"/>
      <c r="T223" s="157"/>
      <c r="AT223" s="152" t="s">
        <v>215</v>
      </c>
      <c r="AU223" s="152" t="s">
        <v>85</v>
      </c>
      <c r="AV223" s="12" t="s">
        <v>85</v>
      </c>
      <c r="AW223" s="12" t="s">
        <v>37</v>
      </c>
      <c r="AX223" s="12" t="s">
        <v>75</v>
      </c>
      <c r="AY223" s="152" t="s">
        <v>122</v>
      </c>
    </row>
    <row r="224" spans="2:65" s="12" customFormat="1" ht="11.25">
      <c r="B224" s="151"/>
      <c r="D224" s="135" t="s">
        <v>215</v>
      </c>
      <c r="E224" s="152" t="s">
        <v>19</v>
      </c>
      <c r="F224" s="153" t="s">
        <v>496</v>
      </c>
      <c r="H224" s="154">
        <v>20</v>
      </c>
      <c r="I224" s="155"/>
      <c r="L224" s="151"/>
      <c r="M224" s="156"/>
      <c r="T224" s="157"/>
      <c r="AT224" s="152" t="s">
        <v>215</v>
      </c>
      <c r="AU224" s="152" t="s">
        <v>85</v>
      </c>
      <c r="AV224" s="12" t="s">
        <v>85</v>
      </c>
      <c r="AW224" s="12" t="s">
        <v>37</v>
      </c>
      <c r="AX224" s="12" t="s">
        <v>75</v>
      </c>
      <c r="AY224" s="152" t="s">
        <v>122</v>
      </c>
    </row>
    <row r="225" spans="2:65" s="12" customFormat="1" ht="11.25">
      <c r="B225" s="151"/>
      <c r="D225" s="135" t="s">
        <v>215</v>
      </c>
      <c r="E225" s="152" t="s">
        <v>19</v>
      </c>
      <c r="F225" s="153" t="s">
        <v>497</v>
      </c>
      <c r="H225" s="154">
        <v>3.4420000000000002</v>
      </c>
      <c r="I225" s="155"/>
      <c r="L225" s="151"/>
      <c r="M225" s="156"/>
      <c r="T225" s="157"/>
      <c r="AT225" s="152" t="s">
        <v>215</v>
      </c>
      <c r="AU225" s="152" t="s">
        <v>85</v>
      </c>
      <c r="AV225" s="12" t="s">
        <v>85</v>
      </c>
      <c r="AW225" s="12" t="s">
        <v>37</v>
      </c>
      <c r="AX225" s="12" t="s">
        <v>75</v>
      </c>
      <c r="AY225" s="152" t="s">
        <v>122</v>
      </c>
    </row>
    <row r="226" spans="2:65" s="13" customFormat="1" ht="11.25">
      <c r="B226" s="158"/>
      <c r="D226" s="135" t="s">
        <v>215</v>
      </c>
      <c r="E226" s="159" t="s">
        <v>19</v>
      </c>
      <c r="F226" s="160" t="s">
        <v>217</v>
      </c>
      <c r="H226" s="161">
        <v>50.353000000000002</v>
      </c>
      <c r="I226" s="162"/>
      <c r="L226" s="158"/>
      <c r="M226" s="163"/>
      <c r="T226" s="164"/>
      <c r="AT226" s="159" t="s">
        <v>215</v>
      </c>
      <c r="AU226" s="159" t="s">
        <v>85</v>
      </c>
      <c r="AV226" s="13" t="s">
        <v>127</v>
      </c>
      <c r="AW226" s="13" t="s">
        <v>37</v>
      </c>
      <c r="AX226" s="13" t="s">
        <v>83</v>
      </c>
      <c r="AY226" s="159" t="s">
        <v>122</v>
      </c>
    </row>
    <row r="227" spans="2:65" s="1" customFormat="1" ht="24.2" customHeight="1">
      <c r="B227" s="31"/>
      <c r="C227" s="121" t="s">
        <v>358</v>
      </c>
      <c r="D227" s="121" t="s">
        <v>123</v>
      </c>
      <c r="E227" s="122" t="s">
        <v>299</v>
      </c>
      <c r="F227" s="123" t="s">
        <v>521</v>
      </c>
      <c r="G227" s="124" t="s">
        <v>301</v>
      </c>
      <c r="H227" s="125">
        <v>19.75</v>
      </c>
      <c r="I227" s="126"/>
      <c r="J227" s="127">
        <f>ROUND(I227*H227,2)</f>
        <v>0</v>
      </c>
      <c r="K227" s="128"/>
      <c r="L227" s="31"/>
      <c r="M227" s="129" t="s">
        <v>19</v>
      </c>
      <c r="N227" s="130" t="s">
        <v>46</v>
      </c>
      <c r="P227" s="131">
        <f>O227*H227</f>
        <v>0</v>
      </c>
      <c r="Q227" s="131">
        <v>0</v>
      </c>
      <c r="R227" s="131">
        <f>Q227*H227</f>
        <v>0</v>
      </c>
      <c r="S227" s="131">
        <v>0</v>
      </c>
      <c r="T227" s="132">
        <f>S227*H227</f>
        <v>0</v>
      </c>
      <c r="AR227" s="133" t="s">
        <v>127</v>
      </c>
      <c r="AT227" s="133" t="s">
        <v>123</v>
      </c>
      <c r="AU227" s="133" t="s">
        <v>85</v>
      </c>
      <c r="AY227" s="16" t="s">
        <v>122</v>
      </c>
      <c r="BE227" s="134">
        <f>IF(N227="základní",J227,0)</f>
        <v>0</v>
      </c>
      <c r="BF227" s="134">
        <f>IF(N227="snížená",J227,0)</f>
        <v>0</v>
      </c>
      <c r="BG227" s="134">
        <f>IF(N227="zákl. přenesená",J227,0)</f>
        <v>0</v>
      </c>
      <c r="BH227" s="134">
        <f>IF(N227="sníž. přenesená",J227,0)</f>
        <v>0</v>
      </c>
      <c r="BI227" s="134">
        <f>IF(N227="nulová",J227,0)</f>
        <v>0</v>
      </c>
      <c r="BJ227" s="16" t="s">
        <v>83</v>
      </c>
      <c r="BK227" s="134">
        <f>ROUND(I227*H227,2)</f>
        <v>0</v>
      </c>
      <c r="BL227" s="16" t="s">
        <v>127</v>
      </c>
      <c r="BM227" s="133" t="s">
        <v>522</v>
      </c>
    </row>
    <row r="228" spans="2:65" s="1" customFormat="1" ht="19.5">
      <c r="B228" s="31"/>
      <c r="D228" s="135" t="s">
        <v>129</v>
      </c>
      <c r="F228" s="136" t="s">
        <v>523</v>
      </c>
      <c r="I228" s="137"/>
      <c r="L228" s="31"/>
      <c r="M228" s="138"/>
      <c r="T228" s="52"/>
      <c r="AT228" s="16" t="s">
        <v>129</v>
      </c>
      <c r="AU228" s="16" t="s">
        <v>85</v>
      </c>
    </row>
    <row r="229" spans="2:65" s="1" customFormat="1" ht="68.25">
      <c r="B229" s="31"/>
      <c r="D229" s="135" t="s">
        <v>130</v>
      </c>
      <c r="F229" s="139" t="s">
        <v>524</v>
      </c>
      <c r="I229" s="137"/>
      <c r="L229" s="31"/>
      <c r="M229" s="138"/>
      <c r="T229" s="52"/>
      <c r="AT229" s="16" t="s">
        <v>130</v>
      </c>
      <c r="AU229" s="16" t="s">
        <v>85</v>
      </c>
    </row>
    <row r="230" spans="2:65" s="12" customFormat="1" ht="11.25">
      <c r="B230" s="151"/>
      <c r="D230" s="135" t="s">
        <v>215</v>
      </c>
      <c r="E230" s="152" t="s">
        <v>19</v>
      </c>
      <c r="F230" s="153" t="s">
        <v>525</v>
      </c>
      <c r="H230" s="154">
        <v>19.75</v>
      </c>
      <c r="I230" s="155"/>
      <c r="L230" s="151"/>
      <c r="M230" s="156"/>
      <c r="T230" s="157"/>
      <c r="AT230" s="152" t="s">
        <v>215</v>
      </c>
      <c r="AU230" s="152" t="s">
        <v>85</v>
      </c>
      <c r="AV230" s="12" t="s">
        <v>85</v>
      </c>
      <c r="AW230" s="12" t="s">
        <v>37</v>
      </c>
      <c r="AX230" s="12" t="s">
        <v>75</v>
      </c>
      <c r="AY230" s="152" t="s">
        <v>122</v>
      </c>
    </row>
    <row r="231" spans="2:65" s="13" customFormat="1" ht="11.25">
      <c r="B231" s="158"/>
      <c r="D231" s="135" t="s">
        <v>215</v>
      </c>
      <c r="E231" s="159" t="s">
        <v>19</v>
      </c>
      <c r="F231" s="160" t="s">
        <v>217</v>
      </c>
      <c r="H231" s="161">
        <v>19.75</v>
      </c>
      <c r="I231" s="162"/>
      <c r="L231" s="158"/>
      <c r="M231" s="163"/>
      <c r="T231" s="164"/>
      <c r="AT231" s="159" t="s">
        <v>215</v>
      </c>
      <c r="AU231" s="159" t="s">
        <v>85</v>
      </c>
      <c r="AV231" s="13" t="s">
        <v>127</v>
      </c>
      <c r="AW231" s="13" t="s">
        <v>37</v>
      </c>
      <c r="AX231" s="13" t="s">
        <v>83</v>
      </c>
      <c r="AY231" s="159" t="s">
        <v>122</v>
      </c>
    </row>
    <row r="232" spans="2:65" s="1" customFormat="1" ht="16.5" customHeight="1">
      <c r="B232" s="31"/>
      <c r="C232" s="121" t="s">
        <v>365</v>
      </c>
      <c r="D232" s="121" t="s">
        <v>123</v>
      </c>
      <c r="E232" s="122" t="s">
        <v>526</v>
      </c>
      <c r="F232" s="123" t="s">
        <v>527</v>
      </c>
      <c r="G232" s="124" t="s">
        <v>292</v>
      </c>
      <c r="H232" s="125">
        <v>62</v>
      </c>
      <c r="I232" s="126"/>
      <c r="J232" s="127">
        <f>ROUND(I232*H232,2)</f>
        <v>0</v>
      </c>
      <c r="K232" s="128"/>
      <c r="L232" s="31"/>
      <c r="M232" s="129" t="s">
        <v>19</v>
      </c>
      <c r="N232" s="130" t="s">
        <v>46</v>
      </c>
      <c r="P232" s="131">
        <f>O232*H232</f>
        <v>0</v>
      </c>
      <c r="Q232" s="131">
        <v>0</v>
      </c>
      <c r="R232" s="131">
        <f>Q232*H232</f>
        <v>0</v>
      </c>
      <c r="S232" s="131">
        <v>0</v>
      </c>
      <c r="T232" s="132">
        <f>S232*H232</f>
        <v>0</v>
      </c>
      <c r="AR232" s="133" t="s">
        <v>127</v>
      </c>
      <c r="AT232" s="133" t="s">
        <v>123</v>
      </c>
      <c r="AU232" s="133" t="s">
        <v>85</v>
      </c>
      <c r="AY232" s="16" t="s">
        <v>122</v>
      </c>
      <c r="BE232" s="134">
        <f>IF(N232="základní",J232,0)</f>
        <v>0</v>
      </c>
      <c r="BF232" s="134">
        <f>IF(N232="snížená",J232,0)</f>
        <v>0</v>
      </c>
      <c r="BG232" s="134">
        <f>IF(N232="zákl. přenesená",J232,0)</f>
        <v>0</v>
      </c>
      <c r="BH232" s="134">
        <f>IF(N232="sníž. přenesená",J232,0)</f>
        <v>0</v>
      </c>
      <c r="BI232" s="134">
        <f>IF(N232="nulová",J232,0)</f>
        <v>0</v>
      </c>
      <c r="BJ232" s="16" t="s">
        <v>83</v>
      </c>
      <c r="BK232" s="134">
        <f>ROUND(I232*H232,2)</f>
        <v>0</v>
      </c>
      <c r="BL232" s="16" t="s">
        <v>127</v>
      </c>
      <c r="BM232" s="133" t="s">
        <v>528</v>
      </c>
    </row>
    <row r="233" spans="2:65" s="1" customFormat="1" ht="11.25">
      <c r="B233" s="31"/>
      <c r="D233" s="135" t="s">
        <v>129</v>
      </c>
      <c r="F233" s="136" t="s">
        <v>527</v>
      </c>
      <c r="I233" s="137"/>
      <c r="L233" s="31"/>
      <c r="M233" s="138"/>
      <c r="T233" s="52"/>
      <c r="AT233" s="16" t="s">
        <v>129</v>
      </c>
      <c r="AU233" s="16" t="s">
        <v>85</v>
      </c>
    </row>
    <row r="234" spans="2:65" s="1" customFormat="1" ht="48.75">
      <c r="B234" s="31"/>
      <c r="D234" s="135" t="s">
        <v>130</v>
      </c>
      <c r="F234" s="139" t="s">
        <v>529</v>
      </c>
      <c r="I234" s="137"/>
      <c r="L234" s="31"/>
      <c r="M234" s="138"/>
      <c r="T234" s="52"/>
      <c r="AT234" s="16" t="s">
        <v>130</v>
      </c>
      <c r="AU234" s="16" t="s">
        <v>85</v>
      </c>
    </row>
    <row r="235" spans="2:65" s="1" customFormat="1" ht="16.5" customHeight="1">
      <c r="B235" s="31"/>
      <c r="C235" s="121" t="s">
        <v>372</v>
      </c>
      <c r="D235" s="121" t="s">
        <v>123</v>
      </c>
      <c r="E235" s="122" t="s">
        <v>530</v>
      </c>
      <c r="F235" s="123" t="s">
        <v>531</v>
      </c>
      <c r="G235" s="124" t="s">
        <v>301</v>
      </c>
      <c r="H235" s="125">
        <v>31.6</v>
      </c>
      <c r="I235" s="126"/>
      <c r="J235" s="127">
        <f>ROUND(I235*H235,2)</f>
        <v>0</v>
      </c>
      <c r="K235" s="128"/>
      <c r="L235" s="31"/>
      <c r="M235" s="129" t="s">
        <v>19</v>
      </c>
      <c r="N235" s="130" t="s">
        <v>46</v>
      </c>
      <c r="P235" s="131">
        <f>O235*H235</f>
        <v>0</v>
      </c>
      <c r="Q235" s="131">
        <v>0</v>
      </c>
      <c r="R235" s="131">
        <f>Q235*H235</f>
        <v>0</v>
      </c>
      <c r="S235" s="131">
        <v>0</v>
      </c>
      <c r="T235" s="132">
        <f>S235*H235</f>
        <v>0</v>
      </c>
      <c r="AR235" s="133" t="s">
        <v>127</v>
      </c>
      <c r="AT235" s="133" t="s">
        <v>123</v>
      </c>
      <c r="AU235" s="133" t="s">
        <v>85</v>
      </c>
      <c r="AY235" s="16" t="s">
        <v>122</v>
      </c>
      <c r="BE235" s="134">
        <f>IF(N235="základní",J235,0)</f>
        <v>0</v>
      </c>
      <c r="BF235" s="134">
        <f>IF(N235="snížená",J235,0)</f>
        <v>0</v>
      </c>
      <c r="BG235" s="134">
        <f>IF(N235="zákl. přenesená",J235,0)</f>
        <v>0</v>
      </c>
      <c r="BH235" s="134">
        <f>IF(N235="sníž. přenesená",J235,0)</f>
        <v>0</v>
      </c>
      <c r="BI235" s="134">
        <f>IF(N235="nulová",J235,0)</f>
        <v>0</v>
      </c>
      <c r="BJ235" s="16" t="s">
        <v>83</v>
      </c>
      <c r="BK235" s="134">
        <f>ROUND(I235*H235,2)</f>
        <v>0</v>
      </c>
      <c r="BL235" s="16" t="s">
        <v>127</v>
      </c>
      <c r="BM235" s="133" t="s">
        <v>532</v>
      </c>
    </row>
    <row r="236" spans="2:65" s="1" customFormat="1" ht="11.25">
      <c r="B236" s="31"/>
      <c r="D236" s="135" t="s">
        <v>129</v>
      </c>
      <c r="F236" s="136" t="s">
        <v>531</v>
      </c>
      <c r="I236" s="137"/>
      <c r="L236" s="31"/>
      <c r="M236" s="138"/>
      <c r="T236" s="52"/>
      <c r="AT236" s="16" t="s">
        <v>129</v>
      </c>
      <c r="AU236" s="16" t="s">
        <v>85</v>
      </c>
    </row>
    <row r="237" spans="2:65" s="1" customFormat="1" ht="19.5">
      <c r="B237" s="31"/>
      <c r="D237" s="135" t="s">
        <v>130</v>
      </c>
      <c r="F237" s="139" t="s">
        <v>533</v>
      </c>
      <c r="I237" s="137"/>
      <c r="L237" s="31"/>
      <c r="M237" s="138"/>
      <c r="T237" s="52"/>
      <c r="AT237" s="16" t="s">
        <v>130</v>
      </c>
      <c r="AU237" s="16" t="s">
        <v>85</v>
      </c>
    </row>
    <row r="238" spans="2:65" s="12" customFormat="1" ht="11.25">
      <c r="B238" s="151"/>
      <c r="D238" s="135" t="s">
        <v>215</v>
      </c>
      <c r="E238" s="152" t="s">
        <v>19</v>
      </c>
      <c r="F238" s="153" t="s">
        <v>534</v>
      </c>
      <c r="H238" s="154">
        <v>6.6</v>
      </c>
      <c r="I238" s="155"/>
      <c r="L238" s="151"/>
      <c r="M238" s="156"/>
      <c r="T238" s="157"/>
      <c r="AT238" s="152" t="s">
        <v>215</v>
      </c>
      <c r="AU238" s="152" t="s">
        <v>85</v>
      </c>
      <c r="AV238" s="12" t="s">
        <v>85</v>
      </c>
      <c r="AW238" s="12" t="s">
        <v>37</v>
      </c>
      <c r="AX238" s="12" t="s">
        <v>75</v>
      </c>
      <c r="AY238" s="152" t="s">
        <v>122</v>
      </c>
    </row>
    <row r="239" spans="2:65" s="12" customFormat="1" ht="11.25">
      <c r="B239" s="151"/>
      <c r="D239" s="135" t="s">
        <v>215</v>
      </c>
      <c r="E239" s="152" t="s">
        <v>19</v>
      </c>
      <c r="F239" s="153" t="s">
        <v>535</v>
      </c>
      <c r="H239" s="154">
        <v>25</v>
      </c>
      <c r="I239" s="155"/>
      <c r="L239" s="151"/>
      <c r="M239" s="156"/>
      <c r="T239" s="157"/>
      <c r="AT239" s="152" t="s">
        <v>215</v>
      </c>
      <c r="AU239" s="152" t="s">
        <v>85</v>
      </c>
      <c r="AV239" s="12" t="s">
        <v>85</v>
      </c>
      <c r="AW239" s="12" t="s">
        <v>37</v>
      </c>
      <c r="AX239" s="12" t="s">
        <v>75</v>
      </c>
      <c r="AY239" s="152" t="s">
        <v>122</v>
      </c>
    </row>
    <row r="240" spans="2:65" s="13" customFormat="1" ht="11.25">
      <c r="B240" s="158"/>
      <c r="D240" s="135" t="s">
        <v>215</v>
      </c>
      <c r="E240" s="159" t="s">
        <v>19</v>
      </c>
      <c r="F240" s="160" t="s">
        <v>217</v>
      </c>
      <c r="H240" s="161">
        <v>31.6</v>
      </c>
      <c r="I240" s="162"/>
      <c r="L240" s="158"/>
      <c r="M240" s="163"/>
      <c r="T240" s="164"/>
      <c r="AT240" s="159" t="s">
        <v>215</v>
      </c>
      <c r="AU240" s="159" t="s">
        <v>85</v>
      </c>
      <c r="AV240" s="13" t="s">
        <v>127</v>
      </c>
      <c r="AW240" s="13" t="s">
        <v>37</v>
      </c>
      <c r="AX240" s="13" t="s">
        <v>83</v>
      </c>
      <c r="AY240" s="159" t="s">
        <v>122</v>
      </c>
    </row>
    <row r="241" spans="2:65" s="10" customFormat="1" ht="22.9" customHeight="1">
      <c r="B241" s="111"/>
      <c r="D241" s="112" t="s">
        <v>74</v>
      </c>
      <c r="E241" s="147" t="s">
        <v>127</v>
      </c>
      <c r="F241" s="147" t="s">
        <v>536</v>
      </c>
      <c r="I241" s="114"/>
      <c r="J241" s="148">
        <f>BK241</f>
        <v>0</v>
      </c>
      <c r="L241" s="111"/>
      <c r="M241" s="116"/>
      <c r="P241" s="117">
        <f>SUM(P242:P269)</f>
        <v>0</v>
      </c>
      <c r="R241" s="117">
        <f>SUM(R242:R269)</f>
        <v>74.284260000000003</v>
      </c>
      <c r="T241" s="118">
        <f>SUM(T242:T269)</f>
        <v>0</v>
      </c>
      <c r="AR241" s="112" t="s">
        <v>83</v>
      </c>
      <c r="AT241" s="119" t="s">
        <v>74</v>
      </c>
      <c r="AU241" s="119" t="s">
        <v>83</v>
      </c>
      <c r="AY241" s="112" t="s">
        <v>122</v>
      </c>
      <c r="BK241" s="120">
        <f>SUM(BK242:BK269)</f>
        <v>0</v>
      </c>
    </row>
    <row r="242" spans="2:65" s="1" customFormat="1" ht="33" customHeight="1">
      <c r="B242" s="31"/>
      <c r="C242" s="121" t="s">
        <v>378</v>
      </c>
      <c r="D242" s="121" t="s">
        <v>123</v>
      </c>
      <c r="E242" s="122" t="s">
        <v>537</v>
      </c>
      <c r="F242" s="123" t="s">
        <v>538</v>
      </c>
      <c r="G242" s="124" t="s">
        <v>248</v>
      </c>
      <c r="H242" s="125">
        <v>20</v>
      </c>
      <c r="I242" s="126"/>
      <c r="J242" s="127">
        <f>ROUND(I242*H242,2)</f>
        <v>0</v>
      </c>
      <c r="K242" s="128"/>
      <c r="L242" s="31"/>
      <c r="M242" s="129" t="s">
        <v>19</v>
      </c>
      <c r="N242" s="130" t="s">
        <v>46</v>
      </c>
      <c r="P242" s="131">
        <f>O242*H242</f>
        <v>0</v>
      </c>
      <c r="Q242" s="131">
        <v>0</v>
      </c>
      <c r="R242" s="131">
        <f>Q242*H242</f>
        <v>0</v>
      </c>
      <c r="S242" s="131">
        <v>0</v>
      </c>
      <c r="T242" s="132">
        <f>S242*H242</f>
        <v>0</v>
      </c>
      <c r="AR242" s="133" t="s">
        <v>127</v>
      </c>
      <c r="AT242" s="133" t="s">
        <v>123</v>
      </c>
      <c r="AU242" s="133" t="s">
        <v>85</v>
      </c>
      <c r="AY242" s="16" t="s">
        <v>122</v>
      </c>
      <c r="BE242" s="134">
        <f>IF(N242="základní",J242,0)</f>
        <v>0</v>
      </c>
      <c r="BF242" s="134">
        <f>IF(N242="snížená",J242,0)</f>
        <v>0</v>
      </c>
      <c r="BG242" s="134">
        <f>IF(N242="zákl. přenesená",J242,0)</f>
        <v>0</v>
      </c>
      <c r="BH242" s="134">
        <f>IF(N242="sníž. přenesená",J242,0)</f>
        <v>0</v>
      </c>
      <c r="BI242" s="134">
        <f>IF(N242="nulová",J242,0)</f>
        <v>0</v>
      </c>
      <c r="BJ242" s="16" t="s">
        <v>83</v>
      </c>
      <c r="BK242" s="134">
        <f>ROUND(I242*H242,2)</f>
        <v>0</v>
      </c>
      <c r="BL242" s="16" t="s">
        <v>127</v>
      </c>
      <c r="BM242" s="133" t="s">
        <v>539</v>
      </c>
    </row>
    <row r="243" spans="2:65" s="1" customFormat="1" ht="19.5">
      <c r="B243" s="31"/>
      <c r="D243" s="135" t="s">
        <v>129</v>
      </c>
      <c r="F243" s="136" t="s">
        <v>540</v>
      </c>
      <c r="I243" s="137"/>
      <c r="L243" s="31"/>
      <c r="M243" s="138"/>
      <c r="T243" s="52"/>
      <c r="AT243" s="16" t="s">
        <v>129</v>
      </c>
      <c r="AU243" s="16" t="s">
        <v>85</v>
      </c>
    </row>
    <row r="244" spans="2:65" s="1" customFormat="1" ht="11.25">
      <c r="B244" s="31"/>
      <c r="D244" s="149" t="s">
        <v>213</v>
      </c>
      <c r="F244" s="150" t="s">
        <v>541</v>
      </c>
      <c r="I244" s="137"/>
      <c r="L244" s="31"/>
      <c r="M244" s="138"/>
      <c r="T244" s="52"/>
      <c r="AT244" s="16" t="s">
        <v>213</v>
      </c>
      <c r="AU244" s="16" t="s">
        <v>85</v>
      </c>
    </row>
    <row r="245" spans="2:65" s="12" customFormat="1" ht="11.25">
      <c r="B245" s="151"/>
      <c r="D245" s="135" t="s">
        <v>215</v>
      </c>
      <c r="E245" s="152" t="s">
        <v>19</v>
      </c>
      <c r="F245" s="153" t="s">
        <v>542</v>
      </c>
      <c r="H245" s="154">
        <v>19</v>
      </c>
      <c r="I245" s="155"/>
      <c r="L245" s="151"/>
      <c r="M245" s="156"/>
      <c r="T245" s="157"/>
      <c r="AT245" s="152" t="s">
        <v>215</v>
      </c>
      <c r="AU245" s="152" t="s">
        <v>85</v>
      </c>
      <c r="AV245" s="12" t="s">
        <v>85</v>
      </c>
      <c r="AW245" s="12" t="s">
        <v>37</v>
      </c>
      <c r="AX245" s="12" t="s">
        <v>75</v>
      </c>
      <c r="AY245" s="152" t="s">
        <v>122</v>
      </c>
    </row>
    <row r="246" spans="2:65" s="12" customFormat="1" ht="11.25">
      <c r="B246" s="151"/>
      <c r="D246" s="135" t="s">
        <v>215</v>
      </c>
      <c r="E246" s="152" t="s">
        <v>19</v>
      </c>
      <c r="F246" s="153" t="s">
        <v>543</v>
      </c>
      <c r="H246" s="154">
        <v>1</v>
      </c>
      <c r="I246" s="155"/>
      <c r="L246" s="151"/>
      <c r="M246" s="156"/>
      <c r="T246" s="157"/>
      <c r="AT246" s="152" t="s">
        <v>215</v>
      </c>
      <c r="AU246" s="152" t="s">
        <v>85</v>
      </c>
      <c r="AV246" s="12" t="s">
        <v>85</v>
      </c>
      <c r="AW246" s="12" t="s">
        <v>37</v>
      </c>
      <c r="AX246" s="12" t="s">
        <v>75</v>
      </c>
      <c r="AY246" s="152" t="s">
        <v>122</v>
      </c>
    </row>
    <row r="247" spans="2:65" s="13" customFormat="1" ht="11.25">
      <c r="B247" s="158"/>
      <c r="D247" s="135" t="s">
        <v>215</v>
      </c>
      <c r="E247" s="159" t="s">
        <v>19</v>
      </c>
      <c r="F247" s="160" t="s">
        <v>217</v>
      </c>
      <c r="H247" s="161">
        <v>20</v>
      </c>
      <c r="I247" s="162"/>
      <c r="L247" s="158"/>
      <c r="M247" s="163"/>
      <c r="T247" s="164"/>
      <c r="AT247" s="159" t="s">
        <v>215</v>
      </c>
      <c r="AU247" s="159" t="s">
        <v>85</v>
      </c>
      <c r="AV247" s="13" t="s">
        <v>127</v>
      </c>
      <c r="AW247" s="13" t="s">
        <v>37</v>
      </c>
      <c r="AX247" s="13" t="s">
        <v>83</v>
      </c>
      <c r="AY247" s="159" t="s">
        <v>122</v>
      </c>
    </row>
    <row r="248" spans="2:65" s="1" customFormat="1" ht="24.2" customHeight="1">
      <c r="B248" s="31"/>
      <c r="C248" s="121" t="s">
        <v>385</v>
      </c>
      <c r="D248" s="121" t="s">
        <v>123</v>
      </c>
      <c r="E248" s="122" t="s">
        <v>544</v>
      </c>
      <c r="F248" s="123" t="s">
        <v>545</v>
      </c>
      <c r="G248" s="124" t="s">
        <v>248</v>
      </c>
      <c r="H248" s="125">
        <v>94.52</v>
      </c>
      <c r="I248" s="126"/>
      <c r="J248" s="127">
        <f>ROUND(I248*H248,2)</f>
        <v>0</v>
      </c>
      <c r="K248" s="128"/>
      <c r="L248" s="31"/>
      <c r="M248" s="129" t="s">
        <v>19</v>
      </c>
      <c r="N248" s="130" t="s">
        <v>46</v>
      </c>
      <c r="P248" s="131">
        <f>O248*H248</f>
        <v>0</v>
      </c>
      <c r="Q248" s="131">
        <v>0</v>
      </c>
      <c r="R248" s="131">
        <f>Q248*H248</f>
        <v>0</v>
      </c>
      <c r="S248" s="131">
        <v>0</v>
      </c>
      <c r="T248" s="132">
        <f>S248*H248</f>
        <v>0</v>
      </c>
      <c r="AR248" s="133" t="s">
        <v>127</v>
      </c>
      <c r="AT248" s="133" t="s">
        <v>123</v>
      </c>
      <c r="AU248" s="133" t="s">
        <v>85</v>
      </c>
      <c r="AY248" s="16" t="s">
        <v>122</v>
      </c>
      <c r="BE248" s="134">
        <f>IF(N248="základní",J248,0)</f>
        <v>0</v>
      </c>
      <c r="BF248" s="134">
        <f>IF(N248="snížená",J248,0)</f>
        <v>0</v>
      </c>
      <c r="BG248" s="134">
        <f>IF(N248="zákl. přenesená",J248,0)</f>
        <v>0</v>
      </c>
      <c r="BH248" s="134">
        <f>IF(N248="sníž. přenesená",J248,0)</f>
        <v>0</v>
      </c>
      <c r="BI248" s="134">
        <f>IF(N248="nulová",J248,0)</f>
        <v>0</v>
      </c>
      <c r="BJ248" s="16" t="s">
        <v>83</v>
      </c>
      <c r="BK248" s="134">
        <f>ROUND(I248*H248,2)</f>
        <v>0</v>
      </c>
      <c r="BL248" s="16" t="s">
        <v>127</v>
      </c>
      <c r="BM248" s="133" t="s">
        <v>546</v>
      </c>
    </row>
    <row r="249" spans="2:65" s="1" customFormat="1" ht="19.5">
      <c r="B249" s="31"/>
      <c r="D249" s="135" t="s">
        <v>129</v>
      </c>
      <c r="F249" s="136" t="s">
        <v>547</v>
      </c>
      <c r="I249" s="137"/>
      <c r="L249" s="31"/>
      <c r="M249" s="138"/>
      <c r="T249" s="52"/>
      <c r="AT249" s="16" t="s">
        <v>129</v>
      </c>
      <c r="AU249" s="16" t="s">
        <v>85</v>
      </c>
    </row>
    <row r="250" spans="2:65" s="1" customFormat="1" ht="11.25">
      <c r="B250" s="31"/>
      <c r="D250" s="149" t="s">
        <v>213</v>
      </c>
      <c r="F250" s="150" t="s">
        <v>548</v>
      </c>
      <c r="I250" s="137"/>
      <c r="L250" s="31"/>
      <c r="M250" s="138"/>
      <c r="T250" s="52"/>
      <c r="AT250" s="16" t="s">
        <v>213</v>
      </c>
      <c r="AU250" s="16" t="s">
        <v>85</v>
      </c>
    </row>
    <row r="251" spans="2:65" s="12" customFormat="1" ht="11.25">
      <c r="B251" s="151"/>
      <c r="D251" s="135" t="s">
        <v>215</v>
      </c>
      <c r="E251" s="152" t="s">
        <v>19</v>
      </c>
      <c r="F251" s="153" t="s">
        <v>549</v>
      </c>
      <c r="H251" s="154">
        <v>94.52</v>
      </c>
      <c r="I251" s="155"/>
      <c r="L251" s="151"/>
      <c r="M251" s="156"/>
      <c r="T251" s="157"/>
      <c r="AT251" s="152" t="s">
        <v>215</v>
      </c>
      <c r="AU251" s="152" t="s">
        <v>85</v>
      </c>
      <c r="AV251" s="12" t="s">
        <v>85</v>
      </c>
      <c r="AW251" s="12" t="s">
        <v>37</v>
      </c>
      <c r="AX251" s="12" t="s">
        <v>75</v>
      </c>
      <c r="AY251" s="152" t="s">
        <v>122</v>
      </c>
    </row>
    <row r="252" spans="2:65" s="13" customFormat="1" ht="11.25">
      <c r="B252" s="158"/>
      <c r="D252" s="135" t="s">
        <v>215</v>
      </c>
      <c r="E252" s="159" t="s">
        <v>19</v>
      </c>
      <c r="F252" s="160" t="s">
        <v>217</v>
      </c>
      <c r="H252" s="161">
        <v>94.52</v>
      </c>
      <c r="I252" s="162"/>
      <c r="L252" s="158"/>
      <c r="M252" s="163"/>
      <c r="T252" s="164"/>
      <c r="AT252" s="159" t="s">
        <v>215</v>
      </c>
      <c r="AU252" s="159" t="s">
        <v>85</v>
      </c>
      <c r="AV252" s="13" t="s">
        <v>127</v>
      </c>
      <c r="AW252" s="13" t="s">
        <v>37</v>
      </c>
      <c r="AX252" s="13" t="s">
        <v>83</v>
      </c>
      <c r="AY252" s="159" t="s">
        <v>122</v>
      </c>
    </row>
    <row r="253" spans="2:65" s="1" customFormat="1" ht="33" customHeight="1">
      <c r="B253" s="31"/>
      <c r="C253" s="121" t="s">
        <v>392</v>
      </c>
      <c r="D253" s="121" t="s">
        <v>123</v>
      </c>
      <c r="E253" s="122" t="s">
        <v>550</v>
      </c>
      <c r="F253" s="123" t="s">
        <v>551</v>
      </c>
      <c r="G253" s="124" t="s">
        <v>210</v>
      </c>
      <c r="H253" s="125">
        <v>6.6</v>
      </c>
      <c r="I253" s="126"/>
      <c r="J253" s="127">
        <f>ROUND(I253*H253,2)</f>
        <v>0</v>
      </c>
      <c r="K253" s="128"/>
      <c r="L253" s="31"/>
      <c r="M253" s="129" t="s">
        <v>19</v>
      </c>
      <c r="N253" s="130" t="s">
        <v>46</v>
      </c>
      <c r="P253" s="131">
        <f>O253*H253</f>
        <v>0</v>
      </c>
      <c r="Q253" s="131">
        <v>1.54</v>
      </c>
      <c r="R253" s="131">
        <f>Q253*H253</f>
        <v>10.164</v>
      </c>
      <c r="S253" s="131">
        <v>0</v>
      </c>
      <c r="T253" s="132">
        <f>S253*H253</f>
        <v>0</v>
      </c>
      <c r="AR253" s="133" t="s">
        <v>127</v>
      </c>
      <c r="AT253" s="133" t="s">
        <v>123</v>
      </c>
      <c r="AU253" s="133" t="s">
        <v>85</v>
      </c>
      <c r="AY253" s="16" t="s">
        <v>122</v>
      </c>
      <c r="BE253" s="134">
        <f>IF(N253="základní",J253,0)</f>
        <v>0</v>
      </c>
      <c r="BF253" s="134">
        <f>IF(N253="snížená",J253,0)</f>
        <v>0</v>
      </c>
      <c r="BG253" s="134">
        <f>IF(N253="zákl. přenesená",J253,0)</f>
        <v>0</v>
      </c>
      <c r="BH253" s="134">
        <f>IF(N253="sníž. přenesená",J253,0)</f>
        <v>0</v>
      </c>
      <c r="BI253" s="134">
        <f>IF(N253="nulová",J253,0)</f>
        <v>0</v>
      </c>
      <c r="BJ253" s="16" t="s">
        <v>83</v>
      </c>
      <c r="BK253" s="134">
        <f>ROUND(I253*H253,2)</f>
        <v>0</v>
      </c>
      <c r="BL253" s="16" t="s">
        <v>127</v>
      </c>
      <c r="BM253" s="133" t="s">
        <v>552</v>
      </c>
    </row>
    <row r="254" spans="2:65" s="1" customFormat="1" ht="39">
      <c r="B254" s="31"/>
      <c r="D254" s="135" t="s">
        <v>129</v>
      </c>
      <c r="F254" s="136" t="s">
        <v>553</v>
      </c>
      <c r="I254" s="137"/>
      <c r="L254" s="31"/>
      <c r="M254" s="138"/>
      <c r="T254" s="52"/>
      <c r="AT254" s="16" t="s">
        <v>129</v>
      </c>
      <c r="AU254" s="16" t="s">
        <v>85</v>
      </c>
    </row>
    <row r="255" spans="2:65" s="1" customFormat="1" ht="11.25">
      <c r="B255" s="31"/>
      <c r="D255" s="149" t="s">
        <v>213</v>
      </c>
      <c r="F255" s="150" t="s">
        <v>554</v>
      </c>
      <c r="I255" s="137"/>
      <c r="L255" s="31"/>
      <c r="M255" s="138"/>
      <c r="T255" s="52"/>
      <c r="AT255" s="16" t="s">
        <v>213</v>
      </c>
      <c r="AU255" s="16" t="s">
        <v>85</v>
      </c>
    </row>
    <row r="256" spans="2:65" s="12" customFormat="1" ht="11.25">
      <c r="B256" s="151"/>
      <c r="D256" s="135" t="s">
        <v>215</v>
      </c>
      <c r="E256" s="152" t="s">
        <v>19</v>
      </c>
      <c r="F256" s="153" t="s">
        <v>555</v>
      </c>
      <c r="H256" s="154">
        <v>6.6</v>
      </c>
      <c r="I256" s="155"/>
      <c r="L256" s="151"/>
      <c r="M256" s="156"/>
      <c r="T256" s="157"/>
      <c r="AT256" s="152" t="s">
        <v>215</v>
      </c>
      <c r="AU256" s="152" t="s">
        <v>85</v>
      </c>
      <c r="AV256" s="12" t="s">
        <v>85</v>
      </c>
      <c r="AW256" s="12" t="s">
        <v>37</v>
      </c>
      <c r="AX256" s="12" t="s">
        <v>75</v>
      </c>
      <c r="AY256" s="152" t="s">
        <v>122</v>
      </c>
    </row>
    <row r="257" spans="2:65" s="13" customFormat="1" ht="11.25">
      <c r="B257" s="158"/>
      <c r="D257" s="135" t="s">
        <v>215</v>
      </c>
      <c r="E257" s="159" t="s">
        <v>19</v>
      </c>
      <c r="F257" s="160" t="s">
        <v>217</v>
      </c>
      <c r="H257" s="161">
        <v>6.6</v>
      </c>
      <c r="I257" s="162"/>
      <c r="L257" s="158"/>
      <c r="M257" s="163"/>
      <c r="T257" s="164"/>
      <c r="AT257" s="159" t="s">
        <v>215</v>
      </c>
      <c r="AU257" s="159" t="s">
        <v>85</v>
      </c>
      <c r="AV257" s="13" t="s">
        <v>127</v>
      </c>
      <c r="AW257" s="13" t="s">
        <v>37</v>
      </c>
      <c r="AX257" s="13" t="s">
        <v>83</v>
      </c>
      <c r="AY257" s="159" t="s">
        <v>122</v>
      </c>
    </row>
    <row r="258" spans="2:65" s="1" customFormat="1" ht="33" customHeight="1">
      <c r="B258" s="31"/>
      <c r="C258" s="121" t="s">
        <v>399</v>
      </c>
      <c r="D258" s="121" t="s">
        <v>123</v>
      </c>
      <c r="E258" s="122" t="s">
        <v>556</v>
      </c>
      <c r="F258" s="123" t="s">
        <v>557</v>
      </c>
      <c r="G258" s="124" t="s">
        <v>248</v>
      </c>
      <c r="H258" s="125">
        <v>15</v>
      </c>
      <c r="I258" s="126"/>
      <c r="J258" s="127">
        <f>ROUND(I258*H258,2)</f>
        <v>0</v>
      </c>
      <c r="K258" s="128"/>
      <c r="L258" s="31"/>
      <c r="M258" s="129" t="s">
        <v>19</v>
      </c>
      <c r="N258" s="130" t="s">
        <v>46</v>
      </c>
      <c r="P258" s="131">
        <f>O258*H258</f>
        <v>0</v>
      </c>
      <c r="Q258" s="131">
        <v>0.92927599999999999</v>
      </c>
      <c r="R258" s="131">
        <f>Q258*H258</f>
        <v>13.93914</v>
      </c>
      <c r="S258" s="131">
        <v>0</v>
      </c>
      <c r="T258" s="132">
        <f>S258*H258</f>
        <v>0</v>
      </c>
      <c r="AR258" s="133" t="s">
        <v>127</v>
      </c>
      <c r="AT258" s="133" t="s">
        <v>123</v>
      </c>
      <c r="AU258" s="133" t="s">
        <v>85</v>
      </c>
      <c r="AY258" s="16" t="s">
        <v>122</v>
      </c>
      <c r="BE258" s="134">
        <f>IF(N258="základní",J258,0)</f>
        <v>0</v>
      </c>
      <c r="BF258" s="134">
        <f>IF(N258="snížená",J258,0)</f>
        <v>0</v>
      </c>
      <c r="BG258" s="134">
        <f>IF(N258="zákl. přenesená",J258,0)</f>
        <v>0</v>
      </c>
      <c r="BH258" s="134">
        <f>IF(N258="sníž. přenesená",J258,0)</f>
        <v>0</v>
      </c>
      <c r="BI258" s="134">
        <f>IF(N258="nulová",J258,0)</f>
        <v>0</v>
      </c>
      <c r="BJ258" s="16" t="s">
        <v>83</v>
      </c>
      <c r="BK258" s="134">
        <f>ROUND(I258*H258,2)</f>
        <v>0</v>
      </c>
      <c r="BL258" s="16" t="s">
        <v>127</v>
      </c>
      <c r="BM258" s="133" t="s">
        <v>558</v>
      </c>
    </row>
    <row r="259" spans="2:65" s="1" customFormat="1" ht="39">
      <c r="B259" s="31"/>
      <c r="D259" s="135" t="s">
        <v>129</v>
      </c>
      <c r="F259" s="136" t="s">
        <v>559</v>
      </c>
      <c r="I259" s="137"/>
      <c r="L259" s="31"/>
      <c r="M259" s="138"/>
      <c r="T259" s="52"/>
      <c r="AT259" s="16" t="s">
        <v>129</v>
      </c>
      <c r="AU259" s="16" t="s">
        <v>85</v>
      </c>
    </row>
    <row r="260" spans="2:65" s="1" customFormat="1" ht="11.25">
      <c r="B260" s="31"/>
      <c r="D260" s="149" t="s">
        <v>213</v>
      </c>
      <c r="F260" s="150" t="s">
        <v>560</v>
      </c>
      <c r="I260" s="137"/>
      <c r="L260" s="31"/>
      <c r="M260" s="138"/>
      <c r="T260" s="52"/>
      <c r="AT260" s="16" t="s">
        <v>213</v>
      </c>
      <c r="AU260" s="16" t="s">
        <v>85</v>
      </c>
    </row>
    <row r="261" spans="2:65" s="12" customFormat="1" ht="22.5">
      <c r="B261" s="151"/>
      <c r="D261" s="135" t="s">
        <v>215</v>
      </c>
      <c r="E261" s="152" t="s">
        <v>19</v>
      </c>
      <c r="F261" s="153" t="s">
        <v>561</v>
      </c>
      <c r="H261" s="154">
        <v>15</v>
      </c>
      <c r="I261" s="155"/>
      <c r="L261" s="151"/>
      <c r="M261" s="156"/>
      <c r="T261" s="157"/>
      <c r="AT261" s="152" t="s">
        <v>215</v>
      </c>
      <c r="AU261" s="152" t="s">
        <v>85</v>
      </c>
      <c r="AV261" s="12" t="s">
        <v>85</v>
      </c>
      <c r="AW261" s="12" t="s">
        <v>37</v>
      </c>
      <c r="AX261" s="12" t="s">
        <v>75</v>
      </c>
      <c r="AY261" s="152" t="s">
        <v>122</v>
      </c>
    </row>
    <row r="262" spans="2:65" s="13" customFormat="1" ht="11.25">
      <c r="B262" s="158"/>
      <c r="D262" s="135" t="s">
        <v>215</v>
      </c>
      <c r="E262" s="159" t="s">
        <v>19</v>
      </c>
      <c r="F262" s="160" t="s">
        <v>217</v>
      </c>
      <c r="H262" s="161">
        <v>15</v>
      </c>
      <c r="I262" s="162"/>
      <c r="L262" s="158"/>
      <c r="M262" s="163"/>
      <c r="T262" s="164"/>
      <c r="AT262" s="159" t="s">
        <v>215</v>
      </c>
      <c r="AU262" s="159" t="s">
        <v>85</v>
      </c>
      <c r="AV262" s="13" t="s">
        <v>127</v>
      </c>
      <c r="AW262" s="13" t="s">
        <v>37</v>
      </c>
      <c r="AX262" s="13" t="s">
        <v>83</v>
      </c>
      <c r="AY262" s="159" t="s">
        <v>122</v>
      </c>
    </row>
    <row r="263" spans="2:65" s="1" customFormat="1" ht="33" customHeight="1">
      <c r="B263" s="31"/>
      <c r="C263" s="121" t="s">
        <v>405</v>
      </c>
      <c r="D263" s="121" t="s">
        <v>123</v>
      </c>
      <c r="E263" s="122" t="s">
        <v>562</v>
      </c>
      <c r="F263" s="123" t="s">
        <v>557</v>
      </c>
      <c r="G263" s="124" t="s">
        <v>248</v>
      </c>
      <c r="H263" s="125">
        <v>54</v>
      </c>
      <c r="I263" s="126"/>
      <c r="J263" s="127">
        <f>ROUND(I263*H263,2)</f>
        <v>0</v>
      </c>
      <c r="K263" s="128"/>
      <c r="L263" s="31"/>
      <c r="M263" s="129" t="s">
        <v>19</v>
      </c>
      <c r="N263" s="130" t="s">
        <v>46</v>
      </c>
      <c r="P263" s="131">
        <f>O263*H263</f>
        <v>0</v>
      </c>
      <c r="Q263" s="131">
        <v>0.92927999999999999</v>
      </c>
      <c r="R263" s="131">
        <f>Q263*H263</f>
        <v>50.18112</v>
      </c>
      <c r="S263" s="131">
        <v>0</v>
      </c>
      <c r="T263" s="132">
        <f>S263*H263</f>
        <v>0</v>
      </c>
      <c r="AR263" s="133" t="s">
        <v>127</v>
      </c>
      <c r="AT263" s="133" t="s">
        <v>123</v>
      </c>
      <c r="AU263" s="133" t="s">
        <v>85</v>
      </c>
      <c r="AY263" s="16" t="s">
        <v>122</v>
      </c>
      <c r="BE263" s="134">
        <f>IF(N263="základní",J263,0)</f>
        <v>0</v>
      </c>
      <c r="BF263" s="134">
        <f>IF(N263="snížená",J263,0)</f>
        <v>0</v>
      </c>
      <c r="BG263" s="134">
        <f>IF(N263="zákl. přenesená",J263,0)</f>
        <v>0</v>
      </c>
      <c r="BH263" s="134">
        <f>IF(N263="sníž. přenesená",J263,0)</f>
        <v>0</v>
      </c>
      <c r="BI263" s="134">
        <f>IF(N263="nulová",J263,0)</f>
        <v>0</v>
      </c>
      <c r="BJ263" s="16" t="s">
        <v>83</v>
      </c>
      <c r="BK263" s="134">
        <f>ROUND(I263*H263,2)</f>
        <v>0</v>
      </c>
      <c r="BL263" s="16" t="s">
        <v>127</v>
      </c>
      <c r="BM263" s="133" t="s">
        <v>563</v>
      </c>
    </row>
    <row r="264" spans="2:65" s="1" customFormat="1" ht="39">
      <c r="B264" s="31"/>
      <c r="D264" s="135" t="s">
        <v>129</v>
      </c>
      <c r="F264" s="136" t="s">
        <v>559</v>
      </c>
      <c r="I264" s="137"/>
      <c r="L264" s="31"/>
      <c r="M264" s="138"/>
      <c r="T264" s="52"/>
      <c r="AT264" s="16" t="s">
        <v>129</v>
      </c>
      <c r="AU264" s="16" t="s">
        <v>85</v>
      </c>
    </row>
    <row r="265" spans="2:65" s="1" customFormat="1" ht="11.25">
      <c r="B265" s="31"/>
      <c r="D265" s="149" t="s">
        <v>213</v>
      </c>
      <c r="F265" s="150" t="s">
        <v>564</v>
      </c>
      <c r="I265" s="137"/>
      <c r="L265" s="31"/>
      <c r="M265" s="138"/>
      <c r="T265" s="52"/>
      <c r="AT265" s="16" t="s">
        <v>213</v>
      </c>
      <c r="AU265" s="16" t="s">
        <v>85</v>
      </c>
    </row>
    <row r="266" spans="2:65" s="1" customFormat="1" ht="19.5">
      <c r="B266" s="31"/>
      <c r="D266" s="135" t="s">
        <v>130</v>
      </c>
      <c r="F266" s="139" t="s">
        <v>565</v>
      </c>
      <c r="I266" s="137"/>
      <c r="L266" s="31"/>
      <c r="M266" s="138"/>
      <c r="T266" s="52"/>
      <c r="AT266" s="16" t="s">
        <v>130</v>
      </c>
      <c r="AU266" s="16" t="s">
        <v>85</v>
      </c>
    </row>
    <row r="267" spans="2:65" s="12" customFormat="1" ht="22.5">
      <c r="B267" s="151"/>
      <c r="D267" s="135" t="s">
        <v>215</v>
      </c>
      <c r="E267" s="152" t="s">
        <v>19</v>
      </c>
      <c r="F267" s="153" t="s">
        <v>566</v>
      </c>
      <c r="H267" s="154">
        <v>19</v>
      </c>
      <c r="I267" s="155"/>
      <c r="L267" s="151"/>
      <c r="M267" s="156"/>
      <c r="T267" s="157"/>
      <c r="AT267" s="152" t="s">
        <v>215</v>
      </c>
      <c r="AU267" s="152" t="s">
        <v>85</v>
      </c>
      <c r="AV267" s="12" t="s">
        <v>85</v>
      </c>
      <c r="AW267" s="12" t="s">
        <v>37</v>
      </c>
      <c r="AX267" s="12" t="s">
        <v>75</v>
      </c>
      <c r="AY267" s="152" t="s">
        <v>122</v>
      </c>
    </row>
    <row r="268" spans="2:65" s="12" customFormat="1" ht="11.25">
      <c r="B268" s="151"/>
      <c r="D268" s="135" t="s">
        <v>215</v>
      </c>
      <c r="E268" s="152" t="s">
        <v>19</v>
      </c>
      <c r="F268" s="153" t="s">
        <v>567</v>
      </c>
      <c r="H268" s="154">
        <v>35</v>
      </c>
      <c r="I268" s="155"/>
      <c r="L268" s="151"/>
      <c r="M268" s="156"/>
      <c r="T268" s="157"/>
      <c r="AT268" s="152" t="s">
        <v>215</v>
      </c>
      <c r="AU268" s="152" t="s">
        <v>85</v>
      </c>
      <c r="AV268" s="12" t="s">
        <v>85</v>
      </c>
      <c r="AW268" s="12" t="s">
        <v>37</v>
      </c>
      <c r="AX268" s="12" t="s">
        <v>75</v>
      </c>
      <c r="AY268" s="152" t="s">
        <v>122</v>
      </c>
    </row>
    <row r="269" spans="2:65" s="13" customFormat="1" ht="11.25">
      <c r="B269" s="158"/>
      <c r="D269" s="135" t="s">
        <v>215</v>
      </c>
      <c r="E269" s="159" t="s">
        <v>19</v>
      </c>
      <c r="F269" s="160" t="s">
        <v>217</v>
      </c>
      <c r="H269" s="161">
        <v>54</v>
      </c>
      <c r="I269" s="162"/>
      <c r="L269" s="158"/>
      <c r="M269" s="163"/>
      <c r="T269" s="164"/>
      <c r="AT269" s="159" t="s">
        <v>215</v>
      </c>
      <c r="AU269" s="159" t="s">
        <v>85</v>
      </c>
      <c r="AV269" s="13" t="s">
        <v>127</v>
      </c>
      <c r="AW269" s="13" t="s">
        <v>37</v>
      </c>
      <c r="AX269" s="13" t="s">
        <v>83</v>
      </c>
      <c r="AY269" s="159" t="s">
        <v>122</v>
      </c>
    </row>
    <row r="270" spans="2:65" s="10" customFormat="1" ht="22.9" customHeight="1">
      <c r="B270" s="111"/>
      <c r="D270" s="112" t="s">
        <v>74</v>
      </c>
      <c r="E270" s="147" t="s">
        <v>164</v>
      </c>
      <c r="F270" s="147" t="s">
        <v>342</v>
      </c>
      <c r="I270" s="114"/>
      <c r="J270" s="148">
        <f>BK270</f>
        <v>0</v>
      </c>
      <c r="L270" s="111"/>
      <c r="M270" s="116"/>
      <c r="P270" s="117">
        <f>SUM(P271:P298)</f>
        <v>0</v>
      </c>
      <c r="R270" s="117">
        <f>SUM(R271:R298)</f>
        <v>0</v>
      </c>
      <c r="T270" s="118">
        <f>SUM(T271:T298)</f>
        <v>0</v>
      </c>
      <c r="AR270" s="112" t="s">
        <v>83</v>
      </c>
      <c r="AT270" s="119" t="s">
        <v>74</v>
      </c>
      <c r="AU270" s="119" t="s">
        <v>83</v>
      </c>
      <c r="AY270" s="112" t="s">
        <v>122</v>
      </c>
      <c r="BK270" s="120">
        <f>SUM(BK271:BK298)</f>
        <v>0</v>
      </c>
    </row>
    <row r="271" spans="2:65" s="1" customFormat="1" ht="37.9" customHeight="1">
      <c r="B271" s="31"/>
      <c r="C271" s="121" t="s">
        <v>412</v>
      </c>
      <c r="D271" s="121" t="s">
        <v>123</v>
      </c>
      <c r="E271" s="122" t="s">
        <v>359</v>
      </c>
      <c r="F271" s="123" t="s">
        <v>360</v>
      </c>
      <c r="G271" s="124" t="s">
        <v>248</v>
      </c>
      <c r="H271" s="125">
        <v>15.75</v>
      </c>
      <c r="I271" s="126"/>
      <c r="J271" s="127">
        <f>ROUND(I271*H271,2)</f>
        <v>0</v>
      </c>
      <c r="K271" s="128"/>
      <c r="L271" s="31"/>
      <c r="M271" s="129" t="s">
        <v>19</v>
      </c>
      <c r="N271" s="130" t="s">
        <v>46</v>
      </c>
      <c r="P271" s="131">
        <f>O271*H271</f>
        <v>0</v>
      </c>
      <c r="Q271" s="131">
        <v>0</v>
      </c>
      <c r="R271" s="131">
        <f>Q271*H271</f>
        <v>0</v>
      </c>
      <c r="S271" s="131">
        <v>0</v>
      </c>
      <c r="T271" s="132">
        <f>S271*H271</f>
        <v>0</v>
      </c>
      <c r="AR271" s="133" t="s">
        <v>127</v>
      </c>
      <c r="AT271" s="133" t="s">
        <v>123</v>
      </c>
      <c r="AU271" s="133" t="s">
        <v>85</v>
      </c>
      <c r="AY271" s="16" t="s">
        <v>122</v>
      </c>
      <c r="BE271" s="134">
        <f>IF(N271="základní",J271,0)</f>
        <v>0</v>
      </c>
      <c r="BF271" s="134">
        <f>IF(N271="snížená",J271,0)</f>
        <v>0</v>
      </c>
      <c r="BG271" s="134">
        <f>IF(N271="zákl. přenesená",J271,0)</f>
        <v>0</v>
      </c>
      <c r="BH271" s="134">
        <f>IF(N271="sníž. přenesená",J271,0)</f>
        <v>0</v>
      </c>
      <c r="BI271" s="134">
        <f>IF(N271="nulová",J271,0)</f>
        <v>0</v>
      </c>
      <c r="BJ271" s="16" t="s">
        <v>83</v>
      </c>
      <c r="BK271" s="134">
        <f>ROUND(I271*H271,2)</f>
        <v>0</v>
      </c>
      <c r="BL271" s="16" t="s">
        <v>127</v>
      </c>
      <c r="BM271" s="133" t="s">
        <v>568</v>
      </c>
    </row>
    <row r="272" spans="2:65" s="1" customFormat="1" ht="29.25">
      <c r="B272" s="31"/>
      <c r="D272" s="135" t="s">
        <v>129</v>
      </c>
      <c r="F272" s="136" t="s">
        <v>362</v>
      </c>
      <c r="I272" s="137"/>
      <c r="L272" s="31"/>
      <c r="M272" s="138"/>
      <c r="T272" s="52"/>
      <c r="AT272" s="16" t="s">
        <v>129</v>
      </c>
      <c r="AU272" s="16" t="s">
        <v>85</v>
      </c>
    </row>
    <row r="273" spans="2:65" s="1" customFormat="1" ht="11.25">
      <c r="B273" s="31"/>
      <c r="D273" s="149" t="s">
        <v>213</v>
      </c>
      <c r="F273" s="150" t="s">
        <v>363</v>
      </c>
      <c r="I273" s="137"/>
      <c r="L273" s="31"/>
      <c r="M273" s="138"/>
      <c r="T273" s="52"/>
      <c r="AT273" s="16" t="s">
        <v>213</v>
      </c>
      <c r="AU273" s="16" t="s">
        <v>85</v>
      </c>
    </row>
    <row r="274" spans="2:65" s="12" customFormat="1" ht="11.25">
      <c r="B274" s="151"/>
      <c r="D274" s="135" t="s">
        <v>215</v>
      </c>
      <c r="E274" s="152" t="s">
        <v>19</v>
      </c>
      <c r="F274" s="153" t="s">
        <v>569</v>
      </c>
      <c r="H274" s="154">
        <v>15.75</v>
      </c>
      <c r="I274" s="155"/>
      <c r="L274" s="151"/>
      <c r="M274" s="156"/>
      <c r="T274" s="157"/>
      <c r="AT274" s="152" t="s">
        <v>215</v>
      </c>
      <c r="AU274" s="152" t="s">
        <v>85</v>
      </c>
      <c r="AV274" s="12" t="s">
        <v>85</v>
      </c>
      <c r="AW274" s="12" t="s">
        <v>37</v>
      </c>
      <c r="AX274" s="12" t="s">
        <v>83</v>
      </c>
      <c r="AY274" s="152" t="s">
        <v>122</v>
      </c>
    </row>
    <row r="275" spans="2:65" s="1" customFormat="1" ht="37.9" customHeight="1">
      <c r="B275" s="31"/>
      <c r="C275" s="121" t="s">
        <v>420</v>
      </c>
      <c r="D275" s="121" t="s">
        <v>123</v>
      </c>
      <c r="E275" s="122" t="s">
        <v>366</v>
      </c>
      <c r="F275" s="123" t="s">
        <v>367</v>
      </c>
      <c r="G275" s="124" t="s">
        <v>248</v>
      </c>
      <c r="H275" s="125">
        <v>315</v>
      </c>
      <c r="I275" s="126"/>
      <c r="J275" s="127">
        <f>ROUND(I275*H275,2)</f>
        <v>0</v>
      </c>
      <c r="K275" s="128"/>
      <c r="L275" s="31"/>
      <c r="M275" s="129" t="s">
        <v>19</v>
      </c>
      <c r="N275" s="130" t="s">
        <v>46</v>
      </c>
      <c r="P275" s="131">
        <f>O275*H275</f>
        <v>0</v>
      </c>
      <c r="Q275" s="131">
        <v>0</v>
      </c>
      <c r="R275" s="131">
        <f>Q275*H275</f>
        <v>0</v>
      </c>
      <c r="S275" s="131">
        <v>0</v>
      </c>
      <c r="T275" s="132">
        <f>S275*H275</f>
        <v>0</v>
      </c>
      <c r="AR275" s="133" t="s">
        <v>127</v>
      </c>
      <c r="AT275" s="133" t="s">
        <v>123</v>
      </c>
      <c r="AU275" s="133" t="s">
        <v>85</v>
      </c>
      <c r="AY275" s="16" t="s">
        <v>122</v>
      </c>
      <c r="BE275" s="134">
        <f>IF(N275="základní",J275,0)</f>
        <v>0</v>
      </c>
      <c r="BF275" s="134">
        <f>IF(N275="snížená",J275,0)</f>
        <v>0</v>
      </c>
      <c r="BG275" s="134">
        <f>IF(N275="zákl. přenesená",J275,0)</f>
        <v>0</v>
      </c>
      <c r="BH275" s="134">
        <f>IF(N275="sníž. přenesená",J275,0)</f>
        <v>0</v>
      </c>
      <c r="BI275" s="134">
        <f>IF(N275="nulová",J275,0)</f>
        <v>0</v>
      </c>
      <c r="BJ275" s="16" t="s">
        <v>83</v>
      </c>
      <c r="BK275" s="134">
        <f>ROUND(I275*H275,2)</f>
        <v>0</v>
      </c>
      <c r="BL275" s="16" t="s">
        <v>127</v>
      </c>
      <c r="BM275" s="133" t="s">
        <v>570</v>
      </c>
    </row>
    <row r="276" spans="2:65" s="1" customFormat="1" ht="29.25">
      <c r="B276" s="31"/>
      <c r="D276" s="135" t="s">
        <v>129</v>
      </c>
      <c r="F276" s="136" t="s">
        <v>369</v>
      </c>
      <c r="I276" s="137"/>
      <c r="L276" s="31"/>
      <c r="M276" s="138"/>
      <c r="T276" s="52"/>
      <c r="AT276" s="16" t="s">
        <v>129</v>
      </c>
      <c r="AU276" s="16" t="s">
        <v>85</v>
      </c>
    </row>
    <row r="277" spans="2:65" s="1" customFormat="1" ht="11.25">
      <c r="B277" s="31"/>
      <c r="D277" s="149" t="s">
        <v>213</v>
      </c>
      <c r="F277" s="150" t="s">
        <v>370</v>
      </c>
      <c r="I277" s="137"/>
      <c r="L277" s="31"/>
      <c r="M277" s="138"/>
      <c r="T277" s="52"/>
      <c r="AT277" s="16" t="s">
        <v>213</v>
      </c>
      <c r="AU277" s="16" t="s">
        <v>85</v>
      </c>
    </row>
    <row r="278" spans="2:65" s="12" customFormat="1" ht="11.25">
      <c r="B278" s="151"/>
      <c r="D278" s="135" t="s">
        <v>215</v>
      </c>
      <c r="E278" s="152" t="s">
        <v>19</v>
      </c>
      <c r="F278" s="153" t="s">
        <v>569</v>
      </c>
      <c r="H278" s="154">
        <v>15.75</v>
      </c>
      <c r="I278" s="155"/>
      <c r="L278" s="151"/>
      <c r="M278" s="156"/>
      <c r="T278" s="157"/>
      <c r="AT278" s="152" t="s">
        <v>215</v>
      </c>
      <c r="AU278" s="152" t="s">
        <v>85</v>
      </c>
      <c r="AV278" s="12" t="s">
        <v>85</v>
      </c>
      <c r="AW278" s="12" t="s">
        <v>37</v>
      </c>
      <c r="AX278" s="12" t="s">
        <v>75</v>
      </c>
      <c r="AY278" s="152" t="s">
        <v>122</v>
      </c>
    </row>
    <row r="279" spans="2:65" s="13" customFormat="1" ht="11.25">
      <c r="B279" s="158"/>
      <c r="D279" s="135" t="s">
        <v>215</v>
      </c>
      <c r="E279" s="159" t="s">
        <v>19</v>
      </c>
      <c r="F279" s="160" t="s">
        <v>217</v>
      </c>
      <c r="H279" s="161">
        <v>15.75</v>
      </c>
      <c r="I279" s="162"/>
      <c r="L279" s="158"/>
      <c r="M279" s="163"/>
      <c r="T279" s="164"/>
      <c r="AT279" s="159" t="s">
        <v>215</v>
      </c>
      <c r="AU279" s="159" t="s">
        <v>85</v>
      </c>
      <c r="AV279" s="13" t="s">
        <v>127</v>
      </c>
      <c r="AW279" s="13" t="s">
        <v>37</v>
      </c>
      <c r="AX279" s="13" t="s">
        <v>83</v>
      </c>
      <c r="AY279" s="159" t="s">
        <v>122</v>
      </c>
    </row>
    <row r="280" spans="2:65" s="12" customFormat="1" ht="11.25">
      <c r="B280" s="151"/>
      <c r="D280" s="135" t="s">
        <v>215</v>
      </c>
      <c r="F280" s="153" t="s">
        <v>571</v>
      </c>
      <c r="H280" s="154">
        <v>315</v>
      </c>
      <c r="I280" s="155"/>
      <c r="L280" s="151"/>
      <c r="M280" s="156"/>
      <c r="T280" s="157"/>
      <c r="AT280" s="152" t="s">
        <v>215</v>
      </c>
      <c r="AU280" s="152" t="s">
        <v>85</v>
      </c>
      <c r="AV280" s="12" t="s">
        <v>85</v>
      </c>
      <c r="AW280" s="12" t="s">
        <v>4</v>
      </c>
      <c r="AX280" s="12" t="s">
        <v>83</v>
      </c>
      <c r="AY280" s="152" t="s">
        <v>122</v>
      </c>
    </row>
    <row r="281" spans="2:65" s="1" customFormat="1" ht="37.9" customHeight="1">
      <c r="B281" s="31"/>
      <c r="C281" s="121" t="s">
        <v>572</v>
      </c>
      <c r="D281" s="121" t="s">
        <v>123</v>
      </c>
      <c r="E281" s="122" t="s">
        <v>373</v>
      </c>
      <c r="F281" s="123" t="s">
        <v>374</v>
      </c>
      <c r="G281" s="124" t="s">
        <v>248</v>
      </c>
      <c r="H281" s="125">
        <v>15.75</v>
      </c>
      <c r="I281" s="126"/>
      <c r="J281" s="127">
        <f>ROUND(I281*H281,2)</f>
        <v>0</v>
      </c>
      <c r="K281" s="128"/>
      <c r="L281" s="31"/>
      <c r="M281" s="129" t="s">
        <v>19</v>
      </c>
      <c r="N281" s="130" t="s">
        <v>46</v>
      </c>
      <c r="P281" s="131">
        <f>O281*H281</f>
        <v>0</v>
      </c>
      <c r="Q281" s="131">
        <v>0</v>
      </c>
      <c r="R281" s="131">
        <f>Q281*H281</f>
        <v>0</v>
      </c>
      <c r="S281" s="131">
        <v>0</v>
      </c>
      <c r="T281" s="132">
        <f>S281*H281</f>
        <v>0</v>
      </c>
      <c r="AR281" s="133" t="s">
        <v>127</v>
      </c>
      <c r="AT281" s="133" t="s">
        <v>123</v>
      </c>
      <c r="AU281" s="133" t="s">
        <v>85</v>
      </c>
      <c r="AY281" s="16" t="s">
        <v>122</v>
      </c>
      <c r="BE281" s="134">
        <f>IF(N281="základní",J281,0)</f>
        <v>0</v>
      </c>
      <c r="BF281" s="134">
        <f>IF(N281="snížená",J281,0)</f>
        <v>0</v>
      </c>
      <c r="BG281" s="134">
        <f>IF(N281="zákl. přenesená",J281,0)</f>
        <v>0</v>
      </c>
      <c r="BH281" s="134">
        <f>IF(N281="sníž. přenesená",J281,0)</f>
        <v>0</v>
      </c>
      <c r="BI281" s="134">
        <f>IF(N281="nulová",J281,0)</f>
        <v>0</v>
      </c>
      <c r="BJ281" s="16" t="s">
        <v>83</v>
      </c>
      <c r="BK281" s="134">
        <f>ROUND(I281*H281,2)</f>
        <v>0</v>
      </c>
      <c r="BL281" s="16" t="s">
        <v>127</v>
      </c>
      <c r="BM281" s="133" t="s">
        <v>573</v>
      </c>
    </row>
    <row r="282" spans="2:65" s="1" customFormat="1" ht="29.25">
      <c r="B282" s="31"/>
      <c r="D282" s="135" t="s">
        <v>129</v>
      </c>
      <c r="F282" s="136" t="s">
        <v>376</v>
      </c>
      <c r="I282" s="137"/>
      <c r="L282" s="31"/>
      <c r="M282" s="138"/>
      <c r="T282" s="52"/>
      <c r="AT282" s="16" t="s">
        <v>129</v>
      </c>
      <c r="AU282" s="16" t="s">
        <v>85</v>
      </c>
    </row>
    <row r="283" spans="2:65" s="1" customFormat="1" ht="11.25">
      <c r="B283" s="31"/>
      <c r="D283" s="149" t="s">
        <v>213</v>
      </c>
      <c r="F283" s="150" t="s">
        <v>377</v>
      </c>
      <c r="I283" s="137"/>
      <c r="L283" s="31"/>
      <c r="M283" s="138"/>
      <c r="T283" s="52"/>
      <c r="AT283" s="16" t="s">
        <v>213</v>
      </c>
      <c r="AU283" s="16" t="s">
        <v>85</v>
      </c>
    </row>
    <row r="284" spans="2:65" s="12" customFormat="1" ht="11.25">
      <c r="B284" s="151"/>
      <c r="D284" s="135" t="s">
        <v>215</v>
      </c>
      <c r="E284" s="152" t="s">
        <v>19</v>
      </c>
      <c r="F284" s="153" t="s">
        <v>569</v>
      </c>
      <c r="H284" s="154">
        <v>15.75</v>
      </c>
      <c r="I284" s="155"/>
      <c r="L284" s="151"/>
      <c r="M284" s="156"/>
      <c r="T284" s="157"/>
      <c r="AT284" s="152" t="s">
        <v>215</v>
      </c>
      <c r="AU284" s="152" t="s">
        <v>85</v>
      </c>
      <c r="AV284" s="12" t="s">
        <v>85</v>
      </c>
      <c r="AW284" s="12" t="s">
        <v>37</v>
      </c>
      <c r="AX284" s="12" t="s">
        <v>75</v>
      </c>
      <c r="AY284" s="152" t="s">
        <v>122</v>
      </c>
    </row>
    <row r="285" spans="2:65" s="13" customFormat="1" ht="11.25">
      <c r="B285" s="158"/>
      <c r="D285" s="135" t="s">
        <v>215</v>
      </c>
      <c r="E285" s="159" t="s">
        <v>19</v>
      </c>
      <c r="F285" s="160" t="s">
        <v>217</v>
      </c>
      <c r="H285" s="161">
        <v>15.75</v>
      </c>
      <c r="I285" s="162"/>
      <c r="L285" s="158"/>
      <c r="M285" s="163"/>
      <c r="T285" s="164"/>
      <c r="AT285" s="159" t="s">
        <v>215</v>
      </c>
      <c r="AU285" s="159" t="s">
        <v>85</v>
      </c>
      <c r="AV285" s="13" t="s">
        <v>127</v>
      </c>
      <c r="AW285" s="13" t="s">
        <v>37</v>
      </c>
      <c r="AX285" s="13" t="s">
        <v>83</v>
      </c>
      <c r="AY285" s="159" t="s">
        <v>122</v>
      </c>
    </row>
    <row r="286" spans="2:65" s="1" customFormat="1" ht="24.2" customHeight="1">
      <c r="B286" s="31"/>
      <c r="C286" s="121" t="s">
        <v>574</v>
      </c>
      <c r="D286" s="121" t="s">
        <v>123</v>
      </c>
      <c r="E286" s="122" t="s">
        <v>344</v>
      </c>
      <c r="F286" s="123" t="s">
        <v>345</v>
      </c>
      <c r="G286" s="124" t="s">
        <v>248</v>
      </c>
      <c r="H286" s="125">
        <v>11</v>
      </c>
      <c r="I286" s="126"/>
      <c r="J286" s="127">
        <f>ROUND(I286*H286,2)</f>
        <v>0</v>
      </c>
      <c r="K286" s="128"/>
      <c r="L286" s="31"/>
      <c r="M286" s="129" t="s">
        <v>19</v>
      </c>
      <c r="N286" s="130" t="s">
        <v>46</v>
      </c>
      <c r="P286" s="131">
        <f>O286*H286</f>
        <v>0</v>
      </c>
      <c r="Q286" s="131">
        <v>0</v>
      </c>
      <c r="R286" s="131">
        <f>Q286*H286</f>
        <v>0</v>
      </c>
      <c r="S286" s="131">
        <v>0</v>
      </c>
      <c r="T286" s="132">
        <f>S286*H286</f>
        <v>0</v>
      </c>
      <c r="AR286" s="133" t="s">
        <v>127</v>
      </c>
      <c r="AT286" s="133" t="s">
        <v>123</v>
      </c>
      <c r="AU286" s="133" t="s">
        <v>85</v>
      </c>
      <c r="AY286" s="16" t="s">
        <v>122</v>
      </c>
      <c r="BE286" s="134">
        <f>IF(N286="základní",J286,0)</f>
        <v>0</v>
      </c>
      <c r="BF286" s="134">
        <f>IF(N286="snížená",J286,0)</f>
        <v>0</v>
      </c>
      <c r="BG286" s="134">
        <f>IF(N286="zákl. přenesená",J286,0)</f>
        <v>0</v>
      </c>
      <c r="BH286" s="134">
        <f>IF(N286="sníž. přenesená",J286,0)</f>
        <v>0</v>
      </c>
      <c r="BI286" s="134">
        <f>IF(N286="nulová",J286,0)</f>
        <v>0</v>
      </c>
      <c r="BJ286" s="16" t="s">
        <v>83</v>
      </c>
      <c r="BK286" s="134">
        <f>ROUND(I286*H286,2)</f>
        <v>0</v>
      </c>
      <c r="BL286" s="16" t="s">
        <v>127</v>
      </c>
      <c r="BM286" s="133" t="s">
        <v>575</v>
      </c>
    </row>
    <row r="287" spans="2:65" s="1" customFormat="1" ht="11.25">
      <c r="B287" s="31"/>
      <c r="D287" s="135" t="s">
        <v>129</v>
      </c>
      <c r="F287" s="136" t="s">
        <v>345</v>
      </c>
      <c r="I287" s="137"/>
      <c r="L287" s="31"/>
      <c r="M287" s="138"/>
      <c r="T287" s="52"/>
      <c r="AT287" s="16" t="s">
        <v>129</v>
      </c>
      <c r="AU287" s="16" t="s">
        <v>85</v>
      </c>
    </row>
    <row r="288" spans="2:65" s="1" customFormat="1" ht="11.25">
      <c r="B288" s="31"/>
      <c r="D288" s="149" t="s">
        <v>213</v>
      </c>
      <c r="F288" s="150" t="s">
        <v>347</v>
      </c>
      <c r="I288" s="137"/>
      <c r="L288" s="31"/>
      <c r="M288" s="138"/>
      <c r="T288" s="52"/>
      <c r="AT288" s="16" t="s">
        <v>213</v>
      </c>
      <c r="AU288" s="16" t="s">
        <v>85</v>
      </c>
    </row>
    <row r="289" spans="2:65" s="1" customFormat="1" ht="19.5">
      <c r="B289" s="31"/>
      <c r="D289" s="135" t="s">
        <v>130</v>
      </c>
      <c r="F289" s="139" t="s">
        <v>348</v>
      </c>
      <c r="I289" s="137"/>
      <c r="L289" s="31"/>
      <c r="M289" s="138"/>
      <c r="T289" s="52"/>
      <c r="AT289" s="16" t="s">
        <v>130</v>
      </c>
      <c r="AU289" s="16" t="s">
        <v>85</v>
      </c>
    </row>
    <row r="290" spans="2:65" s="12" customFormat="1" ht="11.25">
      <c r="B290" s="151"/>
      <c r="D290" s="135" t="s">
        <v>215</v>
      </c>
      <c r="E290" s="152" t="s">
        <v>19</v>
      </c>
      <c r="F290" s="153" t="s">
        <v>576</v>
      </c>
      <c r="H290" s="154">
        <v>11</v>
      </c>
      <c r="I290" s="155"/>
      <c r="L290" s="151"/>
      <c r="M290" s="156"/>
      <c r="T290" s="157"/>
      <c r="AT290" s="152" t="s">
        <v>215</v>
      </c>
      <c r="AU290" s="152" t="s">
        <v>85</v>
      </c>
      <c r="AV290" s="12" t="s">
        <v>85</v>
      </c>
      <c r="AW290" s="12" t="s">
        <v>37</v>
      </c>
      <c r="AX290" s="12" t="s">
        <v>75</v>
      </c>
      <c r="AY290" s="152" t="s">
        <v>122</v>
      </c>
    </row>
    <row r="291" spans="2:65" s="13" customFormat="1" ht="11.25">
      <c r="B291" s="158"/>
      <c r="D291" s="135" t="s">
        <v>215</v>
      </c>
      <c r="E291" s="159" t="s">
        <v>19</v>
      </c>
      <c r="F291" s="160" t="s">
        <v>217</v>
      </c>
      <c r="H291" s="161">
        <v>11</v>
      </c>
      <c r="I291" s="162"/>
      <c r="L291" s="158"/>
      <c r="M291" s="163"/>
      <c r="T291" s="164"/>
      <c r="AT291" s="159" t="s">
        <v>215</v>
      </c>
      <c r="AU291" s="159" t="s">
        <v>85</v>
      </c>
      <c r="AV291" s="13" t="s">
        <v>127</v>
      </c>
      <c r="AW291" s="13" t="s">
        <v>37</v>
      </c>
      <c r="AX291" s="13" t="s">
        <v>83</v>
      </c>
      <c r="AY291" s="159" t="s">
        <v>122</v>
      </c>
    </row>
    <row r="292" spans="2:65" s="1" customFormat="1" ht="16.5" customHeight="1">
      <c r="B292" s="31"/>
      <c r="C292" s="121" t="s">
        <v>577</v>
      </c>
      <c r="D292" s="121" t="s">
        <v>123</v>
      </c>
      <c r="E292" s="122" t="s">
        <v>393</v>
      </c>
      <c r="F292" s="123" t="s">
        <v>394</v>
      </c>
      <c r="G292" s="124" t="s">
        <v>248</v>
      </c>
      <c r="H292" s="125">
        <v>84.5</v>
      </c>
      <c r="I292" s="126"/>
      <c r="J292" s="127">
        <f>ROUND(I292*H292,2)</f>
        <v>0</v>
      </c>
      <c r="K292" s="128"/>
      <c r="L292" s="31"/>
      <c r="M292" s="129" t="s">
        <v>19</v>
      </c>
      <c r="N292" s="130" t="s">
        <v>46</v>
      </c>
      <c r="P292" s="131">
        <f>O292*H292</f>
        <v>0</v>
      </c>
      <c r="Q292" s="131">
        <v>0</v>
      </c>
      <c r="R292" s="131">
        <f>Q292*H292</f>
        <v>0</v>
      </c>
      <c r="S292" s="131">
        <v>0</v>
      </c>
      <c r="T292" s="132">
        <f>S292*H292</f>
        <v>0</v>
      </c>
      <c r="AR292" s="133" t="s">
        <v>127</v>
      </c>
      <c r="AT292" s="133" t="s">
        <v>123</v>
      </c>
      <c r="AU292" s="133" t="s">
        <v>85</v>
      </c>
      <c r="AY292" s="16" t="s">
        <v>122</v>
      </c>
      <c r="BE292" s="134">
        <f>IF(N292="základní",J292,0)</f>
        <v>0</v>
      </c>
      <c r="BF292" s="134">
        <f>IF(N292="snížená",J292,0)</f>
        <v>0</v>
      </c>
      <c r="BG292" s="134">
        <f>IF(N292="zákl. přenesená",J292,0)</f>
        <v>0</v>
      </c>
      <c r="BH292" s="134">
        <f>IF(N292="sníž. přenesená",J292,0)</f>
        <v>0</v>
      </c>
      <c r="BI292" s="134">
        <f>IF(N292="nulová",J292,0)</f>
        <v>0</v>
      </c>
      <c r="BJ292" s="16" t="s">
        <v>83</v>
      </c>
      <c r="BK292" s="134">
        <f>ROUND(I292*H292,2)</f>
        <v>0</v>
      </c>
      <c r="BL292" s="16" t="s">
        <v>127</v>
      </c>
      <c r="BM292" s="133" t="s">
        <v>578</v>
      </c>
    </row>
    <row r="293" spans="2:65" s="1" customFormat="1" ht="11.25">
      <c r="B293" s="31"/>
      <c r="D293" s="135" t="s">
        <v>129</v>
      </c>
      <c r="F293" s="136" t="s">
        <v>394</v>
      </c>
      <c r="I293" s="137"/>
      <c r="L293" s="31"/>
      <c r="M293" s="138"/>
      <c r="T293" s="52"/>
      <c r="AT293" s="16" t="s">
        <v>129</v>
      </c>
      <c r="AU293" s="16" t="s">
        <v>85</v>
      </c>
    </row>
    <row r="294" spans="2:65" s="1" customFormat="1" ht="48.75">
      <c r="B294" s="31"/>
      <c r="D294" s="135" t="s">
        <v>130</v>
      </c>
      <c r="F294" s="139" t="s">
        <v>579</v>
      </c>
      <c r="I294" s="137"/>
      <c r="L294" s="31"/>
      <c r="M294" s="138"/>
      <c r="T294" s="52"/>
      <c r="AT294" s="16" t="s">
        <v>130</v>
      </c>
      <c r="AU294" s="16" t="s">
        <v>85</v>
      </c>
    </row>
    <row r="295" spans="2:65" s="12" customFormat="1" ht="11.25">
      <c r="B295" s="151"/>
      <c r="D295" s="135" t="s">
        <v>215</v>
      </c>
      <c r="E295" s="152" t="s">
        <v>19</v>
      </c>
      <c r="F295" s="153" t="s">
        <v>542</v>
      </c>
      <c r="H295" s="154">
        <v>19</v>
      </c>
      <c r="I295" s="155"/>
      <c r="L295" s="151"/>
      <c r="M295" s="156"/>
      <c r="T295" s="157"/>
      <c r="AT295" s="152" t="s">
        <v>215</v>
      </c>
      <c r="AU295" s="152" t="s">
        <v>85</v>
      </c>
      <c r="AV295" s="12" t="s">
        <v>85</v>
      </c>
      <c r="AW295" s="12" t="s">
        <v>37</v>
      </c>
      <c r="AX295" s="12" t="s">
        <v>75</v>
      </c>
      <c r="AY295" s="152" t="s">
        <v>122</v>
      </c>
    </row>
    <row r="296" spans="2:65" s="12" customFormat="1" ht="11.25">
      <c r="B296" s="151"/>
      <c r="D296" s="135" t="s">
        <v>215</v>
      </c>
      <c r="E296" s="152" t="s">
        <v>19</v>
      </c>
      <c r="F296" s="153" t="s">
        <v>580</v>
      </c>
      <c r="H296" s="154">
        <v>15.5</v>
      </c>
      <c r="I296" s="155"/>
      <c r="L296" s="151"/>
      <c r="M296" s="156"/>
      <c r="T296" s="157"/>
      <c r="AT296" s="152" t="s">
        <v>215</v>
      </c>
      <c r="AU296" s="152" t="s">
        <v>85</v>
      </c>
      <c r="AV296" s="12" t="s">
        <v>85</v>
      </c>
      <c r="AW296" s="12" t="s">
        <v>37</v>
      </c>
      <c r="AX296" s="12" t="s">
        <v>75</v>
      </c>
      <c r="AY296" s="152" t="s">
        <v>122</v>
      </c>
    </row>
    <row r="297" spans="2:65" s="12" customFormat="1" ht="11.25">
      <c r="B297" s="151"/>
      <c r="D297" s="135" t="s">
        <v>215</v>
      </c>
      <c r="E297" s="152" t="s">
        <v>19</v>
      </c>
      <c r="F297" s="153" t="s">
        <v>581</v>
      </c>
      <c r="H297" s="154">
        <v>50</v>
      </c>
      <c r="I297" s="155"/>
      <c r="L297" s="151"/>
      <c r="M297" s="156"/>
      <c r="T297" s="157"/>
      <c r="AT297" s="152" t="s">
        <v>215</v>
      </c>
      <c r="AU297" s="152" t="s">
        <v>85</v>
      </c>
      <c r="AV297" s="12" t="s">
        <v>85</v>
      </c>
      <c r="AW297" s="12" t="s">
        <v>37</v>
      </c>
      <c r="AX297" s="12" t="s">
        <v>75</v>
      </c>
      <c r="AY297" s="152" t="s">
        <v>122</v>
      </c>
    </row>
    <row r="298" spans="2:65" s="13" customFormat="1" ht="11.25">
      <c r="B298" s="158"/>
      <c r="D298" s="135" t="s">
        <v>215</v>
      </c>
      <c r="E298" s="159" t="s">
        <v>19</v>
      </c>
      <c r="F298" s="160" t="s">
        <v>217</v>
      </c>
      <c r="H298" s="161">
        <v>84.5</v>
      </c>
      <c r="I298" s="162"/>
      <c r="L298" s="158"/>
      <c r="M298" s="163"/>
      <c r="T298" s="164"/>
      <c r="AT298" s="159" t="s">
        <v>215</v>
      </c>
      <c r="AU298" s="159" t="s">
        <v>85</v>
      </c>
      <c r="AV298" s="13" t="s">
        <v>127</v>
      </c>
      <c r="AW298" s="13" t="s">
        <v>37</v>
      </c>
      <c r="AX298" s="13" t="s">
        <v>83</v>
      </c>
      <c r="AY298" s="159" t="s">
        <v>122</v>
      </c>
    </row>
    <row r="299" spans="2:65" s="10" customFormat="1" ht="22.9" customHeight="1">
      <c r="B299" s="111"/>
      <c r="D299" s="112" t="s">
        <v>74</v>
      </c>
      <c r="E299" s="147" t="s">
        <v>397</v>
      </c>
      <c r="F299" s="147" t="s">
        <v>398</v>
      </c>
      <c r="I299" s="114"/>
      <c r="J299" s="148">
        <f>BK299</f>
        <v>0</v>
      </c>
      <c r="L299" s="111"/>
      <c r="M299" s="116"/>
      <c r="P299" s="117">
        <f>SUM(P300:P308)</f>
        <v>0</v>
      </c>
      <c r="R299" s="117">
        <f>SUM(R300:R308)</f>
        <v>0</v>
      </c>
      <c r="T299" s="118">
        <f>SUM(T300:T308)</f>
        <v>0</v>
      </c>
      <c r="AR299" s="112" t="s">
        <v>83</v>
      </c>
      <c r="AT299" s="119" t="s">
        <v>74</v>
      </c>
      <c r="AU299" s="119" t="s">
        <v>83</v>
      </c>
      <c r="AY299" s="112" t="s">
        <v>122</v>
      </c>
      <c r="BK299" s="120">
        <f>SUM(BK300:BK308)</f>
        <v>0</v>
      </c>
    </row>
    <row r="300" spans="2:65" s="1" customFormat="1" ht="33" customHeight="1">
      <c r="B300" s="31"/>
      <c r="C300" s="121" t="s">
        <v>582</v>
      </c>
      <c r="D300" s="121" t="s">
        <v>123</v>
      </c>
      <c r="E300" s="122" t="s">
        <v>400</v>
      </c>
      <c r="F300" s="123" t="s">
        <v>401</v>
      </c>
      <c r="G300" s="124" t="s">
        <v>282</v>
      </c>
      <c r="H300" s="125">
        <v>98.198999999999998</v>
      </c>
      <c r="I300" s="126"/>
      <c r="J300" s="127">
        <f>ROUND(I300*H300,2)</f>
        <v>0</v>
      </c>
      <c r="K300" s="128"/>
      <c r="L300" s="31"/>
      <c r="M300" s="129" t="s">
        <v>19</v>
      </c>
      <c r="N300" s="130" t="s">
        <v>46</v>
      </c>
      <c r="P300" s="131">
        <f>O300*H300</f>
        <v>0</v>
      </c>
      <c r="Q300" s="131">
        <v>0</v>
      </c>
      <c r="R300" s="131">
        <f>Q300*H300</f>
        <v>0</v>
      </c>
      <c r="S300" s="131">
        <v>0</v>
      </c>
      <c r="T300" s="132">
        <f>S300*H300</f>
        <v>0</v>
      </c>
      <c r="AR300" s="133" t="s">
        <v>127</v>
      </c>
      <c r="AT300" s="133" t="s">
        <v>123</v>
      </c>
      <c r="AU300" s="133" t="s">
        <v>85</v>
      </c>
      <c r="AY300" s="16" t="s">
        <v>122</v>
      </c>
      <c r="BE300" s="134">
        <f>IF(N300="základní",J300,0)</f>
        <v>0</v>
      </c>
      <c r="BF300" s="134">
        <f>IF(N300="snížená",J300,0)</f>
        <v>0</v>
      </c>
      <c r="BG300" s="134">
        <f>IF(N300="zákl. přenesená",J300,0)</f>
        <v>0</v>
      </c>
      <c r="BH300" s="134">
        <f>IF(N300="sníž. přenesená",J300,0)</f>
        <v>0</v>
      </c>
      <c r="BI300" s="134">
        <f>IF(N300="nulová",J300,0)</f>
        <v>0</v>
      </c>
      <c r="BJ300" s="16" t="s">
        <v>83</v>
      </c>
      <c r="BK300" s="134">
        <f>ROUND(I300*H300,2)</f>
        <v>0</v>
      </c>
      <c r="BL300" s="16" t="s">
        <v>127</v>
      </c>
      <c r="BM300" s="133" t="s">
        <v>583</v>
      </c>
    </row>
    <row r="301" spans="2:65" s="1" customFormat="1" ht="19.5">
      <c r="B301" s="31"/>
      <c r="D301" s="135" t="s">
        <v>129</v>
      </c>
      <c r="F301" s="136" t="s">
        <v>403</v>
      </c>
      <c r="I301" s="137"/>
      <c r="L301" s="31"/>
      <c r="M301" s="138"/>
      <c r="T301" s="52"/>
      <c r="AT301" s="16" t="s">
        <v>129</v>
      </c>
      <c r="AU301" s="16" t="s">
        <v>85</v>
      </c>
    </row>
    <row r="302" spans="2:65" s="1" customFormat="1" ht="11.25">
      <c r="B302" s="31"/>
      <c r="D302" s="149" t="s">
        <v>213</v>
      </c>
      <c r="F302" s="150" t="s">
        <v>404</v>
      </c>
      <c r="I302" s="137"/>
      <c r="L302" s="31"/>
      <c r="M302" s="138"/>
      <c r="T302" s="52"/>
      <c r="AT302" s="16" t="s">
        <v>213</v>
      </c>
      <c r="AU302" s="16" t="s">
        <v>85</v>
      </c>
    </row>
    <row r="303" spans="2:65" s="1" customFormat="1" ht="21.75" customHeight="1">
      <c r="B303" s="31"/>
      <c r="C303" s="121" t="s">
        <v>584</v>
      </c>
      <c r="D303" s="121" t="s">
        <v>123</v>
      </c>
      <c r="E303" s="122" t="s">
        <v>406</v>
      </c>
      <c r="F303" s="123" t="s">
        <v>407</v>
      </c>
      <c r="G303" s="124" t="s">
        <v>282</v>
      </c>
      <c r="H303" s="125">
        <v>98.198999999999998</v>
      </c>
      <c r="I303" s="126"/>
      <c r="J303" s="127">
        <f>ROUND(I303*H303,2)</f>
        <v>0</v>
      </c>
      <c r="K303" s="128"/>
      <c r="L303" s="31"/>
      <c r="M303" s="129" t="s">
        <v>19</v>
      </c>
      <c r="N303" s="130" t="s">
        <v>46</v>
      </c>
      <c r="P303" s="131">
        <f>O303*H303</f>
        <v>0</v>
      </c>
      <c r="Q303" s="131">
        <v>0</v>
      </c>
      <c r="R303" s="131">
        <f>Q303*H303</f>
        <v>0</v>
      </c>
      <c r="S303" s="131">
        <v>0</v>
      </c>
      <c r="T303" s="132">
        <f>S303*H303</f>
        <v>0</v>
      </c>
      <c r="AR303" s="133" t="s">
        <v>127</v>
      </c>
      <c r="AT303" s="133" t="s">
        <v>123</v>
      </c>
      <c r="AU303" s="133" t="s">
        <v>85</v>
      </c>
      <c r="AY303" s="16" t="s">
        <v>122</v>
      </c>
      <c r="BE303" s="134">
        <f>IF(N303="základní",J303,0)</f>
        <v>0</v>
      </c>
      <c r="BF303" s="134">
        <f>IF(N303="snížená",J303,0)</f>
        <v>0</v>
      </c>
      <c r="BG303" s="134">
        <f>IF(N303="zákl. přenesená",J303,0)</f>
        <v>0</v>
      </c>
      <c r="BH303" s="134">
        <f>IF(N303="sníž. přenesená",J303,0)</f>
        <v>0</v>
      </c>
      <c r="BI303" s="134">
        <f>IF(N303="nulová",J303,0)</f>
        <v>0</v>
      </c>
      <c r="BJ303" s="16" t="s">
        <v>83</v>
      </c>
      <c r="BK303" s="134">
        <f>ROUND(I303*H303,2)</f>
        <v>0</v>
      </c>
      <c r="BL303" s="16" t="s">
        <v>127</v>
      </c>
      <c r="BM303" s="133" t="s">
        <v>585</v>
      </c>
    </row>
    <row r="304" spans="2:65" s="1" customFormat="1" ht="29.25">
      <c r="B304" s="31"/>
      <c r="D304" s="135" t="s">
        <v>129</v>
      </c>
      <c r="F304" s="136" t="s">
        <v>409</v>
      </c>
      <c r="I304" s="137"/>
      <c r="L304" s="31"/>
      <c r="M304" s="138"/>
      <c r="T304" s="52"/>
      <c r="AT304" s="16" t="s">
        <v>129</v>
      </c>
      <c r="AU304" s="16" t="s">
        <v>85</v>
      </c>
    </row>
    <row r="305" spans="2:65" s="1" customFormat="1" ht="11.25">
      <c r="B305" s="31"/>
      <c r="D305" s="149" t="s">
        <v>213</v>
      </c>
      <c r="F305" s="150" t="s">
        <v>410</v>
      </c>
      <c r="I305" s="137"/>
      <c r="L305" s="31"/>
      <c r="M305" s="138"/>
      <c r="T305" s="52"/>
      <c r="AT305" s="16" t="s">
        <v>213</v>
      </c>
      <c r="AU305" s="16" t="s">
        <v>85</v>
      </c>
    </row>
    <row r="306" spans="2:65" s="1" customFormat="1" ht="33" customHeight="1">
      <c r="B306" s="31"/>
      <c r="C306" s="121" t="s">
        <v>586</v>
      </c>
      <c r="D306" s="121" t="s">
        <v>123</v>
      </c>
      <c r="E306" s="122" t="s">
        <v>413</v>
      </c>
      <c r="F306" s="123" t="s">
        <v>414</v>
      </c>
      <c r="G306" s="124" t="s">
        <v>282</v>
      </c>
      <c r="H306" s="125">
        <v>98.198999999999998</v>
      </c>
      <c r="I306" s="126"/>
      <c r="J306" s="127">
        <f>ROUND(I306*H306,2)</f>
        <v>0</v>
      </c>
      <c r="K306" s="128"/>
      <c r="L306" s="31"/>
      <c r="M306" s="129" t="s">
        <v>19</v>
      </c>
      <c r="N306" s="130" t="s">
        <v>46</v>
      </c>
      <c r="P306" s="131">
        <f>O306*H306</f>
        <v>0</v>
      </c>
      <c r="Q306" s="131">
        <v>0</v>
      </c>
      <c r="R306" s="131">
        <f>Q306*H306</f>
        <v>0</v>
      </c>
      <c r="S306" s="131">
        <v>0</v>
      </c>
      <c r="T306" s="132">
        <f>S306*H306</f>
        <v>0</v>
      </c>
      <c r="AR306" s="133" t="s">
        <v>127</v>
      </c>
      <c r="AT306" s="133" t="s">
        <v>123</v>
      </c>
      <c r="AU306" s="133" t="s">
        <v>85</v>
      </c>
      <c r="AY306" s="16" t="s">
        <v>122</v>
      </c>
      <c r="BE306" s="134">
        <f>IF(N306="základní",J306,0)</f>
        <v>0</v>
      </c>
      <c r="BF306" s="134">
        <f>IF(N306="snížená",J306,0)</f>
        <v>0</v>
      </c>
      <c r="BG306" s="134">
        <f>IF(N306="zákl. přenesená",J306,0)</f>
        <v>0</v>
      </c>
      <c r="BH306" s="134">
        <f>IF(N306="sníž. přenesená",J306,0)</f>
        <v>0</v>
      </c>
      <c r="BI306" s="134">
        <f>IF(N306="nulová",J306,0)</f>
        <v>0</v>
      </c>
      <c r="BJ306" s="16" t="s">
        <v>83</v>
      </c>
      <c r="BK306" s="134">
        <f>ROUND(I306*H306,2)</f>
        <v>0</v>
      </c>
      <c r="BL306" s="16" t="s">
        <v>127</v>
      </c>
      <c r="BM306" s="133" t="s">
        <v>587</v>
      </c>
    </row>
    <row r="307" spans="2:65" s="1" customFormat="1" ht="29.25">
      <c r="B307" s="31"/>
      <c r="D307" s="135" t="s">
        <v>129</v>
      </c>
      <c r="F307" s="136" t="s">
        <v>416</v>
      </c>
      <c r="I307" s="137"/>
      <c r="L307" s="31"/>
      <c r="M307" s="138"/>
      <c r="T307" s="52"/>
      <c r="AT307" s="16" t="s">
        <v>129</v>
      </c>
      <c r="AU307" s="16" t="s">
        <v>85</v>
      </c>
    </row>
    <row r="308" spans="2:65" s="1" customFormat="1" ht="11.25">
      <c r="B308" s="31"/>
      <c r="D308" s="149" t="s">
        <v>213</v>
      </c>
      <c r="F308" s="150" t="s">
        <v>417</v>
      </c>
      <c r="I308" s="137"/>
      <c r="L308" s="31"/>
      <c r="M308" s="138"/>
      <c r="T308" s="52"/>
      <c r="AT308" s="16" t="s">
        <v>213</v>
      </c>
      <c r="AU308" s="16" t="s">
        <v>85</v>
      </c>
    </row>
    <row r="309" spans="2:65" s="10" customFormat="1" ht="22.9" customHeight="1">
      <c r="B309" s="111"/>
      <c r="D309" s="112" t="s">
        <v>74</v>
      </c>
      <c r="E309" s="147" t="s">
        <v>418</v>
      </c>
      <c r="F309" s="147" t="s">
        <v>419</v>
      </c>
      <c r="I309" s="114"/>
      <c r="J309" s="148">
        <f>BK309</f>
        <v>0</v>
      </c>
      <c r="L309" s="111"/>
      <c r="M309" s="116"/>
      <c r="P309" s="117">
        <f>SUM(P310:P312)</f>
        <v>0</v>
      </c>
      <c r="R309" s="117">
        <f>SUM(R310:R312)</f>
        <v>0</v>
      </c>
      <c r="T309" s="118">
        <f>SUM(T310:T312)</f>
        <v>0</v>
      </c>
      <c r="AR309" s="112" t="s">
        <v>83</v>
      </c>
      <c r="AT309" s="119" t="s">
        <v>74</v>
      </c>
      <c r="AU309" s="119" t="s">
        <v>83</v>
      </c>
      <c r="AY309" s="112" t="s">
        <v>122</v>
      </c>
      <c r="BK309" s="120">
        <f>SUM(BK310:BK312)</f>
        <v>0</v>
      </c>
    </row>
    <row r="310" spans="2:65" s="1" customFormat="1" ht="16.5" customHeight="1">
      <c r="B310" s="31"/>
      <c r="C310" s="121" t="s">
        <v>588</v>
      </c>
      <c r="D310" s="121" t="s">
        <v>123</v>
      </c>
      <c r="E310" s="122" t="s">
        <v>421</v>
      </c>
      <c r="F310" s="123" t="s">
        <v>422</v>
      </c>
      <c r="G310" s="124" t="s">
        <v>282</v>
      </c>
      <c r="H310" s="125">
        <v>84.379000000000005</v>
      </c>
      <c r="I310" s="126"/>
      <c r="J310" s="127">
        <f>ROUND(I310*H310,2)</f>
        <v>0</v>
      </c>
      <c r="K310" s="128"/>
      <c r="L310" s="31"/>
      <c r="M310" s="129" t="s">
        <v>19</v>
      </c>
      <c r="N310" s="130" t="s">
        <v>46</v>
      </c>
      <c r="P310" s="131">
        <f>O310*H310</f>
        <v>0</v>
      </c>
      <c r="Q310" s="131">
        <v>0</v>
      </c>
      <c r="R310" s="131">
        <f>Q310*H310</f>
        <v>0</v>
      </c>
      <c r="S310" s="131">
        <v>0</v>
      </c>
      <c r="T310" s="132">
        <f>S310*H310</f>
        <v>0</v>
      </c>
      <c r="AR310" s="133" t="s">
        <v>127</v>
      </c>
      <c r="AT310" s="133" t="s">
        <v>123</v>
      </c>
      <c r="AU310" s="133" t="s">
        <v>85</v>
      </c>
      <c r="AY310" s="16" t="s">
        <v>122</v>
      </c>
      <c r="BE310" s="134">
        <f>IF(N310="základní",J310,0)</f>
        <v>0</v>
      </c>
      <c r="BF310" s="134">
        <f>IF(N310="snížená",J310,0)</f>
        <v>0</v>
      </c>
      <c r="BG310" s="134">
        <f>IF(N310="zákl. přenesená",J310,0)</f>
        <v>0</v>
      </c>
      <c r="BH310" s="134">
        <f>IF(N310="sníž. přenesená",J310,0)</f>
        <v>0</v>
      </c>
      <c r="BI310" s="134">
        <f>IF(N310="nulová",J310,0)</f>
        <v>0</v>
      </c>
      <c r="BJ310" s="16" t="s">
        <v>83</v>
      </c>
      <c r="BK310" s="134">
        <f>ROUND(I310*H310,2)</f>
        <v>0</v>
      </c>
      <c r="BL310" s="16" t="s">
        <v>127</v>
      </c>
      <c r="BM310" s="133" t="s">
        <v>589</v>
      </c>
    </row>
    <row r="311" spans="2:65" s="1" customFormat="1" ht="19.5">
      <c r="B311" s="31"/>
      <c r="D311" s="135" t="s">
        <v>129</v>
      </c>
      <c r="F311" s="136" t="s">
        <v>424</v>
      </c>
      <c r="I311" s="137"/>
      <c r="L311" s="31"/>
      <c r="M311" s="138"/>
      <c r="T311" s="52"/>
      <c r="AT311" s="16" t="s">
        <v>129</v>
      </c>
      <c r="AU311" s="16" t="s">
        <v>85</v>
      </c>
    </row>
    <row r="312" spans="2:65" s="1" customFormat="1" ht="11.25">
      <c r="B312" s="31"/>
      <c r="D312" s="149" t="s">
        <v>213</v>
      </c>
      <c r="F312" s="150" t="s">
        <v>425</v>
      </c>
      <c r="I312" s="137"/>
      <c r="L312" s="31"/>
      <c r="M312" s="140"/>
      <c r="N312" s="141"/>
      <c r="O312" s="141"/>
      <c r="P312" s="141"/>
      <c r="Q312" s="141"/>
      <c r="R312" s="141"/>
      <c r="S312" s="141"/>
      <c r="T312" s="142"/>
      <c r="AT312" s="16" t="s">
        <v>213</v>
      </c>
      <c r="AU312" s="16" t="s">
        <v>85</v>
      </c>
    </row>
    <row r="313" spans="2:65" s="1" customFormat="1" ht="6.95" customHeight="1">
      <c r="B313" s="40"/>
      <c r="C313" s="41"/>
      <c r="D313" s="41"/>
      <c r="E313" s="41"/>
      <c r="F313" s="41"/>
      <c r="G313" s="41"/>
      <c r="H313" s="41"/>
      <c r="I313" s="41"/>
      <c r="J313" s="41"/>
      <c r="K313" s="41"/>
      <c r="L313" s="31"/>
    </row>
  </sheetData>
  <sheetProtection algorithmName="SHA-512" hashValue="bVRNRkjCsxwV3PQU8PqLKdJb3tPU4xJHRJKF1k75GOln0sVEd5xKksPdYGWQOF35XYuFX4XUkCFbdxNM7SHlRg==" saltValue="XYfpbuUzvQYbVnKLme1d+++3TNaIsdbqFWCj0glbuT+NmozzCl2m4osyAiYmlwFCbq6VZ4uvZ/C+eCz0F3CnFw==" spinCount="100000" sheet="1" objects="1" scenarios="1" formatColumns="0" formatRows="0" autoFilter="0"/>
  <autoFilter ref="C85:K312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300-000000000000}"/>
    <hyperlink ref="F97" r:id="rId2" xr:uid="{00000000-0004-0000-0300-000001000000}"/>
    <hyperlink ref="F104" r:id="rId3" xr:uid="{00000000-0004-0000-0300-000002000000}"/>
    <hyperlink ref="F107" r:id="rId4" xr:uid="{00000000-0004-0000-0300-000003000000}"/>
    <hyperlink ref="F110" r:id="rId5" xr:uid="{00000000-0004-0000-0300-000004000000}"/>
    <hyperlink ref="F117" r:id="rId6" xr:uid="{00000000-0004-0000-0300-000005000000}"/>
    <hyperlink ref="F122" r:id="rId7" xr:uid="{00000000-0004-0000-0300-000006000000}"/>
    <hyperlink ref="F128" r:id="rId8" xr:uid="{00000000-0004-0000-0300-000007000000}"/>
    <hyperlink ref="F133" r:id="rId9" xr:uid="{00000000-0004-0000-0300-000008000000}"/>
    <hyperlink ref="F138" r:id="rId10" xr:uid="{00000000-0004-0000-0300-000009000000}"/>
    <hyperlink ref="F146" r:id="rId11" xr:uid="{00000000-0004-0000-0300-00000A000000}"/>
    <hyperlink ref="F154" r:id="rId12" xr:uid="{00000000-0004-0000-0300-00000B000000}"/>
    <hyperlink ref="F159" r:id="rId13" xr:uid="{00000000-0004-0000-0300-00000C000000}"/>
    <hyperlink ref="F164" r:id="rId14" xr:uid="{00000000-0004-0000-0300-00000D000000}"/>
    <hyperlink ref="F169" r:id="rId15" xr:uid="{00000000-0004-0000-0300-00000E000000}"/>
    <hyperlink ref="F179" r:id="rId16" xr:uid="{00000000-0004-0000-0300-00000F000000}"/>
    <hyperlink ref="F187" r:id="rId17" xr:uid="{00000000-0004-0000-0300-000010000000}"/>
    <hyperlink ref="F195" r:id="rId18" xr:uid="{00000000-0004-0000-0300-000011000000}"/>
    <hyperlink ref="F203" r:id="rId19" xr:uid="{00000000-0004-0000-0300-000012000000}"/>
    <hyperlink ref="F210" r:id="rId20" xr:uid="{00000000-0004-0000-0300-000013000000}"/>
    <hyperlink ref="F244" r:id="rId21" xr:uid="{00000000-0004-0000-0300-000014000000}"/>
    <hyperlink ref="F250" r:id="rId22" xr:uid="{00000000-0004-0000-0300-000015000000}"/>
    <hyperlink ref="F255" r:id="rId23" xr:uid="{00000000-0004-0000-0300-000016000000}"/>
    <hyperlink ref="F260" r:id="rId24" xr:uid="{00000000-0004-0000-0300-000017000000}"/>
    <hyperlink ref="F265" r:id="rId25" xr:uid="{00000000-0004-0000-0300-000018000000}"/>
    <hyperlink ref="F273" r:id="rId26" xr:uid="{00000000-0004-0000-0300-000019000000}"/>
    <hyperlink ref="F277" r:id="rId27" xr:uid="{00000000-0004-0000-0300-00001A000000}"/>
    <hyperlink ref="F283" r:id="rId28" xr:uid="{00000000-0004-0000-0300-00001B000000}"/>
    <hyperlink ref="F288" r:id="rId29" xr:uid="{00000000-0004-0000-0300-00001C000000}"/>
    <hyperlink ref="F302" r:id="rId30" xr:uid="{00000000-0004-0000-0300-00001D000000}"/>
    <hyperlink ref="F305" r:id="rId31" xr:uid="{00000000-0004-0000-0300-00001E000000}"/>
    <hyperlink ref="F308" r:id="rId32" xr:uid="{00000000-0004-0000-0300-00001F000000}"/>
    <hyperlink ref="F312" r:id="rId33" xr:uid="{00000000-0004-0000-0300-000020000000}"/>
  </hyperlinks>
  <pageMargins left="0.39374999999999999" right="0.39374999999999999" top="0.39374999999999999" bottom="0.39374999999999999" header="0" footer="0"/>
  <pageSetup paperSize="9" scale="88" fitToHeight="100" orientation="portrait" blackAndWhite="1" r:id="rId34"/>
  <headerFooter>
    <oddFooter>&amp;CStrana &amp;P z &amp;N</oddFooter>
  </headerFooter>
  <drawing r:id="rId3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Jez Český mlýn, Jihlava, štěrková propust, oprava</v>
      </c>
      <c r="F7" s="223"/>
      <c r="G7" s="223"/>
      <c r="H7" s="223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185" t="s">
        <v>590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8. 10. 2024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06"/>
      <c r="G18" s="206"/>
      <c r="H18" s="206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11" t="s">
        <v>19</v>
      </c>
      <c r="F27" s="211"/>
      <c r="G27" s="211"/>
      <c r="H27" s="211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ROUND((SUM(BE81:BE92)),  2)</f>
        <v>0</v>
      </c>
      <c r="I33" s="88">
        <v>0.21</v>
      </c>
      <c r="J33" s="87">
        <f>ROUND(((SUM(BE81:BE92))*I33),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ROUND((SUM(BF81:BF92)),  2)</f>
        <v>0</v>
      </c>
      <c r="I34" s="88">
        <v>0.12</v>
      </c>
      <c r="J34" s="87">
        <f>ROUND(((SUM(BF81:BF92))*I34),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ROUND((SUM(BG81:BG92)),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ROUND((SUM(BH81:BH92)),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ROUND((SUM(BI81:BI92)),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101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22" t="str">
        <f>E7</f>
        <v>Jez Český mlýn, Jihlava, štěrková propust, oprava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99</v>
      </c>
      <c r="L49" s="31"/>
    </row>
    <row r="50" spans="2:47" s="1" customFormat="1" ht="16.5" customHeight="1">
      <c r="B50" s="31"/>
      <c r="E50" s="185" t="str">
        <f>E9</f>
        <v>02 - SO 02 Strojní část</v>
      </c>
      <c r="F50" s="224"/>
      <c r="G50" s="224"/>
      <c r="H50" s="224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Jihlava</v>
      </c>
      <c r="I52" s="26" t="s">
        <v>23</v>
      </c>
      <c r="J52" s="48" t="str">
        <f>IF(J12="","",J12)</f>
        <v>8. 10. 2024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102</v>
      </c>
      <c r="D57" s="89"/>
      <c r="E57" s="89"/>
      <c r="F57" s="89"/>
      <c r="G57" s="89"/>
      <c r="H57" s="89"/>
      <c r="I57" s="89"/>
      <c r="J57" s="96" t="s">
        <v>103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J81</f>
        <v>0</v>
      </c>
      <c r="L59" s="31"/>
      <c r="AU59" s="16" t="s">
        <v>104</v>
      </c>
    </row>
    <row r="60" spans="2:47" s="8" customFormat="1" ht="24.95" customHeight="1">
      <c r="B60" s="98"/>
      <c r="D60" s="99" t="s">
        <v>199</v>
      </c>
      <c r="E60" s="100"/>
      <c r="F60" s="100"/>
      <c r="G60" s="100"/>
      <c r="H60" s="100"/>
      <c r="I60" s="100"/>
      <c r="J60" s="101">
        <f>J82</f>
        <v>0</v>
      </c>
      <c r="L60" s="98"/>
    </row>
    <row r="61" spans="2:47" s="11" customFormat="1" ht="19.899999999999999" customHeight="1">
      <c r="B61" s="143"/>
      <c r="D61" s="144" t="s">
        <v>201</v>
      </c>
      <c r="E61" s="145"/>
      <c r="F61" s="145"/>
      <c r="G61" s="145"/>
      <c r="H61" s="145"/>
      <c r="I61" s="145"/>
      <c r="J61" s="146">
        <f>J83</f>
        <v>0</v>
      </c>
      <c r="L61" s="143"/>
    </row>
    <row r="62" spans="2:47" s="1" customFormat="1" ht="21.75" customHeight="1">
      <c r="B62" s="31"/>
      <c r="L62" s="31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0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4.95" customHeight="1">
      <c r="B68" s="31"/>
      <c r="C68" s="20" t="s">
        <v>106</v>
      </c>
      <c r="L68" s="31"/>
    </row>
    <row r="69" spans="2:20" s="1" customFormat="1" ht="6.95" customHeight="1">
      <c r="B69" s="31"/>
      <c r="L69" s="31"/>
    </row>
    <row r="70" spans="2:20" s="1" customFormat="1" ht="12" customHeight="1">
      <c r="B70" s="31"/>
      <c r="C70" s="26" t="s">
        <v>16</v>
      </c>
      <c r="L70" s="31"/>
    </row>
    <row r="71" spans="2:20" s="1" customFormat="1" ht="16.5" customHeight="1">
      <c r="B71" s="31"/>
      <c r="E71" s="222" t="str">
        <f>E7</f>
        <v>Jez Český mlýn, Jihlava, štěrková propust, oprava</v>
      </c>
      <c r="F71" s="223"/>
      <c r="G71" s="223"/>
      <c r="H71" s="223"/>
      <c r="L71" s="31"/>
    </row>
    <row r="72" spans="2:20" s="1" customFormat="1" ht="12" customHeight="1">
      <c r="B72" s="31"/>
      <c r="C72" s="26" t="s">
        <v>99</v>
      </c>
      <c r="L72" s="31"/>
    </row>
    <row r="73" spans="2:20" s="1" customFormat="1" ht="16.5" customHeight="1">
      <c r="B73" s="31"/>
      <c r="E73" s="185" t="str">
        <f>E9</f>
        <v>02 - SO 02 Strojní část</v>
      </c>
      <c r="F73" s="224"/>
      <c r="G73" s="224"/>
      <c r="H73" s="224"/>
      <c r="L73" s="31"/>
    </row>
    <row r="74" spans="2:20" s="1" customFormat="1" ht="6.95" customHeight="1">
      <c r="B74" s="31"/>
      <c r="L74" s="31"/>
    </row>
    <row r="75" spans="2:20" s="1" customFormat="1" ht="12" customHeight="1">
      <c r="B75" s="31"/>
      <c r="C75" s="26" t="s">
        <v>21</v>
      </c>
      <c r="F75" s="24" t="str">
        <f>F12</f>
        <v>KN Jihlava</v>
      </c>
      <c r="I75" s="26" t="s">
        <v>23</v>
      </c>
      <c r="J75" s="48" t="str">
        <f>IF(J12="","",J12)</f>
        <v>8. 10. 2024</v>
      </c>
      <c r="L75" s="31"/>
    </row>
    <row r="76" spans="2:20" s="1" customFormat="1" ht="6.95" customHeight="1">
      <c r="B76" s="31"/>
      <c r="L76" s="31"/>
    </row>
    <row r="77" spans="2:20" s="1" customFormat="1" ht="15.2" customHeight="1">
      <c r="B77" s="31"/>
      <c r="C77" s="26" t="s">
        <v>25</v>
      </c>
      <c r="F77" s="24" t="str">
        <f>E15</f>
        <v>Povodí Moravy, s.p.</v>
      </c>
      <c r="I77" s="26" t="s">
        <v>33</v>
      </c>
      <c r="J77" s="29" t="str">
        <f>E21</f>
        <v>Ing. Vít Pučálek</v>
      </c>
      <c r="L77" s="31"/>
    </row>
    <row r="78" spans="2:20" s="1" customFormat="1" ht="15.2" customHeight="1">
      <c r="B78" s="31"/>
      <c r="C78" s="26" t="s">
        <v>31</v>
      </c>
      <c r="F78" s="24" t="str">
        <f>IF(E18="","",E18)</f>
        <v>Vyplň údaj</v>
      </c>
      <c r="I78" s="26" t="s">
        <v>38</v>
      </c>
      <c r="J78" s="29" t="str">
        <f>E24</f>
        <v>Ing. Vít Pučálek</v>
      </c>
      <c r="L78" s="31"/>
    </row>
    <row r="79" spans="2:20" s="1" customFormat="1" ht="10.35" customHeight="1">
      <c r="B79" s="31"/>
      <c r="L79" s="31"/>
    </row>
    <row r="80" spans="2:20" s="9" customFormat="1" ht="29.25" customHeight="1">
      <c r="B80" s="102"/>
      <c r="C80" s="103" t="s">
        <v>107</v>
      </c>
      <c r="D80" s="104" t="s">
        <v>60</v>
      </c>
      <c r="E80" s="104" t="s">
        <v>56</v>
      </c>
      <c r="F80" s="104" t="s">
        <v>57</v>
      </c>
      <c r="G80" s="104" t="s">
        <v>108</v>
      </c>
      <c r="H80" s="104" t="s">
        <v>109</v>
      </c>
      <c r="I80" s="104" t="s">
        <v>110</v>
      </c>
      <c r="J80" s="105" t="s">
        <v>103</v>
      </c>
      <c r="K80" s="106" t="s">
        <v>111</v>
      </c>
      <c r="L80" s="102"/>
      <c r="M80" s="55" t="s">
        <v>19</v>
      </c>
      <c r="N80" s="56" t="s">
        <v>45</v>
      </c>
      <c r="O80" s="56" t="s">
        <v>112</v>
      </c>
      <c r="P80" s="56" t="s">
        <v>113</v>
      </c>
      <c r="Q80" s="56" t="s">
        <v>114</v>
      </c>
      <c r="R80" s="56" t="s">
        <v>115</v>
      </c>
      <c r="S80" s="56" t="s">
        <v>116</v>
      </c>
      <c r="T80" s="57" t="s">
        <v>117</v>
      </c>
    </row>
    <row r="81" spans="2:65" s="1" customFormat="1" ht="22.9" customHeight="1">
      <c r="B81" s="31"/>
      <c r="C81" s="60" t="s">
        <v>118</v>
      </c>
      <c r="J81" s="107">
        <f>BK81</f>
        <v>0</v>
      </c>
      <c r="L81" s="31"/>
      <c r="M81" s="58"/>
      <c r="N81" s="49"/>
      <c r="O81" s="49"/>
      <c r="P81" s="108">
        <f>P82</f>
        <v>0</v>
      </c>
      <c r="Q81" s="49"/>
      <c r="R81" s="108">
        <f>R82</f>
        <v>0</v>
      </c>
      <c r="S81" s="49"/>
      <c r="T81" s="109">
        <f>T82</f>
        <v>0</v>
      </c>
      <c r="AT81" s="16" t="s">
        <v>74</v>
      </c>
      <c r="AU81" s="16" t="s">
        <v>104</v>
      </c>
      <c r="BK81" s="110">
        <f>BK82</f>
        <v>0</v>
      </c>
    </row>
    <row r="82" spans="2:65" s="10" customFormat="1" ht="25.9" customHeight="1">
      <c r="B82" s="111"/>
      <c r="D82" s="112" t="s">
        <v>74</v>
      </c>
      <c r="E82" s="113" t="s">
        <v>205</v>
      </c>
      <c r="F82" s="113" t="s">
        <v>206</v>
      </c>
      <c r="I82" s="114"/>
      <c r="J82" s="115">
        <f>BK82</f>
        <v>0</v>
      </c>
      <c r="L82" s="111"/>
      <c r="M82" s="116"/>
      <c r="P82" s="117">
        <f>P83</f>
        <v>0</v>
      </c>
      <c r="R82" s="117">
        <f>R83</f>
        <v>0</v>
      </c>
      <c r="T82" s="118">
        <f>T83</f>
        <v>0</v>
      </c>
      <c r="AR82" s="112" t="s">
        <v>83</v>
      </c>
      <c r="AT82" s="119" t="s">
        <v>74</v>
      </c>
      <c r="AU82" s="119" t="s">
        <v>75</v>
      </c>
      <c r="AY82" s="112" t="s">
        <v>122</v>
      </c>
      <c r="BK82" s="120">
        <f>BK83</f>
        <v>0</v>
      </c>
    </row>
    <row r="83" spans="2:65" s="10" customFormat="1" ht="22.9" customHeight="1">
      <c r="B83" s="111"/>
      <c r="D83" s="112" t="s">
        <v>74</v>
      </c>
      <c r="E83" s="147" t="s">
        <v>136</v>
      </c>
      <c r="F83" s="147" t="s">
        <v>258</v>
      </c>
      <c r="I83" s="114"/>
      <c r="J83" s="148">
        <f>BK83</f>
        <v>0</v>
      </c>
      <c r="L83" s="111"/>
      <c r="M83" s="116"/>
      <c r="P83" s="117">
        <f>SUM(P84:P92)</f>
        <v>0</v>
      </c>
      <c r="R83" s="117">
        <f>SUM(R84:R92)</f>
        <v>0</v>
      </c>
      <c r="T83" s="118">
        <f>SUM(T84:T92)</f>
        <v>0</v>
      </c>
      <c r="AR83" s="112" t="s">
        <v>83</v>
      </c>
      <c r="AT83" s="119" t="s">
        <v>74</v>
      </c>
      <c r="AU83" s="119" t="s">
        <v>83</v>
      </c>
      <c r="AY83" s="112" t="s">
        <v>122</v>
      </c>
      <c r="BK83" s="120">
        <f>SUM(BK84:BK92)</f>
        <v>0</v>
      </c>
    </row>
    <row r="84" spans="2:65" s="1" customFormat="1" ht="16.5" customHeight="1">
      <c r="B84" s="31"/>
      <c r="C84" s="121" t="s">
        <v>83</v>
      </c>
      <c r="D84" s="121" t="s">
        <v>123</v>
      </c>
      <c r="E84" s="122" t="s">
        <v>526</v>
      </c>
      <c r="F84" s="123" t="s">
        <v>591</v>
      </c>
      <c r="G84" s="124" t="s">
        <v>292</v>
      </c>
      <c r="H84" s="125">
        <v>1</v>
      </c>
      <c r="I84" s="126"/>
      <c r="J84" s="127">
        <f>ROUND(I84*H84,2)</f>
        <v>0</v>
      </c>
      <c r="K84" s="128"/>
      <c r="L84" s="31"/>
      <c r="M84" s="129" t="s">
        <v>19</v>
      </c>
      <c r="N84" s="130" t="s">
        <v>46</v>
      </c>
      <c r="P84" s="131">
        <f>O84*H84</f>
        <v>0</v>
      </c>
      <c r="Q84" s="131">
        <v>0</v>
      </c>
      <c r="R84" s="131">
        <f>Q84*H84</f>
        <v>0</v>
      </c>
      <c r="S84" s="131">
        <v>0</v>
      </c>
      <c r="T84" s="132">
        <f>S84*H84</f>
        <v>0</v>
      </c>
      <c r="AR84" s="133" t="s">
        <v>127</v>
      </c>
      <c r="AT84" s="133" t="s">
        <v>123</v>
      </c>
      <c r="AU84" s="133" t="s">
        <v>85</v>
      </c>
      <c r="AY84" s="16" t="s">
        <v>122</v>
      </c>
      <c r="BE84" s="134">
        <f>IF(N84="základní",J84,0)</f>
        <v>0</v>
      </c>
      <c r="BF84" s="134">
        <f>IF(N84="snížená",J84,0)</f>
        <v>0</v>
      </c>
      <c r="BG84" s="134">
        <f>IF(N84="zákl. přenesená",J84,0)</f>
        <v>0</v>
      </c>
      <c r="BH84" s="134">
        <f>IF(N84="sníž. přenesená",J84,0)</f>
        <v>0</v>
      </c>
      <c r="BI84" s="134">
        <f>IF(N84="nulová",J84,0)</f>
        <v>0</v>
      </c>
      <c r="BJ84" s="16" t="s">
        <v>83</v>
      </c>
      <c r="BK84" s="134">
        <f>ROUND(I84*H84,2)</f>
        <v>0</v>
      </c>
      <c r="BL84" s="16" t="s">
        <v>127</v>
      </c>
      <c r="BM84" s="133" t="s">
        <v>592</v>
      </c>
    </row>
    <row r="85" spans="2:65" s="1" customFormat="1" ht="11.25">
      <c r="B85" s="31"/>
      <c r="D85" s="135" t="s">
        <v>129</v>
      </c>
      <c r="F85" s="136" t="s">
        <v>591</v>
      </c>
      <c r="I85" s="137"/>
      <c r="L85" s="31"/>
      <c r="M85" s="138"/>
      <c r="T85" s="52"/>
      <c r="AT85" s="16" t="s">
        <v>129</v>
      </c>
      <c r="AU85" s="16" t="s">
        <v>85</v>
      </c>
    </row>
    <row r="86" spans="2:65" s="1" customFormat="1" ht="78">
      <c r="B86" s="31"/>
      <c r="D86" s="135" t="s">
        <v>130</v>
      </c>
      <c r="F86" s="139" t="s">
        <v>593</v>
      </c>
      <c r="I86" s="137"/>
      <c r="L86" s="31"/>
      <c r="M86" s="138"/>
      <c r="T86" s="52"/>
      <c r="AT86" s="16" t="s">
        <v>130</v>
      </c>
      <c r="AU86" s="16" t="s">
        <v>85</v>
      </c>
    </row>
    <row r="87" spans="2:65" s="1" customFormat="1" ht="16.5" customHeight="1">
      <c r="B87" s="31"/>
      <c r="C87" s="121" t="s">
        <v>85</v>
      </c>
      <c r="D87" s="121" t="s">
        <v>123</v>
      </c>
      <c r="E87" s="122" t="s">
        <v>594</v>
      </c>
      <c r="F87" s="123" t="s">
        <v>595</v>
      </c>
      <c r="G87" s="124" t="s">
        <v>292</v>
      </c>
      <c r="H87" s="125">
        <v>1</v>
      </c>
      <c r="I87" s="126"/>
      <c r="J87" s="127">
        <f>ROUND(I87*H87,2)</f>
        <v>0</v>
      </c>
      <c r="K87" s="128"/>
      <c r="L87" s="31"/>
      <c r="M87" s="129" t="s">
        <v>19</v>
      </c>
      <c r="N87" s="130" t="s">
        <v>46</v>
      </c>
      <c r="P87" s="131">
        <f>O87*H87</f>
        <v>0</v>
      </c>
      <c r="Q87" s="131">
        <v>0</v>
      </c>
      <c r="R87" s="131">
        <f>Q87*H87</f>
        <v>0</v>
      </c>
      <c r="S87" s="131">
        <v>0</v>
      </c>
      <c r="T87" s="132">
        <f>S87*H87</f>
        <v>0</v>
      </c>
      <c r="AR87" s="133" t="s">
        <v>127</v>
      </c>
      <c r="AT87" s="133" t="s">
        <v>123</v>
      </c>
      <c r="AU87" s="133" t="s">
        <v>85</v>
      </c>
      <c r="AY87" s="16" t="s">
        <v>122</v>
      </c>
      <c r="BE87" s="134">
        <f>IF(N87="základní",J87,0)</f>
        <v>0</v>
      </c>
      <c r="BF87" s="134">
        <f>IF(N87="snížená",J87,0)</f>
        <v>0</v>
      </c>
      <c r="BG87" s="134">
        <f>IF(N87="zákl. přenesená",J87,0)</f>
        <v>0</v>
      </c>
      <c r="BH87" s="134">
        <f>IF(N87="sníž. přenesená",J87,0)</f>
        <v>0</v>
      </c>
      <c r="BI87" s="134">
        <f>IF(N87="nulová",J87,0)</f>
        <v>0</v>
      </c>
      <c r="BJ87" s="16" t="s">
        <v>83</v>
      </c>
      <c r="BK87" s="134">
        <f>ROUND(I87*H87,2)</f>
        <v>0</v>
      </c>
      <c r="BL87" s="16" t="s">
        <v>127</v>
      </c>
      <c r="BM87" s="133" t="s">
        <v>596</v>
      </c>
    </row>
    <row r="88" spans="2:65" s="1" customFormat="1" ht="11.25">
      <c r="B88" s="31"/>
      <c r="D88" s="135" t="s">
        <v>129</v>
      </c>
      <c r="F88" s="136" t="s">
        <v>595</v>
      </c>
      <c r="I88" s="137"/>
      <c r="L88" s="31"/>
      <c r="M88" s="138"/>
      <c r="T88" s="52"/>
      <c r="AT88" s="16" t="s">
        <v>129</v>
      </c>
      <c r="AU88" s="16" t="s">
        <v>85</v>
      </c>
    </row>
    <row r="89" spans="2:65" s="1" customFormat="1" ht="58.5">
      <c r="B89" s="31"/>
      <c r="D89" s="135" t="s">
        <v>130</v>
      </c>
      <c r="F89" s="139" t="s">
        <v>597</v>
      </c>
      <c r="I89" s="137"/>
      <c r="L89" s="31"/>
      <c r="M89" s="138"/>
      <c r="T89" s="52"/>
      <c r="AT89" s="16" t="s">
        <v>130</v>
      </c>
      <c r="AU89" s="16" t="s">
        <v>85</v>
      </c>
    </row>
    <row r="90" spans="2:65" s="1" customFormat="1" ht="16.5" customHeight="1">
      <c r="B90" s="31"/>
      <c r="C90" s="121" t="s">
        <v>136</v>
      </c>
      <c r="D90" s="121" t="s">
        <v>123</v>
      </c>
      <c r="E90" s="122" t="s">
        <v>598</v>
      </c>
      <c r="F90" s="123" t="s">
        <v>599</v>
      </c>
      <c r="G90" s="124" t="s">
        <v>600</v>
      </c>
      <c r="H90" s="125">
        <v>1</v>
      </c>
      <c r="I90" s="126"/>
      <c r="J90" s="127">
        <f>ROUND(I90*H90,2)</f>
        <v>0</v>
      </c>
      <c r="K90" s="128"/>
      <c r="L90" s="31"/>
      <c r="M90" s="129" t="s">
        <v>19</v>
      </c>
      <c r="N90" s="130" t="s">
        <v>46</v>
      </c>
      <c r="P90" s="131">
        <f>O90*H90</f>
        <v>0</v>
      </c>
      <c r="Q90" s="131">
        <v>0</v>
      </c>
      <c r="R90" s="131">
        <f>Q90*H90</f>
        <v>0</v>
      </c>
      <c r="S90" s="131">
        <v>0</v>
      </c>
      <c r="T90" s="132">
        <f>S90*H90</f>
        <v>0</v>
      </c>
      <c r="AR90" s="133" t="s">
        <v>127</v>
      </c>
      <c r="AT90" s="133" t="s">
        <v>123</v>
      </c>
      <c r="AU90" s="133" t="s">
        <v>85</v>
      </c>
      <c r="AY90" s="16" t="s">
        <v>122</v>
      </c>
      <c r="BE90" s="134">
        <f>IF(N90="základní",J90,0)</f>
        <v>0</v>
      </c>
      <c r="BF90" s="134">
        <f>IF(N90="snížená",J90,0)</f>
        <v>0</v>
      </c>
      <c r="BG90" s="134">
        <f>IF(N90="zákl. přenesená",J90,0)</f>
        <v>0</v>
      </c>
      <c r="BH90" s="134">
        <f>IF(N90="sníž. přenesená",J90,0)</f>
        <v>0</v>
      </c>
      <c r="BI90" s="134">
        <f>IF(N90="nulová",J90,0)</f>
        <v>0</v>
      </c>
      <c r="BJ90" s="16" t="s">
        <v>83</v>
      </c>
      <c r="BK90" s="134">
        <f>ROUND(I90*H90,2)</f>
        <v>0</v>
      </c>
      <c r="BL90" s="16" t="s">
        <v>127</v>
      </c>
      <c r="BM90" s="133" t="s">
        <v>601</v>
      </c>
    </row>
    <row r="91" spans="2:65" s="1" customFormat="1" ht="11.25">
      <c r="B91" s="31"/>
      <c r="D91" s="135" t="s">
        <v>129</v>
      </c>
      <c r="F91" s="136" t="s">
        <v>599</v>
      </c>
      <c r="I91" s="137"/>
      <c r="L91" s="31"/>
      <c r="M91" s="138"/>
      <c r="T91" s="52"/>
      <c r="AT91" s="16" t="s">
        <v>129</v>
      </c>
      <c r="AU91" s="16" t="s">
        <v>85</v>
      </c>
    </row>
    <row r="92" spans="2:65" s="1" customFormat="1" ht="29.25">
      <c r="B92" s="31"/>
      <c r="D92" s="135" t="s">
        <v>130</v>
      </c>
      <c r="F92" s="139" t="s">
        <v>602</v>
      </c>
      <c r="I92" s="137"/>
      <c r="L92" s="31"/>
      <c r="M92" s="140"/>
      <c r="N92" s="141"/>
      <c r="O92" s="141"/>
      <c r="P92" s="141"/>
      <c r="Q92" s="141"/>
      <c r="R92" s="141"/>
      <c r="S92" s="141"/>
      <c r="T92" s="142"/>
      <c r="AT92" s="16" t="s">
        <v>130</v>
      </c>
      <c r="AU92" s="16" t="s">
        <v>85</v>
      </c>
    </row>
    <row r="93" spans="2:65" s="1" customFormat="1" ht="6.95" customHeight="1"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31"/>
    </row>
  </sheetData>
  <sheetProtection algorithmName="SHA-512" hashValue="tkmV2NnRxfOQeqD8GOOdGAOzMgMpRBrqMt5QjwsMfUPgKTB5teYUgpnc7k5a2/JvYs+RCi3brwhp/7TNBFatrw==" saltValue="9ivH/6KbAbcY5tLkrYIYH6zzombvgiNDQZHyq/OkBVw2nAycCKdY3/poPQduHezOyAgbn92wNJ7WnMSjd5ZFPA==" spinCount="100000" sheet="1" objects="1" scenarios="1" formatColumns="0" formatRows="0" autoFilter="0"/>
  <autoFilter ref="C80:K92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94"/>
  <sheetViews>
    <sheetView showGridLines="0" workbookViewId="0">
      <selection activeCell="F15" sqref="F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Jez Český mlýn, Jihlava, štěrková propust, oprava</v>
      </c>
      <c r="F7" s="223"/>
      <c r="G7" s="223"/>
      <c r="H7" s="223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185" t="s">
        <v>603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8. 10. 2024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06"/>
      <c r="G18" s="206"/>
      <c r="H18" s="206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11" t="s">
        <v>19</v>
      </c>
      <c r="F27" s="211"/>
      <c r="G27" s="211"/>
      <c r="H27" s="211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ROUND((SUM(BE81:BE93)),  2)</f>
        <v>0</v>
      </c>
      <c r="I33" s="88">
        <v>0.21</v>
      </c>
      <c r="J33" s="87">
        <f>ROUND(((SUM(BE81:BE93))*I33),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ROUND((SUM(BF81:BF93)),  2)</f>
        <v>0</v>
      </c>
      <c r="I34" s="88">
        <v>0.12</v>
      </c>
      <c r="J34" s="87">
        <f>ROUND(((SUM(BF81:BF93))*I34),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ROUND((SUM(BG81:BG93)),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ROUND((SUM(BH81:BH93)),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ROUND((SUM(BI81:BI93)),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101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22" t="str">
        <f>E7</f>
        <v>Jez Český mlýn, Jihlava, štěrková propust, oprava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99</v>
      </c>
      <c r="L49" s="31"/>
    </row>
    <row r="50" spans="2:47" s="1" customFormat="1" ht="16.5" customHeight="1">
      <c r="B50" s="31"/>
      <c r="E50" s="185" t="str">
        <f>E9</f>
        <v>03 - SO 03 Odvodnění staveniště</v>
      </c>
      <c r="F50" s="224"/>
      <c r="G50" s="224"/>
      <c r="H50" s="224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Jihlava</v>
      </c>
      <c r="I52" s="26" t="s">
        <v>23</v>
      </c>
      <c r="J52" s="48" t="str">
        <f>IF(J12="","",J12)</f>
        <v>8. 10. 2024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102</v>
      </c>
      <c r="D57" s="89"/>
      <c r="E57" s="89"/>
      <c r="F57" s="89"/>
      <c r="G57" s="89"/>
      <c r="H57" s="89"/>
      <c r="I57" s="89"/>
      <c r="J57" s="96" t="s">
        <v>103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J81</f>
        <v>0</v>
      </c>
      <c r="L59" s="31"/>
      <c r="AU59" s="16" t="s">
        <v>104</v>
      </c>
    </row>
    <row r="60" spans="2:47" s="8" customFormat="1" ht="24.95" customHeight="1">
      <c r="B60" s="98"/>
      <c r="D60" s="99" t="s">
        <v>199</v>
      </c>
      <c r="E60" s="100"/>
      <c r="F60" s="100"/>
      <c r="G60" s="100"/>
      <c r="H60" s="100"/>
      <c r="I60" s="100"/>
      <c r="J60" s="101">
        <f>J82</f>
        <v>0</v>
      </c>
      <c r="L60" s="98"/>
    </row>
    <row r="61" spans="2:47" s="11" customFormat="1" ht="19.899999999999999" customHeight="1">
      <c r="B61" s="143"/>
      <c r="D61" s="144" t="s">
        <v>200</v>
      </c>
      <c r="E61" s="145"/>
      <c r="F61" s="145"/>
      <c r="G61" s="145"/>
      <c r="H61" s="145"/>
      <c r="I61" s="145"/>
      <c r="J61" s="146">
        <f>J83</f>
        <v>0</v>
      </c>
      <c r="L61" s="143"/>
    </row>
    <row r="62" spans="2:47" s="1" customFormat="1" ht="21.75" customHeight="1">
      <c r="B62" s="31"/>
      <c r="L62" s="31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0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4.95" customHeight="1">
      <c r="B68" s="31"/>
      <c r="C68" s="20" t="s">
        <v>106</v>
      </c>
      <c r="L68" s="31"/>
    </row>
    <row r="69" spans="2:20" s="1" customFormat="1" ht="6.95" customHeight="1">
      <c r="B69" s="31"/>
      <c r="L69" s="31"/>
    </row>
    <row r="70" spans="2:20" s="1" customFormat="1" ht="12" customHeight="1">
      <c r="B70" s="31"/>
      <c r="C70" s="26" t="s">
        <v>16</v>
      </c>
      <c r="L70" s="31"/>
    </row>
    <row r="71" spans="2:20" s="1" customFormat="1" ht="16.5" customHeight="1">
      <c r="B71" s="31"/>
      <c r="E71" s="222" t="str">
        <f>E7</f>
        <v>Jez Český mlýn, Jihlava, štěrková propust, oprava</v>
      </c>
      <c r="F71" s="223"/>
      <c r="G71" s="223"/>
      <c r="H71" s="223"/>
      <c r="L71" s="31"/>
    </row>
    <row r="72" spans="2:20" s="1" customFormat="1" ht="12" customHeight="1">
      <c r="B72" s="31"/>
      <c r="C72" s="26" t="s">
        <v>99</v>
      </c>
      <c r="L72" s="31"/>
    </row>
    <row r="73" spans="2:20" s="1" customFormat="1" ht="16.5" customHeight="1">
      <c r="B73" s="31"/>
      <c r="E73" s="185" t="str">
        <f>E9</f>
        <v>03 - SO 03 Odvodnění staveniště</v>
      </c>
      <c r="F73" s="224"/>
      <c r="G73" s="224"/>
      <c r="H73" s="224"/>
      <c r="L73" s="31"/>
    </row>
    <row r="74" spans="2:20" s="1" customFormat="1" ht="6.95" customHeight="1">
      <c r="B74" s="31"/>
      <c r="L74" s="31"/>
    </row>
    <row r="75" spans="2:20" s="1" customFormat="1" ht="12" customHeight="1">
      <c r="B75" s="31"/>
      <c r="C75" s="26" t="s">
        <v>21</v>
      </c>
      <c r="F75" s="24" t="str">
        <f>F12</f>
        <v>KN Jihlava</v>
      </c>
      <c r="I75" s="26" t="s">
        <v>23</v>
      </c>
      <c r="J75" s="48" t="str">
        <f>IF(J12="","",J12)</f>
        <v>8. 10. 2024</v>
      </c>
      <c r="L75" s="31"/>
    </row>
    <row r="76" spans="2:20" s="1" customFormat="1" ht="6.95" customHeight="1">
      <c r="B76" s="31"/>
      <c r="L76" s="31"/>
    </row>
    <row r="77" spans="2:20" s="1" customFormat="1" ht="15.2" customHeight="1">
      <c r="B77" s="31"/>
      <c r="C77" s="26" t="s">
        <v>25</v>
      </c>
      <c r="F77" s="24" t="str">
        <f>E15</f>
        <v>Povodí Moravy, s.p.</v>
      </c>
      <c r="I77" s="26" t="s">
        <v>33</v>
      </c>
      <c r="J77" s="29" t="str">
        <f>E21</f>
        <v>Ing. Vít Pučálek</v>
      </c>
      <c r="L77" s="31"/>
    </row>
    <row r="78" spans="2:20" s="1" customFormat="1" ht="15.2" customHeight="1">
      <c r="B78" s="31"/>
      <c r="C78" s="26" t="s">
        <v>31</v>
      </c>
      <c r="F78" s="24" t="str">
        <f>IF(E18="","",E18)</f>
        <v>Vyplň údaj</v>
      </c>
      <c r="I78" s="26" t="s">
        <v>38</v>
      </c>
      <c r="J78" s="29" t="str">
        <f>E24</f>
        <v>Ing. Vít Pučálek</v>
      </c>
      <c r="L78" s="31"/>
    </row>
    <row r="79" spans="2:20" s="1" customFormat="1" ht="10.35" customHeight="1">
      <c r="B79" s="31"/>
      <c r="L79" s="31"/>
    </row>
    <row r="80" spans="2:20" s="9" customFormat="1" ht="29.25" customHeight="1">
      <c r="B80" s="102"/>
      <c r="C80" s="103" t="s">
        <v>107</v>
      </c>
      <c r="D80" s="104" t="s">
        <v>60</v>
      </c>
      <c r="E80" s="104" t="s">
        <v>56</v>
      </c>
      <c r="F80" s="104" t="s">
        <v>57</v>
      </c>
      <c r="G80" s="104" t="s">
        <v>108</v>
      </c>
      <c r="H80" s="104" t="s">
        <v>109</v>
      </c>
      <c r="I80" s="104" t="s">
        <v>110</v>
      </c>
      <c r="J80" s="105" t="s">
        <v>103</v>
      </c>
      <c r="K80" s="106" t="s">
        <v>111</v>
      </c>
      <c r="L80" s="102"/>
      <c r="M80" s="55" t="s">
        <v>19</v>
      </c>
      <c r="N80" s="56" t="s">
        <v>45</v>
      </c>
      <c r="O80" s="56" t="s">
        <v>112</v>
      </c>
      <c r="P80" s="56" t="s">
        <v>113</v>
      </c>
      <c r="Q80" s="56" t="s">
        <v>114</v>
      </c>
      <c r="R80" s="56" t="s">
        <v>115</v>
      </c>
      <c r="S80" s="56" t="s">
        <v>116</v>
      </c>
      <c r="T80" s="57" t="s">
        <v>117</v>
      </c>
    </row>
    <row r="81" spans="2:65" s="1" customFormat="1" ht="22.9" customHeight="1">
      <c r="B81" s="31"/>
      <c r="C81" s="60" t="s">
        <v>118</v>
      </c>
      <c r="J81" s="107">
        <f>BK81</f>
        <v>0</v>
      </c>
      <c r="L81" s="31"/>
      <c r="M81" s="58"/>
      <c r="N81" s="49"/>
      <c r="O81" s="49"/>
      <c r="P81" s="108">
        <f>P82</f>
        <v>0</v>
      </c>
      <c r="Q81" s="49"/>
      <c r="R81" s="108">
        <f>R82</f>
        <v>0</v>
      </c>
      <c r="S81" s="49"/>
      <c r="T81" s="109">
        <f>T82</f>
        <v>0</v>
      </c>
      <c r="AT81" s="16" t="s">
        <v>74</v>
      </c>
      <c r="AU81" s="16" t="s">
        <v>104</v>
      </c>
      <c r="BK81" s="110">
        <f>BK82</f>
        <v>0</v>
      </c>
    </row>
    <row r="82" spans="2:65" s="10" customFormat="1" ht="25.9" customHeight="1">
      <c r="B82" s="111"/>
      <c r="D82" s="112" t="s">
        <v>74</v>
      </c>
      <c r="E82" s="113" t="s">
        <v>205</v>
      </c>
      <c r="F82" s="113" t="s">
        <v>206</v>
      </c>
      <c r="I82" s="114"/>
      <c r="J82" s="115">
        <f>BK82</f>
        <v>0</v>
      </c>
      <c r="L82" s="111"/>
      <c r="M82" s="116"/>
      <c r="P82" s="117">
        <f>P83</f>
        <v>0</v>
      </c>
      <c r="R82" s="117">
        <f>R83</f>
        <v>0</v>
      </c>
      <c r="T82" s="118">
        <f>T83</f>
        <v>0</v>
      </c>
      <c r="AR82" s="112" t="s">
        <v>83</v>
      </c>
      <c r="AT82" s="119" t="s">
        <v>74</v>
      </c>
      <c r="AU82" s="119" t="s">
        <v>75</v>
      </c>
      <c r="AY82" s="112" t="s">
        <v>122</v>
      </c>
      <c r="BK82" s="120">
        <f>BK83</f>
        <v>0</v>
      </c>
    </row>
    <row r="83" spans="2:65" s="10" customFormat="1" ht="22.9" customHeight="1">
      <c r="B83" s="111"/>
      <c r="D83" s="112" t="s">
        <v>74</v>
      </c>
      <c r="E83" s="147" t="s">
        <v>83</v>
      </c>
      <c r="F83" s="147" t="s">
        <v>207</v>
      </c>
      <c r="I83" s="114"/>
      <c r="J83" s="148">
        <f>BK83</f>
        <v>0</v>
      </c>
      <c r="L83" s="111"/>
      <c r="M83" s="116"/>
      <c r="P83" s="117">
        <f>SUM(P84:P93)</f>
        <v>0</v>
      </c>
      <c r="R83" s="117">
        <f>SUM(R84:R93)</f>
        <v>0</v>
      </c>
      <c r="T83" s="118">
        <f>SUM(T84:T93)</f>
        <v>0</v>
      </c>
      <c r="AR83" s="112" t="s">
        <v>83</v>
      </c>
      <c r="AT83" s="119" t="s">
        <v>74</v>
      </c>
      <c r="AU83" s="119" t="s">
        <v>83</v>
      </c>
      <c r="AY83" s="112" t="s">
        <v>122</v>
      </c>
      <c r="BK83" s="120">
        <f>SUM(BK84:BK93)</f>
        <v>0</v>
      </c>
    </row>
    <row r="84" spans="2:65" s="1" customFormat="1" ht="21.75" customHeight="1">
      <c r="B84" s="31"/>
      <c r="C84" s="121" t="s">
        <v>83</v>
      </c>
      <c r="D84" s="121" t="s">
        <v>123</v>
      </c>
      <c r="E84" s="122" t="s">
        <v>604</v>
      </c>
      <c r="F84" s="123" t="s">
        <v>605</v>
      </c>
      <c r="G84" s="124" t="s">
        <v>210</v>
      </c>
      <c r="H84" s="125">
        <v>246.37</v>
      </c>
      <c r="I84" s="126"/>
      <c r="J84" s="127">
        <f>ROUND(I84*H84,2)</f>
        <v>0</v>
      </c>
      <c r="K84" s="128"/>
      <c r="L84" s="31"/>
      <c r="M84" s="129" t="s">
        <v>19</v>
      </c>
      <c r="N84" s="130" t="s">
        <v>46</v>
      </c>
      <c r="P84" s="131">
        <f>O84*H84</f>
        <v>0</v>
      </c>
      <c r="Q84" s="131">
        <v>0</v>
      </c>
      <c r="R84" s="131">
        <f>Q84*H84</f>
        <v>0</v>
      </c>
      <c r="S84" s="131">
        <v>0</v>
      </c>
      <c r="T84" s="132">
        <f>S84*H84</f>
        <v>0</v>
      </c>
      <c r="AR84" s="133" t="s">
        <v>127</v>
      </c>
      <c r="AT84" s="133" t="s">
        <v>123</v>
      </c>
      <c r="AU84" s="133" t="s">
        <v>85</v>
      </c>
      <c r="AY84" s="16" t="s">
        <v>122</v>
      </c>
      <c r="BE84" s="134">
        <f>IF(N84="základní",J84,0)</f>
        <v>0</v>
      </c>
      <c r="BF84" s="134">
        <f>IF(N84="snížená",J84,0)</f>
        <v>0</v>
      </c>
      <c r="BG84" s="134">
        <f>IF(N84="zákl. přenesená",J84,0)</f>
        <v>0</v>
      </c>
      <c r="BH84" s="134">
        <f>IF(N84="sníž. přenesená",J84,0)</f>
        <v>0</v>
      </c>
      <c r="BI84" s="134">
        <f>IF(N84="nulová",J84,0)</f>
        <v>0</v>
      </c>
      <c r="BJ84" s="16" t="s">
        <v>83</v>
      </c>
      <c r="BK84" s="134">
        <f>ROUND(I84*H84,2)</f>
        <v>0</v>
      </c>
      <c r="BL84" s="16" t="s">
        <v>127</v>
      </c>
      <c r="BM84" s="133" t="s">
        <v>606</v>
      </c>
    </row>
    <row r="85" spans="2:65" s="1" customFormat="1" ht="11.25">
      <c r="B85" s="31"/>
      <c r="D85" s="135" t="s">
        <v>129</v>
      </c>
      <c r="F85" s="136" t="s">
        <v>607</v>
      </c>
      <c r="I85" s="137"/>
      <c r="L85" s="31"/>
      <c r="M85" s="138"/>
      <c r="T85" s="52"/>
      <c r="AT85" s="16" t="s">
        <v>129</v>
      </c>
      <c r="AU85" s="16" t="s">
        <v>85</v>
      </c>
    </row>
    <row r="86" spans="2:65" s="1" customFormat="1" ht="11.25">
      <c r="B86" s="31"/>
      <c r="D86" s="149" t="s">
        <v>213</v>
      </c>
      <c r="F86" s="150" t="s">
        <v>608</v>
      </c>
      <c r="I86" s="137"/>
      <c r="L86" s="31"/>
      <c r="M86" s="138"/>
      <c r="T86" s="52"/>
      <c r="AT86" s="16" t="s">
        <v>213</v>
      </c>
      <c r="AU86" s="16" t="s">
        <v>85</v>
      </c>
    </row>
    <row r="87" spans="2:65" s="12" customFormat="1" ht="33.75">
      <c r="B87" s="151"/>
      <c r="D87" s="135" t="s">
        <v>215</v>
      </c>
      <c r="E87" s="152" t="s">
        <v>19</v>
      </c>
      <c r="F87" s="153" t="s">
        <v>609</v>
      </c>
      <c r="H87" s="154">
        <v>246.37</v>
      </c>
      <c r="I87" s="155"/>
      <c r="L87" s="151"/>
      <c r="M87" s="156"/>
      <c r="T87" s="157"/>
      <c r="AT87" s="152" t="s">
        <v>215</v>
      </c>
      <c r="AU87" s="152" t="s">
        <v>85</v>
      </c>
      <c r="AV87" s="12" t="s">
        <v>85</v>
      </c>
      <c r="AW87" s="12" t="s">
        <v>37</v>
      </c>
      <c r="AX87" s="12" t="s">
        <v>75</v>
      </c>
      <c r="AY87" s="152" t="s">
        <v>122</v>
      </c>
    </row>
    <row r="88" spans="2:65" s="13" customFormat="1" ht="11.25">
      <c r="B88" s="158"/>
      <c r="D88" s="135" t="s">
        <v>215</v>
      </c>
      <c r="E88" s="159" t="s">
        <v>19</v>
      </c>
      <c r="F88" s="160" t="s">
        <v>217</v>
      </c>
      <c r="H88" s="161">
        <v>246.37</v>
      </c>
      <c r="I88" s="162"/>
      <c r="L88" s="158"/>
      <c r="M88" s="163"/>
      <c r="T88" s="164"/>
      <c r="AT88" s="159" t="s">
        <v>215</v>
      </c>
      <c r="AU88" s="159" t="s">
        <v>85</v>
      </c>
      <c r="AV88" s="13" t="s">
        <v>127</v>
      </c>
      <c r="AW88" s="13" t="s">
        <v>37</v>
      </c>
      <c r="AX88" s="13" t="s">
        <v>83</v>
      </c>
      <c r="AY88" s="159" t="s">
        <v>122</v>
      </c>
    </row>
    <row r="89" spans="2:65" s="1" customFormat="1" ht="21.75" customHeight="1">
      <c r="B89" s="31"/>
      <c r="C89" s="121" t="s">
        <v>85</v>
      </c>
      <c r="D89" s="121" t="s">
        <v>123</v>
      </c>
      <c r="E89" s="122" t="s">
        <v>610</v>
      </c>
      <c r="F89" s="123" t="s">
        <v>611</v>
      </c>
      <c r="G89" s="124" t="s">
        <v>210</v>
      </c>
      <c r="H89" s="125">
        <v>246.37</v>
      </c>
      <c r="I89" s="126"/>
      <c r="J89" s="127">
        <f>ROUND(I89*H89,2)</f>
        <v>0</v>
      </c>
      <c r="K89" s="128"/>
      <c r="L89" s="31"/>
      <c r="M89" s="129" t="s">
        <v>19</v>
      </c>
      <c r="N89" s="130" t="s">
        <v>46</v>
      </c>
      <c r="P89" s="131">
        <f>O89*H89</f>
        <v>0</v>
      </c>
      <c r="Q89" s="131">
        <v>0</v>
      </c>
      <c r="R89" s="131">
        <f>Q89*H89</f>
        <v>0</v>
      </c>
      <c r="S89" s="131">
        <v>0</v>
      </c>
      <c r="T89" s="132">
        <f>S89*H89</f>
        <v>0</v>
      </c>
      <c r="AR89" s="133" t="s">
        <v>127</v>
      </c>
      <c r="AT89" s="133" t="s">
        <v>123</v>
      </c>
      <c r="AU89" s="133" t="s">
        <v>85</v>
      </c>
      <c r="AY89" s="16" t="s">
        <v>122</v>
      </c>
      <c r="BE89" s="134">
        <f>IF(N89="základní",J89,0)</f>
        <v>0</v>
      </c>
      <c r="BF89" s="134">
        <f>IF(N89="snížená",J89,0)</f>
        <v>0</v>
      </c>
      <c r="BG89" s="134">
        <f>IF(N89="zákl. přenesená",J89,0)</f>
        <v>0</v>
      </c>
      <c r="BH89" s="134">
        <f>IF(N89="sníž. přenesená",J89,0)</f>
        <v>0</v>
      </c>
      <c r="BI89" s="134">
        <f>IF(N89="nulová",J89,0)</f>
        <v>0</v>
      </c>
      <c r="BJ89" s="16" t="s">
        <v>83</v>
      </c>
      <c r="BK89" s="134">
        <f>ROUND(I89*H89,2)</f>
        <v>0</v>
      </c>
      <c r="BL89" s="16" t="s">
        <v>127</v>
      </c>
      <c r="BM89" s="133" t="s">
        <v>612</v>
      </c>
    </row>
    <row r="90" spans="2:65" s="1" customFormat="1" ht="11.25">
      <c r="B90" s="31"/>
      <c r="D90" s="135" t="s">
        <v>129</v>
      </c>
      <c r="F90" s="136" t="s">
        <v>613</v>
      </c>
      <c r="I90" s="137"/>
      <c r="L90" s="31"/>
      <c r="M90" s="138"/>
      <c r="T90" s="52"/>
      <c r="AT90" s="16" t="s">
        <v>129</v>
      </c>
      <c r="AU90" s="16" t="s">
        <v>85</v>
      </c>
    </row>
    <row r="91" spans="2:65" s="1" customFormat="1" ht="11.25">
      <c r="B91" s="31"/>
      <c r="D91" s="149" t="s">
        <v>213</v>
      </c>
      <c r="F91" s="150" t="s">
        <v>614</v>
      </c>
      <c r="I91" s="137"/>
      <c r="L91" s="31"/>
      <c r="M91" s="138"/>
      <c r="T91" s="52"/>
      <c r="AT91" s="16" t="s">
        <v>213</v>
      </c>
      <c r="AU91" s="16" t="s">
        <v>85</v>
      </c>
    </row>
    <row r="92" spans="2:65" s="12" customFormat="1" ht="33.75">
      <c r="B92" s="151"/>
      <c r="D92" s="135" t="s">
        <v>215</v>
      </c>
      <c r="E92" s="152" t="s">
        <v>19</v>
      </c>
      <c r="F92" s="153" t="s">
        <v>609</v>
      </c>
      <c r="H92" s="154">
        <v>246.37</v>
      </c>
      <c r="I92" s="155"/>
      <c r="L92" s="151"/>
      <c r="M92" s="156"/>
      <c r="T92" s="157"/>
      <c r="AT92" s="152" t="s">
        <v>215</v>
      </c>
      <c r="AU92" s="152" t="s">
        <v>85</v>
      </c>
      <c r="AV92" s="12" t="s">
        <v>85</v>
      </c>
      <c r="AW92" s="12" t="s">
        <v>37</v>
      </c>
      <c r="AX92" s="12" t="s">
        <v>75</v>
      </c>
      <c r="AY92" s="152" t="s">
        <v>122</v>
      </c>
    </row>
    <row r="93" spans="2:65" s="13" customFormat="1" ht="11.25">
      <c r="B93" s="158"/>
      <c r="D93" s="135" t="s">
        <v>215</v>
      </c>
      <c r="E93" s="159" t="s">
        <v>19</v>
      </c>
      <c r="F93" s="160" t="s">
        <v>217</v>
      </c>
      <c r="H93" s="161">
        <v>246.37</v>
      </c>
      <c r="I93" s="162"/>
      <c r="L93" s="158"/>
      <c r="M93" s="182"/>
      <c r="N93" s="183"/>
      <c r="O93" s="183"/>
      <c r="P93" s="183"/>
      <c r="Q93" s="183"/>
      <c r="R93" s="183"/>
      <c r="S93" s="183"/>
      <c r="T93" s="184"/>
      <c r="AT93" s="159" t="s">
        <v>215</v>
      </c>
      <c r="AU93" s="159" t="s">
        <v>85</v>
      </c>
      <c r="AV93" s="13" t="s">
        <v>127</v>
      </c>
      <c r="AW93" s="13" t="s">
        <v>37</v>
      </c>
      <c r="AX93" s="13" t="s">
        <v>83</v>
      </c>
      <c r="AY93" s="159" t="s">
        <v>122</v>
      </c>
    </row>
    <row r="94" spans="2:65" s="1" customFormat="1" ht="6.95" customHeight="1"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31"/>
    </row>
  </sheetData>
  <sheetProtection algorithmName="SHA-512" hashValue="NQ7ogaf653uNyLdupYci2W7PfRy2NJe0/E3hdWubttgIrySjBya5m/WBkphdYoScXRTtoC9r3NBQRIplYTkc+w==" saltValue="koeOfaCr9HNJaMj+Aex6fPn0SeHGTIY/bh0oD6Nk9alA7bAGrfNVbdWstmrXEH1QaKsxnHIO/OnrQo2q2AHFsA==" spinCount="100000" sheet="1" objects="1" scenarios="1" formatColumns="0" formatRows="0" autoFilter="0"/>
  <autoFilter ref="C80:K93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500-000000000000}"/>
    <hyperlink ref="F91" r:id="rId2" xr:uid="{00000000-0004-0000-0500-000001000000}"/>
  </hyperlinks>
  <pageMargins left="0.39374999999999999" right="0.39374999999999999" top="0.39374999999999999" bottom="0.39374999999999999" header="0" footer="0"/>
  <pageSetup paperSize="9" scale="88" fitToHeight="100" orientation="portrait" blackAndWhite="1" r:id="rId3"/>
  <headerFooter>
    <oddFooter>&amp;CStrana &amp;P z &amp;N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00 - SO 00 - VRN - vedlej...</vt:lpstr>
      <vt:lpstr>01.1 - SO 01 Oprava stave...</vt:lpstr>
      <vt:lpstr>01.2 - SO 01 Oprava stave...</vt:lpstr>
      <vt:lpstr>02 - SO 02 Strojní část</vt:lpstr>
      <vt:lpstr>03 - SO 03 Odvodnění stav...</vt:lpstr>
      <vt:lpstr>'00 - SO 00 - VRN - vedlej...'!Názvy_tisku</vt:lpstr>
      <vt:lpstr>'01.1 - SO 01 Oprava stave...'!Názvy_tisku</vt:lpstr>
      <vt:lpstr>'01.2 - SO 01 Oprava stave...'!Názvy_tisku</vt:lpstr>
      <vt:lpstr>'02 - SO 02 Strojní část'!Názvy_tisku</vt:lpstr>
      <vt:lpstr>'03 - SO 03 Odvodnění stav...'!Názvy_tisku</vt:lpstr>
      <vt:lpstr>'Rekapitulace stavby'!Názvy_tisku</vt:lpstr>
      <vt:lpstr>'00 - SO 00 - VRN - vedlej...'!Oblast_tisku</vt:lpstr>
      <vt:lpstr>'01.1 - SO 01 Oprava stave...'!Oblast_tisku</vt:lpstr>
      <vt:lpstr>'01.2 - SO 01 Oprava stave...'!Oblast_tisku</vt:lpstr>
      <vt:lpstr>'02 - SO 02 Strojní část'!Oblast_tisku</vt:lpstr>
      <vt:lpstr>'03 - SO 03 Odvodnění stav...'!Oblast_tisku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DESKTOP-5SO6M3P\pc</dc:creator>
  <cp:lastModifiedBy>Vít Pučálek</cp:lastModifiedBy>
  <cp:lastPrinted>2024-12-03T15:56:39Z</cp:lastPrinted>
  <dcterms:created xsi:type="dcterms:W3CDTF">2024-12-03T15:55:25Z</dcterms:created>
  <dcterms:modified xsi:type="dcterms:W3CDTF">2024-12-03T17:34:30Z</dcterms:modified>
</cp:coreProperties>
</file>