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BD8AE570-5EC5-41D3-AF25-CB76A60AE9D5}" xr6:coauthVersionLast="47" xr6:coauthVersionMax="47" xr10:uidLastSave="{00000000-0000-0000-0000-000000000000}"/>
  <bookViews>
    <workbookView xWindow="-108" yWindow="-108" windowWidth="23256" windowHeight="12456" tabRatio="402" xr2:uid="{00000000-000D-0000-FFFF-FFFF00000000}"/>
  </bookViews>
  <sheets>
    <sheet name="Vypocet" sheetId="1" r:id="rId1"/>
  </sheets>
  <definedNames>
    <definedName name="_xlnm.Print_Area" localSheetId="0">Vypocet!$AB$3:$AM$176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95" i="1" l="1"/>
  <c r="AQ7" i="1"/>
  <c r="AP7" i="1"/>
  <c r="AE56" i="1"/>
  <c r="AP26" i="1" s="1"/>
  <c r="AE64" i="1" l="1"/>
  <c r="AP27" i="1" s="1"/>
  <c r="AC7" i="1" l="1"/>
  <c r="AG37" i="1"/>
  <c r="M97" i="1"/>
  <c r="M175" i="1"/>
  <c r="M158" i="1"/>
  <c r="M125" i="1"/>
  <c r="M110" i="1"/>
  <c r="AE39" i="1" l="1"/>
  <c r="AP9" i="1" s="1"/>
  <c r="AE40" i="1"/>
  <c r="AP10" i="1" s="1"/>
  <c r="AE41" i="1"/>
  <c r="AP11" i="1" s="1"/>
  <c r="AE42" i="1"/>
  <c r="AP12" i="1" s="1"/>
  <c r="AE43" i="1"/>
  <c r="AP13" i="1" s="1"/>
  <c r="AE44" i="1"/>
  <c r="AP14" i="1" s="1"/>
  <c r="AE45" i="1"/>
  <c r="AP15" i="1" s="1"/>
  <c r="AE46" i="1"/>
  <c r="AP16" i="1" s="1"/>
  <c r="AE47" i="1"/>
  <c r="AP17" i="1" s="1"/>
  <c r="AE48" i="1"/>
  <c r="AP18" i="1" s="1"/>
  <c r="AE49" i="1"/>
  <c r="AP19" i="1" s="1"/>
  <c r="AE50" i="1"/>
  <c r="AP20" i="1" s="1"/>
  <c r="AE51" i="1"/>
  <c r="AP21" i="1" s="1"/>
  <c r="AE52" i="1"/>
  <c r="AP22" i="1" s="1"/>
  <c r="AE53" i="1"/>
  <c r="AP23" i="1" s="1"/>
  <c r="AE54" i="1"/>
  <c r="AP24" i="1" s="1"/>
  <c r="AE55" i="1"/>
  <c r="AP25" i="1" s="1"/>
  <c r="AE38" i="1"/>
  <c r="AP8" i="1" s="1"/>
  <c r="AJ65" i="1"/>
  <c r="AA178" i="1"/>
  <c r="O55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O57" i="1"/>
  <c r="Q57" i="1" s="1"/>
  <c r="R57" i="1" s="1"/>
  <c r="O58" i="1"/>
  <c r="Q58" i="1" s="1"/>
  <c r="R58" i="1" s="1"/>
  <c r="O59" i="1"/>
  <c r="Q59" i="1" s="1"/>
  <c r="R59" i="1" s="1"/>
  <c r="O60" i="1"/>
  <c r="Q60" i="1" s="1"/>
  <c r="R60" i="1" s="1"/>
  <c r="O61" i="1"/>
  <c r="Q61" i="1" s="1"/>
  <c r="R61" i="1" s="1"/>
  <c r="O62" i="1"/>
  <c r="Q62" i="1" s="1"/>
  <c r="R62" i="1" s="1"/>
  <c r="O63" i="1"/>
  <c r="Q63" i="1" s="1"/>
  <c r="R63" i="1" s="1"/>
  <c r="O64" i="1"/>
  <c r="Q64" i="1" s="1"/>
  <c r="R64" i="1" s="1"/>
  <c r="O65" i="1"/>
  <c r="Q65" i="1" s="1"/>
  <c r="R65" i="1" s="1"/>
  <c r="O66" i="1"/>
  <c r="Q66" i="1" s="1"/>
  <c r="R66" i="1" s="1"/>
  <c r="O67" i="1"/>
  <c r="Q67" i="1" s="1"/>
  <c r="R67" i="1" s="1"/>
  <c r="O68" i="1"/>
  <c r="Q68" i="1" s="1"/>
  <c r="R68" i="1" s="1"/>
  <c r="O69" i="1"/>
  <c r="Q69" i="1" s="1"/>
  <c r="R69" i="1" s="1"/>
  <c r="O70" i="1"/>
  <c r="Q70" i="1" s="1"/>
  <c r="R70" i="1" s="1"/>
  <c r="O71" i="1"/>
  <c r="Q71" i="1" s="1"/>
  <c r="R71" i="1" s="1"/>
  <c r="O72" i="1"/>
  <c r="Q72" i="1" s="1"/>
  <c r="R72" i="1" s="1"/>
  <c r="O73" i="1"/>
  <c r="Q73" i="1" s="1"/>
  <c r="R73" i="1" s="1"/>
  <c r="O74" i="1"/>
  <c r="Q74" i="1" s="1"/>
  <c r="R74" i="1" s="1"/>
  <c r="O75" i="1"/>
  <c r="Q75" i="1" s="1"/>
  <c r="R75" i="1" s="1"/>
  <c r="O76" i="1"/>
  <c r="Q76" i="1" s="1"/>
  <c r="R76" i="1" s="1"/>
  <c r="O77" i="1"/>
  <c r="Q77" i="1" s="1"/>
  <c r="R77" i="1" s="1"/>
  <c r="O78" i="1"/>
  <c r="Q78" i="1" s="1"/>
  <c r="R78" i="1" s="1"/>
  <c r="O79" i="1"/>
  <c r="Q79" i="1" s="1"/>
  <c r="R79" i="1" s="1"/>
  <c r="O80" i="1"/>
  <c r="Q80" i="1" s="1"/>
  <c r="R80" i="1" s="1"/>
  <c r="O81" i="1"/>
  <c r="Q81" i="1" s="1"/>
  <c r="R81" i="1" s="1"/>
  <c r="O82" i="1"/>
  <c r="Q82" i="1" s="1"/>
  <c r="R82" i="1" s="1"/>
  <c r="O83" i="1"/>
  <c r="Q83" i="1" s="1"/>
  <c r="R83" i="1" s="1"/>
  <c r="O84" i="1"/>
  <c r="Q84" i="1" s="1"/>
  <c r="R84" i="1" s="1"/>
  <c r="O85" i="1"/>
  <c r="Q85" i="1" s="1"/>
  <c r="R85" i="1" s="1"/>
  <c r="O86" i="1"/>
  <c r="Q86" i="1" s="1"/>
  <c r="R86" i="1" s="1"/>
  <c r="O87" i="1"/>
  <c r="Q87" i="1" s="1"/>
  <c r="R87" i="1" s="1"/>
  <c r="O88" i="1"/>
  <c r="Q88" i="1" s="1"/>
  <c r="R88" i="1" s="1"/>
  <c r="O89" i="1"/>
  <c r="Q89" i="1" s="1"/>
  <c r="R89" i="1" s="1"/>
  <c r="O90" i="1"/>
  <c r="Q90" i="1" s="1"/>
  <c r="R90" i="1" s="1"/>
  <c r="O91" i="1"/>
  <c r="Q91" i="1" s="1"/>
  <c r="R91" i="1" s="1"/>
  <c r="O92" i="1"/>
  <c r="Q92" i="1" s="1"/>
  <c r="R92" i="1" s="1"/>
  <c r="O93" i="1"/>
  <c r="Q93" i="1" s="1"/>
  <c r="R93" i="1" s="1"/>
  <c r="O94" i="1"/>
  <c r="Q94" i="1" s="1"/>
  <c r="R94" i="1" s="1"/>
  <c r="O95" i="1"/>
  <c r="Q95" i="1" s="1"/>
  <c r="R95" i="1" s="1"/>
  <c r="O96" i="1"/>
  <c r="Q96" i="1" s="1"/>
  <c r="R96" i="1" s="1"/>
  <c r="O97" i="1"/>
  <c r="Q97" i="1" s="1"/>
  <c r="R97" i="1" s="1"/>
  <c r="O98" i="1"/>
  <c r="Q98" i="1" s="1"/>
  <c r="R98" i="1" s="1"/>
  <c r="O99" i="1"/>
  <c r="Q99" i="1" s="1"/>
  <c r="R99" i="1" s="1"/>
  <c r="O100" i="1"/>
  <c r="Q100" i="1" s="1"/>
  <c r="R100" i="1" s="1"/>
  <c r="O101" i="1"/>
  <c r="Q101" i="1" s="1"/>
  <c r="R101" i="1" s="1"/>
  <c r="O102" i="1"/>
  <c r="Q102" i="1" s="1"/>
  <c r="R102" i="1" s="1"/>
  <c r="O103" i="1"/>
  <c r="Q103" i="1" s="1"/>
  <c r="R103" i="1" s="1"/>
  <c r="O104" i="1"/>
  <c r="Q104" i="1" s="1"/>
  <c r="R104" i="1" s="1"/>
  <c r="O105" i="1"/>
  <c r="Q105" i="1" s="1"/>
  <c r="R105" i="1" s="1"/>
  <c r="G57" i="1"/>
  <c r="T57" i="1" s="1"/>
  <c r="G58" i="1"/>
  <c r="T58" i="1" s="1"/>
  <c r="G59" i="1"/>
  <c r="T59" i="1" s="1"/>
  <c r="G60" i="1"/>
  <c r="T60" i="1" s="1"/>
  <c r="G61" i="1"/>
  <c r="T61" i="1" s="1"/>
  <c r="G62" i="1"/>
  <c r="T62" i="1" s="1"/>
  <c r="G63" i="1"/>
  <c r="T63" i="1" s="1"/>
  <c r="G64" i="1"/>
  <c r="T64" i="1" s="1"/>
  <c r="G65" i="1"/>
  <c r="T65" i="1" s="1"/>
  <c r="G66" i="1"/>
  <c r="T66" i="1" s="1"/>
  <c r="G67" i="1"/>
  <c r="T67" i="1" s="1"/>
  <c r="G68" i="1"/>
  <c r="T68" i="1" s="1"/>
  <c r="G69" i="1"/>
  <c r="T69" i="1" s="1"/>
  <c r="G70" i="1"/>
  <c r="T70" i="1" s="1"/>
  <c r="G71" i="1"/>
  <c r="T71" i="1" s="1"/>
  <c r="G72" i="1"/>
  <c r="T72" i="1" s="1"/>
  <c r="G73" i="1"/>
  <c r="T73" i="1" s="1"/>
  <c r="G74" i="1"/>
  <c r="T74" i="1" s="1"/>
  <c r="G75" i="1"/>
  <c r="T75" i="1" s="1"/>
  <c r="G76" i="1"/>
  <c r="T76" i="1" s="1"/>
  <c r="G77" i="1"/>
  <c r="T77" i="1" s="1"/>
  <c r="G78" i="1"/>
  <c r="T78" i="1" s="1"/>
  <c r="G79" i="1"/>
  <c r="T79" i="1" s="1"/>
  <c r="G80" i="1"/>
  <c r="T80" i="1" s="1"/>
  <c r="G81" i="1"/>
  <c r="T81" i="1" s="1"/>
  <c r="G82" i="1"/>
  <c r="T82" i="1" s="1"/>
  <c r="G83" i="1"/>
  <c r="T83" i="1" s="1"/>
  <c r="G84" i="1"/>
  <c r="T84" i="1" s="1"/>
  <c r="G85" i="1"/>
  <c r="T85" i="1" s="1"/>
  <c r="G86" i="1"/>
  <c r="T86" i="1" s="1"/>
  <c r="G87" i="1"/>
  <c r="T87" i="1" s="1"/>
  <c r="G88" i="1"/>
  <c r="T88" i="1" s="1"/>
  <c r="G89" i="1"/>
  <c r="T89" i="1" s="1"/>
  <c r="G90" i="1"/>
  <c r="T90" i="1" s="1"/>
  <c r="G91" i="1"/>
  <c r="T91" i="1" s="1"/>
  <c r="G92" i="1"/>
  <c r="T92" i="1" s="1"/>
  <c r="G93" i="1"/>
  <c r="T93" i="1" s="1"/>
  <c r="G94" i="1"/>
  <c r="T94" i="1" s="1"/>
  <c r="G95" i="1"/>
  <c r="T95" i="1" s="1"/>
  <c r="G96" i="1"/>
  <c r="T96" i="1" s="1"/>
  <c r="G97" i="1"/>
  <c r="T97" i="1" s="1"/>
  <c r="G98" i="1"/>
  <c r="T98" i="1" s="1"/>
  <c r="G99" i="1"/>
  <c r="T99" i="1" s="1"/>
  <c r="G100" i="1"/>
  <c r="T100" i="1" s="1"/>
  <c r="G101" i="1"/>
  <c r="T101" i="1" s="1"/>
  <c r="G102" i="1"/>
  <c r="T102" i="1" s="1"/>
  <c r="G103" i="1"/>
  <c r="T103" i="1" s="1"/>
  <c r="G104" i="1"/>
  <c r="T104" i="1" s="1"/>
  <c r="G105" i="1"/>
  <c r="T105" i="1" s="1"/>
  <c r="D57" i="1"/>
  <c r="E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T55" i="1"/>
  <c r="B52" i="1"/>
  <c r="D52" i="1" s="1"/>
  <c r="Z55" i="1"/>
  <c r="AA56" i="1"/>
  <c r="H104" i="1" l="1"/>
  <c r="I104" i="1" s="1"/>
  <c r="J104" i="1" s="1"/>
  <c r="K104" i="1" s="1"/>
  <c r="L104" i="1" s="1"/>
  <c r="H96" i="1"/>
  <c r="I96" i="1" s="1"/>
  <c r="J96" i="1" s="1"/>
  <c r="K96" i="1" s="1"/>
  <c r="L96" i="1" s="1"/>
  <c r="H88" i="1"/>
  <c r="I88" i="1" s="1"/>
  <c r="J88" i="1" s="1"/>
  <c r="K88" i="1" s="1"/>
  <c r="L88" i="1" s="1"/>
  <c r="H80" i="1"/>
  <c r="I80" i="1" s="1"/>
  <c r="J80" i="1" s="1"/>
  <c r="K80" i="1" s="1"/>
  <c r="L80" i="1" s="1"/>
  <c r="H72" i="1"/>
  <c r="I72" i="1" s="1"/>
  <c r="J72" i="1" s="1"/>
  <c r="K72" i="1" s="1"/>
  <c r="L72" i="1" s="1"/>
  <c r="H64" i="1"/>
  <c r="I64" i="1" s="1"/>
  <c r="J64" i="1" s="1"/>
  <c r="K64" i="1" s="1"/>
  <c r="L64" i="1" s="1"/>
  <c r="H103" i="1"/>
  <c r="I103" i="1" s="1"/>
  <c r="J103" i="1" s="1"/>
  <c r="K103" i="1" s="1"/>
  <c r="L103" i="1" s="1"/>
  <c r="H95" i="1"/>
  <c r="I95" i="1" s="1"/>
  <c r="J95" i="1" s="1"/>
  <c r="K95" i="1" s="1"/>
  <c r="L95" i="1" s="1"/>
  <c r="H87" i="1"/>
  <c r="I87" i="1" s="1"/>
  <c r="J87" i="1" s="1"/>
  <c r="K87" i="1" s="1"/>
  <c r="L87" i="1" s="1"/>
  <c r="H79" i="1"/>
  <c r="I79" i="1" s="1"/>
  <c r="J79" i="1" s="1"/>
  <c r="K79" i="1" s="1"/>
  <c r="L79" i="1" s="1"/>
  <c r="H71" i="1"/>
  <c r="I71" i="1" s="1"/>
  <c r="J71" i="1" s="1"/>
  <c r="K71" i="1" s="1"/>
  <c r="L71" i="1" s="1"/>
  <c r="H63" i="1"/>
  <c r="I63" i="1" s="1"/>
  <c r="J63" i="1" s="1"/>
  <c r="K63" i="1" s="1"/>
  <c r="L63" i="1" s="1"/>
  <c r="H100" i="1"/>
  <c r="I100" i="1" s="1"/>
  <c r="J100" i="1" s="1"/>
  <c r="K100" i="1" s="1"/>
  <c r="L100" i="1" s="1"/>
  <c r="H92" i="1"/>
  <c r="I92" i="1" s="1"/>
  <c r="J92" i="1" s="1"/>
  <c r="K92" i="1" s="1"/>
  <c r="L92" i="1" s="1"/>
  <c r="H84" i="1"/>
  <c r="I84" i="1" s="1"/>
  <c r="J84" i="1" s="1"/>
  <c r="K84" i="1" s="1"/>
  <c r="L84" i="1" s="1"/>
  <c r="H76" i="1"/>
  <c r="I76" i="1" s="1"/>
  <c r="J76" i="1" s="1"/>
  <c r="K76" i="1" s="1"/>
  <c r="L76" i="1" s="1"/>
  <c r="H68" i="1"/>
  <c r="I68" i="1" s="1"/>
  <c r="J68" i="1" s="1"/>
  <c r="K68" i="1" s="1"/>
  <c r="L68" i="1" s="1"/>
  <c r="H99" i="1"/>
  <c r="I99" i="1" s="1"/>
  <c r="J99" i="1" s="1"/>
  <c r="K99" i="1" s="1"/>
  <c r="L99" i="1" s="1"/>
  <c r="H91" i="1"/>
  <c r="I91" i="1" s="1"/>
  <c r="J91" i="1" s="1"/>
  <c r="K91" i="1" s="1"/>
  <c r="L91" i="1" s="1"/>
  <c r="H83" i="1"/>
  <c r="I83" i="1" s="1"/>
  <c r="J83" i="1" s="1"/>
  <c r="K83" i="1" s="1"/>
  <c r="L83" i="1" s="1"/>
  <c r="H75" i="1"/>
  <c r="I75" i="1" s="1"/>
  <c r="J75" i="1" s="1"/>
  <c r="K75" i="1" s="1"/>
  <c r="L75" i="1" s="1"/>
  <c r="H67" i="1"/>
  <c r="I67" i="1" s="1"/>
  <c r="J67" i="1" s="1"/>
  <c r="K67" i="1" s="1"/>
  <c r="L67" i="1" s="1"/>
  <c r="H59" i="1"/>
  <c r="I59" i="1" s="1"/>
  <c r="J59" i="1" s="1"/>
  <c r="K59" i="1" s="1"/>
  <c r="L59" i="1" s="1"/>
  <c r="H102" i="1"/>
  <c r="I102" i="1" s="1"/>
  <c r="J102" i="1" s="1"/>
  <c r="K102" i="1" s="1"/>
  <c r="L102" i="1" s="1"/>
  <c r="H94" i="1"/>
  <c r="I94" i="1" s="1"/>
  <c r="J94" i="1" s="1"/>
  <c r="K94" i="1" s="1"/>
  <c r="L94" i="1" s="1"/>
  <c r="H86" i="1"/>
  <c r="I86" i="1" s="1"/>
  <c r="J86" i="1" s="1"/>
  <c r="K86" i="1" s="1"/>
  <c r="L86" i="1" s="1"/>
  <c r="H78" i="1"/>
  <c r="I78" i="1" s="1"/>
  <c r="J78" i="1" s="1"/>
  <c r="K78" i="1" s="1"/>
  <c r="L78" i="1" s="1"/>
  <c r="H70" i="1"/>
  <c r="I70" i="1" s="1"/>
  <c r="J70" i="1" s="1"/>
  <c r="K70" i="1" s="1"/>
  <c r="L70" i="1" s="1"/>
  <c r="H62" i="1"/>
  <c r="I62" i="1" s="1"/>
  <c r="J62" i="1" s="1"/>
  <c r="K62" i="1" s="1"/>
  <c r="L62" i="1" s="1"/>
  <c r="H101" i="1"/>
  <c r="I101" i="1" s="1"/>
  <c r="J101" i="1" s="1"/>
  <c r="K101" i="1" s="1"/>
  <c r="L101" i="1" s="1"/>
  <c r="H93" i="1"/>
  <c r="I93" i="1" s="1"/>
  <c r="J93" i="1" s="1"/>
  <c r="K93" i="1" s="1"/>
  <c r="L93" i="1" s="1"/>
  <c r="H85" i="1"/>
  <c r="I85" i="1" s="1"/>
  <c r="J85" i="1" s="1"/>
  <c r="K85" i="1" s="1"/>
  <c r="L85" i="1" s="1"/>
  <c r="H77" i="1"/>
  <c r="I77" i="1" s="1"/>
  <c r="J77" i="1" s="1"/>
  <c r="K77" i="1" s="1"/>
  <c r="L77" i="1" s="1"/>
  <c r="H69" i="1"/>
  <c r="I69" i="1" s="1"/>
  <c r="J69" i="1" s="1"/>
  <c r="K69" i="1" s="1"/>
  <c r="L69" i="1" s="1"/>
  <c r="H61" i="1"/>
  <c r="I61" i="1" s="1"/>
  <c r="J61" i="1" s="1"/>
  <c r="K61" i="1" s="1"/>
  <c r="L61" i="1" s="1"/>
  <c r="H98" i="1"/>
  <c r="I98" i="1" s="1"/>
  <c r="J98" i="1" s="1"/>
  <c r="K98" i="1" s="1"/>
  <c r="L98" i="1" s="1"/>
  <c r="H90" i="1"/>
  <c r="I90" i="1" s="1"/>
  <c r="J90" i="1" s="1"/>
  <c r="K90" i="1" s="1"/>
  <c r="L90" i="1" s="1"/>
  <c r="H82" i="1"/>
  <c r="I82" i="1" s="1"/>
  <c r="J82" i="1" s="1"/>
  <c r="K82" i="1" s="1"/>
  <c r="L82" i="1" s="1"/>
  <c r="H74" i="1"/>
  <c r="I74" i="1" s="1"/>
  <c r="J74" i="1" s="1"/>
  <c r="K74" i="1" s="1"/>
  <c r="L74" i="1" s="1"/>
  <c r="H66" i="1"/>
  <c r="I66" i="1" s="1"/>
  <c r="J66" i="1" s="1"/>
  <c r="K66" i="1" s="1"/>
  <c r="L66" i="1" s="1"/>
  <c r="H58" i="1"/>
  <c r="I58" i="1" s="1"/>
  <c r="J58" i="1" s="1"/>
  <c r="K58" i="1" s="1"/>
  <c r="L58" i="1" s="1"/>
  <c r="H105" i="1"/>
  <c r="I105" i="1" s="1"/>
  <c r="J105" i="1" s="1"/>
  <c r="K105" i="1" s="1"/>
  <c r="L105" i="1" s="1"/>
  <c r="H97" i="1"/>
  <c r="I97" i="1" s="1"/>
  <c r="J97" i="1" s="1"/>
  <c r="K97" i="1" s="1"/>
  <c r="L97" i="1" s="1"/>
  <c r="H89" i="1"/>
  <c r="I89" i="1" s="1"/>
  <c r="J89" i="1" s="1"/>
  <c r="K89" i="1" s="1"/>
  <c r="L89" i="1" s="1"/>
  <c r="H81" i="1"/>
  <c r="I81" i="1" s="1"/>
  <c r="J81" i="1" s="1"/>
  <c r="K81" i="1" s="1"/>
  <c r="L81" i="1" s="1"/>
  <c r="H73" i="1"/>
  <c r="I73" i="1" s="1"/>
  <c r="J73" i="1" s="1"/>
  <c r="K73" i="1" s="1"/>
  <c r="L73" i="1" s="1"/>
  <c r="H65" i="1"/>
  <c r="I65" i="1" s="1"/>
  <c r="J65" i="1" s="1"/>
  <c r="K65" i="1" s="1"/>
  <c r="L65" i="1" s="1"/>
  <c r="O178" i="1"/>
  <c r="Q178" i="1" s="1"/>
  <c r="S76" i="1"/>
  <c r="U76" i="1" s="1"/>
  <c r="V76" i="1" s="1"/>
  <c r="S78" i="1"/>
  <c r="U78" i="1" s="1"/>
  <c r="V78" i="1" s="1"/>
  <c r="S77" i="1"/>
  <c r="U77" i="1" s="1"/>
  <c r="V77" i="1" s="1"/>
  <c r="F57" i="1"/>
  <c r="H57" i="1" s="1"/>
  <c r="I57" i="1" s="1"/>
  <c r="J57" i="1" s="1"/>
  <c r="K57" i="1" s="1"/>
  <c r="L57" i="1" s="1"/>
  <c r="H60" i="1"/>
  <c r="I60" i="1" s="1"/>
  <c r="J60" i="1" s="1"/>
  <c r="K60" i="1" s="1"/>
  <c r="L60" i="1" s="1"/>
  <c r="S86" i="1"/>
  <c r="U86" i="1" s="1"/>
  <c r="V86" i="1" s="1"/>
  <c r="S102" i="1"/>
  <c r="U102" i="1" s="1"/>
  <c r="V102" i="1" s="1"/>
  <c r="S94" i="1"/>
  <c r="U94" i="1" s="1"/>
  <c r="V94" i="1" s="1"/>
  <c r="S57" i="1"/>
  <c r="U57" i="1" s="1"/>
  <c r="V57" i="1" s="1"/>
  <c r="S65" i="1"/>
  <c r="U65" i="1" s="1"/>
  <c r="V65" i="1" s="1"/>
  <c r="S73" i="1"/>
  <c r="U73" i="1" s="1"/>
  <c r="V73" i="1" s="1"/>
  <c r="S81" i="1"/>
  <c r="U81" i="1" s="1"/>
  <c r="V81" i="1" s="1"/>
  <c r="S89" i="1"/>
  <c r="U89" i="1" s="1"/>
  <c r="V89" i="1" s="1"/>
  <c r="S97" i="1"/>
  <c r="U97" i="1" s="1"/>
  <c r="V97" i="1" s="1"/>
  <c r="S105" i="1"/>
  <c r="U105" i="1" s="1"/>
  <c r="V105" i="1" s="1"/>
  <c r="S58" i="1"/>
  <c r="U58" i="1" s="1"/>
  <c r="V58" i="1" s="1"/>
  <c r="S66" i="1"/>
  <c r="U66" i="1" s="1"/>
  <c r="V66" i="1" s="1"/>
  <c r="S74" i="1"/>
  <c r="U74" i="1" s="1"/>
  <c r="V74" i="1" s="1"/>
  <c r="AG56" i="1" s="1"/>
  <c r="S82" i="1"/>
  <c r="U82" i="1" s="1"/>
  <c r="V82" i="1" s="1"/>
  <c r="S90" i="1"/>
  <c r="U90" i="1" s="1"/>
  <c r="V90" i="1" s="1"/>
  <c r="S98" i="1"/>
  <c r="U98" i="1" s="1"/>
  <c r="V98" i="1" s="1"/>
  <c r="S59" i="1"/>
  <c r="U59" i="1" s="1"/>
  <c r="V59" i="1" s="1"/>
  <c r="S67" i="1"/>
  <c r="U67" i="1" s="1"/>
  <c r="V67" i="1" s="1"/>
  <c r="S75" i="1"/>
  <c r="U75" i="1" s="1"/>
  <c r="V75" i="1" s="1"/>
  <c r="AG64" i="1" s="1"/>
  <c r="S83" i="1"/>
  <c r="U83" i="1" s="1"/>
  <c r="V83" i="1" s="1"/>
  <c r="S91" i="1"/>
  <c r="U91" i="1" s="1"/>
  <c r="V91" i="1" s="1"/>
  <c r="S99" i="1"/>
  <c r="U99" i="1" s="1"/>
  <c r="V99" i="1" s="1"/>
  <c r="S60" i="1"/>
  <c r="U60" i="1" s="1"/>
  <c r="V60" i="1" s="1"/>
  <c r="S68" i="1"/>
  <c r="U68" i="1" s="1"/>
  <c r="V68" i="1" s="1"/>
  <c r="S84" i="1"/>
  <c r="U84" i="1" s="1"/>
  <c r="V84" i="1" s="1"/>
  <c r="S92" i="1"/>
  <c r="U92" i="1" s="1"/>
  <c r="V92" i="1" s="1"/>
  <c r="S100" i="1"/>
  <c r="U100" i="1" s="1"/>
  <c r="V100" i="1" s="1"/>
  <c r="S61" i="1"/>
  <c r="U61" i="1" s="1"/>
  <c r="V61" i="1" s="1"/>
  <c r="S69" i="1"/>
  <c r="U69" i="1" s="1"/>
  <c r="V69" i="1" s="1"/>
  <c r="S85" i="1"/>
  <c r="U85" i="1" s="1"/>
  <c r="V85" i="1" s="1"/>
  <c r="S93" i="1"/>
  <c r="U93" i="1" s="1"/>
  <c r="V93" i="1" s="1"/>
  <c r="S101" i="1"/>
  <c r="U101" i="1" s="1"/>
  <c r="V101" i="1" s="1"/>
  <c r="S63" i="1"/>
  <c r="U63" i="1" s="1"/>
  <c r="V63" i="1" s="1"/>
  <c r="S71" i="1"/>
  <c r="U71" i="1" s="1"/>
  <c r="V71" i="1" s="1"/>
  <c r="S79" i="1"/>
  <c r="U79" i="1" s="1"/>
  <c r="V79" i="1" s="1"/>
  <c r="S87" i="1"/>
  <c r="U87" i="1" s="1"/>
  <c r="V87" i="1" s="1"/>
  <c r="S95" i="1"/>
  <c r="U95" i="1" s="1"/>
  <c r="V95" i="1" s="1"/>
  <c r="S103" i="1"/>
  <c r="U103" i="1" s="1"/>
  <c r="V103" i="1" s="1"/>
  <c r="S64" i="1"/>
  <c r="U64" i="1" s="1"/>
  <c r="V64" i="1" s="1"/>
  <c r="S72" i="1"/>
  <c r="U72" i="1" s="1"/>
  <c r="V72" i="1" s="1"/>
  <c r="S80" i="1"/>
  <c r="U80" i="1" s="1"/>
  <c r="V80" i="1" s="1"/>
  <c r="S88" i="1"/>
  <c r="U88" i="1" s="1"/>
  <c r="V88" i="1" s="1"/>
  <c r="S96" i="1"/>
  <c r="U96" i="1" s="1"/>
  <c r="V96" i="1" s="1"/>
  <c r="S104" i="1"/>
  <c r="U104" i="1" s="1"/>
  <c r="V104" i="1" s="1"/>
  <c r="S70" i="1"/>
  <c r="U70" i="1" s="1"/>
  <c r="V70" i="1" s="1"/>
  <c r="S62" i="1"/>
  <c r="U62" i="1" s="1"/>
  <c r="V62" i="1" s="1"/>
  <c r="AB176" i="1"/>
  <c r="AB118" i="1"/>
  <c r="AB60" i="1"/>
  <c r="AA55" i="1"/>
  <c r="AE66" i="1"/>
  <c r="AP29" i="1" s="1"/>
  <c r="AE67" i="1"/>
  <c r="AP30" i="1" s="1"/>
  <c r="AE68" i="1"/>
  <c r="AP31" i="1" s="1"/>
  <c r="AE69" i="1"/>
  <c r="AP32" i="1" s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65" i="1"/>
  <c r="AP28" i="1" s="1"/>
  <c r="AE57" i="1"/>
  <c r="AC3" i="1"/>
  <c r="AB5" i="1"/>
  <c r="AC61" i="1"/>
  <c r="AC119" i="1"/>
  <c r="W96" i="1" l="1"/>
  <c r="X96" i="1" s="1"/>
  <c r="Y96" i="1" s="1"/>
  <c r="Z96" i="1" s="1"/>
  <c r="AG85" i="1"/>
  <c r="W94" i="1"/>
  <c r="X94" i="1" s="1"/>
  <c r="Y94" i="1" s="1"/>
  <c r="Z94" i="1" s="1"/>
  <c r="AG83" i="1"/>
  <c r="W80" i="1"/>
  <c r="X80" i="1" s="1"/>
  <c r="Y80" i="1" s="1"/>
  <c r="Z80" i="1" s="1"/>
  <c r="AG69" i="1"/>
  <c r="W84" i="1"/>
  <c r="X84" i="1" s="1"/>
  <c r="Y84" i="1" s="1"/>
  <c r="Z84" i="1" s="1"/>
  <c r="AG73" i="1"/>
  <c r="W97" i="1"/>
  <c r="X97" i="1" s="1"/>
  <c r="Y97" i="1" s="1"/>
  <c r="Z97" i="1" s="1"/>
  <c r="AG86" i="1"/>
  <c r="W86" i="1"/>
  <c r="X86" i="1" s="1"/>
  <c r="Y86" i="1" s="1"/>
  <c r="Z86" i="1" s="1"/>
  <c r="AG75" i="1"/>
  <c r="W101" i="1"/>
  <c r="X101" i="1" s="1"/>
  <c r="Y101" i="1" s="1"/>
  <c r="Z101" i="1" s="1"/>
  <c r="AG90" i="1"/>
  <c r="W98" i="1"/>
  <c r="X98" i="1" s="1"/>
  <c r="Y98" i="1" s="1"/>
  <c r="Z98" i="1" s="1"/>
  <c r="AG87" i="1"/>
  <c r="W89" i="1"/>
  <c r="X89" i="1" s="1"/>
  <c r="Y89" i="1" s="1"/>
  <c r="Z89" i="1" s="1"/>
  <c r="AG78" i="1"/>
  <c r="W100" i="1"/>
  <c r="X100" i="1" s="1"/>
  <c r="Y100" i="1" s="1"/>
  <c r="Z100" i="1" s="1"/>
  <c r="AG89" i="1"/>
  <c r="W93" i="1"/>
  <c r="X93" i="1" s="1"/>
  <c r="Y93" i="1" s="1"/>
  <c r="Z93" i="1" s="1"/>
  <c r="AG82" i="1"/>
  <c r="W81" i="1"/>
  <c r="X81" i="1" s="1"/>
  <c r="Y81" i="1" s="1"/>
  <c r="Z81" i="1" s="1"/>
  <c r="AG70" i="1"/>
  <c r="W103" i="1"/>
  <c r="X103" i="1" s="1"/>
  <c r="Y103" i="1" s="1"/>
  <c r="Z103" i="1" s="1"/>
  <c r="AG92" i="1"/>
  <c r="W85" i="1"/>
  <c r="X85" i="1" s="1"/>
  <c r="Y85" i="1" s="1"/>
  <c r="Z85" i="1" s="1"/>
  <c r="AG74" i="1"/>
  <c r="W99" i="1"/>
  <c r="X99" i="1" s="1"/>
  <c r="Y99" i="1" s="1"/>
  <c r="Z99" i="1" s="1"/>
  <c r="AG88" i="1"/>
  <c r="W82" i="1"/>
  <c r="X82" i="1" s="1"/>
  <c r="Y82" i="1" s="1"/>
  <c r="Z82" i="1" s="1"/>
  <c r="AG71" i="1"/>
  <c r="W77" i="1"/>
  <c r="X77" i="1" s="1"/>
  <c r="Y77" i="1" s="1"/>
  <c r="Z77" i="1" s="1"/>
  <c r="AG66" i="1"/>
  <c r="W95" i="1"/>
  <c r="X95" i="1" s="1"/>
  <c r="Y95" i="1" s="1"/>
  <c r="Z95" i="1" s="1"/>
  <c r="AG84" i="1"/>
  <c r="W78" i="1"/>
  <c r="X78" i="1" s="1"/>
  <c r="Y78" i="1" s="1"/>
  <c r="Z78" i="1" s="1"/>
  <c r="AG67" i="1"/>
  <c r="W75" i="1"/>
  <c r="X75" i="1" s="1"/>
  <c r="Y75" i="1" s="1"/>
  <c r="Z75" i="1" s="1"/>
  <c r="W90" i="1"/>
  <c r="X90" i="1" s="1"/>
  <c r="Y90" i="1" s="1"/>
  <c r="Z90" i="1" s="1"/>
  <c r="AG79" i="1"/>
  <c r="W91" i="1"/>
  <c r="X91" i="1" s="1"/>
  <c r="Y91" i="1" s="1"/>
  <c r="Z91" i="1" s="1"/>
  <c r="AG80" i="1"/>
  <c r="W104" i="1"/>
  <c r="X104" i="1" s="1"/>
  <c r="Y104" i="1" s="1"/>
  <c r="Z104" i="1" s="1"/>
  <c r="AG93" i="1"/>
  <c r="W87" i="1"/>
  <c r="X87" i="1" s="1"/>
  <c r="Y87" i="1" s="1"/>
  <c r="Z87" i="1" s="1"/>
  <c r="AG76" i="1"/>
  <c r="W83" i="1"/>
  <c r="X83" i="1" s="1"/>
  <c r="Y83" i="1" s="1"/>
  <c r="Z83" i="1" s="1"/>
  <c r="AG72" i="1"/>
  <c r="W76" i="1"/>
  <c r="X76" i="1" s="1"/>
  <c r="Y76" i="1" s="1"/>
  <c r="Z76" i="1" s="1"/>
  <c r="AG65" i="1"/>
  <c r="W79" i="1"/>
  <c r="X79" i="1" s="1"/>
  <c r="Y79" i="1" s="1"/>
  <c r="Z79" i="1" s="1"/>
  <c r="AG68" i="1"/>
  <c r="W88" i="1"/>
  <c r="X88" i="1" s="1"/>
  <c r="Y88" i="1" s="1"/>
  <c r="Z88" i="1" s="1"/>
  <c r="AG77" i="1"/>
  <c r="W92" i="1"/>
  <c r="X92" i="1" s="1"/>
  <c r="Y92" i="1" s="1"/>
  <c r="Z92" i="1" s="1"/>
  <c r="AG81" i="1"/>
  <c r="W105" i="1"/>
  <c r="X105" i="1" s="1"/>
  <c r="Y105" i="1" s="1"/>
  <c r="Z105" i="1" s="1"/>
  <c r="AG94" i="1"/>
  <c r="W102" i="1"/>
  <c r="X102" i="1" s="1"/>
  <c r="Y102" i="1" s="1"/>
  <c r="Z102" i="1" s="1"/>
  <c r="AG91" i="1"/>
  <c r="W64" i="1"/>
  <c r="X64" i="1" s="1"/>
  <c r="Y64" i="1" s="1"/>
  <c r="Z64" i="1" s="1"/>
  <c r="AG46" i="1"/>
  <c r="W60" i="1"/>
  <c r="X60" i="1" s="1"/>
  <c r="Y60" i="1" s="1"/>
  <c r="Z60" i="1" s="1"/>
  <c r="AG42" i="1"/>
  <c r="W69" i="1"/>
  <c r="X69" i="1" s="1"/>
  <c r="Y69" i="1" s="1"/>
  <c r="Z69" i="1" s="1"/>
  <c r="AG51" i="1"/>
  <c r="W72" i="1"/>
  <c r="X72" i="1" s="1"/>
  <c r="Y72" i="1" s="1"/>
  <c r="Z72" i="1" s="1"/>
  <c r="AG54" i="1"/>
  <c r="W68" i="1"/>
  <c r="X68" i="1" s="1"/>
  <c r="Y68" i="1" s="1"/>
  <c r="Z68" i="1" s="1"/>
  <c r="AG50" i="1"/>
  <c r="W62" i="1"/>
  <c r="X62" i="1" s="1"/>
  <c r="Y62" i="1" s="1"/>
  <c r="Z62" i="1" s="1"/>
  <c r="AG44" i="1"/>
  <c r="W73" i="1"/>
  <c r="X73" i="1" s="1"/>
  <c r="Y73" i="1" s="1"/>
  <c r="Z73" i="1" s="1"/>
  <c r="AG55" i="1"/>
  <c r="W65" i="1"/>
  <c r="X65" i="1" s="1"/>
  <c r="Y65" i="1" s="1"/>
  <c r="Z65" i="1" s="1"/>
  <c r="AG47" i="1"/>
  <c r="W66" i="1"/>
  <c r="X66" i="1" s="1"/>
  <c r="Y66" i="1" s="1"/>
  <c r="Z66" i="1" s="1"/>
  <c r="AG48" i="1"/>
  <c r="W61" i="1"/>
  <c r="X61" i="1" s="1"/>
  <c r="Y61" i="1" s="1"/>
  <c r="Z61" i="1" s="1"/>
  <c r="AG43" i="1"/>
  <c r="W58" i="1"/>
  <c r="X58" i="1" s="1"/>
  <c r="Y58" i="1" s="1"/>
  <c r="Z58" i="1" s="1"/>
  <c r="AG40" i="1"/>
  <c r="W74" i="1"/>
  <c r="X74" i="1" s="1"/>
  <c r="Y74" i="1" s="1"/>
  <c r="Z74" i="1" s="1"/>
  <c r="AF56" i="1" s="1"/>
  <c r="AQ26" i="1" s="1"/>
  <c r="W57" i="1"/>
  <c r="X57" i="1" s="1"/>
  <c r="Y57" i="1" s="1"/>
  <c r="Z57" i="1" s="1"/>
  <c r="AG39" i="1"/>
  <c r="W71" i="1"/>
  <c r="X71" i="1" s="1"/>
  <c r="Y71" i="1" s="1"/>
  <c r="Z71" i="1" s="1"/>
  <c r="AG53" i="1"/>
  <c r="W67" i="1"/>
  <c r="X67" i="1" s="1"/>
  <c r="Y67" i="1" s="1"/>
  <c r="Z67" i="1" s="1"/>
  <c r="AG49" i="1"/>
  <c r="W63" i="1"/>
  <c r="X63" i="1" s="1"/>
  <c r="Y63" i="1" s="1"/>
  <c r="Z63" i="1" s="1"/>
  <c r="AG45" i="1"/>
  <c r="W59" i="1"/>
  <c r="X59" i="1" s="1"/>
  <c r="Y59" i="1" s="1"/>
  <c r="Z59" i="1" s="1"/>
  <c r="AG41" i="1"/>
  <c r="W70" i="1"/>
  <c r="X70" i="1" s="1"/>
  <c r="Y70" i="1" s="1"/>
  <c r="Z70" i="1" s="1"/>
  <c r="AG52" i="1"/>
  <c r="O56" i="1"/>
  <c r="AF92" i="1" l="1"/>
  <c r="AF71" i="1"/>
  <c r="AF87" i="1"/>
  <c r="AF73" i="1"/>
  <c r="AF77" i="1"/>
  <c r="AF76" i="1"/>
  <c r="AF86" i="1"/>
  <c r="AF80" i="1"/>
  <c r="AF72" i="1"/>
  <c r="AF64" i="1"/>
  <c r="AQ27" i="1" s="1"/>
  <c r="AF88" i="1"/>
  <c r="AF69" i="1"/>
  <c r="AQ32" i="1" s="1"/>
  <c r="AF91" i="1"/>
  <c r="AF68" i="1"/>
  <c r="AQ31" i="1" s="1"/>
  <c r="AF93" i="1"/>
  <c r="AF78" i="1"/>
  <c r="AF81" i="1"/>
  <c r="AF70" i="1"/>
  <c r="AF82" i="1"/>
  <c r="AF84" i="1"/>
  <c r="AF74" i="1"/>
  <c r="AF89" i="1"/>
  <c r="AF75" i="1"/>
  <c r="AF83" i="1"/>
  <c r="AF66" i="1"/>
  <c r="AQ29" i="1" s="1"/>
  <c r="AF79" i="1"/>
  <c r="AF67" i="1"/>
  <c r="AQ30" i="1" s="1"/>
  <c r="AF90" i="1"/>
  <c r="AF94" i="1"/>
  <c r="AF85" i="1"/>
  <c r="AF49" i="1"/>
  <c r="AQ19" i="1" s="1"/>
  <c r="AF55" i="1"/>
  <c r="AQ25" i="1" s="1"/>
  <c r="AF52" i="1"/>
  <c r="AQ22" i="1" s="1"/>
  <c r="AF53" i="1"/>
  <c r="AQ23" i="1" s="1"/>
  <c r="AF43" i="1"/>
  <c r="AQ13" i="1" s="1"/>
  <c r="AF44" i="1"/>
  <c r="AQ14" i="1" s="1"/>
  <c r="AF42" i="1"/>
  <c r="AQ12" i="1" s="1"/>
  <c r="AF48" i="1"/>
  <c r="AQ18" i="1" s="1"/>
  <c r="AF46" i="1"/>
  <c r="AQ16" i="1" s="1"/>
  <c r="AF41" i="1"/>
  <c r="AQ11" i="1" s="1"/>
  <c r="AF39" i="1"/>
  <c r="AQ9" i="1" s="1"/>
  <c r="AF50" i="1"/>
  <c r="AQ20" i="1" s="1"/>
  <c r="AF45" i="1"/>
  <c r="AQ15" i="1" s="1"/>
  <c r="AF47" i="1"/>
  <c r="AQ17" i="1" s="1"/>
  <c r="AF54" i="1"/>
  <c r="AQ24" i="1" s="1"/>
  <c r="AF40" i="1"/>
  <c r="AQ10" i="1" s="1"/>
  <c r="AF51" i="1"/>
  <c r="AQ21" i="1" s="1"/>
  <c r="E52" i="1"/>
  <c r="E55" i="1"/>
  <c r="R55" i="1"/>
  <c r="C55" i="1"/>
  <c r="AD37" i="1" s="1"/>
  <c r="D162" i="1" l="1"/>
  <c r="E162" i="1" s="1"/>
  <c r="F162" i="1" s="1"/>
  <c r="AA162" i="1"/>
  <c r="O162" i="1"/>
  <c r="Q162" i="1" s="1"/>
  <c r="R162" i="1" s="1"/>
  <c r="S162" i="1" s="1"/>
  <c r="G162" i="1"/>
  <c r="T162" i="1" s="1"/>
  <c r="D138" i="1"/>
  <c r="E138" i="1" s="1"/>
  <c r="F138" i="1" s="1"/>
  <c r="AA138" i="1"/>
  <c r="O138" i="1"/>
  <c r="Q138" i="1" s="1"/>
  <c r="R138" i="1" s="1"/>
  <c r="S138" i="1" s="1"/>
  <c r="G138" i="1"/>
  <c r="T138" i="1" s="1"/>
  <c r="D130" i="1"/>
  <c r="E130" i="1" s="1"/>
  <c r="F130" i="1" s="1"/>
  <c r="AA130" i="1"/>
  <c r="O130" i="1"/>
  <c r="Q130" i="1" s="1"/>
  <c r="R130" i="1" s="1"/>
  <c r="S130" i="1" s="1"/>
  <c r="G130" i="1"/>
  <c r="T130" i="1" s="1"/>
  <c r="D122" i="1"/>
  <c r="E122" i="1" s="1"/>
  <c r="F122" i="1" s="1"/>
  <c r="AA122" i="1"/>
  <c r="O122" i="1"/>
  <c r="Q122" i="1" s="1"/>
  <c r="R122" i="1" s="1"/>
  <c r="S122" i="1" s="1"/>
  <c r="G122" i="1"/>
  <c r="T122" i="1" s="1"/>
  <c r="D114" i="1"/>
  <c r="E114" i="1" s="1"/>
  <c r="F114" i="1" s="1"/>
  <c r="AA114" i="1"/>
  <c r="O114" i="1"/>
  <c r="Q114" i="1" s="1"/>
  <c r="R114" i="1" s="1"/>
  <c r="G114" i="1"/>
  <c r="T114" i="1" s="1"/>
  <c r="AA169" i="1"/>
  <c r="O169" i="1"/>
  <c r="Q169" i="1" s="1"/>
  <c r="R169" i="1" s="1"/>
  <c r="S169" i="1" s="1"/>
  <c r="D169" i="1"/>
  <c r="E169" i="1" s="1"/>
  <c r="F169" i="1" s="1"/>
  <c r="G169" i="1"/>
  <c r="T169" i="1" s="1"/>
  <c r="D161" i="1"/>
  <c r="E161" i="1" s="1"/>
  <c r="F161" i="1" s="1"/>
  <c r="AA161" i="1"/>
  <c r="O161" i="1"/>
  <c r="Q161" i="1" s="1"/>
  <c r="R161" i="1" s="1"/>
  <c r="S161" i="1" s="1"/>
  <c r="G161" i="1"/>
  <c r="T161" i="1" s="1"/>
  <c r="AA153" i="1"/>
  <c r="O153" i="1"/>
  <c r="Q153" i="1" s="1"/>
  <c r="R153" i="1" s="1"/>
  <c r="S153" i="1" s="1"/>
  <c r="D153" i="1"/>
  <c r="E153" i="1" s="1"/>
  <c r="F153" i="1" s="1"/>
  <c r="G153" i="1"/>
  <c r="T153" i="1" s="1"/>
  <c r="AA145" i="1"/>
  <c r="O145" i="1"/>
  <c r="Q145" i="1" s="1"/>
  <c r="R145" i="1" s="1"/>
  <c r="S145" i="1" s="1"/>
  <c r="D145" i="1"/>
  <c r="E145" i="1" s="1"/>
  <c r="F145" i="1" s="1"/>
  <c r="G145" i="1"/>
  <c r="T145" i="1" s="1"/>
  <c r="D137" i="1"/>
  <c r="E137" i="1" s="1"/>
  <c r="F137" i="1" s="1"/>
  <c r="AA137" i="1"/>
  <c r="O137" i="1"/>
  <c r="Q137" i="1" s="1"/>
  <c r="R137" i="1" s="1"/>
  <c r="S137" i="1" s="1"/>
  <c r="G137" i="1"/>
  <c r="T137" i="1" s="1"/>
  <c r="AA129" i="1"/>
  <c r="O129" i="1"/>
  <c r="Q129" i="1" s="1"/>
  <c r="R129" i="1" s="1"/>
  <c r="S129" i="1" s="1"/>
  <c r="D129" i="1"/>
  <c r="E129" i="1" s="1"/>
  <c r="F129" i="1" s="1"/>
  <c r="G129" i="1"/>
  <c r="T129" i="1" s="1"/>
  <c r="AA121" i="1"/>
  <c r="O121" i="1"/>
  <c r="Q121" i="1" s="1"/>
  <c r="R121" i="1" s="1"/>
  <c r="S121" i="1" s="1"/>
  <c r="D121" i="1"/>
  <c r="E121" i="1" s="1"/>
  <c r="F121" i="1" s="1"/>
  <c r="G121" i="1"/>
  <c r="T121" i="1" s="1"/>
  <c r="D113" i="1"/>
  <c r="E113" i="1" s="1"/>
  <c r="F113" i="1" s="1"/>
  <c r="AA113" i="1"/>
  <c r="O113" i="1"/>
  <c r="Q113" i="1" s="1"/>
  <c r="R113" i="1" s="1"/>
  <c r="S113" i="1" s="1"/>
  <c r="G113" i="1"/>
  <c r="T113" i="1" s="1"/>
  <c r="G172" i="1"/>
  <c r="T172" i="1" s="1"/>
  <c r="D172" i="1"/>
  <c r="E172" i="1" s="1"/>
  <c r="F172" i="1" s="1"/>
  <c r="AA172" i="1"/>
  <c r="O172" i="1"/>
  <c r="Q172" i="1" s="1"/>
  <c r="R172" i="1" s="1"/>
  <c r="S172" i="1" s="1"/>
  <c r="D154" i="1"/>
  <c r="E154" i="1" s="1"/>
  <c r="F154" i="1" s="1"/>
  <c r="AA154" i="1"/>
  <c r="O154" i="1"/>
  <c r="Q154" i="1" s="1"/>
  <c r="R154" i="1" s="1"/>
  <c r="S154" i="1" s="1"/>
  <c r="G154" i="1"/>
  <c r="T154" i="1" s="1"/>
  <c r="AA168" i="1"/>
  <c r="O168" i="1"/>
  <c r="Q168" i="1" s="1"/>
  <c r="R168" i="1" s="1"/>
  <c r="S168" i="1" s="1"/>
  <c r="G168" i="1"/>
  <c r="T168" i="1" s="1"/>
  <c r="D168" i="1"/>
  <c r="E168" i="1" s="1"/>
  <c r="F168" i="1" s="1"/>
  <c r="AA144" i="1"/>
  <c r="O144" i="1"/>
  <c r="Q144" i="1" s="1"/>
  <c r="R144" i="1" s="1"/>
  <c r="S144" i="1" s="1"/>
  <c r="G144" i="1"/>
  <c r="T144" i="1" s="1"/>
  <c r="D144" i="1"/>
  <c r="E144" i="1" s="1"/>
  <c r="F144" i="1" s="1"/>
  <c r="AA128" i="1"/>
  <c r="O128" i="1"/>
  <c r="Q128" i="1" s="1"/>
  <c r="R128" i="1" s="1"/>
  <c r="S128" i="1" s="1"/>
  <c r="G128" i="1"/>
  <c r="T128" i="1" s="1"/>
  <c r="D128" i="1"/>
  <c r="E128" i="1" s="1"/>
  <c r="F128" i="1" s="1"/>
  <c r="AA112" i="1"/>
  <c r="O112" i="1"/>
  <c r="Q112" i="1" s="1"/>
  <c r="R112" i="1" s="1"/>
  <c r="S112" i="1" s="1"/>
  <c r="G112" i="1"/>
  <c r="T112" i="1" s="1"/>
  <c r="D112" i="1"/>
  <c r="E112" i="1" s="1"/>
  <c r="F112" i="1" s="1"/>
  <c r="O175" i="1"/>
  <c r="Q175" i="1" s="1"/>
  <c r="R175" i="1" s="1"/>
  <c r="S175" i="1" s="1"/>
  <c r="G175" i="1"/>
  <c r="T175" i="1" s="1"/>
  <c r="AA175" i="1"/>
  <c r="D175" i="1"/>
  <c r="E175" i="1" s="1"/>
  <c r="F175" i="1" s="1"/>
  <c r="O167" i="1"/>
  <c r="Q167" i="1" s="1"/>
  <c r="R167" i="1" s="1"/>
  <c r="S167" i="1" s="1"/>
  <c r="G167" i="1"/>
  <c r="T167" i="1" s="1"/>
  <c r="AA167" i="1"/>
  <c r="D167" i="1"/>
  <c r="E167" i="1" s="1"/>
  <c r="F167" i="1" s="1"/>
  <c r="O159" i="1"/>
  <c r="Q159" i="1" s="1"/>
  <c r="R159" i="1" s="1"/>
  <c r="S159" i="1" s="1"/>
  <c r="G159" i="1"/>
  <c r="T159" i="1" s="1"/>
  <c r="AA159" i="1"/>
  <c r="D159" i="1"/>
  <c r="E159" i="1" s="1"/>
  <c r="F159" i="1" s="1"/>
  <c r="O151" i="1"/>
  <c r="Q151" i="1" s="1"/>
  <c r="R151" i="1" s="1"/>
  <c r="S151" i="1" s="1"/>
  <c r="G151" i="1"/>
  <c r="T151" i="1" s="1"/>
  <c r="AA151" i="1"/>
  <c r="D151" i="1"/>
  <c r="E151" i="1" s="1"/>
  <c r="F151" i="1" s="1"/>
  <c r="O143" i="1"/>
  <c r="Q143" i="1" s="1"/>
  <c r="R143" i="1" s="1"/>
  <c r="S143" i="1" s="1"/>
  <c r="G143" i="1"/>
  <c r="T143" i="1" s="1"/>
  <c r="AA143" i="1"/>
  <c r="D143" i="1"/>
  <c r="E143" i="1" s="1"/>
  <c r="F143" i="1" s="1"/>
  <c r="O135" i="1"/>
  <c r="Q135" i="1" s="1"/>
  <c r="R135" i="1" s="1"/>
  <c r="S135" i="1" s="1"/>
  <c r="G135" i="1"/>
  <c r="T135" i="1" s="1"/>
  <c r="AA135" i="1"/>
  <c r="D135" i="1"/>
  <c r="E135" i="1" s="1"/>
  <c r="F135" i="1" s="1"/>
  <c r="O127" i="1"/>
  <c r="Q127" i="1" s="1"/>
  <c r="R127" i="1" s="1"/>
  <c r="S127" i="1" s="1"/>
  <c r="G127" i="1"/>
  <c r="T127" i="1" s="1"/>
  <c r="AA127" i="1"/>
  <c r="D127" i="1"/>
  <c r="E127" i="1" s="1"/>
  <c r="F127" i="1" s="1"/>
  <c r="O119" i="1"/>
  <c r="Q119" i="1" s="1"/>
  <c r="R119" i="1" s="1"/>
  <c r="S119" i="1" s="1"/>
  <c r="G119" i="1"/>
  <c r="T119" i="1" s="1"/>
  <c r="AA119" i="1"/>
  <c r="D119" i="1"/>
  <c r="E119" i="1" s="1"/>
  <c r="F119" i="1" s="1"/>
  <c r="O111" i="1"/>
  <c r="Q111" i="1" s="1"/>
  <c r="R111" i="1" s="1"/>
  <c r="S111" i="1" s="1"/>
  <c r="G111" i="1"/>
  <c r="T111" i="1" s="1"/>
  <c r="AA111" i="1"/>
  <c r="D111" i="1"/>
  <c r="E111" i="1" s="1"/>
  <c r="F111" i="1" s="1"/>
  <c r="G164" i="1"/>
  <c r="T164" i="1" s="1"/>
  <c r="D164" i="1"/>
  <c r="E164" i="1" s="1"/>
  <c r="F164" i="1" s="1"/>
  <c r="AA164" i="1"/>
  <c r="O164" i="1"/>
  <c r="Q164" i="1" s="1"/>
  <c r="R164" i="1" s="1"/>
  <c r="S164" i="1" s="1"/>
  <c r="D146" i="1"/>
  <c r="E146" i="1" s="1"/>
  <c r="F146" i="1" s="1"/>
  <c r="AA146" i="1"/>
  <c r="O146" i="1"/>
  <c r="Q146" i="1" s="1"/>
  <c r="R146" i="1" s="1"/>
  <c r="S146" i="1" s="1"/>
  <c r="G146" i="1"/>
  <c r="T146" i="1" s="1"/>
  <c r="AA152" i="1"/>
  <c r="O152" i="1"/>
  <c r="Q152" i="1" s="1"/>
  <c r="R152" i="1" s="1"/>
  <c r="S152" i="1" s="1"/>
  <c r="G152" i="1"/>
  <c r="T152" i="1" s="1"/>
  <c r="D152" i="1"/>
  <c r="E152" i="1" s="1"/>
  <c r="F152" i="1" s="1"/>
  <c r="O120" i="1"/>
  <c r="Q120" i="1" s="1"/>
  <c r="R120" i="1" s="1"/>
  <c r="S120" i="1" s="1"/>
  <c r="G120" i="1"/>
  <c r="T120" i="1" s="1"/>
  <c r="D120" i="1"/>
  <c r="E120" i="1" s="1"/>
  <c r="F120" i="1" s="1"/>
  <c r="AA120" i="1"/>
  <c r="O166" i="1"/>
  <c r="Q166" i="1" s="1"/>
  <c r="R166" i="1" s="1"/>
  <c r="S166" i="1" s="1"/>
  <c r="G166" i="1"/>
  <c r="T166" i="1" s="1"/>
  <c r="D166" i="1"/>
  <c r="E166" i="1" s="1"/>
  <c r="F166" i="1" s="1"/>
  <c r="AA166" i="1"/>
  <c r="O158" i="1"/>
  <c r="Q158" i="1" s="1"/>
  <c r="R158" i="1" s="1"/>
  <c r="S158" i="1" s="1"/>
  <c r="G158" i="1"/>
  <c r="T158" i="1" s="1"/>
  <c r="D158" i="1"/>
  <c r="E158" i="1" s="1"/>
  <c r="F158" i="1" s="1"/>
  <c r="AA158" i="1"/>
  <c r="O150" i="1"/>
  <c r="Q150" i="1" s="1"/>
  <c r="R150" i="1" s="1"/>
  <c r="G150" i="1"/>
  <c r="T150" i="1" s="1"/>
  <c r="D150" i="1"/>
  <c r="E150" i="1" s="1"/>
  <c r="F150" i="1" s="1"/>
  <c r="AA150" i="1"/>
  <c r="O142" i="1"/>
  <c r="Q142" i="1" s="1"/>
  <c r="R142" i="1" s="1"/>
  <c r="S142" i="1" s="1"/>
  <c r="G142" i="1"/>
  <c r="T142" i="1" s="1"/>
  <c r="D142" i="1"/>
  <c r="E142" i="1" s="1"/>
  <c r="F142" i="1" s="1"/>
  <c r="AA142" i="1"/>
  <c r="O134" i="1"/>
  <c r="Q134" i="1" s="1"/>
  <c r="R134" i="1" s="1"/>
  <c r="S134" i="1" s="1"/>
  <c r="G134" i="1"/>
  <c r="T134" i="1" s="1"/>
  <c r="D134" i="1"/>
  <c r="E134" i="1" s="1"/>
  <c r="F134" i="1" s="1"/>
  <c r="AA134" i="1"/>
  <c r="O126" i="1"/>
  <c r="Q126" i="1" s="1"/>
  <c r="R126" i="1" s="1"/>
  <c r="S126" i="1" s="1"/>
  <c r="G126" i="1"/>
  <c r="T126" i="1" s="1"/>
  <c r="D126" i="1"/>
  <c r="E126" i="1" s="1"/>
  <c r="F126" i="1" s="1"/>
  <c r="AA126" i="1"/>
  <c r="O118" i="1"/>
  <c r="Q118" i="1" s="1"/>
  <c r="R118" i="1" s="1"/>
  <c r="S118" i="1" s="1"/>
  <c r="G118" i="1"/>
  <c r="T118" i="1" s="1"/>
  <c r="D118" i="1"/>
  <c r="E118" i="1" s="1"/>
  <c r="F118" i="1" s="1"/>
  <c r="AA118" i="1"/>
  <c r="O110" i="1"/>
  <c r="Q110" i="1" s="1"/>
  <c r="R110" i="1" s="1"/>
  <c r="S110" i="1" s="1"/>
  <c r="G110" i="1"/>
  <c r="T110" i="1" s="1"/>
  <c r="D110" i="1"/>
  <c r="E110" i="1" s="1"/>
  <c r="F110" i="1" s="1"/>
  <c r="AA110" i="1"/>
  <c r="D170" i="1"/>
  <c r="E170" i="1" s="1"/>
  <c r="F170" i="1" s="1"/>
  <c r="AA170" i="1"/>
  <c r="O170" i="1"/>
  <c r="Q170" i="1" s="1"/>
  <c r="R170" i="1" s="1"/>
  <c r="S170" i="1" s="1"/>
  <c r="G170" i="1"/>
  <c r="T170" i="1" s="1"/>
  <c r="D106" i="1"/>
  <c r="E106" i="1" s="1"/>
  <c r="F106" i="1" s="1"/>
  <c r="AA106" i="1"/>
  <c r="O106" i="1"/>
  <c r="Q106" i="1" s="1"/>
  <c r="R106" i="1" s="1"/>
  <c r="S106" i="1" s="1"/>
  <c r="G106" i="1"/>
  <c r="T106" i="1" s="1"/>
  <c r="AA160" i="1"/>
  <c r="O160" i="1"/>
  <c r="Q160" i="1" s="1"/>
  <c r="R160" i="1" s="1"/>
  <c r="S160" i="1" s="1"/>
  <c r="G160" i="1"/>
  <c r="T160" i="1" s="1"/>
  <c r="D160" i="1"/>
  <c r="E160" i="1" s="1"/>
  <c r="F160" i="1" s="1"/>
  <c r="AA136" i="1"/>
  <c r="O136" i="1"/>
  <c r="Q136" i="1" s="1"/>
  <c r="R136" i="1" s="1"/>
  <c r="S136" i="1" s="1"/>
  <c r="G136" i="1"/>
  <c r="T136" i="1" s="1"/>
  <c r="D136" i="1"/>
  <c r="E136" i="1" s="1"/>
  <c r="F136" i="1" s="1"/>
  <c r="O174" i="1"/>
  <c r="Q174" i="1" s="1"/>
  <c r="R174" i="1" s="1"/>
  <c r="S174" i="1" s="1"/>
  <c r="G174" i="1"/>
  <c r="T174" i="1" s="1"/>
  <c r="D174" i="1"/>
  <c r="E174" i="1" s="1"/>
  <c r="F174" i="1" s="1"/>
  <c r="AA174" i="1"/>
  <c r="G173" i="1"/>
  <c r="T173" i="1" s="1"/>
  <c r="D173" i="1"/>
  <c r="E173" i="1" s="1"/>
  <c r="F173" i="1" s="1"/>
  <c r="AA173" i="1"/>
  <c r="O173" i="1"/>
  <c r="Q173" i="1" s="1"/>
  <c r="R173" i="1" s="1"/>
  <c r="S173" i="1" s="1"/>
  <c r="O165" i="1"/>
  <c r="Q165" i="1" s="1"/>
  <c r="R165" i="1" s="1"/>
  <c r="S165" i="1" s="1"/>
  <c r="G165" i="1"/>
  <c r="T165" i="1" s="1"/>
  <c r="D165" i="1"/>
  <c r="E165" i="1" s="1"/>
  <c r="F165" i="1" s="1"/>
  <c r="AA165" i="1"/>
  <c r="G157" i="1"/>
  <c r="T157" i="1" s="1"/>
  <c r="D157" i="1"/>
  <c r="E157" i="1" s="1"/>
  <c r="F157" i="1" s="1"/>
  <c r="AA157" i="1"/>
  <c r="O157" i="1"/>
  <c r="Q157" i="1" s="1"/>
  <c r="R157" i="1" s="1"/>
  <c r="S157" i="1" s="1"/>
  <c r="O149" i="1"/>
  <c r="Q149" i="1" s="1"/>
  <c r="R149" i="1" s="1"/>
  <c r="S149" i="1" s="1"/>
  <c r="G149" i="1"/>
  <c r="T149" i="1" s="1"/>
  <c r="D149" i="1"/>
  <c r="E149" i="1" s="1"/>
  <c r="F149" i="1" s="1"/>
  <c r="AA149" i="1"/>
  <c r="G141" i="1"/>
  <c r="T141" i="1" s="1"/>
  <c r="D141" i="1"/>
  <c r="E141" i="1" s="1"/>
  <c r="F141" i="1" s="1"/>
  <c r="AA141" i="1"/>
  <c r="O141" i="1"/>
  <c r="Q141" i="1" s="1"/>
  <c r="R141" i="1" s="1"/>
  <c r="S141" i="1" s="1"/>
  <c r="O133" i="1"/>
  <c r="Q133" i="1" s="1"/>
  <c r="R133" i="1" s="1"/>
  <c r="S133" i="1" s="1"/>
  <c r="G133" i="1"/>
  <c r="T133" i="1" s="1"/>
  <c r="D133" i="1"/>
  <c r="E133" i="1" s="1"/>
  <c r="F133" i="1" s="1"/>
  <c r="AA133" i="1"/>
  <c r="G125" i="1"/>
  <c r="T125" i="1" s="1"/>
  <c r="D125" i="1"/>
  <c r="E125" i="1" s="1"/>
  <c r="F125" i="1" s="1"/>
  <c r="AA125" i="1"/>
  <c r="O125" i="1"/>
  <c r="Q125" i="1" s="1"/>
  <c r="R125" i="1" s="1"/>
  <c r="O117" i="1"/>
  <c r="Q117" i="1" s="1"/>
  <c r="R117" i="1" s="1"/>
  <c r="S117" i="1" s="1"/>
  <c r="G117" i="1"/>
  <c r="T117" i="1" s="1"/>
  <c r="D117" i="1"/>
  <c r="E117" i="1" s="1"/>
  <c r="F117" i="1" s="1"/>
  <c r="AA117" i="1"/>
  <c r="G109" i="1"/>
  <c r="T109" i="1" s="1"/>
  <c r="D109" i="1"/>
  <c r="E109" i="1" s="1"/>
  <c r="F109" i="1" s="1"/>
  <c r="AA109" i="1"/>
  <c r="O109" i="1"/>
  <c r="Q109" i="1" s="1"/>
  <c r="R109" i="1" s="1"/>
  <c r="S109" i="1" s="1"/>
  <c r="G156" i="1"/>
  <c r="T156" i="1" s="1"/>
  <c r="D156" i="1"/>
  <c r="E156" i="1" s="1"/>
  <c r="F156" i="1" s="1"/>
  <c r="AA156" i="1"/>
  <c r="O156" i="1"/>
  <c r="Q156" i="1" s="1"/>
  <c r="R156" i="1" s="1"/>
  <c r="S156" i="1" s="1"/>
  <c r="G148" i="1"/>
  <c r="T148" i="1" s="1"/>
  <c r="D148" i="1"/>
  <c r="E148" i="1" s="1"/>
  <c r="F148" i="1" s="1"/>
  <c r="AA148" i="1"/>
  <c r="O148" i="1"/>
  <c r="Q148" i="1" s="1"/>
  <c r="R148" i="1" s="1"/>
  <c r="S148" i="1" s="1"/>
  <c r="G140" i="1"/>
  <c r="T140" i="1" s="1"/>
  <c r="D140" i="1"/>
  <c r="E140" i="1" s="1"/>
  <c r="F140" i="1" s="1"/>
  <c r="AA140" i="1"/>
  <c r="O140" i="1"/>
  <c r="Q140" i="1" s="1"/>
  <c r="R140" i="1" s="1"/>
  <c r="S140" i="1" s="1"/>
  <c r="G132" i="1"/>
  <c r="T132" i="1" s="1"/>
  <c r="D132" i="1"/>
  <c r="E132" i="1" s="1"/>
  <c r="F132" i="1" s="1"/>
  <c r="AA132" i="1"/>
  <c r="O132" i="1"/>
  <c r="Q132" i="1" s="1"/>
  <c r="R132" i="1" s="1"/>
  <c r="S132" i="1" s="1"/>
  <c r="G124" i="1"/>
  <c r="T124" i="1" s="1"/>
  <c r="D124" i="1"/>
  <c r="E124" i="1" s="1"/>
  <c r="F124" i="1" s="1"/>
  <c r="AA124" i="1"/>
  <c r="O124" i="1"/>
  <c r="Q124" i="1" s="1"/>
  <c r="R124" i="1" s="1"/>
  <c r="S124" i="1" s="1"/>
  <c r="G116" i="1"/>
  <c r="T116" i="1" s="1"/>
  <c r="D116" i="1"/>
  <c r="E116" i="1" s="1"/>
  <c r="F116" i="1" s="1"/>
  <c r="AA116" i="1"/>
  <c r="O116" i="1"/>
  <c r="Q116" i="1" s="1"/>
  <c r="R116" i="1" s="1"/>
  <c r="S116" i="1" s="1"/>
  <c r="G108" i="1"/>
  <c r="T108" i="1" s="1"/>
  <c r="D108" i="1"/>
  <c r="E108" i="1" s="1"/>
  <c r="F108" i="1" s="1"/>
  <c r="AA108" i="1"/>
  <c r="O108" i="1"/>
  <c r="Q108" i="1" s="1"/>
  <c r="R108" i="1" s="1"/>
  <c r="S108" i="1" s="1"/>
  <c r="G171" i="1"/>
  <c r="T171" i="1" s="1"/>
  <c r="AA171" i="1"/>
  <c r="D171" i="1"/>
  <c r="E171" i="1" s="1"/>
  <c r="F171" i="1" s="1"/>
  <c r="O171" i="1"/>
  <c r="Q171" i="1" s="1"/>
  <c r="R171" i="1" s="1"/>
  <c r="S171" i="1" s="1"/>
  <c r="AA163" i="1"/>
  <c r="O163" i="1"/>
  <c r="Q163" i="1" s="1"/>
  <c r="R163" i="1" s="1"/>
  <c r="S163" i="1" s="1"/>
  <c r="G163" i="1"/>
  <c r="T163" i="1" s="1"/>
  <c r="D163" i="1"/>
  <c r="E163" i="1" s="1"/>
  <c r="F163" i="1" s="1"/>
  <c r="AA155" i="1"/>
  <c r="G155" i="1"/>
  <c r="T155" i="1" s="1"/>
  <c r="O155" i="1"/>
  <c r="Q155" i="1" s="1"/>
  <c r="R155" i="1" s="1"/>
  <c r="S155" i="1" s="1"/>
  <c r="D155" i="1"/>
  <c r="E155" i="1" s="1"/>
  <c r="F155" i="1" s="1"/>
  <c r="G147" i="1"/>
  <c r="T147" i="1" s="1"/>
  <c r="AA147" i="1"/>
  <c r="O147" i="1"/>
  <c r="Q147" i="1" s="1"/>
  <c r="R147" i="1" s="1"/>
  <c r="S147" i="1" s="1"/>
  <c r="D147" i="1"/>
  <c r="E147" i="1" s="1"/>
  <c r="F147" i="1" s="1"/>
  <c r="AA139" i="1"/>
  <c r="O139" i="1"/>
  <c r="Q139" i="1" s="1"/>
  <c r="R139" i="1" s="1"/>
  <c r="S139" i="1" s="1"/>
  <c r="G139" i="1"/>
  <c r="T139" i="1" s="1"/>
  <c r="D139" i="1"/>
  <c r="E139" i="1" s="1"/>
  <c r="F139" i="1" s="1"/>
  <c r="G131" i="1"/>
  <c r="T131" i="1" s="1"/>
  <c r="D131" i="1"/>
  <c r="E131" i="1" s="1"/>
  <c r="F131" i="1" s="1"/>
  <c r="AA131" i="1"/>
  <c r="O131" i="1"/>
  <c r="Q131" i="1" s="1"/>
  <c r="R131" i="1" s="1"/>
  <c r="S131" i="1" s="1"/>
  <c r="D123" i="1"/>
  <c r="E123" i="1" s="1"/>
  <c r="F123" i="1" s="1"/>
  <c r="AA123" i="1"/>
  <c r="O123" i="1"/>
  <c r="Q123" i="1" s="1"/>
  <c r="R123" i="1" s="1"/>
  <c r="S123" i="1" s="1"/>
  <c r="G123" i="1"/>
  <c r="T123" i="1" s="1"/>
  <c r="G115" i="1"/>
  <c r="T115" i="1" s="1"/>
  <c r="AA115" i="1"/>
  <c r="O115" i="1"/>
  <c r="Q115" i="1" s="1"/>
  <c r="R115" i="1" s="1"/>
  <c r="S115" i="1" s="1"/>
  <c r="D115" i="1"/>
  <c r="E115" i="1" s="1"/>
  <c r="F115" i="1" s="1"/>
  <c r="D107" i="1"/>
  <c r="E107" i="1" s="1"/>
  <c r="F107" i="1" s="1"/>
  <c r="AA107" i="1"/>
  <c r="O107" i="1"/>
  <c r="Q107" i="1" s="1"/>
  <c r="R107" i="1" s="1"/>
  <c r="S107" i="1" s="1"/>
  <c r="G107" i="1"/>
  <c r="T107" i="1" s="1"/>
  <c r="C60" i="1"/>
  <c r="C68" i="1"/>
  <c r="C76" i="1"/>
  <c r="C84" i="1"/>
  <c r="C92" i="1"/>
  <c r="C100" i="1"/>
  <c r="C108" i="1"/>
  <c r="C116" i="1"/>
  <c r="C63" i="1"/>
  <c r="C71" i="1"/>
  <c r="C79" i="1"/>
  <c r="C87" i="1"/>
  <c r="C95" i="1"/>
  <c r="C103" i="1"/>
  <c r="C64" i="1"/>
  <c r="C72" i="1"/>
  <c r="C80" i="1"/>
  <c r="C88" i="1"/>
  <c r="C96" i="1"/>
  <c r="C104" i="1"/>
  <c r="C112" i="1"/>
  <c r="C59" i="1"/>
  <c r="C67" i="1"/>
  <c r="C75" i="1"/>
  <c r="C83" i="1"/>
  <c r="C91" i="1"/>
  <c r="C99" i="1"/>
  <c r="C58" i="1"/>
  <c r="C74" i="1"/>
  <c r="C90" i="1"/>
  <c r="C106" i="1"/>
  <c r="C117" i="1"/>
  <c r="C125" i="1"/>
  <c r="C133" i="1"/>
  <c r="P133" i="1" s="1"/>
  <c r="C141" i="1"/>
  <c r="P141" i="1" s="1"/>
  <c r="C149" i="1"/>
  <c r="P149" i="1" s="1"/>
  <c r="C157" i="1"/>
  <c r="P157" i="1" s="1"/>
  <c r="C165" i="1"/>
  <c r="P165" i="1" s="1"/>
  <c r="C173" i="1"/>
  <c r="P173" i="1" s="1"/>
  <c r="C61" i="1"/>
  <c r="C77" i="1"/>
  <c r="C93" i="1"/>
  <c r="C118" i="1"/>
  <c r="C126" i="1"/>
  <c r="C142" i="1"/>
  <c r="P142" i="1" s="1"/>
  <c r="C150" i="1"/>
  <c r="P150" i="1" s="1"/>
  <c r="C166" i="1"/>
  <c r="P166" i="1" s="1"/>
  <c r="C89" i="1"/>
  <c r="C132" i="1"/>
  <c r="P132" i="1" s="1"/>
  <c r="C107" i="1"/>
  <c r="C134" i="1"/>
  <c r="P134" i="1" s="1"/>
  <c r="C158" i="1"/>
  <c r="P158" i="1" s="1"/>
  <c r="C174" i="1"/>
  <c r="P174" i="1" s="1"/>
  <c r="C57" i="1"/>
  <c r="C124" i="1"/>
  <c r="C62" i="1"/>
  <c r="C78" i="1"/>
  <c r="C94" i="1"/>
  <c r="C109" i="1"/>
  <c r="C119" i="1"/>
  <c r="C127" i="1"/>
  <c r="P127" i="1" s="1"/>
  <c r="C135" i="1"/>
  <c r="P135" i="1" s="1"/>
  <c r="C143" i="1"/>
  <c r="P143" i="1" s="1"/>
  <c r="C151" i="1"/>
  <c r="P151" i="1" s="1"/>
  <c r="C159" i="1"/>
  <c r="P159" i="1" s="1"/>
  <c r="C167" i="1"/>
  <c r="P167" i="1" s="1"/>
  <c r="C175" i="1"/>
  <c r="P175" i="1" s="1"/>
  <c r="C120" i="1"/>
  <c r="C144" i="1"/>
  <c r="P144" i="1" s="1"/>
  <c r="C160" i="1"/>
  <c r="P160" i="1" s="1"/>
  <c r="C82" i="1"/>
  <c r="C98" i="1"/>
  <c r="C129" i="1"/>
  <c r="P129" i="1" s="1"/>
  <c r="C145" i="1"/>
  <c r="P145" i="1" s="1"/>
  <c r="C169" i="1"/>
  <c r="P169" i="1" s="1"/>
  <c r="C85" i="1"/>
  <c r="C113" i="1"/>
  <c r="C130" i="1"/>
  <c r="P130" i="1" s="1"/>
  <c r="C146" i="1"/>
  <c r="P146" i="1" s="1"/>
  <c r="C162" i="1"/>
  <c r="P162" i="1" s="1"/>
  <c r="C148" i="1"/>
  <c r="P148" i="1" s="1"/>
  <c r="C65" i="1"/>
  <c r="C81" i="1"/>
  <c r="C97" i="1"/>
  <c r="C110" i="1"/>
  <c r="C128" i="1"/>
  <c r="P128" i="1" s="1"/>
  <c r="C136" i="1"/>
  <c r="P136" i="1" s="1"/>
  <c r="C152" i="1"/>
  <c r="P152" i="1" s="1"/>
  <c r="C168" i="1"/>
  <c r="P168" i="1" s="1"/>
  <c r="C111" i="1"/>
  <c r="C137" i="1"/>
  <c r="P137" i="1" s="1"/>
  <c r="C161" i="1"/>
  <c r="P161" i="1" s="1"/>
  <c r="C154" i="1"/>
  <c r="P154" i="1" s="1"/>
  <c r="C115" i="1"/>
  <c r="C164" i="1"/>
  <c r="P164" i="1" s="1"/>
  <c r="C66" i="1"/>
  <c r="C121" i="1"/>
  <c r="C153" i="1"/>
  <c r="P153" i="1" s="1"/>
  <c r="C69" i="1"/>
  <c r="C122" i="1"/>
  <c r="C138" i="1"/>
  <c r="P138" i="1" s="1"/>
  <c r="C170" i="1"/>
  <c r="P170" i="1" s="1"/>
  <c r="C73" i="1"/>
  <c r="C156" i="1"/>
  <c r="P156" i="1" s="1"/>
  <c r="C101" i="1"/>
  <c r="C105" i="1"/>
  <c r="C172" i="1"/>
  <c r="P172" i="1" s="1"/>
  <c r="C70" i="1"/>
  <c r="AD52" i="1" s="1"/>
  <c r="C86" i="1"/>
  <c r="C102" i="1"/>
  <c r="C114" i="1"/>
  <c r="C123" i="1"/>
  <c r="C131" i="1"/>
  <c r="P131" i="1" s="1"/>
  <c r="C139" i="1"/>
  <c r="P139" i="1" s="1"/>
  <c r="C147" i="1"/>
  <c r="P147" i="1" s="1"/>
  <c r="C155" i="1"/>
  <c r="P155" i="1" s="1"/>
  <c r="C163" i="1"/>
  <c r="P163" i="1" s="1"/>
  <c r="C171" i="1"/>
  <c r="P171" i="1" s="1"/>
  <c r="C56" i="1"/>
  <c r="AD38" i="1" s="1"/>
  <c r="C140" i="1"/>
  <c r="P140" i="1" s="1"/>
  <c r="C52" i="1"/>
  <c r="AJ98" i="1"/>
  <c r="AE110" i="1"/>
  <c r="AE102" i="1"/>
  <c r="AJ105" i="1"/>
  <c r="AJ97" i="1"/>
  <c r="AJ89" i="1"/>
  <c r="AJ81" i="1"/>
  <c r="AJ73" i="1"/>
  <c r="AE109" i="1"/>
  <c r="AE101" i="1"/>
  <c r="AJ107" i="1"/>
  <c r="AJ75" i="1"/>
  <c r="AJ66" i="1"/>
  <c r="AJ112" i="1"/>
  <c r="AJ104" i="1"/>
  <c r="AJ96" i="1"/>
  <c r="AJ88" i="1"/>
  <c r="AJ80" i="1"/>
  <c r="AJ72" i="1"/>
  <c r="AJ64" i="1"/>
  <c r="AE108" i="1"/>
  <c r="AE100" i="1"/>
  <c r="AJ91" i="1"/>
  <c r="AE103" i="1"/>
  <c r="AJ90" i="1"/>
  <c r="AJ111" i="1"/>
  <c r="AJ103" i="1"/>
  <c r="AJ95" i="1"/>
  <c r="AJ87" i="1"/>
  <c r="AJ79" i="1"/>
  <c r="AJ71" i="1"/>
  <c r="AE115" i="1"/>
  <c r="AE107" i="1"/>
  <c r="AE99" i="1"/>
  <c r="AJ74" i="1"/>
  <c r="AJ110" i="1"/>
  <c r="AJ102" i="1"/>
  <c r="AJ94" i="1"/>
  <c r="AJ86" i="1"/>
  <c r="AJ78" i="1"/>
  <c r="AJ70" i="1"/>
  <c r="AE114" i="1"/>
  <c r="AE106" i="1"/>
  <c r="AE98" i="1"/>
  <c r="AJ83" i="1"/>
  <c r="AE111" i="1"/>
  <c r="AJ82" i="1"/>
  <c r="AJ109" i="1"/>
  <c r="AJ101" i="1"/>
  <c r="AJ93" i="1"/>
  <c r="AJ85" i="1"/>
  <c r="AJ77" i="1"/>
  <c r="AJ69" i="1"/>
  <c r="AE113" i="1"/>
  <c r="AE105" i="1"/>
  <c r="AE97" i="1"/>
  <c r="AJ99" i="1"/>
  <c r="AJ67" i="1"/>
  <c r="AJ106" i="1"/>
  <c r="AJ108" i="1"/>
  <c r="AJ100" i="1"/>
  <c r="AJ92" i="1"/>
  <c r="AJ84" i="1"/>
  <c r="AJ76" i="1"/>
  <c r="AJ68" i="1"/>
  <c r="AE112" i="1"/>
  <c r="AE104" i="1"/>
  <c r="AE96" i="1"/>
  <c r="P55" i="1"/>
  <c r="F52" i="1"/>
  <c r="G52" i="1"/>
  <c r="D56" i="1"/>
  <c r="E56" i="1" s="1"/>
  <c r="F56" i="1" s="1"/>
  <c r="G56" i="1"/>
  <c r="T56" i="1" s="1"/>
  <c r="I21" i="1"/>
  <c r="I22" i="1" s="1"/>
  <c r="P63" i="1" l="1"/>
  <c r="AD45" i="1"/>
  <c r="P98" i="1"/>
  <c r="AD87" i="1"/>
  <c r="P62" i="1"/>
  <c r="AD44" i="1"/>
  <c r="P89" i="1"/>
  <c r="AD78" i="1"/>
  <c r="P117" i="1"/>
  <c r="AD106" i="1"/>
  <c r="P72" i="1"/>
  <c r="AD54" i="1"/>
  <c r="P114" i="1"/>
  <c r="AD103" i="1"/>
  <c r="P73" i="1"/>
  <c r="AD55" i="1"/>
  <c r="P82" i="1"/>
  <c r="AD71" i="1"/>
  <c r="P124" i="1"/>
  <c r="AD113" i="1"/>
  <c r="P106" i="1"/>
  <c r="AD95" i="1"/>
  <c r="P67" i="1"/>
  <c r="AD49" i="1"/>
  <c r="P64" i="1"/>
  <c r="AD46" i="1"/>
  <c r="P108" i="1"/>
  <c r="AD97" i="1"/>
  <c r="P83" i="1"/>
  <c r="AD72" i="1"/>
  <c r="P123" i="1"/>
  <c r="AD112" i="1"/>
  <c r="P66" i="1"/>
  <c r="AD48" i="1"/>
  <c r="P61" i="1"/>
  <c r="AD43" i="1"/>
  <c r="P75" i="1"/>
  <c r="AD64" i="1"/>
  <c r="P116" i="1"/>
  <c r="AD105" i="1"/>
  <c r="P102" i="1"/>
  <c r="AD91" i="1"/>
  <c r="P115" i="1"/>
  <c r="AD104" i="1"/>
  <c r="P57" i="1"/>
  <c r="AD39" i="1"/>
  <c r="P90" i="1"/>
  <c r="AD79" i="1"/>
  <c r="P59" i="1"/>
  <c r="AD41" i="1"/>
  <c r="P103" i="1"/>
  <c r="AD92" i="1"/>
  <c r="P100" i="1"/>
  <c r="AD89" i="1"/>
  <c r="P77" i="1"/>
  <c r="AD66" i="1"/>
  <c r="P110" i="1"/>
  <c r="AD99" i="1"/>
  <c r="P70" i="1"/>
  <c r="P122" i="1"/>
  <c r="AD111" i="1"/>
  <c r="P97" i="1"/>
  <c r="AD86" i="1"/>
  <c r="P85" i="1"/>
  <c r="AD74" i="1"/>
  <c r="P120" i="1"/>
  <c r="AD109" i="1"/>
  <c r="P119" i="1"/>
  <c r="AD108" i="1"/>
  <c r="P126" i="1"/>
  <c r="AD115" i="1"/>
  <c r="P58" i="1"/>
  <c r="AD40" i="1"/>
  <c r="P104" i="1"/>
  <c r="AD93" i="1"/>
  <c r="P87" i="1"/>
  <c r="AD76" i="1"/>
  <c r="P84" i="1"/>
  <c r="AD73" i="1"/>
  <c r="P101" i="1"/>
  <c r="AD90" i="1"/>
  <c r="P80" i="1"/>
  <c r="AD69" i="1"/>
  <c r="P113" i="1"/>
  <c r="AD102" i="1"/>
  <c r="P112" i="1"/>
  <c r="AD101" i="1"/>
  <c r="P92" i="1"/>
  <c r="AD81" i="1"/>
  <c r="P69" i="1"/>
  <c r="AD51" i="1"/>
  <c r="P81" i="1"/>
  <c r="AD70" i="1"/>
  <c r="P109" i="1"/>
  <c r="AD98" i="1"/>
  <c r="P118" i="1"/>
  <c r="AD107" i="1"/>
  <c r="P99" i="1"/>
  <c r="AD88" i="1"/>
  <c r="P96" i="1"/>
  <c r="AD85" i="1"/>
  <c r="P79" i="1"/>
  <c r="AD68" i="1"/>
  <c r="P76" i="1"/>
  <c r="AD65" i="1"/>
  <c r="P121" i="1"/>
  <c r="AD110" i="1"/>
  <c r="P78" i="1"/>
  <c r="AD67" i="1"/>
  <c r="P60" i="1"/>
  <c r="AD42" i="1"/>
  <c r="P86" i="1"/>
  <c r="AD75" i="1"/>
  <c r="P74" i="1"/>
  <c r="AD56" i="1"/>
  <c r="P95" i="1"/>
  <c r="AD84" i="1"/>
  <c r="P105" i="1"/>
  <c r="AD94" i="1"/>
  <c r="P111" i="1"/>
  <c r="AD100" i="1"/>
  <c r="P65" i="1"/>
  <c r="AD47" i="1"/>
  <c r="P94" i="1"/>
  <c r="AD83" i="1"/>
  <c r="P107" i="1"/>
  <c r="AD96" i="1"/>
  <c r="P93" i="1"/>
  <c r="AD82" i="1"/>
  <c r="P91" i="1"/>
  <c r="AD80" i="1"/>
  <c r="P88" i="1"/>
  <c r="AD77" i="1"/>
  <c r="P71" i="1"/>
  <c r="AD53" i="1"/>
  <c r="P68" i="1"/>
  <c r="AD50" i="1"/>
  <c r="P125" i="1"/>
  <c r="AD114" i="1"/>
  <c r="H139" i="1"/>
  <c r="I139" i="1" s="1"/>
  <c r="J139" i="1" s="1"/>
  <c r="K139" i="1" s="1"/>
  <c r="L139" i="1" s="1"/>
  <c r="H155" i="1"/>
  <c r="I155" i="1" s="1"/>
  <c r="J155" i="1" s="1"/>
  <c r="K155" i="1" s="1"/>
  <c r="L155" i="1" s="1"/>
  <c r="H136" i="1"/>
  <c r="I136" i="1" s="1"/>
  <c r="J136" i="1" s="1"/>
  <c r="K136" i="1" s="1"/>
  <c r="L136" i="1" s="1"/>
  <c r="H111" i="1"/>
  <c r="I111" i="1" s="1"/>
  <c r="J111" i="1" s="1"/>
  <c r="K111" i="1" s="1"/>
  <c r="L111" i="1" s="1"/>
  <c r="H127" i="1"/>
  <c r="I127" i="1" s="1"/>
  <c r="J127" i="1" s="1"/>
  <c r="K127" i="1" s="1"/>
  <c r="L127" i="1" s="1"/>
  <c r="H143" i="1"/>
  <c r="I143" i="1" s="1"/>
  <c r="J143" i="1" s="1"/>
  <c r="K143" i="1" s="1"/>
  <c r="L143" i="1" s="1"/>
  <c r="H159" i="1"/>
  <c r="I159" i="1" s="1"/>
  <c r="J159" i="1" s="1"/>
  <c r="K159" i="1" s="1"/>
  <c r="L159" i="1" s="1"/>
  <c r="H154" i="1"/>
  <c r="I154" i="1" s="1"/>
  <c r="J154" i="1" s="1"/>
  <c r="K154" i="1" s="1"/>
  <c r="L154" i="1" s="1"/>
  <c r="H113" i="1"/>
  <c r="I113" i="1" s="1"/>
  <c r="J113" i="1" s="1"/>
  <c r="K113" i="1" s="1"/>
  <c r="L113" i="1" s="1"/>
  <c r="H161" i="1"/>
  <c r="I161" i="1" s="1"/>
  <c r="J161" i="1" s="1"/>
  <c r="K161" i="1" s="1"/>
  <c r="L161" i="1" s="1"/>
  <c r="H114" i="1"/>
  <c r="I114" i="1" s="1"/>
  <c r="J114" i="1" s="1"/>
  <c r="K114" i="1" s="1"/>
  <c r="L114" i="1" s="1"/>
  <c r="H130" i="1"/>
  <c r="I130" i="1" s="1"/>
  <c r="J130" i="1" s="1"/>
  <c r="K130" i="1" s="1"/>
  <c r="L130" i="1" s="1"/>
  <c r="C176" i="1"/>
  <c r="P176" i="1" s="1"/>
  <c r="U132" i="1"/>
  <c r="V132" i="1" s="1"/>
  <c r="U148" i="1"/>
  <c r="V148" i="1" s="1"/>
  <c r="U109" i="1"/>
  <c r="V109" i="1" s="1"/>
  <c r="U141" i="1"/>
  <c r="V141" i="1" s="1"/>
  <c r="U157" i="1"/>
  <c r="V157" i="1" s="1"/>
  <c r="U173" i="1"/>
  <c r="V173" i="1" s="1"/>
  <c r="H128" i="1"/>
  <c r="I128" i="1" s="1"/>
  <c r="J128" i="1" s="1"/>
  <c r="K128" i="1" s="1"/>
  <c r="L128" i="1" s="1"/>
  <c r="H168" i="1"/>
  <c r="I168" i="1" s="1"/>
  <c r="J168" i="1" s="1"/>
  <c r="K168" i="1" s="1"/>
  <c r="L168" i="1" s="1"/>
  <c r="U172" i="1"/>
  <c r="V172" i="1" s="1"/>
  <c r="U171" i="1"/>
  <c r="V171" i="1" s="1"/>
  <c r="U116" i="1"/>
  <c r="V116" i="1" s="1"/>
  <c r="H172" i="1"/>
  <c r="I172" i="1" s="1"/>
  <c r="J172" i="1" s="1"/>
  <c r="K172" i="1" s="1"/>
  <c r="L172" i="1" s="1"/>
  <c r="AI81" i="1"/>
  <c r="AI67" i="1"/>
  <c r="U139" i="1"/>
  <c r="V139" i="1" s="1"/>
  <c r="U136" i="1"/>
  <c r="V136" i="1" s="1"/>
  <c r="U128" i="1"/>
  <c r="V128" i="1" s="1"/>
  <c r="U168" i="1"/>
  <c r="V168" i="1" s="1"/>
  <c r="AI80" i="1"/>
  <c r="H163" i="1"/>
  <c r="I163" i="1" s="1"/>
  <c r="J163" i="1" s="1"/>
  <c r="K163" i="1" s="1"/>
  <c r="L163" i="1" s="1"/>
  <c r="H160" i="1"/>
  <c r="I160" i="1" s="1"/>
  <c r="J160" i="1" s="1"/>
  <c r="K160" i="1" s="1"/>
  <c r="L160" i="1" s="1"/>
  <c r="H152" i="1"/>
  <c r="I152" i="1" s="1"/>
  <c r="J152" i="1" s="1"/>
  <c r="K152" i="1" s="1"/>
  <c r="L152" i="1" s="1"/>
  <c r="AI78" i="1"/>
  <c r="U163" i="1"/>
  <c r="V163" i="1" s="1"/>
  <c r="U160" i="1"/>
  <c r="V160" i="1" s="1"/>
  <c r="U152" i="1"/>
  <c r="V152" i="1" s="1"/>
  <c r="H175" i="1"/>
  <c r="I175" i="1" s="1"/>
  <c r="J175" i="1" s="1"/>
  <c r="K175" i="1" s="1"/>
  <c r="L175" i="1" s="1"/>
  <c r="AI77" i="1"/>
  <c r="AI94" i="1"/>
  <c r="H116" i="1"/>
  <c r="I116" i="1" s="1"/>
  <c r="J116" i="1" s="1"/>
  <c r="K116" i="1" s="1"/>
  <c r="L116" i="1" s="1"/>
  <c r="H132" i="1"/>
  <c r="I132" i="1" s="1"/>
  <c r="J132" i="1" s="1"/>
  <c r="K132" i="1" s="1"/>
  <c r="L132" i="1" s="1"/>
  <c r="H148" i="1"/>
  <c r="I148" i="1" s="1"/>
  <c r="J148" i="1" s="1"/>
  <c r="K148" i="1" s="1"/>
  <c r="L148" i="1" s="1"/>
  <c r="H109" i="1"/>
  <c r="I109" i="1" s="1"/>
  <c r="J109" i="1" s="1"/>
  <c r="K109" i="1" s="1"/>
  <c r="L109" i="1" s="1"/>
  <c r="H125" i="1"/>
  <c r="I125" i="1" s="1"/>
  <c r="J125" i="1" s="1"/>
  <c r="K125" i="1" s="1"/>
  <c r="L125" i="1" s="1"/>
  <c r="H141" i="1"/>
  <c r="I141" i="1" s="1"/>
  <c r="J141" i="1" s="1"/>
  <c r="K141" i="1" s="1"/>
  <c r="L141" i="1" s="1"/>
  <c r="H157" i="1"/>
  <c r="I157" i="1" s="1"/>
  <c r="J157" i="1" s="1"/>
  <c r="K157" i="1" s="1"/>
  <c r="L157" i="1" s="1"/>
  <c r="H173" i="1"/>
  <c r="I173" i="1" s="1"/>
  <c r="J173" i="1" s="1"/>
  <c r="K173" i="1" s="1"/>
  <c r="L173" i="1" s="1"/>
  <c r="U140" i="1"/>
  <c r="V140" i="1" s="1"/>
  <c r="U164" i="1"/>
  <c r="V164" i="1" s="1"/>
  <c r="U131" i="1"/>
  <c r="V131" i="1" s="1"/>
  <c r="H147" i="1"/>
  <c r="I147" i="1" s="1"/>
  <c r="J147" i="1" s="1"/>
  <c r="K147" i="1" s="1"/>
  <c r="L147" i="1" s="1"/>
  <c r="U108" i="1"/>
  <c r="V108" i="1" s="1"/>
  <c r="U124" i="1"/>
  <c r="V124" i="1" s="1"/>
  <c r="U154" i="1"/>
  <c r="V154" i="1" s="1"/>
  <c r="U113" i="1"/>
  <c r="V113" i="1" s="1"/>
  <c r="H129" i="1"/>
  <c r="I129" i="1" s="1"/>
  <c r="J129" i="1" s="1"/>
  <c r="K129" i="1" s="1"/>
  <c r="L129" i="1" s="1"/>
  <c r="H145" i="1"/>
  <c r="I145" i="1" s="1"/>
  <c r="J145" i="1" s="1"/>
  <c r="K145" i="1" s="1"/>
  <c r="L145" i="1" s="1"/>
  <c r="U161" i="1"/>
  <c r="V161" i="1" s="1"/>
  <c r="U130" i="1"/>
  <c r="V130" i="1" s="1"/>
  <c r="U162" i="1"/>
  <c r="V162" i="1" s="1"/>
  <c r="H115" i="1"/>
  <c r="I115" i="1" s="1"/>
  <c r="J115" i="1" s="1"/>
  <c r="K115" i="1" s="1"/>
  <c r="L115" i="1" s="1"/>
  <c r="H131" i="1"/>
  <c r="I131" i="1" s="1"/>
  <c r="J131" i="1" s="1"/>
  <c r="K131" i="1" s="1"/>
  <c r="L131" i="1" s="1"/>
  <c r="H108" i="1"/>
  <c r="I108" i="1" s="1"/>
  <c r="J108" i="1" s="1"/>
  <c r="K108" i="1" s="1"/>
  <c r="L108" i="1" s="1"/>
  <c r="H124" i="1"/>
  <c r="I124" i="1" s="1"/>
  <c r="J124" i="1" s="1"/>
  <c r="K124" i="1" s="1"/>
  <c r="L124" i="1" s="1"/>
  <c r="H140" i="1"/>
  <c r="I140" i="1" s="1"/>
  <c r="J140" i="1" s="1"/>
  <c r="K140" i="1" s="1"/>
  <c r="L140" i="1" s="1"/>
  <c r="H156" i="1"/>
  <c r="I156" i="1" s="1"/>
  <c r="J156" i="1" s="1"/>
  <c r="K156" i="1" s="1"/>
  <c r="L156" i="1" s="1"/>
  <c r="H164" i="1"/>
  <c r="I164" i="1" s="1"/>
  <c r="J164" i="1" s="1"/>
  <c r="K164" i="1" s="1"/>
  <c r="L164" i="1" s="1"/>
  <c r="U112" i="1"/>
  <c r="V112" i="1" s="1"/>
  <c r="U144" i="1"/>
  <c r="V144" i="1" s="1"/>
  <c r="U129" i="1"/>
  <c r="V129" i="1" s="1"/>
  <c r="U145" i="1"/>
  <c r="V145" i="1" s="1"/>
  <c r="AI93" i="1"/>
  <c r="U107" i="1"/>
  <c r="V107" i="1" s="1"/>
  <c r="U123" i="1"/>
  <c r="V123" i="1" s="1"/>
  <c r="U155" i="1"/>
  <c r="V155" i="1" s="1"/>
  <c r="H171" i="1"/>
  <c r="I171" i="1" s="1"/>
  <c r="J171" i="1" s="1"/>
  <c r="K171" i="1" s="1"/>
  <c r="L171" i="1" s="1"/>
  <c r="U106" i="1"/>
  <c r="V106" i="1" s="1"/>
  <c r="H110" i="1"/>
  <c r="I110" i="1" s="1"/>
  <c r="J110" i="1" s="1"/>
  <c r="K110" i="1" s="1"/>
  <c r="L110" i="1" s="1"/>
  <c r="H126" i="1"/>
  <c r="I126" i="1" s="1"/>
  <c r="J126" i="1" s="1"/>
  <c r="K126" i="1" s="1"/>
  <c r="L126" i="1" s="1"/>
  <c r="H142" i="1"/>
  <c r="I142" i="1" s="1"/>
  <c r="J142" i="1" s="1"/>
  <c r="K142" i="1" s="1"/>
  <c r="L142" i="1" s="1"/>
  <c r="H158" i="1"/>
  <c r="I158" i="1" s="1"/>
  <c r="J158" i="1" s="1"/>
  <c r="K158" i="1" s="1"/>
  <c r="L158" i="1" s="1"/>
  <c r="H120" i="1"/>
  <c r="I120" i="1" s="1"/>
  <c r="J120" i="1" s="1"/>
  <c r="K120" i="1" s="1"/>
  <c r="L120" i="1" s="1"/>
  <c r="U146" i="1"/>
  <c r="V146" i="1" s="1"/>
  <c r="H121" i="1"/>
  <c r="I121" i="1" s="1"/>
  <c r="J121" i="1" s="1"/>
  <c r="K121" i="1" s="1"/>
  <c r="L121" i="1" s="1"/>
  <c r="U137" i="1"/>
  <c r="V137" i="1" s="1"/>
  <c r="H153" i="1"/>
  <c r="I153" i="1" s="1"/>
  <c r="J153" i="1" s="1"/>
  <c r="K153" i="1" s="1"/>
  <c r="L153" i="1" s="1"/>
  <c r="H169" i="1"/>
  <c r="I169" i="1" s="1"/>
  <c r="J169" i="1" s="1"/>
  <c r="K169" i="1" s="1"/>
  <c r="L169" i="1" s="1"/>
  <c r="U122" i="1"/>
  <c r="V122" i="1" s="1"/>
  <c r="U138" i="1"/>
  <c r="V138" i="1" s="1"/>
  <c r="U121" i="1"/>
  <c r="V121" i="1" s="1"/>
  <c r="U153" i="1"/>
  <c r="V153" i="1" s="1"/>
  <c r="U169" i="1"/>
  <c r="V169" i="1" s="1"/>
  <c r="S125" i="1"/>
  <c r="U125" i="1" s="1"/>
  <c r="V125" i="1" s="1"/>
  <c r="AI71" i="1"/>
  <c r="O176" i="1"/>
  <c r="Q176" i="1" s="1"/>
  <c r="R176" i="1" s="1"/>
  <c r="S176" i="1" s="1"/>
  <c r="G176" i="1"/>
  <c r="T176" i="1" s="1"/>
  <c r="D176" i="1"/>
  <c r="E176" i="1" s="1"/>
  <c r="F176" i="1" s="1"/>
  <c r="AA176" i="1"/>
  <c r="H107" i="1"/>
  <c r="I107" i="1" s="1"/>
  <c r="J107" i="1" s="1"/>
  <c r="K107" i="1" s="1"/>
  <c r="L107" i="1" s="1"/>
  <c r="H123" i="1"/>
  <c r="I123" i="1" s="1"/>
  <c r="J123" i="1" s="1"/>
  <c r="K123" i="1" s="1"/>
  <c r="L123" i="1" s="1"/>
  <c r="H106" i="1"/>
  <c r="I106" i="1" s="1"/>
  <c r="J106" i="1" s="1"/>
  <c r="K106" i="1" s="1"/>
  <c r="L106" i="1" s="1"/>
  <c r="U110" i="1"/>
  <c r="V110" i="1" s="1"/>
  <c r="U126" i="1"/>
  <c r="V126" i="1" s="1"/>
  <c r="U142" i="1"/>
  <c r="V142" i="1" s="1"/>
  <c r="U158" i="1"/>
  <c r="V158" i="1" s="1"/>
  <c r="U120" i="1"/>
  <c r="V120" i="1" s="1"/>
  <c r="H146" i="1"/>
  <c r="I146" i="1" s="1"/>
  <c r="J146" i="1" s="1"/>
  <c r="K146" i="1" s="1"/>
  <c r="L146" i="1" s="1"/>
  <c r="U111" i="1"/>
  <c r="V111" i="1" s="1"/>
  <c r="U127" i="1"/>
  <c r="V127" i="1" s="1"/>
  <c r="U143" i="1"/>
  <c r="V143" i="1" s="1"/>
  <c r="U159" i="1"/>
  <c r="V159" i="1" s="1"/>
  <c r="U175" i="1"/>
  <c r="V175" i="1" s="1"/>
  <c r="H137" i="1"/>
  <c r="I137" i="1" s="1"/>
  <c r="J137" i="1" s="1"/>
  <c r="K137" i="1" s="1"/>
  <c r="L137" i="1" s="1"/>
  <c r="H122" i="1"/>
  <c r="I122" i="1" s="1"/>
  <c r="J122" i="1" s="1"/>
  <c r="K122" i="1" s="1"/>
  <c r="L122" i="1" s="1"/>
  <c r="H138" i="1"/>
  <c r="I138" i="1" s="1"/>
  <c r="J138" i="1" s="1"/>
  <c r="K138" i="1" s="1"/>
  <c r="L138" i="1" s="1"/>
  <c r="U156" i="1"/>
  <c r="V156" i="1" s="1"/>
  <c r="H119" i="1"/>
  <c r="I119" i="1" s="1"/>
  <c r="J119" i="1" s="1"/>
  <c r="K119" i="1" s="1"/>
  <c r="L119" i="1" s="1"/>
  <c r="H135" i="1"/>
  <c r="I135" i="1" s="1"/>
  <c r="J135" i="1" s="1"/>
  <c r="K135" i="1" s="1"/>
  <c r="L135" i="1" s="1"/>
  <c r="H151" i="1"/>
  <c r="I151" i="1" s="1"/>
  <c r="J151" i="1" s="1"/>
  <c r="K151" i="1" s="1"/>
  <c r="L151" i="1" s="1"/>
  <c r="H167" i="1"/>
  <c r="I167" i="1" s="1"/>
  <c r="J167" i="1" s="1"/>
  <c r="K167" i="1" s="1"/>
  <c r="L167" i="1" s="1"/>
  <c r="H112" i="1"/>
  <c r="I112" i="1" s="1"/>
  <c r="J112" i="1" s="1"/>
  <c r="K112" i="1" s="1"/>
  <c r="L112" i="1" s="1"/>
  <c r="H144" i="1"/>
  <c r="I144" i="1" s="1"/>
  <c r="J144" i="1" s="1"/>
  <c r="K144" i="1" s="1"/>
  <c r="L144" i="1" s="1"/>
  <c r="AI65" i="1"/>
  <c r="U115" i="1"/>
  <c r="V115" i="1" s="1"/>
  <c r="U147" i="1"/>
  <c r="V147" i="1" s="1"/>
  <c r="H117" i="1"/>
  <c r="I117" i="1" s="1"/>
  <c r="J117" i="1" s="1"/>
  <c r="K117" i="1" s="1"/>
  <c r="L117" i="1" s="1"/>
  <c r="H133" i="1"/>
  <c r="I133" i="1" s="1"/>
  <c r="J133" i="1" s="1"/>
  <c r="K133" i="1" s="1"/>
  <c r="L133" i="1" s="1"/>
  <c r="H149" i="1"/>
  <c r="I149" i="1" s="1"/>
  <c r="J149" i="1" s="1"/>
  <c r="K149" i="1" s="1"/>
  <c r="L149" i="1" s="1"/>
  <c r="H165" i="1"/>
  <c r="I165" i="1" s="1"/>
  <c r="J165" i="1" s="1"/>
  <c r="K165" i="1" s="1"/>
  <c r="L165" i="1" s="1"/>
  <c r="H174" i="1"/>
  <c r="I174" i="1" s="1"/>
  <c r="J174" i="1" s="1"/>
  <c r="K174" i="1" s="1"/>
  <c r="L174" i="1" s="1"/>
  <c r="U170" i="1"/>
  <c r="V170" i="1" s="1"/>
  <c r="H118" i="1"/>
  <c r="I118" i="1" s="1"/>
  <c r="J118" i="1" s="1"/>
  <c r="K118" i="1" s="1"/>
  <c r="L118" i="1" s="1"/>
  <c r="H134" i="1"/>
  <c r="I134" i="1" s="1"/>
  <c r="J134" i="1" s="1"/>
  <c r="K134" i="1" s="1"/>
  <c r="L134" i="1" s="1"/>
  <c r="H150" i="1"/>
  <c r="I150" i="1" s="1"/>
  <c r="J150" i="1" s="1"/>
  <c r="K150" i="1" s="1"/>
  <c r="L150" i="1" s="1"/>
  <c r="H166" i="1"/>
  <c r="I166" i="1" s="1"/>
  <c r="J166" i="1" s="1"/>
  <c r="K166" i="1" s="1"/>
  <c r="L166" i="1" s="1"/>
  <c r="S114" i="1"/>
  <c r="U114" i="1" s="1"/>
  <c r="V114" i="1" s="1"/>
  <c r="AI86" i="1"/>
  <c r="U117" i="1"/>
  <c r="V117" i="1" s="1"/>
  <c r="U133" i="1"/>
  <c r="V133" i="1" s="1"/>
  <c r="U149" i="1"/>
  <c r="V149" i="1" s="1"/>
  <c r="U165" i="1"/>
  <c r="V165" i="1" s="1"/>
  <c r="U174" i="1"/>
  <c r="V174" i="1" s="1"/>
  <c r="H170" i="1"/>
  <c r="I170" i="1" s="1"/>
  <c r="J170" i="1" s="1"/>
  <c r="K170" i="1" s="1"/>
  <c r="L170" i="1" s="1"/>
  <c r="U118" i="1"/>
  <c r="V118" i="1" s="1"/>
  <c r="U134" i="1"/>
  <c r="V134" i="1" s="1"/>
  <c r="S150" i="1"/>
  <c r="U150" i="1" s="1"/>
  <c r="V150" i="1" s="1"/>
  <c r="U166" i="1"/>
  <c r="V166" i="1" s="1"/>
  <c r="U119" i="1"/>
  <c r="V119" i="1" s="1"/>
  <c r="U135" i="1"/>
  <c r="V135" i="1" s="1"/>
  <c r="U151" i="1"/>
  <c r="V151" i="1" s="1"/>
  <c r="U167" i="1"/>
  <c r="V167" i="1" s="1"/>
  <c r="H162" i="1"/>
  <c r="I162" i="1" s="1"/>
  <c r="J162" i="1" s="1"/>
  <c r="K162" i="1" s="1"/>
  <c r="L162" i="1" s="1"/>
  <c r="AI90" i="1"/>
  <c r="AI87" i="1"/>
  <c r="AI85" i="1"/>
  <c r="AI69" i="1"/>
  <c r="AI95" i="1"/>
  <c r="AI74" i="1"/>
  <c r="AI68" i="1"/>
  <c r="AI66" i="1"/>
  <c r="AI88" i="1"/>
  <c r="AI91" i="1"/>
  <c r="AI72" i="1"/>
  <c r="AI76" i="1"/>
  <c r="AI89" i="1"/>
  <c r="AI82" i="1"/>
  <c r="AI79" i="1"/>
  <c r="AI70" i="1"/>
  <c r="AI64" i="1"/>
  <c r="AI73" i="1"/>
  <c r="AI84" i="1"/>
  <c r="AI92" i="1"/>
  <c r="AI75" i="1"/>
  <c r="AI83" i="1"/>
  <c r="H56" i="1"/>
  <c r="I56" i="1" s="1"/>
  <c r="J56" i="1" s="1"/>
  <c r="K56" i="1" s="1"/>
  <c r="L56" i="1" s="1"/>
  <c r="AI112" i="1"/>
  <c r="AI98" i="1"/>
  <c r="AI108" i="1"/>
  <c r="AI109" i="1"/>
  <c r="AI103" i="1"/>
  <c r="AI97" i="1"/>
  <c r="AI111" i="1"/>
  <c r="AI99" i="1"/>
  <c r="AI96" i="1"/>
  <c r="AI100" i="1"/>
  <c r="AI102" i="1"/>
  <c r="AI105" i="1"/>
  <c r="AI110" i="1"/>
  <c r="AI107" i="1"/>
  <c r="AI104" i="1"/>
  <c r="AI106" i="1"/>
  <c r="AI101" i="1"/>
  <c r="AJ113" i="1"/>
  <c r="H52" i="1"/>
  <c r="I52" i="1" s="1"/>
  <c r="J52" i="1" s="1"/>
  <c r="K52" i="1" s="1"/>
  <c r="L52" i="1" s="1"/>
  <c r="G35" i="1" s="1"/>
  <c r="K44" i="1" s="1"/>
  <c r="P56" i="1"/>
  <c r="W170" i="1" l="1"/>
  <c r="X170" i="1" s="1"/>
  <c r="Y170" i="1" s="1"/>
  <c r="Z170" i="1" s="1"/>
  <c r="AL107" i="1"/>
  <c r="W146" i="1"/>
  <c r="X146" i="1" s="1"/>
  <c r="Y146" i="1" s="1"/>
  <c r="Z146" i="1" s="1"/>
  <c r="AL83" i="1"/>
  <c r="W130" i="1"/>
  <c r="X130" i="1" s="1"/>
  <c r="Y130" i="1" s="1"/>
  <c r="Z130" i="1" s="1"/>
  <c r="AL67" i="1"/>
  <c r="W160" i="1"/>
  <c r="X160" i="1" s="1"/>
  <c r="Y160" i="1" s="1"/>
  <c r="Z160" i="1" s="1"/>
  <c r="AL97" i="1"/>
  <c r="W172" i="1"/>
  <c r="X172" i="1" s="1"/>
  <c r="Y172" i="1" s="1"/>
  <c r="Z172" i="1" s="1"/>
  <c r="AL109" i="1"/>
  <c r="W132" i="1"/>
  <c r="X132" i="1" s="1"/>
  <c r="Y132" i="1" s="1"/>
  <c r="Z132" i="1" s="1"/>
  <c r="AL69" i="1"/>
  <c r="W117" i="1"/>
  <c r="X117" i="1" s="1"/>
  <c r="Y117" i="1" s="1"/>
  <c r="Z117" i="1" s="1"/>
  <c r="AG106" i="1"/>
  <c r="W121" i="1"/>
  <c r="X121" i="1" s="1"/>
  <c r="Y121" i="1" s="1"/>
  <c r="Z121" i="1" s="1"/>
  <c r="AG110" i="1"/>
  <c r="W123" i="1"/>
  <c r="X123" i="1" s="1"/>
  <c r="Y123" i="1" s="1"/>
  <c r="Z123" i="1" s="1"/>
  <c r="AG112" i="1"/>
  <c r="W131" i="1"/>
  <c r="X131" i="1" s="1"/>
  <c r="Y131" i="1" s="1"/>
  <c r="Z131" i="1" s="1"/>
  <c r="AL68" i="1"/>
  <c r="W163" i="1"/>
  <c r="X163" i="1" s="1"/>
  <c r="Y163" i="1" s="1"/>
  <c r="Z163" i="1" s="1"/>
  <c r="AL100" i="1"/>
  <c r="W136" i="1"/>
  <c r="X136" i="1" s="1"/>
  <c r="Y136" i="1" s="1"/>
  <c r="Z136" i="1" s="1"/>
  <c r="AL73" i="1"/>
  <c r="W138" i="1"/>
  <c r="X138" i="1" s="1"/>
  <c r="Y138" i="1" s="1"/>
  <c r="Z138" i="1" s="1"/>
  <c r="AL75" i="1"/>
  <c r="W107" i="1"/>
  <c r="X107" i="1" s="1"/>
  <c r="Y107" i="1" s="1"/>
  <c r="Z107" i="1" s="1"/>
  <c r="AG96" i="1"/>
  <c r="W164" i="1"/>
  <c r="X164" i="1" s="1"/>
  <c r="Y164" i="1" s="1"/>
  <c r="Z164" i="1" s="1"/>
  <c r="AL101" i="1"/>
  <c r="W139" i="1"/>
  <c r="X139" i="1" s="1"/>
  <c r="Y139" i="1" s="1"/>
  <c r="Z139" i="1" s="1"/>
  <c r="AL76" i="1"/>
  <c r="W118" i="1"/>
  <c r="X118" i="1" s="1"/>
  <c r="Y118" i="1" s="1"/>
  <c r="Z118" i="1" s="1"/>
  <c r="AG107" i="1"/>
  <c r="W114" i="1"/>
  <c r="X114" i="1" s="1"/>
  <c r="Y114" i="1" s="1"/>
  <c r="Z114" i="1" s="1"/>
  <c r="AG103" i="1"/>
  <c r="W175" i="1"/>
  <c r="X175" i="1" s="1"/>
  <c r="Y175" i="1" s="1"/>
  <c r="Z175" i="1" s="1"/>
  <c r="AL112" i="1"/>
  <c r="W142" i="1"/>
  <c r="X142" i="1" s="1"/>
  <c r="Y142" i="1" s="1"/>
  <c r="Z142" i="1" s="1"/>
  <c r="AL79" i="1"/>
  <c r="W122" i="1"/>
  <c r="X122" i="1" s="1"/>
  <c r="Y122" i="1" s="1"/>
  <c r="Z122" i="1" s="1"/>
  <c r="AG111" i="1"/>
  <c r="W140" i="1"/>
  <c r="X140" i="1" s="1"/>
  <c r="Y140" i="1" s="1"/>
  <c r="Z140" i="1" s="1"/>
  <c r="AL77" i="1"/>
  <c r="W173" i="1"/>
  <c r="X173" i="1" s="1"/>
  <c r="Y173" i="1" s="1"/>
  <c r="Z173" i="1" s="1"/>
  <c r="AL110" i="1"/>
  <c r="W166" i="1"/>
  <c r="X166" i="1" s="1"/>
  <c r="Y166" i="1" s="1"/>
  <c r="Z166" i="1" s="1"/>
  <c r="AL103" i="1"/>
  <c r="W155" i="1"/>
  <c r="X155" i="1" s="1"/>
  <c r="Y155" i="1" s="1"/>
  <c r="Z155" i="1" s="1"/>
  <c r="AL92" i="1"/>
  <c r="W128" i="1"/>
  <c r="X128" i="1" s="1"/>
  <c r="Y128" i="1" s="1"/>
  <c r="Z128" i="1" s="1"/>
  <c r="AL65" i="1"/>
  <c r="W150" i="1"/>
  <c r="X150" i="1" s="1"/>
  <c r="Y150" i="1" s="1"/>
  <c r="Z150" i="1" s="1"/>
  <c r="AL87" i="1"/>
  <c r="W120" i="1"/>
  <c r="X120" i="1" s="1"/>
  <c r="Y120" i="1" s="1"/>
  <c r="Z120" i="1" s="1"/>
  <c r="AG109" i="1"/>
  <c r="W161" i="1"/>
  <c r="X161" i="1" s="1"/>
  <c r="Y161" i="1" s="1"/>
  <c r="Z161" i="1" s="1"/>
  <c r="AL98" i="1"/>
  <c r="W134" i="1"/>
  <c r="X134" i="1" s="1"/>
  <c r="Y134" i="1" s="1"/>
  <c r="Z134" i="1" s="1"/>
  <c r="AL71" i="1"/>
  <c r="W158" i="1"/>
  <c r="X158" i="1" s="1"/>
  <c r="Y158" i="1" s="1"/>
  <c r="Z158" i="1" s="1"/>
  <c r="AL95" i="1"/>
  <c r="W167" i="1"/>
  <c r="X167" i="1" s="1"/>
  <c r="Y167" i="1" s="1"/>
  <c r="Z167" i="1" s="1"/>
  <c r="AL104" i="1"/>
  <c r="W159" i="1"/>
  <c r="X159" i="1" s="1"/>
  <c r="Y159" i="1" s="1"/>
  <c r="Z159" i="1" s="1"/>
  <c r="AL96" i="1"/>
  <c r="W126" i="1"/>
  <c r="X126" i="1" s="1"/>
  <c r="Y126" i="1" s="1"/>
  <c r="Z126" i="1" s="1"/>
  <c r="AG115" i="1"/>
  <c r="W145" i="1"/>
  <c r="X145" i="1" s="1"/>
  <c r="Y145" i="1" s="1"/>
  <c r="Z145" i="1" s="1"/>
  <c r="AL82" i="1"/>
  <c r="W113" i="1"/>
  <c r="X113" i="1" s="1"/>
  <c r="Y113" i="1" s="1"/>
  <c r="Z113" i="1" s="1"/>
  <c r="AG102" i="1"/>
  <c r="W157" i="1"/>
  <c r="X157" i="1" s="1"/>
  <c r="Y157" i="1" s="1"/>
  <c r="Z157" i="1" s="1"/>
  <c r="AL94" i="1"/>
  <c r="W151" i="1"/>
  <c r="X151" i="1" s="1"/>
  <c r="Y151" i="1" s="1"/>
  <c r="Z151" i="1" s="1"/>
  <c r="AL88" i="1"/>
  <c r="W153" i="1"/>
  <c r="X153" i="1" s="1"/>
  <c r="Y153" i="1" s="1"/>
  <c r="Z153" i="1" s="1"/>
  <c r="AL90" i="1"/>
  <c r="W174" i="1"/>
  <c r="X174" i="1" s="1"/>
  <c r="Y174" i="1" s="1"/>
  <c r="Z174" i="1" s="1"/>
  <c r="AL111" i="1"/>
  <c r="W143" i="1"/>
  <c r="X143" i="1" s="1"/>
  <c r="Y143" i="1" s="1"/>
  <c r="Z143" i="1" s="1"/>
  <c r="AL80" i="1"/>
  <c r="W110" i="1"/>
  <c r="X110" i="1" s="1"/>
  <c r="Y110" i="1" s="1"/>
  <c r="Z110" i="1" s="1"/>
  <c r="AG99" i="1"/>
  <c r="W129" i="1"/>
  <c r="X129" i="1" s="1"/>
  <c r="Y129" i="1" s="1"/>
  <c r="Z129" i="1" s="1"/>
  <c r="AL66" i="1"/>
  <c r="W154" i="1"/>
  <c r="X154" i="1" s="1"/>
  <c r="Y154" i="1" s="1"/>
  <c r="Z154" i="1" s="1"/>
  <c r="AL91" i="1"/>
  <c r="W141" i="1"/>
  <c r="X141" i="1" s="1"/>
  <c r="Y141" i="1" s="1"/>
  <c r="Z141" i="1" s="1"/>
  <c r="AL78" i="1"/>
  <c r="W135" i="1"/>
  <c r="X135" i="1" s="1"/>
  <c r="Y135" i="1" s="1"/>
  <c r="Z135" i="1" s="1"/>
  <c r="AL72" i="1"/>
  <c r="W165" i="1"/>
  <c r="X165" i="1" s="1"/>
  <c r="Y165" i="1" s="1"/>
  <c r="Z165" i="1" s="1"/>
  <c r="AL102" i="1"/>
  <c r="W147" i="1"/>
  <c r="X147" i="1" s="1"/>
  <c r="Y147" i="1" s="1"/>
  <c r="Z147" i="1" s="1"/>
  <c r="AL84" i="1"/>
  <c r="W127" i="1"/>
  <c r="X127" i="1" s="1"/>
  <c r="Y127" i="1" s="1"/>
  <c r="Z127" i="1" s="1"/>
  <c r="AL64" i="1"/>
  <c r="W125" i="1"/>
  <c r="X125" i="1" s="1"/>
  <c r="Y125" i="1" s="1"/>
  <c r="Z125" i="1" s="1"/>
  <c r="AG114" i="1"/>
  <c r="W137" i="1"/>
  <c r="X137" i="1" s="1"/>
  <c r="Y137" i="1" s="1"/>
  <c r="Z137" i="1" s="1"/>
  <c r="AL74" i="1"/>
  <c r="W106" i="1"/>
  <c r="X106" i="1" s="1"/>
  <c r="Y106" i="1" s="1"/>
  <c r="Z106" i="1" s="1"/>
  <c r="AG95" i="1"/>
  <c r="W144" i="1"/>
  <c r="X144" i="1" s="1"/>
  <c r="Y144" i="1" s="1"/>
  <c r="Z144" i="1" s="1"/>
  <c r="AL81" i="1"/>
  <c r="W124" i="1"/>
  <c r="X124" i="1" s="1"/>
  <c r="Y124" i="1" s="1"/>
  <c r="Z124" i="1" s="1"/>
  <c r="AG113" i="1"/>
  <c r="W116" i="1"/>
  <c r="X116" i="1" s="1"/>
  <c r="Y116" i="1" s="1"/>
  <c r="Z116" i="1" s="1"/>
  <c r="AG105" i="1"/>
  <c r="W109" i="1"/>
  <c r="X109" i="1" s="1"/>
  <c r="Y109" i="1" s="1"/>
  <c r="Z109" i="1" s="1"/>
  <c r="AG98" i="1"/>
  <c r="W119" i="1"/>
  <c r="X119" i="1" s="1"/>
  <c r="Y119" i="1" s="1"/>
  <c r="Z119" i="1" s="1"/>
  <c r="AG108" i="1"/>
  <c r="W149" i="1"/>
  <c r="X149" i="1" s="1"/>
  <c r="Y149" i="1" s="1"/>
  <c r="Z149" i="1" s="1"/>
  <c r="AL86" i="1"/>
  <c r="W115" i="1"/>
  <c r="X115" i="1" s="1"/>
  <c r="Y115" i="1" s="1"/>
  <c r="Z115" i="1" s="1"/>
  <c r="AG104" i="1"/>
  <c r="W156" i="1"/>
  <c r="X156" i="1" s="1"/>
  <c r="Y156" i="1" s="1"/>
  <c r="Z156" i="1" s="1"/>
  <c r="AL93" i="1"/>
  <c r="W111" i="1"/>
  <c r="X111" i="1" s="1"/>
  <c r="Y111" i="1" s="1"/>
  <c r="Z111" i="1" s="1"/>
  <c r="AG100" i="1"/>
  <c r="W169" i="1"/>
  <c r="X169" i="1" s="1"/>
  <c r="Y169" i="1" s="1"/>
  <c r="Z169" i="1" s="1"/>
  <c r="AL106" i="1"/>
  <c r="W112" i="1"/>
  <c r="X112" i="1" s="1"/>
  <c r="Y112" i="1" s="1"/>
  <c r="Z112" i="1" s="1"/>
  <c r="AG101" i="1"/>
  <c r="W162" i="1"/>
  <c r="X162" i="1" s="1"/>
  <c r="Y162" i="1" s="1"/>
  <c r="Z162" i="1" s="1"/>
  <c r="AL99" i="1"/>
  <c r="W108" i="1"/>
  <c r="X108" i="1" s="1"/>
  <c r="Y108" i="1" s="1"/>
  <c r="Z108" i="1" s="1"/>
  <c r="AG97" i="1"/>
  <c r="W152" i="1"/>
  <c r="X152" i="1" s="1"/>
  <c r="Y152" i="1" s="1"/>
  <c r="Z152" i="1" s="1"/>
  <c r="AL89" i="1"/>
  <c r="W168" i="1"/>
  <c r="X168" i="1" s="1"/>
  <c r="Y168" i="1" s="1"/>
  <c r="Z168" i="1" s="1"/>
  <c r="AL105" i="1"/>
  <c r="W171" i="1"/>
  <c r="X171" i="1" s="1"/>
  <c r="Y171" i="1" s="1"/>
  <c r="Z171" i="1" s="1"/>
  <c r="AL108" i="1"/>
  <c r="W148" i="1"/>
  <c r="X148" i="1" s="1"/>
  <c r="Y148" i="1" s="1"/>
  <c r="Z148" i="1" s="1"/>
  <c r="AL85" i="1"/>
  <c r="W133" i="1"/>
  <c r="X133" i="1" s="1"/>
  <c r="Y133" i="1" s="1"/>
  <c r="Z133" i="1" s="1"/>
  <c r="AL70" i="1"/>
  <c r="AI113" i="1"/>
  <c r="H176" i="1"/>
  <c r="I176" i="1" s="1"/>
  <c r="J176" i="1" s="1"/>
  <c r="K176" i="1" s="1"/>
  <c r="L176" i="1" s="1"/>
  <c r="U176" i="1"/>
  <c r="V176" i="1" s="1"/>
  <c r="D177" i="1"/>
  <c r="E177" i="1" s="1"/>
  <c r="F177" i="1" s="1"/>
  <c r="AA177" i="1"/>
  <c r="O177" i="1"/>
  <c r="Q177" i="1" s="1"/>
  <c r="R177" i="1" s="1"/>
  <c r="S177" i="1" s="1"/>
  <c r="G177" i="1"/>
  <c r="T177" i="1" s="1"/>
  <c r="C177" i="1"/>
  <c r="P177" i="1" s="1"/>
  <c r="AJ114" i="1"/>
  <c r="Q56" i="1"/>
  <c r="R56" i="1" s="1"/>
  <c r="AF97" i="1" l="1"/>
  <c r="AF98" i="1"/>
  <c r="AF95" i="1"/>
  <c r="AK84" i="1"/>
  <c r="AK91" i="1"/>
  <c r="AK111" i="1"/>
  <c r="AF102" i="1"/>
  <c r="AK104" i="1"/>
  <c r="AF109" i="1"/>
  <c r="AK103" i="1"/>
  <c r="AK79" i="1"/>
  <c r="AK76" i="1"/>
  <c r="AK73" i="1"/>
  <c r="AF110" i="1"/>
  <c r="AK97" i="1"/>
  <c r="AK108" i="1"/>
  <c r="AF101" i="1"/>
  <c r="AF105" i="1"/>
  <c r="AK102" i="1"/>
  <c r="AK90" i="1"/>
  <c r="AK82" i="1"/>
  <c r="AK87" i="1"/>
  <c r="AK112" i="1"/>
  <c r="AK101" i="1"/>
  <c r="AK100" i="1"/>
  <c r="AF106" i="1"/>
  <c r="AK67" i="1"/>
  <c r="AK85" i="1"/>
  <c r="AK99" i="1"/>
  <c r="AK105" i="1"/>
  <c r="AF104" i="1"/>
  <c r="AK74" i="1"/>
  <c r="AK66" i="1"/>
  <c r="AK95" i="1"/>
  <c r="AK110" i="1"/>
  <c r="AF100" i="1"/>
  <c r="AK70" i="1"/>
  <c r="AK86" i="1"/>
  <c r="AF114" i="1"/>
  <c r="AF99" i="1"/>
  <c r="AK88" i="1"/>
  <c r="AK71" i="1"/>
  <c r="AK77" i="1"/>
  <c r="AF96" i="1"/>
  <c r="AK68" i="1"/>
  <c r="AK69" i="1"/>
  <c r="AK83" i="1"/>
  <c r="AF108" i="1"/>
  <c r="AK93" i="1"/>
  <c r="AK89" i="1"/>
  <c r="AK106" i="1"/>
  <c r="AF113" i="1"/>
  <c r="AK72" i="1"/>
  <c r="AK65" i="1"/>
  <c r="AF103" i="1"/>
  <c r="AK81" i="1"/>
  <c r="AK64" i="1"/>
  <c r="AK78" i="1"/>
  <c r="AK80" i="1"/>
  <c r="AK94" i="1"/>
  <c r="AK96" i="1"/>
  <c r="AK98" i="1"/>
  <c r="AK92" i="1"/>
  <c r="AF111" i="1"/>
  <c r="AF107" i="1"/>
  <c r="AK75" i="1"/>
  <c r="AF112" i="1"/>
  <c r="AK109" i="1"/>
  <c r="AK107" i="1"/>
  <c r="W176" i="1"/>
  <c r="X176" i="1" s="1"/>
  <c r="Y176" i="1" s="1"/>
  <c r="Z176" i="1" s="1"/>
  <c r="AL113" i="1"/>
  <c r="U177" i="1"/>
  <c r="V177" i="1" s="1"/>
  <c r="AI114" i="1"/>
  <c r="D178" i="1"/>
  <c r="E178" i="1" s="1"/>
  <c r="F178" i="1" s="1"/>
  <c r="R178" i="1"/>
  <c r="S178" i="1" s="1"/>
  <c r="G178" i="1"/>
  <c r="T178" i="1" s="1"/>
  <c r="C178" i="1"/>
  <c r="P178" i="1" s="1"/>
  <c r="H177" i="1"/>
  <c r="I177" i="1" s="1"/>
  <c r="J177" i="1" s="1"/>
  <c r="K177" i="1" s="1"/>
  <c r="L177" i="1" s="1"/>
  <c r="AJ115" i="1"/>
  <c r="AK113" i="1" l="1"/>
  <c r="W177" i="1"/>
  <c r="X177" i="1" s="1"/>
  <c r="Y177" i="1" s="1"/>
  <c r="Z177" i="1" s="1"/>
  <c r="AL114" i="1"/>
  <c r="AI115" i="1"/>
  <c r="U178" i="1"/>
  <c r="V178" i="1" s="1"/>
  <c r="H178" i="1"/>
  <c r="I178" i="1" s="1"/>
  <c r="J178" i="1" s="1"/>
  <c r="K178" i="1" s="1"/>
  <c r="L178" i="1" s="1"/>
  <c r="AF115" i="1"/>
  <c r="S56" i="1"/>
  <c r="AK114" i="1" l="1"/>
  <c r="W178" i="1"/>
  <c r="X178" i="1" s="1"/>
  <c r="Y178" i="1" s="1"/>
  <c r="Z178" i="1" s="1"/>
  <c r="AL115" i="1"/>
  <c r="AF65" i="1"/>
  <c r="AQ28" i="1" s="1"/>
  <c r="U56" i="1"/>
  <c r="V56" i="1" s="1"/>
  <c r="AG38" i="1" s="1"/>
  <c r="AK115" i="1" l="1"/>
  <c r="G36" i="1"/>
  <c r="W56" i="1"/>
  <c r="X56" i="1" s="1"/>
  <c r="Y56" i="1" s="1"/>
  <c r="Z56" i="1" s="1"/>
  <c r="AF38" i="1" s="1"/>
  <c r="AQ8" i="1" s="1"/>
  <c r="AF57" i="1" l="1"/>
</calcChain>
</file>

<file path=xl/sharedStrings.xml><?xml version="1.0" encoding="utf-8"?>
<sst xmlns="http://schemas.openxmlformats.org/spreadsheetml/2006/main" count="107" uniqueCount="77">
  <si>
    <t>-</t>
  </si>
  <si>
    <t>Legenda</t>
  </si>
  <si>
    <t>vyplňujeme jako zadání</t>
  </si>
  <si>
    <t>výsledek</t>
  </si>
  <si>
    <t>Stránka se zadáním - tady měnit buňky</t>
  </si>
  <si>
    <t>Stránka pro tisk - sem neklikat a nic zde neměnit</t>
  </si>
  <si>
    <t xml:space="preserve">Akce:                                                                                                                                                                              </t>
  </si>
  <si>
    <t xml:space="preserve">Část: D – Dokumentace objektů    </t>
  </si>
  <si>
    <t>Hlavní informace</t>
  </si>
  <si>
    <t>Pojmenování přílohy:</t>
  </si>
  <si>
    <t>Název akce: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</si>
  <si>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</si>
  <si>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</si>
  <si>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</t>
  </si>
  <si>
    <t>m</t>
  </si>
  <si>
    <t>Základní parametry Jamborova prahu</t>
  </si>
  <si>
    <t>Výška Jamborova prahu</t>
  </si>
  <si>
    <t>h =</t>
  </si>
  <si>
    <t>s =</t>
  </si>
  <si>
    <t>Vypočtení součinitele přepadu Jamborova prahu</t>
  </si>
  <si>
    <t>dokonalý přepad</t>
  </si>
  <si>
    <t>nedokonalý přepad a boční zúžení</t>
  </si>
  <si>
    <t>Délka přelivné hrany</t>
  </si>
  <si>
    <t>b =</t>
  </si>
  <si>
    <t>h [cm]</t>
  </si>
  <si>
    <t>h [m]</t>
  </si>
  <si>
    <t>Q [m3/s]</t>
  </si>
  <si>
    <t>Q [l/s]</t>
  </si>
  <si>
    <t>S [m2]</t>
  </si>
  <si>
    <t>Rozměry koryta</t>
  </si>
  <si>
    <t>šířka ve dně</t>
  </si>
  <si>
    <t>sklon LB 1:n</t>
  </si>
  <si>
    <t>sklon PB 1:m</t>
  </si>
  <si>
    <t>v [m/s]</t>
  </si>
  <si>
    <t>v^2/2g [m]</t>
  </si>
  <si>
    <t>h0 [m]</t>
  </si>
  <si>
    <t>Příloha 1 - Konsumpční křivka jamborova prahu</t>
  </si>
  <si>
    <t>Rozměry kynety</t>
  </si>
  <si>
    <t>Šířka</t>
  </si>
  <si>
    <t>hloubka</t>
  </si>
  <si>
    <t>Kóta koruny prahu</t>
  </si>
  <si>
    <t xml:space="preserve">H = </t>
  </si>
  <si>
    <t>m n. m.</t>
  </si>
  <si>
    <t>Kyneta</t>
  </si>
  <si>
    <t>s/h</t>
  </si>
  <si>
    <t xml:space="preserve"> μp</t>
  </si>
  <si>
    <t>Max. přepadová výška</t>
  </si>
  <si>
    <t>H [m n. m.]</t>
  </si>
  <si>
    <t>H [m n.m.]</t>
  </si>
  <si>
    <t>Práh</t>
  </si>
  <si>
    <t>max. průtok (pouze kynetou)</t>
  </si>
  <si>
    <t>Qk=</t>
  </si>
  <si>
    <t>l/s</t>
  </si>
  <si>
    <t>(délka prahu - délka kynety)</t>
  </si>
  <si>
    <t>Koruna kynety</t>
  </si>
  <si>
    <t>Koruna prahu</t>
  </si>
  <si>
    <t>Poznámka</t>
  </si>
  <si>
    <t>Vzniklá konsumpční křivka je uvedena v grafické i tabulkové podobě níže:</t>
  </si>
  <si>
    <t>Akce:</t>
  </si>
  <si>
    <t>Obrázek 1 – Schéma jamborova prahu</t>
  </si>
  <si>
    <t>Sloučené</t>
  </si>
  <si>
    <t>max. průtok</t>
  </si>
  <si>
    <t>Q=</t>
  </si>
  <si>
    <t>m3/s</t>
  </si>
  <si>
    <t>Přepadové množství bylo vypočteno rovnicí přepadu podle Weisbacha (1) se započtením vlivu přítokové rychlosti a vlivu zatopení, tedy nedokonalého přepadu.</t>
  </si>
  <si>
    <t>σ</t>
  </si>
  <si>
    <t>Posouzení zatopení přepadu!!!</t>
  </si>
  <si>
    <t>Zatopení</t>
  </si>
  <si>
    <r>
      <t>h</t>
    </r>
    <r>
      <rPr>
        <vertAlign val="subscript"/>
        <sz val="11"/>
        <color theme="1"/>
        <rFont val="Calibri"/>
        <family val="2"/>
        <charset val="238"/>
      </rPr>
      <t>σ</t>
    </r>
    <r>
      <rPr>
        <sz val="11"/>
        <color theme="1"/>
        <rFont val="Arial"/>
        <family val="2"/>
        <charset val="238"/>
      </rPr>
      <t>/h</t>
    </r>
  </si>
  <si>
    <t>záleží na korytě pod, na výšce prahu, hladinách…
nelze udělat jednoduše automatické</t>
  </si>
  <si>
    <t>(přes práh)</t>
  </si>
  <si>
    <r>
      <t>v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/2g 
[cm]</t>
    </r>
  </si>
  <si>
    <r>
      <t>v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/2g [cm]</t>
    </r>
  </si>
  <si>
    <t>m/s</t>
  </si>
  <si>
    <t>rychlost v kynetě při Qk</t>
  </si>
  <si>
    <t>Příloha: Hydrotechnické výpočty - Příloha 1</t>
  </si>
  <si>
    <t>VD Horka - LG odtok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</si>
</sst>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7" formatCode="#,##0.000"/>
    <numFmt numFmtId="168" formatCode="#,##0.0"/>
    <numFmt numFmtId="169" formatCode="0.000"/>
    <numFmt numFmtId="170" formatCode="0.0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u/>
      <sz val="9"/>
      <color rgb="FF0000FF"/>
      <name val="Arial"/>
      <family val="2"/>
      <charset val="238"/>
    </font>
    <font>
      <sz val="11"/>
      <color rgb="FF1F4E79"/>
      <name val="Arial"/>
      <family val="2"/>
      <charset val="238"/>
    </font>
    <font>
      <sz val="11"/>
      <color rgb="FF17365D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11"/>
      <color rgb="FFDDDDDD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color rgb="FFDDDDDD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11"/>
      <color rgb="FFFFC000"/>
      <name val="Arial"/>
      <family val="2"/>
      <charset val="238"/>
    </font>
    <font>
      <sz val="11"/>
      <color theme="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2F9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rgb="FF0000FF"/>
      </top>
      <bottom/>
      <diagonal/>
    </border>
    <border>
      <left/>
      <right/>
      <top/>
      <bottom style="thin">
        <color rgb="FF0000FF"/>
      </bottom>
      <diagonal/>
    </border>
    <border>
      <left/>
      <right/>
      <top style="medium">
        <color indexed="64"/>
      </top>
      <bottom style="thin">
        <color rgb="FF0000FF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3" borderId="0" xfId="0" applyFont="1" applyFill="1"/>
    <xf numFmtId="0" fontId="3" fillId="6" borderId="0" xfId="0" applyFont="1" applyFill="1"/>
    <xf numFmtId="0" fontId="2" fillId="6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6" fillId="7" borderId="0" xfId="0" applyFont="1" applyFill="1" applyAlignment="1">
      <alignment horizontal="left"/>
    </xf>
    <xf numFmtId="0" fontId="10" fillId="7" borderId="0" xfId="0" applyFont="1" applyFill="1" applyAlignment="1">
      <alignment horizontal="left"/>
    </xf>
    <xf numFmtId="0" fontId="11" fillId="7" borderId="1" xfId="0" applyFont="1" applyFill="1" applyBorder="1" applyAlignment="1">
      <alignment horizontal="left"/>
    </xf>
    <xf numFmtId="0" fontId="8" fillId="6" borderId="0" xfId="0" applyFont="1" applyFill="1" applyAlignment="1">
      <alignment horizontal="center" vertical="center" wrapText="1"/>
    </xf>
    <xf numFmtId="0" fontId="8" fillId="6" borderId="0" xfId="0" applyFont="1" applyFill="1" applyAlignment="1">
      <alignment horizontal="center" vertical="center"/>
    </xf>
    <xf numFmtId="4" fontId="0" fillId="6" borderId="0" xfId="0" applyNumberFormat="1" applyFill="1"/>
    <xf numFmtId="0" fontId="0" fillId="6" borderId="0" xfId="0" applyFill="1"/>
    <xf numFmtId="167" fontId="0" fillId="6" borderId="0" xfId="0" applyNumberFormat="1" applyFill="1"/>
    <xf numFmtId="0" fontId="13" fillId="6" borderId="0" xfId="0" applyFont="1" applyFill="1"/>
    <xf numFmtId="0" fontId="13" fillId="6" borderId="0" xfId="0" applyFont="1" applyFill="1" applyAlignment="1">
      <alignment horizontal="right"/>
    </xf>
    <xf numFmtId="0" fontId="1" fillId="6" borderId="0" xfId="0" applyFont="1" applyFill="1" applyAlignment="1">
      <alignment horizontal="right"/>
    </xf>
    <xf numFmtId="4" fontId="14" fillId="6" borderId="0" xfId="0" applyNumberFormat="1" applyFont="1" applyFill="1"/>
    <xf numFmtId="0" fontId="15" fillId="6" borderId="0" xfId="0" applyFont="1" applyFill="1"/>
    <xf numFmtId="4" fontId="13" fillId="6" borderId="0" xfId="0" applyNumberFormat="1" applyFont="1" applyFill="1" applyAlignment="1">
      <alignment horizontal="right"/>
    </xf>
    <xf numFmtId="2" fontId="1" fillId="6" borderId="0" xfId="0" applyNumberFormat="1" applyFont="1" applyFill="1"/>
    <xf numFmtId="0" fontId="8" fillId="6" borderId="0" xfId="0" applyFont="1" applyFill="1" applyAlignment="1">
      <alignment horizontal="center" wrapText="1"/>
    </xf>
    <xf numFmtId="2" fontId="1" fillId="2" borderId="0" xfId="0" applyNumberFormat="1" applyFont="1" applyFill="1" applyAlignment="1">
      <alignment horizontal="center"/>
    </xf>
    <xf numFmtId="0" fontId="17" fillId="6" borderId="0" xfId="0" applyFont="1" applyFill="1"/>
    <xf numFmtId="2" fontId="18" fillId="6" borderId="0" xfId="0" applyNumberFormat="1" applyFont="1" applyFill="1"/>
    <xf numFmtId="0" fontId="19" fillId="6" borderId="0" xfId="0" applyFont="1" applyFill="1"/>
    <xf numFmtId="0" fontId="5" fillId="6" borderId="0" xfId="0" applyFont="1" applyFill="1"/>
    <xf numFmtId="0" fontId="13" fillId="6" borderId="0" xfId="0" applyFont="1" applyFill="1" applyAlignment="1">
      <alignment horizontal="left"/>
    </xf>
    <xf numFmtId="2" fontId="17" fillId="6" borderId="0" xfId="0" applyNumberFormat="1" applyFont="1" applyFill="1" applyAlignment="1">
      <alignment horizontal="right"/>
    </xf>
    <xf numFmtId="2" fontId="20" fillId="6" borderId="0" xfId="0" applyNumberFormat="1" applyFont="1" applyFill="1" applyAlignment="1">
      <alignment horizontal="right"/>
    </xf>
    <xf numFmtId="2" fontId="0" fillId="6" borderId="0" xfId="0" applyNumberFormat="1" applyFill="1"/>
    <xf numFmtId="4" fontId="16" fillId="6" borderId="0" xfId="0" applyNumberFormat="1" applyFont="1" applyFill="1"/>
    <xf numFmtId="2" fontId="13" fillId="6" borderId="0" xfId="0" applyNumberFormat="1" applyFont="1" applyFill="1" applyAlignment="1">
      <alignment horizontal="right"/>
    </xf>
    <xf numFmtId="4" fontId="0" fillId="3" borderId="0" xfId="0" applyNumberFormat="1" applyFill="1"/>
    <xf numFmtId="169" fontId="0" fillId="6" borderId="0" xfId="0" applyNumberFormat="1" applyFill="1"/>
    <xf numFmtId="167" fontId="21" fillId="6" borderId="11" xfId="0" applyNumberFormat="1" applyFont="1" applyFill="1" applyBorder="1"/>
    <xf numFmtId="4" fontId="21" fillId="6" borderId="12" xfId="0" applyNumberFormat="1" applyFont="1" applyFill="1" applyBorder="1"/>
    <xf numFmtId="169" fontId="21" fillId="6" borderId="12" xfId="0" applyNumberFormat="1" applyFont="1" applyFill="1" applyBorder="1"/>
    <xf numFmtId="2" fontId="21" fillId="6" borderId="13" xfId="0" applyNumberFormat="1" applyFont="1" applyFill="1" applyBorder="1"/>
    <xf numFmtId="0" fontId="22" fillId="6" borderId="0" xfId="0" applyFont="1" applyFill="1"/>
    <xf numFmtId="0" fontId="1" fillId="7" borderId="0" xfId="0" applyFont="1" applyFill="1"/>
    <xf numFmtId="0" fontId="12" fillId="7" borderId="0" xfId="0" applyFont="1" applyFill="1"/>
    <xf numFmtId="0" fontId="4" fillId="7" borderId="0" xfId="0" applyFont="1" applyFill="1"/>
    <xf numFmtId="0" fontId="5" fillId="7" borderId="0" xfId="0" applyFont="1" applyFill="1"/>
    <xf numFmtId="0" fontId="7" fillId="7" borderId="0" xfId="0" applyFont="1" applyFill="1" applyAlignment="1">
      <alignment vertical="center" wrapText="1"/>
    </xf>
    <xf numFmtId="0" fontId="8" fillId="7" borderId="0" xfId="0" applyFont="1" applyFill="1" applyAlignment="1">
      <alignment vertical="center" wrapText="1"/>
    </xf>
    <xf numFmtId="167" fontId="1" fillId="7" borderId="0" xfId="0" applyNumberFormat="1" applyFont="1" applyFill="1" applyAlignment="1">
      <alignment horizontal="center"/>
    </xf>
    <xf numFmtId="167" fontId="1" fillId="7" borderId="0" xfId="0" applyNumberFormat="1" applyFont="1" applyFill="1"/>
    <xf numFmtId="167" fontId="1" fillId="7" borderId="0" xfId="0" quotePrefix="1" applyNumberFormat="1" applyFont="1" applyFill="1" applyAlignment="1">
      <alignment wrapText="1"/>
    </xf>
    <xf numFmtId="167" fontId="1" fillId="7" borderId="0" xfId="0" applyNumberFormat="1" applyFont="1" applyFill="1" applyAlignment="1">
      <alignment wrapText="1"/>
    </xf>
    <xf numFmtId="167" fontId="1" fillId="7" borderId="0" xfId="0" applyNumberFormat="1" applyFont="1" applyFill="1" applyAlignment="1">
      <alignment horizontal="left" vertical="top"/>
    </xf>
    <xf numFmtId="0" fontId="1" fillId="7" borderId="1" xfId="0" applyFont="1" applyFill="1" applyBorder="1"/>
    <xf numFmtId="0" fontId="14" fillId="7" borderId="0" xfId="0" applyFont="1" applyFill="1"/>
    <xf numFmtId="168" fontId="1" fillId="7" borderId="2" xfId="0" applyNumberFormat="1" applyFont="1" applyFill="1" applyBorder="1" applyAlignment="1">
      <alignment horizontal="center" vertical="center"/>
    </xf>
    <xf numFmtId="4" fontId="1" fillId="7" borderId="0" xfId="0" applyNumberFormat="1" applyFont="1" applyFill="1" applyAlignment="1">
      <alignment horizontal="right"/>
    </xf>
    <xf numFmtId="167" fontId="1" fillId="7" borderId="0" xfId="0" applyNumberFormat="1" applyFont="1" applyFill="1" applyAlignment="1">
      <alignment horizontal="right"/>
    </xf>
    <xf numFmtId="4" fontId="1" fillId="7" borderId="0" xfId="0" applyNumberFormat="1" applyFont="1" applyFill="1"/>
    <xf numFmtId="167" fontId="1" fillId="7" borderId="0" xfId="0" applyNumberFormat="1" applyFont="1" applyFill="1" applyAlignment="1">
      <alignment horizontal="right" vertical="center"/>
    </xf>
    <xf numFmtId="0" fontId="10" fillId="7" borderId="0" xfId="0" applyFont="1" applyFill="1" applyAlignment="1">
      <alignment horizontal="center"/>
    </xf>
    <xf numFmtId="4" fontId="1" fillId="7" borderId="0" xfId="0" applyNumberFormat="1" applyFont="1" applyFill="1" applyAlignment="1">
      <alignment horizontal="center" vertical="center"/>
    </xf>
    <xf numFmtId="168" fontId="1" fillId="7" borderId="0" xfId="0" applyNumberFormat="1" applyFont="1" applyFill="1" applyAlignment="1">
      <alignment horizontal="center" vertical="center"/>
    </xf>
    <xf numFmtId="0" fontId="24" fillId="7" borderId="0" xfId="0" applyFont="1" applyFill="1" applyAlignment="1">
      <alignment horizontal="right"/>
    </xf>
    <xf numFmtId="0" fontId="1" fillId="7" borderId="0" xfId="0" applyFont="1" applyFill="1" applyAlignment="1">
      <alignment horizontal="center" vertical="center"/>
    </xf>
    <xf numFmtId="0" fontId="24" fillId="7" borderId="14" xfId="0" applyFont="1" applyFill="1" applyBorder="1" applyAlignment="1">
      <alignment horizontal="right"/>
    </xf>
    <xf numFmtId="4" fontId="1" fillId="7" borderId="6" xfId="0" applyNumberFormat="1" applyFont="1" applyFill="1" applyBorder="1" applyAlignment="1">
      <alignment horizontal="center" vertical="center"/>
    </xf>
    <xf numFmtId="168" fontId="1" fillId="7" borderId="7" xfId="0" applyNumberFormat="1" applyFont="1" applyFill="1" applyBorder="1" applyAlignment="1">
      <alignment horizontal="center" vertical="center"/>
    </xf>
    <xf numFmtId="4" fontId="1" fillId="7" borderId="8" xfId="0" applyNumberFormat="1" applyFont="1" applyFill="1" applyBorder="1" applyAlignment="1">
      <alignment horizontal="center" vertical="center"/>
    </xf>
    <xf numFmtId="168" fontId="1" fillId="7" borderId="9" xfId="0" applyNumberFormat="1" applyFont="1" applyFill="1" applyBorder="1" applyAlignment="1">
      <alignment horizontal="center" vertical="center"/>
    </xf>
    <xf numFmtId="4" fontId="1" fillId="7" borderId="15" xfId="0" applyNumberFormat="1" applyFont="1" applyFill="1" applyBorder="1" applyAlignment="1">
      <alignment horizontal="center" vertical="center"/>
    </xf>
    <xf numFmtId="168" fontId="1" fillId="7" borderId="16" xfId="0" applyNumberFormat="1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horizontal="center" vertical="center"/>
    </xf>
    <xf numFmtId="168" fontId="1" fillId="7" borderId="4" xfId="0" applyNumberFormat="1" applyFont="1" applyFill="1" applyBorder="1" applyAlignment="1">
      <alignment horizontal="center" vertical="center"/>
    </xf>
    <xf numFmtId="170" fontId="1" fillId="7" borderId="2" xfId="0" applyNumberFormat="1" applyFont="1" applyFill="1" applyBorder="1" applyAlignment="1">
      <alignment horizontal="center" vertical="center"/>
    </xf>
    <xf numFmtId="170" fontId="1" fillId="7" borderId="9" xfId="0" applyNumberFormat="1" applyFont="1" applyFill="1" applyBorder="1" applyAlignment="1">
      <alignment horizontal="center" vertical="center"/>
    </xf>
    <xf numFmtId="4" fontId="25" fillId="3" borderId="0" xfId="0" applyNumberFormat="1" applyFont="1" applyFill="1"/>
    <xf numFmtId="4" fontId="26" fillId="6" borderId="0" xfId="0" applyNumberFormat="1" applyFont="1" applyFill="1"/>
    <xf numFmtId="2" fontId="0" fillId="10" borderId="0" xfId="0" applyNumberFormat="1" applyFill="1"/>
    <xf numFmtId="2" fontId="0" fillId="5" borderId="0" xfId="0" applyNumberFormat="1" applyFill="1"/>
    <xf numFmtId="2" fontId="1" fillId="2" borderId="0" xfId="0" applyNumberFormat="1" applyFont="1" applyFill="1"/>
    <xf numFmtId="168" fontId="1" fillId="7" borderId="5" xfId="0" applyNumberFormat="1" applyFont="1" applyFill="1" applyBorder="1" applyAlignment="1">
      <alignment horizontal="center" vertical="center"/>
    </xf>
    <xf numFmtId="4" fontId="1" fillId="7" borderId="21" xfId="0" applyNumberFormat="1" applyFont="1" applyFill="1" applyBorder="1" applyAlignment="1">
      <alignment horizontal="center" vertical="center"/>
    </xf>
    <xf numFmtId="168" fontId="1" fillId="7" borderId="10" xfId="0" applyNumberFormat="1" applyFont="1" applyFill="1" applyBorder="1" applyAlignment="1">
      <alignment horizontal="center" vertical="center"/>
    </xf>
    <xf numFmtId="168" fontId="1" fillId="7" borderId="22" xfId="0" applyNumberFormat="1" applyFont="1" applyFill="1" applyBorder="1" applyAlignment="1">
      <alignment horizontal="center" vertical="center"/>
    </xf>
    <xf numFmtId="167" fontId="29" fillId="7" borderId="0" xfId="0" applyNumberFormat="1" applyFont="1" applyFill="1"/>
    <xf numFmtId="167" fontId="23" fillId="7" borderId="0" xfId="0" applyNumberFormat="1" applyFont="1" applyFill="1" applyAlignment="1">
      <alignment horizontal="center" vertical="center" wrapText="1"/>
    </xf>
    <xf numFmtId="167" fontId="31" fillId="7" borderId="0" xfId="0" applyNumberFormat="1" applyFont="1" applyFill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/>
    </xf>
    <xf numFmtId="3" fontId="1" fillId="7" borderId="24" xfId="0" applyNumberFormat="1" applyFont="1" applyFill="1" applyBorder="1" applyAlignment="1">
      <alignment horizontal="center" vertical="center"/>
    </xf>
    <xf numFmtId="3" fontId="1" fillId="7" borderId="25" xfId="0" applyNumberFormat="1" applyFont="1" applyFill="1" applyBorder="1" applyAlignment="1">
      <alignment horizontal="center" vertical="center"/>
    </xf>
    <xf numFmtId="167" fontId="31" fillId="7" borderId="20" xfId="0" applyNumberFormat="1" applyFont="1" applyFill="1" applyBorder="1" applyAlignment="1">
      <alignment horizontal="center" vertical="center"/>
    </xf>
    <xf numFmtId="3" fontId="1" fillId="7" borderId="2" xfId="0" applyNumberFormat="1" applyFont="1" applyFill="1" applyBorder="1" applyAlignment="1">
      <alignment horizontal="center" vertical="center"/>
    </xf>
    <xf numFmtId="3" fontId="1" fillId="7" borderId="9" xfId="0" applyNumberFormat="1" applyFont="1" applyFill="1" applyBorder="1" applyAlignment="1">
      <alignment horizontal="center" vertical="center"/>
    </xf>
    <xf numFmtId="167" fontId="31" fillId="7" borderId="20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7" fontId="1" fillId="7" borderId="0" xfId="0" applyNumberFormat="1" applyFont="1" applyFill="1" applyAlignment="1">
      <alignment horizontal="center" vertical="center"/>
    </xf>
    <xf numFmtId="167" fontId="1" fillId="7" borderId="0" xfId="0" quotePrefix="1" applyNumberFormat="1" applyFont="1" applyFill="1" applyAlignment="1">
      <alignment horizontal="center" vertical="center" wrapText="1"/>
    </xf>
    <xf numFmtId="167" fontId="1" fillId="7" borderId="0" xfId="0" applyNumberFormat="1" applyFont="1" applyFill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168" fontId="1" fillId="7" borderId="17" xfId="0" applyNumberFormat="1" applyFont="1" applyFill="1" applyBorder="1" applyAlignment="1">
      <alignment horizontal="center" vertical="center"/>
    </xf>
    <xf numFmtId="0" fontId="24" fillId="7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7" fontId="1" fillId="7" borderId="17" xfId="0" applyNumberFormat="1" applyFont="1" applyFill="1" applyBorder="1" applyAlignment="1">
      <alignment horizontal="center" vertical="center"/>
    </xf>
    <xf numFmtId="167" fontId="1" fillId="7" borderId="7" xfId="0" applyNumberFormat="1" applyFont="1" applyFill="1" applyBorder="1" applyAlignment="1">
      <alignment horizontal="center" vertical="center"/>
    </xf>
    <xf numFmtId="167" fontId="1" fillId="7" borderId="10" xfId="0" applyNumberFormat="1" applyFont="1" applyFill="1" applyBorder="1" applyAlignment="1">
      <alignment horizontal="center" vertical="center"/>
    </xf>
    <xf numFmtId="3" fontId="1" fillId="7" borderId="4" xfId="0" applyNumberFormat="1" applyFont="1" applyFill="1" applyBorder="1" applyAlignment="1">
      <alignment horizontal="center" vertical="center"/>
    </xf>
    <xf numFmtId="0" fontId="1" fillId="7" borderId="27" xfId="0" applyFont="1" applyFill="1" applyBorder="1"/>
    <xf numFmtId="0" fontId="1" fillId="7" borderId="28" xfId="0" applyFont="1" applyFill="1" applyBorder="1"/>
    <xf numFmtId="0" fontId="1" fillId="7" borderId="29" xfId="0" applyFont="1" applyFill="1" applyBorder="1"/>
    <xf numFmtId="0" fontId="1" fillId="7" borderId="30" xfId="0" applyFont="1" applyFill="1" applyBorder="1"/>
    <xf numFmtId="0" fontId="20" fillId="6" borderId="0" xfId="0" applyFont="1" applyFill="1" applyAlignment="1">
      <alignment horizontal="right"/>
    </xf>
    <xf numFmtId="2" fontId="17" fillId="6" borderId="0" xfId="0" applyNumberFormat="1" applyFont="1" applyFill="1"/>
    <xf numFmtId="168" fontId="1" fillId="5" borderId="0" xfId="0" applyNumberFormat="1" applyFont="1" applyFill="1"/>
    <xf numFmtId="0" fontId="2" fillId="6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167" fontId="1" fillId="7" borderId="0" xfId="0" quotePrefix="1" applyNumberFormat="1" applyFont="1" applyFill="1" applyAlignment="1">
      <alignment horizontal="left" vertical="top" wrapText="1"/>
    </xf>
    <xf numFmtId="0" fontId="2" fillId="4" borderId="0" xfId="0" applyFont="1" applyFill="1" applyAlignment="1">
      <alignment horizont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8" fillId="11" borderId="0" xfId="0" applyFont="1" applyFill="1" applyAlignment="1">
      <alignment horizontal="center"/>
    </xf>
    <xf numFmtId="167" fontId="1" fillId="7" borderId="0" xfId="0" applyNumberFormat="1" applyFont="1" applyFill="1" applyAlignment="1">
      <alignment horizontal="left" vertical="top" wrapText="1"/>
    </xf>
    <xf numFmtId="0" fontId="14" fillId="7" borderId="0" xfId="0" applyFont="1" applyFill="1" applyAlignment="1">
      <alignment horizontal="right"/>
    </xf>
    <xf numFmtId="0" fontId="14" fillId="7" borderId="26" xfId="0" applyFont="1" applyFill="1" applyBorder="1" applyAlignment="1">
      <alignment horizontal="right"/>
    </xf>
    <xf numFmtId="0" fontId="1" fillId="7" borderId="3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167" fontId="1" fillId="7" borderId="5" xfId="0" applyNumberFormat="1" applyFont="1" applyFill="1" applyBorder="1" applyAlignment="1">
      <alignment horizontal="left" vertical="center"/>
    </xf>
    <xf numFmtId="167" fontId="1" fillId="7" borderId="10" xfId="0" applyNumberFormat="1" applyFont="1" applyFill="1" applyBorder="1" applyAlignment="1">
      <alignment horizontal="left" vertical="center"/>
    </xf>
    <xf numFmtId="0" fontId="1" fillId="6" borderId="0" xfId="0" applyFont="1" applyFill="1" applyAlignment="1">
      <alignment horizontal="left" vertical="top" wrapText="1"/>
    </xf>
    <xf numFmtId="167" fontId="23" fillId="7" borderId="0" xfId="0" applyNumberFormat="1" applyFont="1" applyFill="1" applyAlignment="1">
      <alignment horizontal="center" vertical="center"/>
    </xf>
    <xf numFmtId="0" fontId="1" fillId="9" borderId="0" xfId="0" applyFont="1" applyFill="1" applyAlignment="1">
      <alignment horizontal="center"/>
    </xf>
    <xf numFmtId="4" fontId="33" fillId="7" borderId="15" xfId="0" applyNumberFormat="1" applyFont="1" applyFill="1" applyBorder="1" applyAlignment="1">
      <alignment horizontal="center" vertical="center"/>
    </xf>
    <xf numFmtId="168" fontId="33" fillId="7" borderId="16" xfId="0" applyNumberFormat="1" applyFont="1" applyFill="1" applyBorder="1" applyAlignment="1">
      <alignment horizontal="center" vertical="center"/>
    </xf>
    <xf numFmtId="3" fontId="33" fillId="7" borderId="24" xfId="0" applyNumberFormat="1" applyFont="1" applyFill="1" applyBorder="1" applyAlignment="1">
      <alignment horizontal="center" vertical="center"/>
    </xf>
    <xf numFmtId="168" fontId="33" fillId="7" borderId="7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E2F9FE"/>
      <color rgb="FF0000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cs-CZ" sz="1100">
                <a:solidFill>
                  <a:sysClr val="windowText" lastClr="000000"/>
                </a:solidFill>
              </a:rPr>
              <a:t>Konsumpční</a:t>
            </a:r>
            <a:r>
              <a:rPr lang="cs-CZ" sz="1100" baseline="0">
                <a:solidFill>
                  <a:sysClr val="windowText" lastClr="000000"/>
                </a:solidFill>
              </a:rPr>
              <a:t> křivka jamborova prahu s kynetou</a:t>
            </a:r>
            <a:endParaRPr lang="cs-CZ" sz="11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1.5586926961780058E-2"/>
          <c:y val="0.35668118429038781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6.8892772711666231E-2"/>
          <c:y val="2.3248105870867848E-2"/>
          <c:w val="0.8350484116187884"/>
          <c:h val="0.91857795871384884"/>
        </c:manualLayout>
      </c:layout>
      <c:scatterChart>
        <c:scatterStyle val="lineMarker"/>
        <c:varyColors val="0"/>
        <c:ser>
          <c:idx val="0"/>
          <c:order val="0"/>
          <c:tx>
            <c:v>Manuální výpočet</c:v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Vypocet!$AA$55:$AA$178</c:f>
              <c:numCache>
                <c:formatCode>0.00</c:formatCode>
                <c:ptCount val="1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7.0000000000000009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14.000000000000002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28.000000000000004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46.999999999999901</c:v>
                </c:pt>
                <c:pt idx="48">
                  <c:v>47.999999999999901</c:v>
                </c:pt>
                <c:pt idx="49">
                  <c:v>48.999999999999901</c:v>
                </c:pt>
                <c:pt idx="50">
                  <c:v>49.999999999999901</c:v>
                </c:pt>
                <c:pt idx="51">
                  <c:v>50.999999999999901</c:v>
                </c:pt>
                <c:pt idx="52">
                  <c:v>51.999999999999901</c:v>
                </c:pt>
                <c:pt idx="53">
                  <c:v>52.999999999999901</c:v>
                </c:pt>
                <c:pt idx="54">
                  <c:v>53.999999999999901</c:v>
                </c:pt>
                <c:pt idx="55">
                  <c:v>54.999999999999908</c:v>
                </c:pt>
                <c:pt idx="56">
                  <c:v>55.999999999999908</c:v>
                </c:pt>
                <c:pt idx="57">
                  <c:v>56.999999999999893</c:v>
                </c:pt>
                <c:pt idx="58">
                  <c:v>57.999999999999893</c:v>
                </c:pt>
                <c:pt idx="59">
                  <c:v>58.999999999999901</c:v>
                </c:pt>
                <c:pt idx="60">
                  <c:v>59.999999999999901</c:v>
                </c:pt>
                <c:pt idx="61">
                  <c:v>60.999999999999901</c:v>
                </c:pt>
                <c:pt idx="62">
                  <c:v>61.999999999999901</c:v>
                </c:pt>
                <c:pt idx="63">
                  <c:v>62.999999999999901</c:v>
                </c:pt>
                <c:pt idx="64">
                  <c:v>63.999999999999901</c:v>
                </c:pt>
                <c:pt idx="65">
                  <c:v>64.999999999999901</c:v>
                </c:pt>
                <c:pt idx="66">
                  <c:v>65.999999999999901</c:v>
                </c:pt>
                <c:pt idx="67">
                  <c:v>66.999999999999901</c:v>
                </c:pt>
                <c:pt idx="68">
                  <c:v>67.999999999999901</c:v>
                </c:pt>
                <c:pt idx="69">
                  <c:v>68.999999999999901</c:v>
                </c:pt>
                <c:pt idx="70">
                  <c:v>69.999999999999901</c:v>
                </c:pt>
                <c:pt idx="71">
                  <c:v>70.999999999999901</c:v>
                </c:pt>
                <c:pt idx="72">
                  <c:v>71.999999999999901</c:v>
                </c:pt>
                <c:pt idx="73">
                  <c:v>72.999999999999901</c:v>
                </c:pt>
                <c:pt idx="74">
                  <c:v>73.999999999999901</c:v>
                </c:pt>
                <c:pt idx="75">
                  <c:v>74.999999999999901</c:v>
                </c:pt>
                <c:pt idx="76">
                  <c:v>75.999999999999901</c:v>
                </c:pt>
                <c:pt idx="77">
                  <c:v>76.999999999999901</c:v>
                </c:pt>
                <c:pt idx="78">
                  <c:v>77.999999999999901</c:v>
                </c:pt>
                <c:pt idx="79">
                  <c:v>78.999999999999901</c:v>
                </c:pt>
                <c:pt idx="80">
                  <c:v>79.999999999999901</c:v>
                </c:pt>
                <c:pt idx="81">
                  <c:v>80.999999999999901</c:v>
                </c:pt>
                <c:pt idx="82">
                  <c:v>81.999999999999901</c:v>
                </c:pt>
                <c:pt idx="83">
                  <c:v>82.999999999999901</c:v>
                </c:pt>
                <c:pt idx="84">
                  <c:v>83.999999999999901</c:v>
                </c:pt>
                <c:pt idx="85">
                  <c:v>84.999999999999901</c:v>
                </c:pt>
                <c:pt idx="86">
                  <c:v>85.999999999999901</c:v>
                </c:pt>
                <c:pt idx="87">
                  <c:v>86.999999999999901</c:v>
                </c:pt>
                <c:pt idx="88">
                  <c:v>87.999999999999901</c:v>
                </c:pt>
                <c:pt idx="89">
                  <c:v>88.999999999999901</c:v>
                </c:pt>
                <c:pt idx="90">
                  <c:v>89.999999999999901</c:v>
                </c:pt>
                <c:pt idx="91">
                  <c:v>90.999999999999901</c:v>
                </c:pt>
                <c:pt idx="92">
                  <c:v>91.999999999999901</c:v>
                </c:pt>
                <c:pt idx="93">
                  <c:v>92.999999999999901</c:v>
                </c:pt>
                <c:pt idx="94">
                  <c:v>93.999999999999901</c:v>
                </c:pt>
                <c:pt idx="95">
                  <c:v>94.999999999999901</c:v>
                </c:pt>
                <c:pt idx="96">
                  <c:v>95.999999999999901</c:v>
                </c:pt>
                <c:pt idx="97">
                  <c:v>96.999999999999901</c:v>
                </c:pt>
                <c:pt idx="98">
                  <c:v>97.999999999999901</c:v>
                </c:pt>
                <c:pt idx="99">
                  <c:v>98.999999999999901</c:v>
                </c:pt>
                <c:pt idx="100">
                  <c:v>99.999999999999901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109.00000000000001</c:v>
                </c:pt>
                <c:pt idx="110">
                  <c:v>110.00000000000001</c:v>
                </c:pt>
                <c:pt idx="111">
                  <c:v>111.00000000000001</c:v>
                </c:pt>
                <c:pt idx="112">
                  <c:v>112.00000000000001</c:v>
                </c:pt>
                <c:pt idx="113">
                  <c:v>112.99999999999999</c:v>
                </c:pt>
                <c:pt idx="114">
                  <c:v>113.99999999999999</c:v>
                </c:pt>
                <c:pt idx="115">
                  <c:v>114.99999999999999</c:v>
                </c:pt>
                <c:pt idx="116">
                  <c:v>115.99999999999999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</c:numCache>
            </c:numRef>
          </c:xVal>
          <c:yVal>
            <c:numRef>
              <c:f>Vypocet!$Z$55:$Z$178</c:f>
              <c:numCache>
                <c:formatCode>0.00</c:formatCode>
                <c:ptCount val="124"/>
                <c:pt idx="0">
                  <c:v>0</c:v>
                </c:pt>
                <c:pt idx="1">
                  <c:v>1.0390635248398832</c:v>
                </c:pt>
                <c:pt idx="2">
                  <c:v>2.9384461916243927</c:v>
                </c:pt>
                <c:pt idx="3">
                  <c:v>5.397446518316432</c:v>
                </c:pt>
                <c:pt idx="4">
                  <c:v>8.3086996261671935</c:v>
                </c:pt>
                <c:pt idx="5">
                  <c:v>11.610138706523189</c:v>
                </c:pt>
                <c:pt idx="6">
                  <c:v>15.259882076002297</c:v>
                </c:pt>
                <c:pt idx="7">
                  <c:v>19.227184299895558</c:v>
                </c:pt>
                <c:pt idx="8">
                  <c:v>23.488226742485658</c:v>
                </c:pt>
                <c:pt idx="9">
                  <c:v>28.023850337894402</c:v>
                </c:pt>
                <c:pt idx="10">
                  <c:v>32.818209645139312</c:v>
                </c:pt>
                <c:pt idx="11">
                  <c:v>38.066080973175652</c:v>
                </c:pt>
                <c:pt idx="12">
                  <c:v>45.016033008310146</c:v>
                </c:pt>
                <c:pt idx="13">
                  <c:v>52.325776476366208</c:v>
                </c:pt>
                <c:pt idx="14">
                  <c:v>59.978535151421887</c:v>
                </c:pt>
                <c:pt idx="15">
                  <c:v>67.959626632748126</c:v>
                </c:pt>
                <c:pt idx="16">
                  <c:v>76.256067776790246</c:v>
                </c:pt>
                <c:pt idx="17">
                  <c:v>84.856275799087967</c:v>
                </c:pt>
                <c:pt idx="18">
                  <c:v>93.749837382323932</c:v>
                </c:pt>
                <c:pt idx="19">
                  <c:v>102.92732725323678</c:v>
                </c:pt>
                <c:pt idx="20">
                  <c:v>112.38016347931173</c:v>
                </c:pt>
                <c:pt idx="21">
                  <c:v>122.10049051342064</c:v>
                </c:pt>
                <c:pt idx="22">
                  <c:v>132.0810835427292</c:v>
                </c:pt>
                <c:pt idx="23">
                  <c:v>142.31526942891398</c:v>
                </c:pt>
                <c:pt idx="24">
                  <c:v>152.79686073576107</c:v>
                </c:pt>
                <c:pt idx="25">
                  <c:v>163.5201002003578</c:v>
                </c:pt>
                <c:pt idx="26">
                  <c:v>183.71066472309815</c:v>
                </c:pt>
                <c:pt idx="27">
                  <c:v>211.80230371274752</c:v>
                </c:pt>
                <c:pt idx="28">
                  <c:v>245.15504803987264</c:v>
                </c:pt>
                <c:pt idx="29">
                  <c:v>282.84392573137524</c:v>
                </c:pt>
                <c:pt idx="30">
                  <c:v>324.34159966071132</c:v>
                </c:pt>
                <c:pt idx="31">
                  <c:v>369.29469714185711</c:v>
                </c:pt>
                <c:pt idx="32">
                  <c:v>417.44362214531395</c:v>
                </c:pt>
                <c:pt idx="33">
                  <c:v>468.58567798716609</c:v>
                </c:pt>
                <c:pt idx="34">
                  <c:v>522.5555500265059</c:v>
                </c:pt>
                <c:pt idx="35">
                  <c:v>579.21397737106804</c:v>
                </c:pt>
                <c:pt idx="36">
                  <c:v>638.4407263790896</c:v>
                </c:pt>
                <c:pt idx="37">
                  <c:v>700.13000447808099</c:v>
                </c:pt>
                <c:pt idx="38">
                  <c:v>764.18734083711297</c:v>
                </c:pt>
                <c:pt idx="39">
                  <c:v>830.52738977157674</c:v>
                </c:pt>
                <c:pt idx="40">
                  <c:v>899.0723364761775</c:v>
                </c:pt>
                <c:pt idx="41">
                  <c:v>969.75070834094549</c:v>
                </c:pt>
                <c:pt idx="42">
                  <c:v>1042.4964667935046</c:v>
                </c:pt>
                <c:pt idx="43">
                  <c:v>1117.2482978335076</c:v>
                </c:pt>
                <c:pt idx="44">
                  <c:v>1193.9490463553527</c:v>
                </c:pt>
                <c:pt idx="45">
                  <c:v>1272.5452566093797</c:v>
                </c:pt>
                <c:pt idx="46">
                  <c:v>1352.9867924756943</c:v>
                </c:pt>
                <c:pt idx="47">
                  <c:v>1440.9273194179502</c:v>
                </c:pt>
                <c:pt idx="48">
                  <c:v>1547.5189150760202</c:v>
                </c:pt>
                <c:pt idx="49">
                  <c:v>1656.9786407005893</c:v>
                </c:pt>
                <c:pt idx="50">
                  <c:v>1769.2338225589842</c:v>
                </c:pt>
                <c:pt idx="51">
                  <c:v>1884.2148360299093</c:v>
                </c:pt>
                <c:pt idx="52">
                  <c:v>2001.8549409316292</c:v>
                </c:pt>
                <c:pt idx="53">
                  <c:v>2122.0901379012689</c:v>
                </c:pt>
                <c:pt idx="54">
                  <c:v>2244.8590401860984</c:v>
                </c:pt>
                <c:pt idx="55">
                  <c:v>2370.1027568998456</c:v>
                </c:pt>
                <c:pt idx="56">
                  <c:v>2497.7647849861496</c:v>
                </c:pt>
                <c:pt idx="57">
                  <c:v>2627.790907967687</c:v>
                </c:pt>
                <c:pt idx="58">
                  <c:v>2760.1291001474501</c:v>
                </c:pt>
                <c:pt idx="59">
                  <c:v>2894.7294353410434</c:v>
                </c:pt>
                <c:pt idx="60">
                  <c:v>3031.5439995068687</c:v>
                </c:pt>
                <c:pt idx="61">
                  <c:v>3170.5268068408814</c:v>
                </c:pt>
                <c:pt idx="62">
                  <c:v>3311.6337190399104</c:v>
                </c:pt>
                <c:pt idx="63">
                  <c:v>3454.8223675306181</c:v>
                </c:pt>
                <c:pt idx="64">
                  <c:v>3600.0520785231588</c:v>
                </c:pt>
                <c:pt idx="65">
                  <c:v>3747.2838007887226</c:v>
                </c:pt>
                <c:pt idx="66">
                  <c:v>3896.4800360851632</c:v>
                </c:pt>
                <c:pt idx="67">
                  <c:v>4047.6047721694868</c:v>
                </c:pt>
                <c:pt idx="68">
                  <c:v>4200.6234183437009</c:v>
                </c:pt>
                <c:pt idx="69">
                  <c:v>4355.5027434834919</c:v>
                </c:pt>
                <c:pt idx="70">
                  <c:v>4512.2108164994133</c:v>
                </c:pt>
                <c:pt idx="71">
                  <c:v>4670.7169491787108</c:v>
                </c:pt>
                <c:pt idx="72">
                  <c:v>4830.9916413535002</c:v>
                </c:pt>
                <c:pt idx="73">
                  <c:v>4993.0065283382237</c:v>
                </c:pt>
                <c:pt idx="74">
                  <c:v>5156.734330576518</c:v>
                </c:pt>
                <c:pt idx="75">
                  <c:v>5322.1488054352321</c:v>
                </c:pt>
                <c:pt idx="76">
                  <c:v>5489.2247010810243</c:v>
                </c:pt>
                <c:pt idx="77">
                  <c:v>5657.9377123734675</c:v>
                </c:pt>
                <c:pt idx="78">
                  <c:v>5828.2644387072387</c:v>
                </c:pt>
                <c:pt idx="79">
                  <c:v>6000.182343735285</c:v>
                </c:pt>
                <c:pt idx="80">
                  <c:v>6173.6697169045583</c:v>
                </c:pt>
                <c:pt idx="81">
                  <c:v>6348.7056367359437</c:v>
                </c:pt>
                <c:pt idx="82">
                  <c:v>6525.2699357805586</c:v>
                </c:pt>
                <c:pt idx="83">
                  <c:v>6703.3431671853141</c:v>
                </c:pt>
                <c:pt idx="84">
                  <c:v>6882.9065728016558</c:v>
                </c:pt>
                <c:pt idx="85">
                  <c:v>7063.9420527728189</c:v>
                </c:pt>
                <c:pt idx="86">
                  <c:v>7246.4321365362284</c:v>
                </c:pt>
                <c:pt idx="87">
                  <c:v>7430.359955179485</c:v>
                </c:pt>
                <c:pt idx="88">
                  <c:v>7615.7092150899698</c:v>
                </c:pt>
                <c:pt idx="89">
                  <c:v>7802.4641728401075</c:v>
                </c:pt>
                <c:pt idx="90">
                  <c:v>7990.6096112521082</c:v>
                </c:pt>
                <c:pt idx="91">
                  <c:v>8180.1308165880564</c:v>
                </c:pt>
                <c:pt idx="92">
                  <c:v>8371.0135568131591</c:v>
                </c:pt>
                <c:pt idx="93">
                  <c:v>8563.244060881987</c:v>
                </c:pt>
                <c:pt idx="94">
                  <c:v>8756.8089989994696</c:v>
                </c:pt>
                <c:pt idx="95">
                  <c:v>8951.6954638104908</c:v>
                </c:pt>
                <c:pt idx="96">
                  <c:v>9147.8909524736737</c:v>
                </c:pt>
                <c:pt idx="97">
                  <c:v>9345.3833495771123</c:v>
                </c:pt>
                <c:pt idx="98">
                  <c:v>9544.1609108553821</c:v>
                </c:pt>
                <c:pt idx="99">
                  <c:v>9744.2122476692057</c:v>
                </c:pt>
                <c:pt idx="100">
                  <c:v>9945.5263122107644</c:v>
                </c:pt>
                <c:pt idx="101">
                  <c:v>10148.092383399411</c:v>
                </c:pt>
                <c:pt idx="102">
                  <c:v>10351.900053434079</c:v>
                </c:pt>
                <c:pt idx="103">
                  <c:v>10556.939214970625</c:v>
                </c:pt>
                <c:pt idx="104">
                  <c:v>10763.200048893203</c:v>
                </c:pt>
                <c:pt idx="105">
                  <c:v>10970.673012650959</c:v>
                </c:pt>
                <c:pt idx="106">
                  <c:v>11179.348829132225</c:v>
                </c:pt>
                <c:pt idx="107">
                  <c:v>11389.218476050042</c:v>
                </c:pt>
                <c:pt idx="108">
                  <c:v>11600.273175813905</c:v>
                </c:pt>
                <c:pt idx="109">
                  <c:v>11812.504385864042</c:v>
                </c:pt>
                <c:pt idx="110">
                  <c:v>12025.903789445605</c:v>
                </c:pt>
                <c:pt idx="111">
                  <c:v>12240.463286801301</c:v>
                </c:pt>
                <c:pt idx="112">
                  <c:v>12456.174986762084</c:v>
                </c:pt>
                <c:pt idx="113">
                  <c:v>12673.031198716506</c:v>
                </c:pt>
                <c:pt idx="114">
                  <c:v>12891.024424940355</c:v>
                </c:pt>
                <c:pt idx="115">
                  <c:v>13110.147353269043</c:v>
                </c:pt>
                <c:pt idx="116">
                  <c:v>13330.392850096188</c:v>
                </c:pt>
                <c:pt idx="117">
                  <c:v>13551.753953682639</c:v>
                </c:pt>
                <c:pt idx="118">
                  <c:v>13774.223867760888</c:v>
                </c:pt>
                <c:pt idx="119">
                  <c:v>13997.795955420725</c:v>
                </c:pt>
                <c:pt idx="120">
                  <c:v>14222.463733262632</c:v>
                </c:pt>
                <c:pt idx="121">
                  <c:v>14448.220865806017</c:v>
                </c:pt>
                <c:pt idx="122">
                  <c:v>14660.386098980105</c:v>
                </c:pt>
                <c:pt idx="123">
                  <c:v>14902.978560806743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3F-454E-A1BB-32231F91D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979368"/>
        <c:axId val="658978712"/>
      </c:scatterChart>
      <c:valAx>
        <c:axId val="658979368"/>
        <c:scaling>
          <c:orientation val="maxMin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8978712"/>
        <c:crosses val="autoZero"/>
        <c:crossBetween val="midCat"/>
        <c:majorUnit val="4"/>
        <c:minorUnit val="1"/>
      </c:valAx>
      <c:valAx>
        <c:axId val="65897871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>
                    <a:solidFill>
                      <a:sysClr val="windowText" lastClr="000000"/>
                    </a:solidFill>
                  </a:rPr>
                  <a:t>Průtok</a:t>
                </a:r>
                <a:r>
                  <a:rPr lang="cs-CZ" sz="1100" baseline="0">
                    <a:solidFill>
                      <a:sysClr val="windowText" lastClr="000000"/>
                    </a:solidFill>
                  </a:rPr>
                  <a:t> [l/s]</a:t>
                </a:r>
                <a:endParaRPr lang="cs-CZ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95210311344287846"/>
              <c:y val="0.45197600523680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8979368"/>
        <c:crosses val="autoZero"/>
        <c:crossBetween val="midCat"/>
        <c:majorUnit val="250"/>
        <c:minorUnit val="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cs-CZ" sz="1100">
                <a:solidFill>
                  <a:sysClr val="windowText" lastClr="000000"/>
                </a:solidFill>
              </a:rPr>
              <a:t>Konsumpční křivka</a:t>
            </a:r>
            <a:r>
              <a:rPr lang="cs-CZ" sz="1100" baseline="0">
                <a:solidFill>
                  <a:sysClr val="windowText" lastClr="000000"/>
                </a:solidFill>
              </a:rPr>
              <a:t> kynety</a:t>
            </a:r>
            <a:endParaRPr lang="cs-CZ" sz="11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3453116273975144"/>
          <c:y val="1.20808458484182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8971120093288138"/>
          <c:y val="8.7627715994645666E-2"/>
          <c:w val="0.76979184864103367"/>
          <c:h val="0.76869609664902605"/>
        </c:manualLayout>
      </c:layout>
      <c:scatterChart>
        <c:scatterStyle val="lineMarker"/>
        <c:varyColors val="0"/>
        <c:ser>
          <c:idx val="0"/>
          <c:order val="0"/>
          <c:tx>
            <c:strRef>
              <c:f>Vypocet!$A$53</c:f>
              <c:strCache>
                <c:ptCount val="1"/>
                <c:pt idx="0">
                  <c:v>Kyneta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Vypocet!$AQ$7:$AQ$33</c:f>
              <c:numCache>
                <c:formatCode>#,##0.0</c:formatCode>
                <c:ptCount val="27"/>
                <c:pt idx="0">
                  <c:v>0</c:v>
                </c:pt>
                <c:pt idx="1">
                  <c:v>1.0390635248398832</c:v>
                </c:pt>
                <c:pt idx="2">
                  <c:v>2.9384461916243927</c:v>
                </c:pt>
                <c:pt idx="3">
                  <c:v>5.397446518316432</c:v>
                </c:pt>
                <c:pt idx="4">
                  <c:v>8.3086996261671935</c:v>
                </c:pt>
                <c:pt idx="5">
                  <c:v>11.610138706523189</c:v>
                </c:pt>
                <c:pt idx="6">
                  <c:v>15.259882076002297</c:v>
                </c:pt>
                <c:pt idx="7">
                  <c:v>19.227184299895558</c:v>
                </c:pt>
                <c:pt idx="8">
                  <c:v>23.488226742485658</c:v>
                </c:pt>
                <c:pt idx="9">
                  <c:v>28.023850337894402</c:v>
                </c:pt>
                <c:pt idx="10">
                  <c:v>32.818209645139312</c:v>
                </c:pt>
                <c:pt idx="11">
                  <c:v>38.066080973175652</c:v>
                </c:pt>
                <c:pt idx="12">
                  <c:v>45.016033008310146</c:v>
                </c:pt>
                <c:pt idx="13">
                  <c:v>52.325776476366208</c:v>
                </c:pt>
                <c:pt idx="14">
                  <c:v>59.978535151421887</c:v>
                </c:pt>
                <c:pt idx="15">
                  <c:v>67.959626632748126</c:v>
                </c:pt>
                <c:pt idx="16">
                  <c:v>76.256067776790246</c:v>
                </c:pt>
                <c:pt idx="17">
                  <c:v>84.856275799087967</c:v>
                </c:pt>
                <c:pt idx="18">
                  <c:v>93.749837382323932</c:v>
                </c:pt>
                <c:pt idx="19">
                  <c:v>102.92732725323678</c:v>
                </c:pt>
                <c:pt idx="20">
                  <c:v>112.38016347931173</c:v>
                </c:pt>
                <c:pt idx="21">
                  <c:v>122.10049051342064</c:v>
                </c:pt>
                <c:pt idx="22">
                  <c:v>132.0810835427292</c:v>
                </c:pt>
                <c:pt idx="23">
                  <c:v>142.31526942891398</c:v>
                </c:pt>
                <c:pt idx="24">
                  <c:v>152.79686073576107</c:v>
                </c:pt>
                <c:pt idx="25">
                  <c:v>163.5201002003578</c:v>
                </c:pt>
                <c:pt idx="26">
                  <c:v>163.5201002003578</c:v>
                </c:pt>
              </c:numCache>
            </c:numRef>
          </c:xVal>
          <c:yVal>
            <c:numRef>
              <c:f>Vypocet!$AP$7:$AP$33</c:f>
              <c:numCache>
                <c:formatCode>#,##0.0</c:formatCode>
                <c:ptCount val="2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7.0000000000000009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14.000000000000002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83-4547-824F-4191F1507F59}"/>
            </c:ext>
          </c:extLst>
        </c:ser>
        <c:ser>
          <c:idx val="1"/>
          <c:order val="1"/>
          <c:tx>
            <c:v>Celý práh</c:v>
          </c:tx>
          <c:spPr>
            <a:ln w="19050" cap="rnd">
              <a:solidFill>
                <a:srgbClr val="0000FF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Vypocet!$AF$69:$AF$82</c:f>
              <c:numCache>
                <c:formatCode>#,##0</c:formatCode>
                <c:ptCount val="14"/>
                <c:pt idx="0">
                  <c:v>163.5201002003578</c:v>
                </c:pt>
                <c:pt idx="1">
                  <c:v>183.71066472309815</c:v>
                </c:pt>
                <c:pt idx="2">
                  <c:v>211.80230371274752</c:v>
                </c:pt>
                <c:pt idx="3">
                  <c:v>245.15504803987264</c:v>
                </c:pt>
                <c:pt idx="4">
                  <c:v>282.84392573137524</c:v>
                </c:pt>
                <c:pt idx="5">
                  <c:v>324.34159966071132</c:v>
                </c:pt>
                <c:pt idx="6">
                  <c:v>369.29469714185711</c:v>
                </c:pt>
                <c:pt idx="7">
                  <c:v>417.44362214531395</c:v>
                </c:pt>
                <c:pt idx="8">
                  <c:v>468.58567798716609</c:v>
                </c:pt>
                <c:pt idx="9">
                  <c:v>522.5555500265059</c:v>
                </c:pt>
                <c:pt idx="10">
                  <c:v>579.21397737106804</c:v>
                </c:pt>
                <c:pt idx="11">
                  <c:v>638.4407263790896</c:v>
                </c:pt>
                <c:pt idx="12">
                  <c:v>700.13000447808099</c:v>
                </c:pt>
                <c:pt idx="13">
                  <c:v>764.18734083711297</c:v>
                </c:pt>
              </c:numCache>
            </c:numRef>
          </c:xVal>
          <c:yVal>
            <c:numRef>
              <c:f>Vypocet!$AE$69:$AE$82</c:f>
              <c:numCache>
                <c:formatCode>#,##0.0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28.000000000000004</c:v>
                </c:pt>
                <c:pt idx="4">
                  <c:v>28.999999999999996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83-4547-824F-4191F1507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979368"/>
        <c:axId val="65897871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d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Vypocet!$AF$64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112.38016347931173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Vypocet!$AE$64</c15:sqref>
                        </c15:formulaRef>
                      </c:ext>
                    </c:extLst>
                    <c:numCache>
                      <c:formatCode>#,##0.0</c:formatCode>
                      <c:ptCount val="1"/>
                      <c:pt idx="0">
                        <c:v>20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856-446B-82C9-6A4D2539A647}"/>
                  </c:ext>
                </c:extLst>
              </c15:ser>
            </c15:filteredScatterSeries>
          </c:ext>
        </c:extLst>
      </c:scatterChart>
      <c:valAx>
        <c:axId val="658979368"/>
        <c:scaling>
          <c:orientation val="minMax"/>
          <c:max val="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>
                    <a:solidFill>
                      <a:sysClr val="windowText" lastClr="000000"/>
                    </a:solidFill>
                  </a:rPr>
                  <a:t>Průtok [l/s]</a:t>
                </a:r>
              </a:p>
            </c:rich>
          </c:tx>
          <c:layout>
            <c:manualLayout>
              <c:xMode val="edge"/>
              <c:yMode val="edge"/>
              <c:x val="0.41189457690136899"/>
              <c:y val="0.92314137574624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8978712"/>
        <c:crosses val="autoZero"/>
        <c:crossBetween val="midCat"/>
        <c:majorUnit val="25"/>
        <c:minorUnit val="2.5"/>
      </c:valAx>
      <c:valAx>
        <c:axId val="658978712"/>
        <c:scaling>
          <c:orientation val="minMax"/>
          <c:max val="2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>
                    <a:solidFill>
                      <a:sysClr val="windowText" lastClr="000000"/>
                    </a:solidFill>
                  </a:rPr>
                  <a:t>Přepadová</a:t>
                </a:r>
                <a:r>
                  <a:rPr lang="cs-CZ" sz="1100" baseline="0">
                    <a:solidFill>
                      <a:sysClr val="windowText" lastClr="000000"/>
                    </a:solidFill>
                  </a:rPr>
                  <a:t> výška [cm]</a:t>
                </a:r>
                <a:endParaRPr lang="cs-CZ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3016855706099749E-2"/>
              <c:y val="0.299743014803476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8979368"/>
        <c:crosses val="autoZero"/>
        <c:crossBetween val="midCat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331860082182788"/>
          <c:y val="0.67381857409928103"/>
          <c:w val="0.33064736642839343"/>
          <c:h val="0.113474253537234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chart" Target="../charts/chart1.xml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37</xdr:col>
      <xdr:colOff>528161</xdr:colOff>
      <xdr:row>2</xdr:row>
      <xdr:rowOff>84842</xdr:rowOff>
    </xdr:from>
    <xdr:ext cx="338724" cy="241682"/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49543" y="577901"/>
          <a:ext cx="338724" cy="241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10</xdr:col>
      <xdr:colOff>417878</xdr:colOff>
      <xdr:row>19</xdr:row>
      <xdr:rowOff>155374</xdr:rowOff>
    </xdr:from>
    <xdr:to>
      <xdr:col>11</xdr:col>
      <xdr:colOff>627289</xdr:colOff>
      <xdr:row>21</xdr:row>
      <xdr:rowOff>130373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6532" y="3672297"/>
          <a:ext cx="744276" cy="3120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152141</xdr:colOff>
      <xdr:row>21</xdr:row>
      <xdr:rowOff>117060</xdr:rowOff>
    </xdr:from>
    <xdr:to>
      <xdr:col>12</xdr:col>
      <xdr:colOff>512887</xdr:colOff>
      <xdr:row>23</xdr:row>
      <xdr:rowOff>75000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0795" y="3971022"/>
          <a:ext cx="1540380" cy="2949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174799</xdr:colOff>
      <xdr:row>38</xdr:row>
      <xdr:rowOff>30358</xdr:rowOff>
    </xdr:from>
    <xdr:to>
      <xdr:col>2</xdr:col>
      <xdr:colOff>492996</xdr:colOff>
      <xdr:row>40</xdr:row>
      <xdr:rowOff>104798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478" y="7010822"/>
          <a:ext cx="848875" cy="4282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414497</xdr:colOff>
      <xdr:row>37</xdr:row>
      <xdr:rowOff>160150</xdr:rowOff>
    </xdr:from>
    <xdr:to>
      <xdr:col>6</xdr:col>
      <xdr:colOff>509746</xdr:colOff>
      <xdr:row>39</xdr:row>
      <xdr:rowOff>167512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211" y="6963721"/>
          <a:ext cx="1156606" cy="3611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302557</xdr:colOff>
      <xdr:row>120</xdr:row>
      <xdr:rowOff>89647</xdr:rowOff>
    </xdr:from>
    <xdr:to>
      <xdr:col>38</xdr:col>
      <xdr:colOff>89647</xdr:colOff>
      <xdr:row>173</xdr:row>
      <xdr:rowOff>11204</xdr:rowOff>
    </xdr:to>
    <xdr:graphicFrame macro="">
      <xdr:nvGraphicFramePr>
        <xdr:cNvPr id="15" name="Graf 14">
          <a:extLst>
            <a:ext uri="{FF2B5EF4-FFF2-40B4-BE49-F238E27FC236}">
              <a16:creationId xmlns:a16="http://schemas.microsoft.com/office/drawing/2014/main" id="{396DB5B9-A106-44C0-A703-ADF1A269C2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28</xdr:col>
      <xdr:colOff>54693</xdr:colOff>
      <xdr:row>14</xdr:row>
      <xdr:rowOff>159819</xdr:rowOff>
    </xdr:from>
    <xdr:to>
      <xdr:col>37</xdr:col>
      <xdr:colOff>82025</xdr:colOff>
      <xdr:row>29</xdr:row>
      <xdr:rowOff>83449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94E693-394C-4391-985B-A2AE371BB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6018593" y="2569644"/>
          <a:ext cx="4987952" cy="249347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33</xdr:col>
      <xdr:colOff>42368</xdr:colOff>
      <xdr:row>33</xdr:row>
      <xdr:rowOff>166034</xdr:rowOff>
    </xdr:from>
    <xdr:to>
      <xdr:col>37</xdr:col>
      <xdr:colOff>590550</xdr:colOff>
      <xdr:row>55</xdr:row>
      <xdr:rowOff>171449</xdr:rowOff>
    </xdr:to>
    <xdr:graphicFrame macro="">
      <xdr:nvGraphicFramePr>
        <xdr:cNvPr id="19" name="Graf 18">
          <a:extLst>
            <a:ext uri="{FF2B5EF4-FFF2-40B4-BE49-F238E27FC236}">
              <a16:creationId xmlns:a16="http://schemas.microsoft.com/office/drawing/2014/main" id="{CA2699B5-F197-4F60-9192-D9D20484B3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oneCellAnchor>
    <xdr:from>
      <xdr:col>37</xdr:col>
      <xdr:colOff>572310</xdr:colOff>
      <xdr:row>60</xdr:row>
      <xdr:rowOff>48219</xdr:rowOff>
    </xdr:from>
    <xdr:ext cx="338724" cy="241682"/>
    <xdr:pic>
      <xdr:nvPicPr>
        <xdr:cNvPr id="17" name="Obrázek 16">
          <a:extLst>
            <a:ext uri="{FF2B5EF4-FFF2-40B4-BE49-F238E27FC236}">
              <a16:creationId xmlns:a16="http://schemas.microsoft.com/office/drawing/2014/main" id="{406CD0DC-604F-4591-809E-9D1F97560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63945" y="9946892"/>
          <a:ext cx="338724" cy="241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350782</xdr:colOff>
      <xdr:row>12</xdr:row>
      <xdr:rowOff>117584</xdr:rowOff>
    </xdr:from>
    <xdr:ext cx="1510157" cy="318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>
              <a:extLst>
                <a:ext uri="{FF2B5EF4-FFF2-40B4-BE49-F238E27FC236}">
                  <a16:creationId xmlns:a16="http://schemas.microsoft.com/office/drawing/2014/main" id="{D65F99EC-47CC-492D-A5A4-81FCEEA6AF75}"/>
                </a:ext>
              </a:extLst>
            </xdr:cNvPr>
            <xdr:cNvSpPr txBox="1"/>
          </xdr:nvSpPr>
          <xdr:spPr>
            <a:xfrm>
              <a:off x="17765110" y="2469274"/>
              <a:ext cx="1510157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𝑄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sub>
                    </m:sSub>
                    <m:f>
                      <m:f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sSub>
                      <m:sSub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𝜇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sSub>
                      <m:sSub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𝑜</m:t>
                        </m:r>
                      </m:sub>
                    </m:sSub>
                    <m:rad>
                      <m:radPr>
                        <m:degHide m:val="on"/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𝑔</m:t>
                        </m:r>
                      </m:e>
                    </m:rad>
                    <m:r>
                      <a:rPr lang="cs-CZ" sz="1100" b="0" i="1">
                        <a:latin typeface="Cambria Math" panose="02040503050406030204" pitchFamily="18" charset="0"/>
                      </a:rPr>
                      <m:t>(</m:t>
                    </m:r>
                    <m:sSubSup>
                      <m:sSubSup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h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𝑜</m:t>
                        </m:r>
                      </m:sub>
                      <m:sup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3/2</m:t>
                        </m:r>
                      </m:sup>
                    </m:sSubSup>
                    <m:r>
                      <a:rPr lang="cs-CZ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cs-CZ" sz="1100" b="0"/>
            </a:p>
          </xdr:txBody>
        </xdr:sp>
      </mc:Choice>
      <mc:Fallback xmlns="">
        <xdr:sp macro="" textlink="">
          <xdr:nvSpPr>
            <xdr:cNvPr id="3" name="TextovéPole 2">
              <a:extLst>
                <a:ext uri="{FF2B5EF4-FFF2-40B4-BE49-F238E27FC236}">
                  <a16:creationId xmlns:a16="http://schemas.microsoft.com/office/drawing/2014/main" id="{D65F99EC-47CC-492D-A5A4-81FCEEA6AF75}"/>
                </a:ext>
              </a:extLst>
            </xdr:cNvPr>
            <xdr:cNvSpPr txBox="1"/>
          </xdr:nvSpPr>
          <xdr:spPr>
            <a:xfrm>
              <a:off x="17765110" y="2469274"/>
              <a:ext cx="1510157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𝑄=𝜎_𝑧 </a:t>
              </a:r>
              <a:r>
                <a:rPr lang="en-US" sz="1100" b="0" i="0">
                  <a:latin typeface="Cambria Math" panose="02040503050406030204" pitchFamily="18" charset="0"/>
                </a:rPr>
                <a:t> 2</a:t>
              </a:r>
              <a:r>
                <a:rPr lang="cs-CZ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3</a:t>
              </a:r>
              <a:r>
                <a:rPr lang="cs-CZ" sz="1100" b="0" i="0">
                  <a:latin typeface="Cambria Math" panose="02040503050406030204" pitchFamily="18" charset="0"/>
                </a:rPr>
                <a:t> 𝜇_𝑝 𝑏_𝑜 √</a:t>
              </a:r>
              <a:r>
                <a:rPr lang="en-US" sz="1100" b="0" i="0">
                  <a:latin typeface="Cambria Math" panose="02040503050406030204" pitchFamily="18" charset="0"/>
                </a:rPr>
                <a:t>2𝑔</a:t>
              </a:r>
              <a:r>
                <a:rPr lang="cs-CZ" sz="1100" b="0" i="0">
                  <a:latin typeface="Cambria Math" panose="02040503050406030204" pitchFamily="18" charset="0"/>
                </a:rPr>
                <a:t>(ℎ_𝑜^(3/2))</a:t>
              </a:r>
              <a:endParaRPr lang="cs-CZ" sz="1100" b="0"/>
            </a:p>
          </xdr:txBody>
        </xdr:sp>
      </mc:Fallback>
    </mc:AlternateContent>
    <xdr:clientData/>
  </xdr:oneCellAnchor>
  <xdr:twoCellAnchor editAs="oneCell">
    <xdr:from>
      <xdr:col>14</xdr:col>
      <xdr:colOff>292945</xdr:colOff>
      <xdr:row>19</xdr:row>
      <xdr:rowOff>105048</xdr:rowOff>
    </xdr:from>
    <xdr:to>
      <xdr:col>24</xdr:col>
      <xdr:colOff>515675</xdr:colOff>
      <xdr:row>44</xdr:row>
      <xdr:rowOff>3305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F9C03F6-6760-4C57-8FB0-61540F557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 rot="60000">
          <a:off x="7946075" y="3691418"/>
          <a:ext cx="6107194" cy="4086298"/>
        </a:xfrm>
        <a:prstGeom prst="rect">
          <a:avLst/>
        </a:prstGeom>
        <a:scene3d>
          <a:camera prst="orthographicFront">
            <a:rot lat="0" lon="21599994" rev="0"/>
          </a:camera>
          <a:lightRig rig="threePt" dir="t"/>
        </a:scene3d>
      </xdr:spPr>
    </xdr:pic>
    <xdr:clientData/>
  </xdr:twoCellAnchor>
  <xdr:oneCellAnchor>
    <xdr:from>
      <xdr:col>37</xdr:col>
      <xdr:colOff>582706</xdr:colOff>
      <xdr:row>118</xdr:row>
      <xdr:rowOff>44823</xdr:rowOff>
    </xdr:from>
    <xdr:ext cx="338724" cy="241682"/>
    <xdr:pic>
      <xdr:nvPicPr>
        <xdr:cNvPr id="5" name="Obrázek 4">
          <a:extLst>
            <a:ext uri="{FF2B5EF4-FFF2-40B4-BE49-F238E27FC236}">
              <a16:creationId xmlns:a16="http://schemas.microsoft.com/office/drawing/2014/main" id="{401CEF54-1E5A-4B85-A071-CFEA3264B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7353" y="19139647"/>
          <a:ext cx="338724" cy="241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0.35369</cdr:x>
      <cdr:y>0.96243</cdr:y>
    </cdr:from>
    <cdr:to>
      <cdr:x>0.65181</cdr:x>
      <cdr:y>0.9988</cdr:y>
    </cdr:to>
    <cdr:sp macro="" textlink="">
      <cdr:nvSpPr>
        <cdr:cNvPr id="2" name="TextovéPole 1">
          <a:extLst xmlns:a="http://schemas.openxmlformats.org/drawingml/2006/main">
            <a:ext uri="{FF2B5EF4-FFF2-40B4-BE49-F238E27FC236}">
              <a16:creationId xmlns:a16="http://schemas.microsoft.com/office/drawing/2014/main" id="{EF1E5BCD-8FA1-41D0-8D18-0A3DC439A0EB}"/>
            </a:ext>
          </a:extLst>
        </cdr:cNvPr>
        <cdr:cNvSpPr txBox="1"/>
      </cdr:nvSpPr>
      <cdr:spPr>
        <a:xfrm xmlns:a="http://schemas.openxmlformats.org/drawingml/2006/main" rot="10800000">
          <a:off x="1957947" y="12488831"/>
          <a:ext cx="1650305" cy="4719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Přepadová výška [cm]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48"/>
  <sheetViews>
    <sheetView tabSelected="1" topLeftCell="R1" zoomScale="70" zoomScaleNormal="70" zoomScaleSheetLayoutView="190" zoomScalePageLayoutView="25" workbookViewId="0">
      <selection activeCell="AI92" sqref="AI92:AL92"/>
    </sheetView>
  </sheetViews>
  <sheetFormatPr defaultColWidth="9.109375" defaultRowHeight="19.5" customHeight="1" x14ac:dyDescent="0.25"/>
  <cols>
    <col min="1" max="11" width="8" style="1" customWidth="1"/>
    <col min="12" max="12" width="9.88671875" style="1" bestFit="1" customWidth="1"/>
    <col min="13" max="24" width="8.88671875" style="1" customWidth="1"/>
    <col min="25" max="25" width="10.88671875" style="1" bestFit="1" customWidth="1"/>
    <col min="26" max="26" width="10.6640625" style="1" customWidth="1"/>
    <col min="27" max="27" width="8" style="1" customWidth="1"/>
    <col min="28" max="28" width="5.6640625" style="1" customWidth="1"/>
    <col min="29" max="29" width="6.88671875" style="1" customWidth="1"/>
    <col min="30" max="30" width="11.44140625" style="1" bestFit="1" customWidth="1"/>
    <col min="31" max="31" width="7.5546875" style="1" bestFit="1" customWidth="1"/>
    <col min="32" max="32" width="8.6640625" style="1" bestFit="1" customWidth="1"/>
    <col min="33" max="33" width="10.6640625" style="101" customWidth="1"/>
    <col min="34" max="34" width="1.33203125" style="1" customWidth="1"/>
    <col min="35" max="35" width="11.44140625" style="1" bestFit="1" customWidth="1"/>
    <col min="36" max="36" width="7" style="1" bestFit="1" customWidth="1"/>
    <col min="37" max="37" width="9.44140625" style="1" customWidth="1"/>
    <col min="38" max="38" width="9.109375" style="101" customWidth="1"/>
    <col min="39" max="39" width="5" style="43" customWidth="1"/>
    <col min="40" max="57" width="8" style="1" customWidth="1"/>
    <col min="58" max="65" width="8.5546875" style="1" customWidth="1"/>
    <col min="66" max="16384" width="9.109375" style="1"/>
  </cols>
  <sheetData>
    <row r="1" spans="1:52" ht="19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99"/>
      <c r="AH1" s="3"/>
      <c r="AI1" s="3"/>
      <c r="AJ1" s="3"/>
      <c r="AK1" s="3"/>
      <c r="AL1" s="99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</row>
    <row r="2" spans="1:52" ht="19.5" customHeight="1" x14ac:dyDescent="0.35">
      <c r="A2" s="121" t="s">
        <v>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7"/>
      <c r="AA2" s="7"/>
      <c r="AB2" s="124" t="s">
        <v>5</v>
      </c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21.75" customHeight="1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61" t="s">
        <v>58</v>
      </c>
      <c r="AC3" s="10" t="str">
        <f>H11</f>
        <v>VD Horka - LG odtok</v>
      </c>
      <c r="AD3" s="8"/>
      <c r="AE3" s="8"/>
      <c r="AF3" s="8"/>
      <c r="AG3" s="98"/>
      <c r="AH3" s="8"/>
      <c r="AI3" s="8"/>
      <c r="AJ3" s="43"/>
      <c r="AK3" s="43"/>
      <c r="AL3" s="65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10.5" customHeight="1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9" t="s">
        <v>11</v>
      </c>
      <c r="AC4" s="8"/>
      <c r="AD4" s="8"/>
      <c r="AE4" s="8"/>
      <c r="AF4" s="8"/>
      <c r="AG4" s="98"/>
      <c r="AH4" s="8"/>
      <c r="AI4" s="8"/>
      <c r="AJ4" s="43"/>
      <c r="AK4" s="43"/>
      <c r="AL4" s="65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19.5" customHeight="1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4" t="str">
        <f>H12</f>
        <v>Příloha 1 - Konsumpční křivka jamborova prahu</v>
      </c>
      <c r="AC5" s="43"/>
      <c r="AD5" s="45"/>
      <c r="AE5" s="43"/>
      <c r="AF5" s="43"/>
      <c r="AG5" s="65"/>
      <c r="AH5" s="43"/>
      <c r="AI5" s="43"/>
      <c r="AJ5" s="43"/>
      <c r="AK5" s="43"/>
      <c r="AL5" s="65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ht="3" customHeight="1" x14ac:dyDescent="0.25">
      <c r="A6" s="4"/>
      <c r="B6" s="6" t="s">
        <v>1</v>
      </c>
      <c r="C6" s="6"/>
      <c r="D6" s="6"/>
      <c r="E6" s="6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6"/>
      <c r="AC6" s="47"/>
      <c r="AD6" s="48"/>
      <c r="AE6" s="48"/>
      <c r="AF6" s="48"/>
      <c r="AG6" s="100"/>
      <c r="AH6" s="47"/>
      <c r="AI6" s="43"/>
      <c r="AJ6" s="43"/>
      <c r="AK6" s="43"/>
      <c r="AL6" s="65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ht="13.5" customHeight="1" x14ac:dyDescent="0.25">
      <c r="A7" s="4"/>
      <c r="B7" s="2"/>
      <c r="C7" s="2"/>
      <c r="D7" s="2"/>
      <c r="E7" s="2"/>
      <c r="F7" s="4" t="s">
        <v>2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3"/>
      <c r="AC7" s="123" t="str">
        <f>CONCATENATE("Pro jamborův práh o rozměrech s=",I15," m a b=",I17, " m byla vypočtena konsumpční křivka. Práh je vybaven kynetou pro převedení nízkých průtoků          o šířce ",G33," m a hloubce ",G34," m.")</f>
        <v>Pro jamborův práh o rozměrech s=0.5 m a b=6.25 m byla vypočtena konsumpční křivka. Práh je vybaven kynetou pro převedení nízkých průtoků          o šířce 0.7 m a hloubce 0.25 m.</v>
      </c>
      <c r="AD7" s="123"/>
      <c r="AE7" s="123"/>
      <c r="AF7" s="123"/>
      <c r="AG7" s="123"/>
      <c r="AH7" s="123"/>
      <c r="AI7" s="123"/>
      <c r="AJ7" s="123"/>
      <c r="AK7" s="123"/>
      <c r="AL7" s="65"/>
      <c r="AN7" s="3"/>
      <c r="AO7" s="3"/>
      <c r="AP7" s="120">
        <f>AE37</f>
        <v>0</v>
      </c>
      <c r="AQ7" s="120">
        <f>AF37</f>
        <v>0</v>
      </c>
      <c r="AR7" s="3"/>
      <c r="AS7" s="3"/>
      <c r="AT7" s="3"/>
      <c r="AU7" s="3"/>
      <c r="AV7" s="3"/>
      <c r="AW7" s="3"/>
      <c r="AX7" s="3"/>
      <c r="AY7" s="3"/>
      <c r="AZ7" s="3"/>
    </row>
    <row r="8" spans="1:52" ht="13.5" customHeight="1" x14ac:dyDescent="0.25">
      <c r="A8" s="4"/>
      <c r="B8" s="5"/>
      <c r="C8" s="5"/>
      <c r="D8" s="5"/>
      <c r="E8" s="5"/>
      <c r="F8" s="4" t="s">
        <v>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3"/>
      <c r="AC8" s="123"/>
      <c r="AD8" s="123"/>
      <c r="AE8" s="123"/>
      <c r="AF8" s="123"/>
      <c r="AG8" s="123"/>
      <c r="AH8" s="123"/>
      <c r="AI8" s="123"/>
      <c r="AJ8" s="123"/>
      <c r="AK8" s="123"/>
      <c r="AL8" s="65"/>
      <c r="AN8" s="3"/>
      <c r="AO8" s="3"/>
      <c r="AP8" s="120">
        <f t="shared" ref="AP8:AQ26" si="0">AE38</f>
        <v>1</v>
      </c>
      <c r="AQ8" s="120">
        <f t="shared" si="0"/>
        <v>1.0390635248398832</v>
      </c>
      <c r="AR8" s="3"/>
      <c r="AS8" s="3"/>
      <c r="AT8" s="3"/>
      <c r="AU8" s="3"/>
      <c r="AV8" s="3"/>
      <c r="AW8" s="3"/>
      <c r="AX8" s="3"/>
      <c r="AY8" s="3"/>
      <c r="AZ8" s="3"/>
    </row>
    <row r="9" spans="1:52" ht="13.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3"/>
      <c r="AC9" s="123"/>
      <c r="AD9" s="123"/>
      <c r="AE9" s="123"/>
      <c r="AF9" s="123"/>
      <c r="AG9" s="123"/>
      <c r="AH9" s="123"/>
      <c r="AI9" s="123"/>
      <c r="AJ9" s="123"/>
      <c r="AK9" s="123"/>
      <c r="AL9" s="65"/>
      <c r="AN9" s="3"/>
      <c r="AO9" s="3"/>
      <c r="AP9" s="120">
        <f t="shared" si="0"/>
        <v>2</v>
      </c>
      <c r="AQ9" s="120">
        <f t="shared" si="0"/>
        <v>2.9384461916243927</v>
      </c>
      <c r="AR9" s="3"/>
      <c r="AS9" s="3"/>
      <c r="AT9" s="3"/>
      <c r="AU9" s="3"/>
      <c r="AV9" s="3"/>
      <c r="AW9" s="3"/>
      <c r="AX9" s="3"/>
      <c r="AY9" s="3"/>
      <c r="AZ9" s="3"/>
    </row>
    <row r="10" spans="1:52" ht="13.5" customHeight="1" x14ac:dyDescent="0.25">
      <c r="A10" s="6">
        <v>1</v>
      </c>
      <c r="B10" s="6" t="s">
        <v>8</v>
      </c>
      <c r="C10" s="6"/>
      <c r="D10" s="6"/>
      <c r="E10" s="6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3"/>
      <c r="AC10" s="123"/>
      <c r="AD10" s="123"/>
      <c r="AE10" s="123"/>
      <c r="AF10" s="123"/>
      <c r="AG10" s="123"/>
      <c r="AH10" s="123"/>
      <c r="AI10" s="123"/>
      <c r="AJ10" s="123"/>
      <c r="AK10" s="123"/>
      <c r="AL10" s="65"/>
      <c r="AN10" s="3"/>
      <c r="AO10" s="3"/>
      <c r="AP10" s="120">
        <f t="shared" si="0"/>
        <v>3</v>
      </c>
      <c r="AQ10" s="120">
        <f t="shared" si="0"/>
        <v>5.397446518316432</v>
      </c>
      <c r="AR10" s="3"/>
      <c r="AS10" s="3"/>
      <c r="AT10" s="3"/>
      <c r="AU10" s="3"/>
      <c r="AV10" s="3"/>
      <c r="AW10" s="3"/>
      <c r="AX10" s="3"/>
      <c r="AY10" s="3"/>
      <c r="AZ10" s="3"/>
    </row>
    <row r="11" spans="1:52" ht="13.5" customHeight="1" x14ac:dyDescent="0.25">
      <c r="A11" s="4"/>
      <c r="B11" s="4" t="s">
        <v>10</v>
      </c>
      <c r="C11" s="4"/>
      <c r="D11" s="4"/>
      <c r="E11" s="4"/>
      <c r="F11" s="4"/>
      <c r="G11" s="4"/>
      <c r="H11" s="125" t="s">
        <v>76</v>
      </c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4"/>
      <c r="T11" s="4"/>
      <c r="U11" s="4"/>
      <c r="V11" s="4"/>
      <c r="W11" s="4"/>
      <c r="X11" s="4"/>
      <c r="Y11" s="4"/>
      <c r="Z11" s="4"/>
      <c r="AA11" s="4"/>
      <c r="AB11" s="43"/>
      <c r="AC11" s="129" t="s">
        <v>64</v>
      </c>
      <c r="AD11" s="129"/>
      <c r="AE11" s="129"/>
      <c r="AF11" s="129"/>
      <c r="AG11" s="129"/>
      <c r="AH11" s="129"/>
      <c r="AI11" s="129"/>
      <c r="AJ11" s="129"/>
      <c r="AK11" s="129"/>
      <c r="AL11" s="65"/>
      <c r="AN11" s="3"/>
      <c r="AO11" s="3"/>
      <c r="AP11" s="120">
        <f t="shared" si="0"/>
        <v>4</v>
      </c>
      <c r="AQ11" s="120">
        <f t="shared" si="0"/>
        <v>8.3086996261671935</v>
      </c>
      <c r="AR11" s="3"/>
      <c r="AS11" s="3"/>
      <c r="AT11" s="3"/>
      <c r="AU11" s="3"/>
      <c r="AV11" s="3"/>
      <c r="AW11" s="3"/>
      <c r="AX11" s="3"/>
      <c r="AY11" s="3"/>
      <c r="AZ11" s="3"/>
    </row>
    <row r="12" spans="1:52" ht="13.5" customHeight="1" x14ac:dyDescent="0.25">
      <c r="A12" s="4"/>
      <c r="B12" s="4" t="s">
        <v>9</v>
      </c>
      <c r="C12" s="4"/>
      <c r="D12" s="4"/>
      <c r="E12" s="4"/>
      <c r="F12" s="4"/>
      <c r="G12" s="4"/>
      <c r="H12" s="126" t="s">
        <v>36</v>
      </c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4"/>
      <c r="T12" s="4"/>
      <c r="U12" s="4"/>
      <c r="V12" s="4"/>
      <c r="W12" s="4"/>
      <c r="X12" s="4"/>
      <c r="Y12" s="4"/>
      <c r="Z12" s="4"/>
      <c r="AA12" s="4"/>
      <c r="AB12" s="43"/>
      <c r="AC12" s="129"/>
      <c r="AD12" s="129"/>
      <c r="AE12" s="129"/>
      <c r="AF12" s="129"/>
      <c r="AG12" s="129"/>
      <c r="AH12" s="129"/>
      <c r="AI12" s="129"/>
      <c r="AJ12" s="129"/>
      <c r="AK12" s="129"/>
      <c r="AL12" s="65"/>
      <c r="AN12" s="3"/>
      <c r="AO12" s="3"/>
      <c r="AP12" s="120">
        <f t="shared" si="0"/>
        <v>5</v>
      </c>
      <c r="AQ12" s="120">
        <f t="shared" si="0"/>
        <v>11.610138706523189</v>
      </c>
      <c r="AR12" s="3"/>
      <c r="AS12" s="3"/>
      <c r="AT12" s="3"/>
      <c r="AU12" s="3"/>
      <c r="AV12" s="3"/>
      <c r="AW12" s="3"/>
      <c r="AX12" s="3"/>
      <c r="AY12" s="3"/>
      <c r="AZ12" s="3"/>
    </row>
    <row r="13" spans="1:52" ht="2.1" customHeight="1" x14ac:dyDescent="0.25">
      <c r="A13" s="4"/>
      <c r="B13" s="4"/>
      <c r="C13" s="4"/>
      <c r="D13" s="4"/>
      <c r="E13" s="4"/>
      <c r="F13" s="4"/>
      <c r="G13" s="4"/>
      <c r="H13" s="127" t="s">
        <v>75</v>
      </c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4"/>
      <c r="T13" s="4"/>
      <c r="U13" s="4"/>
      <c r="V13" s="4"/>
      <c r="W13" s="4"/>
      <c r="X13" s="4"/>
      <c r="Y13" s="4"/>
      <c r="Z13" s="4"/>
      <c r="AA13" s="4"/>
      <c r="AB13" s="43"/>
      <c r="AC13" s="129"/>
      <c r="AD13" s="129"/>
      <c r="AE13" s="129"/>
      <c r="AF13" s="129"/>
      <c r="AG13" s="129"/>
      <c r="AH13" s="129"/>
      <c r="AI13" s="129"/>
      <c r="AJ13" s="129"/>
      <c r="AK13" s="129"/>
      <c r="AL13" s="65"/>
      <c r="AN13" s="3"/>
      <c r="AO13" s="3"/>
      <c r="AP13" s="120">
        <f t="shared" si="0"/>
        <v>6</v>
      </c>
      <c r="AQ13" s="120">
        <f t="shared" si="0"/>
        <v>15.259882076002297</v>
      </c>
      <c r="AR13" s="3"/>
      <c r="AS13" s="3"/>
      <c r="AT13" s="3"/>
      <c r="AU13" s="3"/>
      <c r="AV13" s="3"/>
      <c r="AW13" s="3"/>
      <c r="AX13" s="3"/>
      <c r="AY13" s="3"/>
      <c r="AZ13" s="3"/>
    </row>
    <row r="14" spans="1:52" ht="13.5" customHeight="1" x14ac:dyDescent="0.25">
      <c r="A14" s="6">
        <v>2</v>
      </c>
      <c r="B14" s="6" t="s">
        <v>15</v>
      </c>
      <c r="C14" s="6"/>
      <c r="D14" s="6"/>
      <c r="E14" s="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3"/>
      <c r="AC14" s="129"/>
      <c r="AD14" s="129"/>
      <c r="AE14" s="129"/>
      <c r="AF14" s="129"/>
      <c r="AG14" s="129"/>
      <c r="AH14" s="129"/>
      <c r="AI14" s="129"/>
      <c r="AJ14" s="129"/>
      <c r="AK14" s="129"/>
      <c r="AL14" s="65"/>
      <c r="AN14" s="3"/>
      <c r="AO14" s="3"/>
      <c r="AP14" s="120">
        <f t="shared" si="0"/>
        <v>7.0000000000000009</v>
      </c>
      <c r="AQ14" s="120">
        <f t="shared" si="0"/>
        <v>19.227184299895558</v>
      </c>
      <c r="AR14" s="3"/>
      <c r="AS14" s="3"/>
      <c r="AT14" s="3"/>
      <c r="AU14" s="3"/>
      <c r="AV14" s="3"/>
      <c r="AW14" s="3"/>
      <c r="AX14" s="3"/>
      <c r="AY14" s="3"/>
      <c r="AZ14" s="3"/>
    </row>
    <row r="15" spans="1:52" ht="13.5" customHeight="1" x14ac:dyDescent="0.25">
      <c r="A15" s="4"/>
      <c r="B15" s="17" t="s">
        <v>16</v>
      </c>
      <c r="C15" s="17"/>
      <c r="D15" s="17"/>
      <c r="E15" s="17"/>
      <c r="F15" s="12"/>
      <c r="G15" s="24"/>
      <c r="H15" s="18" t="s">
        <v>18</v>
      </c>
      <c r="I15" s="25">
        <v>0.5</v>
      </c>
      <c r="J15" s="23" t="s">
        <v>14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3"/>
      <c r="AC15" s="49"/>
      <c r="AD15" s="50"/>
      <c r="AE15" s="50"/>
      <c r="AF15" s="50"/>
      <c r="AG15" s="102"/>
      <c r="AH15" s="50"/>
      <c r="AI15" s="43"/>
      <c r="AJ15" s="43"/>
      <c r="AK15" s="43"/>
      <c r="AL15" s="65"/>
      <c r="AN15" s="3"/>
      <c r="AO15" s="3"/>
      <c r="AP15" s="120">
        <f t="shared" si="0"/>
        <v>8</v>
      </c>
      <c r="AQ15" s="120">
        <f t="shared" si="0"/>
        <v>23.488226742485658</v>
      </c>
      <c r="AR15" s="3"/>
      <c r="AS15" s="3"/>
      <c r="AT15" s="3"/>
      <c r="AU15" s="3"/>
      <c r="AV15" s="3"/>
      <c r="AW15" s="3"/>
      <c r="AX15" s="3"/>
      <c r="AY15" s="3"/>
      <c r="AZ15" s="3"/>
    </row>
    <row r="16" spans="1:52" ht="13.5" customHeight="1" x14ac:dyDescent="0.25">
      <c r="A16" s="4"/>
      <c r="B16" s="17" t="s">
        <v>46</v>
      </c>
      <c r="C16" s="17"/>
      <c r="D16" s="17"/>
      <c r="E16" s="17"/>
      <c r="F16" s="13"/>
      <c r="G16" s="12"/>
      <c r="H16" s="18" t="s">
        <v>17</v>
      </c>
      <c r="I16" s="25">
        <v>1</v>
      </c>
      <c r="J16" s="23" t="s">
        <v>14</v>
      </c>
      <c r="K16" s="26" t="s">
        <v>70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3"/>
      <c r="AC16" s="43"/>
      <c r="AD16" s="50"/>
      <c r="AE16" s="50"/>
      <c r="AF16" s="50"/>
      <c r="AG16" s="102"/>
      <c r="AH16" s="50"/>
      <c r="AI16" s="43"/>
      <c r="AJ16" s="43"/>
      <c r="AK16" s="43"/>
      <c r="AL16" s="65"/>
      <c r="AN16" s="3"/>
      <c r="AO16" s="3"/>
      <c r="AP16" s="120">
        <f t="shared" si="0"/>
        <v>9</v>
      </c>
      <c r="AQ16" s="120">
        <f t="shared" si="0"/>
        <v>28.023850337894402</v>
      </c>
      <c r="AR16" s="3"/>
      <c r="AS16" s="3"/>
      <c r="AT16" s="3"/>
      <c r="AU16" s="3"/>
      <c r="AV16" s="3"/>
      <c r="AW16" s="3"/>
      <c r="AX16" s="3"/>
      <c r="AY16" s="3"/>
      <c r="AZ16" s="3"/>
    </row>
    <row r="17" spans="1:52" ht="13.5" customHeight="1" x14ac:dyDescent="0.3">
      <c r="A17" s="4"/>
      <c r="B17" s="17" t="s">
        <v>22</v>
      </c>
      <c r="C17" s="17"/>
      <c r="D17" s="17"/>
      <c r="E17" s="17"/>
      <c r="F17" s="14"/>
      <c r="G17" s="14"/>
      <c r="H17" s="18" t="s">
        <v>23</v>
      </c>
      <c r="I17" s="25">
        <v>6.25</v>
      </c>
      <c r="J17" s="23" t="s">
        <v>14</v>
      </c>
      <c r="K17" s="26" t="s">
        <v>53</v>
      </c>
      <c r="L17" s="4"/>
      <c r="M17" s="4"/>
      <c r="N17" s="4"/>
      <c r="O17" s="4"/>
      <c r="P17" s="4"/>
      <c r="Q17" s="4"/>
      <c r="R17" s="4"/>
      <c r="S17" s="29">
        <v>6</v>
      </c>
      <c r="T17" s="26" t="s">
        <v>66</v>
      </c>
      <c r="U17" s="4"/>
      <c r="V17" s="4"/>
      <c r="W17" s="4"/>
      <c r="X17" s="4"/>
      <c r="Y17" s="4"/>
      <c r="Z17" s="4"/>
      <c r="AA17" s="4"/>
      <c r="AB17" s="43"/>
      <c r="AC17" s="49"/>
      <c r="AD17" s="50"/>
      <c r="AE17" s="50"/>
      <c r="AF17" s="50"/>
      <c r="AG17" s="102"/>
      <c r="AH17" s="50"/>
      <c r="AI17" s="43"/>
      <c r="AJ17" s="43"/>
      <c r="AK17" s="43"/>
      <c r="AL17" s="65"/>
      <c r="AN17" s="3"/>
      <c r="AO17" s="3"/>
      <c r="AP17" s="120">
        <f t="shared" si="0"/>
        <v>10</v>
      </c>
      <c r="AQ17" s="120">
        <f t="shared" si="0"/>
        <v>32.818209645139312</v>
      </c>
      <c r="AR17" s="3"/>
      <c r="AS17" s="3"/>
      <c r="AT17" s="3"/>
      <c r="AU17" s="3"/>
      <c r="AV17" s="3"/>
      <c r="AW17" s="3"/>
      <c r="AX17" s="3"/>
      <c r="AY17" s="3"/>
      <c r="AZ17" s="3"/>
    </row>
    <row r="18" spans="1:52" ht="13.5" customHeight="1" x14ac:dyDescent="0.25">
      <c r="A18" s="4"/>
      <c r="B18" s="4" t="s">
        <v>40</v>
      </c>
      <c r="C18" s="4"/>
      <c r="D18" s="4"/>
      <c r="E18" s="4"/>
      <c r="F18" s="4"/>
      <c r="G18" s="4"/>
      <c r="H18" s="19" t="s">
        <v>41</v>
      </c>
      <c r="I18" s="83">
        <v>459.91</v>
      </c>
      <c r="J18" s="4" t="s">
        <v>42</v>
      </c>
      <c r="K18" s="4"/>
      <c r="L18" s="4"/>
      <c r="M18" s="4"/>
      <c r="N18" s="4"/>
      <c r="O18" s="4"/>
      <c r="P18" s="4"/>
      <c r="Q18" s="4"/>
      <c r="R18" s="4"/>
      <c r="S18" s="4"/>
      <c r="T18" s="138" t="s">
        <v>69</v>
      </c>
      <c r="U18" s="138"/>
      <c r="V18" s="138"/>
      <c r="W18" s="138"/>
      <c r="X18" s="138"/>
      <c r="Y18" s="138"/>
      <c r="Z18" s="138"/>
      <c r="AA18" s="4"/>
      <c r="AB18" s="43"/>
      <c r="AC18" s="49"/>
      <c r="AD18" s="50"/>
      <c r="AE18" s="50"/>
      <c r="AF18" s="50"/>
      <c r="AG18" s="102"/>
      <c r="AH18" s="50"/>
      <c r="AI18" s="43"/>
      <c r="AJ18" s="43"/>
      <c r="AK18" s="43"/>
      <c r="AL18" s="65"/>
      <c r="AN18" s="3"/>
      <c r="AO18" s="3"/>
      <c r="AP18" s="120">
        <f t="shared" si="0"/>
        <v>11</v>
      </c>
      <c r="AQ18" s="120">
        <f t="shared" si="0"/>
        <v>38.066080973175652</v>
      </c>
      <c r="AR18" s="3"/>
      <c r="AS18" s="3"/>
      <c r="AT18" s="3"/>
      <c r="AU18" s="3"/>
      <c r="AV18" s="3"/>
      <c r="AW18" s="3"/>
      <c r="AX18" s="3"/>
      <c r="AY18" s="3"/>
      <c r="AZ18" s="3"/>
    </row>
    <row r="19" spans="1:52" ht="13.5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138"/>
      <c r="U19" s="138"/>
      <c r="V19" s="138"/>
      <c r="W19" s="138"/>
      <c r="X19" s="138"/>
      <c r="Y19" s="138"/>
      <c r="Z19" s="138"/>
      <c r="AA19" s="4"/>
      <c r="AB19" s="43"/>
      <c r="AC19" s="43"/>
      <c r="AD19" s="51"/>
      <c r="AE19" s="51"/>
      <c r="AF19" s="51"/>
      <c r="AG19" s="103"/>
      <c r="AH19" s="51"/>
      <c r="AI19" s="43"/>
      <c r="AJ19" s="43"/>
      <c r="AK19" s="43"/>
      <c r="AL19" s="65"/>
      <c r="AN19" s="3"/>
      <c r="AO19" s="3"/>
      <c r="AP19" s="120">
        <f t="shared" si="0"/>
        <v>12</v>
      </c>
      <c r="AQ19" s="120">
        <f t="shared" si="0"/>
        <v>45.016033008310146</v>
      </c>
      <c r="AR19" s="3"/>
      <c r="AS19" s="3"/>
      <c r="AT19" s="3"/>
      <c r="AU19" s="3"/>
      <c r="AV19" s="3"/>
      <c r="AW19" s="3"/>
      <c r="AX19" s="3"/>
      <c r="AY19" s="3"/>
      <c r="AZ19" s="3"/>
    </row>
    <row r="20" spans="1:52" ht="13.5" customHeight="1" x14ac:dyDescent="0.3">
      <c r="A20" s="6">
        <v>3</v>
      </c>
      <c r="B20" s="6" t="s">
        <v>19</v>
      </c>
      <c r="C20" s="6"/>
      <c r="D20" s="6"/>
      <c r="E20" s="6"/>
      <c r="F20" s="14"/>
      <c r="G20" s="14"/>
      <c r="H20" s="14"/>
      <c r="I20" s="18"/>
      <c r="J20" s="2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3"/>
      <c r="AC20" s="51"/>
      <c r="AD20" s="51"/>
      <c r="AE20" s="51"/>
      <c r="AF20" s="51"/>
      <c r="AG20" s="103"/>
      <c r="AH20" s="51"/>
      <c r="AI20" s="43"/>
      <c r="AJ20" s="43"/>
      <c r="AK20" s="43"/>
      <c r="AL20" s="65"/>
      <c r="AN20" s="3"/>
      <c r="AO20" s="3"/>
      <c r="AP20" s="120">
        <f t="shared" si="0"/>
        <v>13</v>
      </c>
      <c r="AQ20" s="120">
        <f t="shared" si="0"/>
        <v>52.325776476366208</v>
      </c>
      <c r="AR20" s="3"/>
      <c r="AS20" s="3"/>
      <c r="AT20" s="3"/>
      <c r="AU20" s="3"/>
      <c r="AV20" s="3"/>
      <c r="AW20" s="3"/>
      <c r="AX20" s="3"/>
      <c r="AY20" s="3"/>
      <c r="AZ20" s="3"/>
    </row>
    <row r="21" spans="1:52" ht="13.5" customHeight="1" x14ac:dyDescent="0.3">
      <c r="A21" s="4"/>
      <c r="B21" s="17" t="s">
        <v>20</v>
      </c>
      <c r="C21" s="17"/>
      <c r="D21" s="17"/>
      <c r="E21" s="17"/>
      <c r="F21" s="14"/>
      <c r="G21" s="14"/>
      <c r="H21" s="14"/>
      <c r="I21" s="31">
        <f>I15/I16</f>
        <v>0.5</v>
      </c>
      <c r="J21" s="4"/>
      <c r="K21" s="1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3"/>
      <c r="AC21" s="43"/>
      <c r="AD21" s="52"/>
      <c r="AE21" s="52"/>
      <c r="AF21" s="52"/>
      <c r="AG21" s="104"/>
      <c r="AH21" s="52"/>
      <c r="AI21" s="43"/>
      <c r="AJ21" s="43"/>
      <c r="AK21" s="43"/>
      <c r="AL21" s="65"/>
      <c r="AN21" s="3"/>
      <c r="AO21" s="3"/>
      <c r="AP21" s="120">
        <f t="shared" si="0"/>
        <v>14.000000000000002</v>
      </c>
      <c r="AQ21" s="120">
        <f t="shared" si="0"/>
        <v>59.978535151421887</v>
      </c>
      <c r="AR21" s="3"/>
      <c r="AS21" s="3"/>
      <c r="AT21" s="3"/>
      <c r="AU21" s="3"/>
      <c r="AV21" s="3"/>
      <c r="AW21" s="3"/>
      <c r="AX21" s="3"/>
      <c r="AY21" s="3"/>
      <c r="AZ21" s="3"/>
    </row>
    <row r="22" spans="1:52" ht="13.5" customHeight="1" x14ac:dyDescent="0.3">
      <c r="A22" s="4"/>
      <c r="B22" s="17" t="s">
        <v>21</v>
      </c>
      <c r="C22" s="17"/>
      <c r="D22" s="17"/>
      <c r="E22" s="17"/>
      <c r="F22" s="14"/>
      <c r="G22" s="14"/>
      <c r="H22" s="14"/>
      <c r="I22" s="32">
        <f>I21</f>
        <v>0.5</v>
      </c>
      <c r="J22" s="23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3"/>
      <c r="AC22" s="52"/>
      <c r="AD22" s="52"/>
      <c r="AE22" s="52"/>
      <c r="AF22" s="52"/>
      <c r="AG22" s="104"/>
      <c r="AH22" s="52"/>
      <c r="AI22" s="43"/>
      <c r="AJ22" s="43"/>
      <c r="AK22" s="43"/>
      <c r="AL22" s="65"/>
      <c r="AN22" s="3"/>
      <c r="AO22" s="3"/>
      <c r="AP22" s="120">
        <f t="shared" si="0"/>
        <v>15</v>
      </c>
      <c r="AQ22" s="120">
        <f t="shared" si="0"/>
        <v>67.959626632748126</v>
      </c>
      <c r="AR22" s="3"/>
      <c r="AS22" s="3"/>
      <c r="AT22" s="3"/>
      <c r="AU22" s="3"/>
      <c r="AV22" s="3"/>
      <c r="AW22" s="3"/>
      <c r="AX22" s="3"/>
      <c r="AY22" s="3"/>
      <c r="AZ22" s="3"/>
    </row>
    <row r="23" spans="1:52" ht="13.5" customHeight="1" x14ac:dyDescent="0.3">
      <c r="A23" s="4"/>
      <c r="B23" s="17"/>
      <c r="C23" s="17"/>
      <c r="D23" s="17"/>
      <c r="E23" s="17"/>
      <c r="F23" s="14"/>
      <c r="G23" s="14"/>
      <c r="H23" s="14"/>
      <c r="I23" s="18"/>
      <c r="J23" s="2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3"/>
      <c r="AC23" s="49"/>
      <c r="AD23" s="50"/>
      <c r="AE23" s="50"/>
      <c r="AF23" s="43"/>
      <c r="AG23" s="65"/>
      <c r="AH23" s="43"/>
      <c r="AI23" s="43"/>
      <c r="AJ23" s="43"/>
      <c r="AK23" s="43"/>
      <c r="AL23" s="65"/>
      <c r="AN23" s="3"/>
      <c r="AO23" s="3"/>
      <c r="AP23" s="120">
        <f t="shared" si="0"/>
        <v>16</v>
      </c>
      <c r="AQ23" s="120">
        <f t="shared" si="0"/>
        <v>76.256067776790246</v>
      </c>
      <c r="AR23" s="3"/>
      <c r="AS23" s="3"/>
      <c r="AT23" s="3"/>
      <c r="AU23" s="3"/>
      <c r="AV23" s="3"/>
      <c r="AW23" s="3"/>
      <c r="AX23" s="3"/>
      <c r="AY23" s="3"/>
      <c r="AZ23" s="3"/>
    </row>
    <row r="24" spans="1:52" ht="13.5" customHeight="1" x14ac:dyDescent="0.3">
      <c r="A24" s="4"/>
      <c r="B24" s="17"/>
      <c r="C24" s="17"/>
      <c r="D24" s="17"/>
      <c r="E24" s="17"/>
      <c r="F24" s="14"/>
      <c r="G24" s="14"/>
      <c r="H24" s="17"/>
      <c r="I24" s="3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3"/>
      <c r="AC24" s="49"/>
      <c r="AD24" s="50"/>
      <c r="AE24" s="50"/>
      <c r="AF24" s="50"/>
      <c r="AG24" s="65"/>
      <c r="AH24" s="43"/>
      <c r="AI24" s="43"/>
      <c r="AJ24" s="43"/>
      <c r="AK24" s="43"/>
      <c r="AL24" s="65"/>
      <c r="AN24" s="3"/>
      <c r="AO24" s="3"/>
      <c r="AP24" s="120">
        <f t="shared" si="0"/>
        <v>17</v>
      </c>
      <c r="AQ24" s="120">
        <f t="shared" si="0"/>
        <v>84.856275799087967</v>
      </c>
      <c r="AR24" s="3"/>
      <c r="AS24" s="3"/>
      <c r="AT24" s="3"/>
      <c r="AU24" s="3"/>
      <c r="AV24" s="3"/>
      <c r="AW24" s="3"/>
      <c r="AX24" s="3"/>
      <c r="AY24" s="3"/>
      <c r="AZ24" s="3"/>
    </row>
    <row r="25" spans="1:52" ht="13.5" customHeight="1" x14ac:dyDescent="0.3">
      <c r="A25" s="6"/>
      <c r="B25" s="21"/>
      <c r="C25" s="21"/>
      <c r="D25" s="21"/>
      <c r="E25" s="21"/>
      <c r="F25" s="14"/>
      <c r="G25" s="14"/>
      <c r="H25" s="14"/>
      <c r="I25" s="1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3"/>
      <c r="AC25" s="49"/>
      <c r="AD25" s="50"/>
      <c r="AE25" s="50"/>
      <c r="AF25" s="50"/>
      <c r="AG25" s="102"/>
      <c r="AH25" s="50"/>
      <c r="AI25" s="43"/>
      <c r="AJ25" s="43"/>
      <c r="AK25" s="43"/>
      <c r="AL25" s="65"/>
      <c r="AN25" s="3"/>
      <c r="AO25" s="3"/>
      <c r="AP25" s="120">
        <f t="shared" si="0"/>
        <v>18</v>
      </c>
      <c r="AQ25" s="120">
        <f t="shared" si="0"/>
        <v>93.749837382323932</v>
      </c>
      <c r="AR25" s="3"/>
      <c r="AS25" s="3"/>
      <c r="AT25" s="3"/>
      <c r="AU25" s="3"/>
      <c r="AV25" s="3"/>
      <c r="AW25" s="3"/>
      <c r="AX25" s="3"/>
      <c r="AY25" s="3"/>
      <c r="AZ25" s="3"/>
    </row>
    <row r="26" spans="1:52" ht="13.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3"/>
      <c r="AC26" s="49"/>
      <c r="AD26" s="50"/>
      <c r="AE26" s="50"/>
      <c r="AF26" s="50"/>
      <c r="AG26" s="102"/>
      <c r="AH26" s="50"/>
      <c r="AI26" s="43"/>
      <c r="AJ26" s="43"/>
      <c r="AK26" s="43"/>
      <c r="AL26" s="65"/>
      <c r="AN26" s="3"/>
      <c r="AO26" s="3"/>
      <c r="AP26" s="120">
        <f t="shared" si="0"/>
        <v>19</v>
      </c>
      <c r="AQ26" s="120">
        <f t="shared" si="0"/>
        <v>102.92732725323678</v>
      </c>
      <c r="AR26" s="3"/>
      <c r="AS26" s="3"/>
      <c r="AT26" s="3"/>
      <c r="AU26" s="3"/>
      <c r="AV26" s="3"/>
      <c r="AW26" s="3"/>
      <c r="AX26" s="3"/>
      <c r="AY26" s="3"/>
      <c r="AZ26" s="3"/>
    </row>
    <row r="27" spans="1:52" ht="13.5" customHeight="1" x14ac:dyDescent="0.25">
      <c r="A27" s="29">
        <v>4</v>
      </c>
      <c r="B27" s="4" t="s">
        <v>29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3"/>
      <c r="AC27" s="49"/>
      <c r="AD27" s="50"/>
      <c r="AE27" s="50"/>
      <c r="AF27" s="50"/>
      <c r="AG27" s="102"/>
      <c r="AH27" s="50"/>
      <c r="AI27" s="43"/>
      <c r="AJ27" s="43"/>
      <c r="AK27" s="43"/>
      <c r="AL27" s="65"/>
      <c r="AN27" s="3"/>
      <c r="AO27" s="3"/>
      <c r="AP27" s="120">
        <f t="shared" ref="AP27:AQ32" si="1">AE64</f>
        <v>20</v>
      </c>
      <c r="AQ27" s="120">
        <f t="shared" si="1"/>
        <v>112.38016347931173</v>
      </c>
      <c r="AR27" s="3"/>
      <c r="AS27" s="3"/>
      <c r="AT27" s="3"/>
      <c r="AU27" s="3"/>
      <c r="AV27" s="3"/>
      <c r="AW27" s="3"/>
      <c r="AX27" s="3"/>
      <c r="AY27" s="3"/>
      <c r="AZ27" s="3"/>
    </row>
    <row r="28" spans="1:52" ht="13.5" customHeight="1" x14ac:dyDescent="0.25">
      <c r="A28" s="4"/>
      <c r="B28" s="4" t="s">
        <v>30</v>
      </c>
      <c r="C28" s="4"/>
      <c r="D28" s="4"/>
      <c r="E28" s="4"/>
      <c r="F28" s="4"/>
      <c r="G28" s="2">
        <v>3.85</v>
      </c>
      <c r="H28" s="4" t="s">
        <v>14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3"/>
      <c r="AC28" s="49"/>
      <c r="AD28" s="50"/>
      <c r="AE28" s="50"/>
      <c r="AF28" s="50"/>
      <c r="AG28" s="102"/>
      <c r="AH28" s="50"/>
      <c r="AI28" s="43"/>
      <c r="AJ28" s="43"/>
      <c r="AK28" s="43"/>
      <c r="AL28" s="65"/>
      <c r="AN28" s="3"/>
      <c r="AO28" s="3"/>
      <c r="AP28" s="120">
        <f t="shared" si="1"/>
        <v>21</v>
      </c>
      <c r="AQ28" s="120">
        <f t="shared" si="1"/>
        <v>122.10049051342064</v>
      </c>
      <c r="AR28" s="3"/>
      <c r="AS28" s="3"/>
      <c r="AT28" s="3"/>
      <c r="AU28" s="3"/>
      <c r="AV28" s="3"/>
      <c r="AW28" s="3"/>
      <c r="AX28" s="3"/>
      <c r="AY28" s="3"/>
      <c r="AZ28" s="3"/>
    </row>
    <row r="29" spans="1:52" ht="13.5" customHeight="1" x14ac:dyDescent="0.25">
      <c r="A29" s="4"/>
      <c r="B29" s="4" t="s">
        <v>31</v>
      </c>
      <c r="C29" s="4"/>
      <c r="D29" s="4"/>
      <c r="E29" s="4"/>
      <c r="F29" s="4"/>
      <c r="G29" s="2">
        <v>3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3"/>
      <c r="AC29" s="49"/>
      <c r="AD29" s="50"/>
      <c r="AE29" s="50"/>
      <c r="AF29" s="50"/>
      <c r="AG29" s="102"/>
      <c r="AH29" s="50"/>
      <c r="AI29" s="43"/>
      <c r="AJ29" s="43"/>
      <c r="AK29" s="43"/>
      <c r="AL29" s="65"/>
      <c r="AN29" s="3"/>
      <c r="AO29" s="3"/>
      <c r="AP29" s="120">
        <f t="shared" si="1"/>
        <v>22</v>
      </c>
      <c r="AQ29" s="120">
        <f t="shared" si="1"/>
        <v>132.0810835427292</v>
      </c>
      <c r="AR29" s="3"/>
      <c r="AS29" s="3"/>
      <c r="AT29" s="3"/>
      <c r="AU29" s="3"/>
      <c r="AV29" s="3"/>
      <c r="AW29" s="3"/>
      <c r="AX29" s="3"/>
      <c r="AY29" s="3"/>
      <c r="AZ29" s="3"/>
    </row>
    <row r="30" spans="1:52" ht="13.5" customHeight="1" x14ac:dyDescent="0.25">
      <c r="A30" s="4"/>
      <c r="B30" s="4" t="s">
        <v>32</v>
      </c>
      <c r="C30" s="4"/>
      <c r="D30" s="4"/>
      <c r="E30" s="4"/>
      <c r="F30" s="4"/>
      <c r="G30" s="2">
        <v>3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3"/>
      <c r="AC30" s="49"/>
      <c r="AD30" s="50"/>
      <c r="AE30" s="50"/>
      <c r="AF30" s="50"/>
      <c r="AG30" s="102"/>
      <c r="AH30" s="50"/>
      <c r="AI30" s="43"/>
      <c r="AJ30" s="43"/>
      <c r="AK30" s="43"/>
      <c r="AL30" s="65"/>
      <c r="AN30" s="3"/>
      <c r="AO30" s="3"/>
      <c r="AP30" s="120">
        <f t="shared" si="1"/>
        <v>23</v>
      </c>
      <c r="AQ30" s="120">
        <f t="shared" si="1"/>
        <v>142.31526942891398</v>
      </c>
      <c r="AR30" s="3"/>
      <c r="AS30" s="3"/>
      <c r="AT30" s="3"/>
      <c r="AU30" s="3"/>
      <c r="AV30" s="3"/>
      <c r="AW30" s="3"/>
      <c r="AX30" s="3"/>
      <c r="AY30" s="3"/>
      <c r="AZ30" s="3"/>
    </row>
    <row r="31" spans="1:52" ht="13.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3"/>
      <c r="AC31" s="139" t="s">
        <v>59</v>
      </c>
      <c r="AD31" s="139"/>
      <c r="AE31" s="139"/>
      <c r="AF31" s="139"/>
      <c r="AG31" s="139"/>
      <c r="AH31" s="139"/>
      <c r="AI31" s="139"/>
      <c r="AJ31" s="139"/>
      <c r="AK31" s="139"/>
      <c r="AL31" s="65"/>
      <c r="AN31" s="3"/>
      <c r="AO31" s="3"/>
      <c r="AP31" s="120">
        <f t="shared" si="1"/>
        <v>24</v>
      </c>
      <c r="AQ31" s="120">
        <f t="shared" si="1"/>
        <v>152.79686073576107</v>
      </c>
      <c r="AR31" s="3"/>
      <c r="AS31" s="3"/>
      <c r="AT31" s="3"/>
      <c r="AU31" s="3"/>
      <c r="AV31" s="3"/>
      <c r="AW31" s="3"/>
      <c r="AX31" s="3"/>
      <c r="AY31" s="3"/>
      <c r="AZ31" s="3"/>
    </row>
    <row r="32" spans="1:52" ht="2.1" customHeight="1" x14ac:dyDescent="0.25">
      <c r="A32" s="29">
        <v>5</v>
      </c>
      <c r="B32" s="4" t="s">
        <v>37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3"/>
      <c r="AD32" s="50"/>
      <c r="AE32" s="50"/>
      <c r="AF32" s="50"/>
      <c r="AG32" s="102"/>
      <c r="AH32" s="50"/>
      <c r="AI32" s="43"/>
      <c r="AJ32" s="43"/>
      <c r="AK32" s="43"/>
      <c r="AL32" s="65"/>
      <c r="AN32" s="3"/>
      <c r="AO32" s="3"/>
      <c r="AP32" s="120">
        <f t="shared" si="1"/>
        <v>25</v>
      </c>
      <c r="AQ32" s="120">
        <f t="shared" si="1"/>
        <v>163.5201002003578</v>
      </c>
      <c r="AR32" s="3"/>
      <c r="AS32" s="3"/>
      <c r="AT32" s="3"/>
      <c r="AU32" s="3"/>
      <c r="AV32" s="3"/>
      <c r="AW32" s="3"/>
      <c r="AX32" s="3"/>
      <c r="AY32" s="3"/>
      <c r="AZ32" s="3"/>
    </row>
    <row r="33" spans="1:52" ht="13.5" customHeight="1" x14ac:dyDescent="0.25">
      <c r="A33" s="4"/>
      <c r="B33" s="4"/>
      <c r="C33" s="4"/>
      <c r="D33" s="4"/>
      <c r="E33" s="4"/>
      <c r="F33" s="4" t="s">
        <v>38</v>
      </c>
      <c r="G33" s="2">
        <v>0.7</v>
      </c>
      <c r="H33" s="4" t="s">
        <v>14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3"/>
      <c r="AC33" s="53" t="s">
        <v>57</v>
      </c>
      <c r="AD33" s="50"/>
      <c r="AE33" s="50"/>
      <c r="AF33" s="50"/>
      <c r="AG33" s="102"/>
      <c r="AH33" s="50"/>
      <c r="AI33" s="43"/>
      <c r="AJ33" s="43"/>
      <c r="AK33" s="43"/>
      <c r="AL33" s="65"/>
      <c r="AN33" s="3"/>
      <c r="AO33" s="3"/>
      <c r="AP33" s="120">
        <v>25</v>
      </c>
      <c r="AQ33" s="120">
        <v>163.5201002003578</v>
      </c>
      <c r="AR33" s="3"/>
      <c r="AS33" s="3"/>
      <c r="AT33" s="3"/>
      <c r="AU33" s="3"/>
      <c r="AV33" s="3"/>
      <c r="AW33" s="3"/>
      <c r="AX33" s="3"/>
      <c r="AY33" s="3"/>
      <c r="AZ33" s="3"/>
    </row>
    <row r="34" spans="1:52" ht="13.5" customHeight="1" thickBot="1" x14ac:dyDescent="0.3">
      <c r="A34" s="4"/>
      <c r="B34" s="4"/>
      <c r="C34" s="4"/>
      <c r="D34" s="4"/>
      <c r="E34" s="4"/>
      <c r="F34" s="4" t="s">
        <v>39</v>
      </c>
      <c r="G34" s="2">
        <v>0.25</v>
      </c>
      <c r="H34" s="4" t="s">
        <v>14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3"/>
      <c r="AC34" s="49"/>
      <c r="AD34" s="50"/>
      <c r="AE34" s="50"/>
      <c r="AF34" s="50"/>
      <c r="AG34" s="102"/>
      <c r="AH34" s="50"/>
      <c r="AI34" s="43"/>
      <c r="AJ34" s="43"/>
      <c r="AK34" s="43"/>
      <c r="AL34" s="65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ht="13.5" customHeight="1" x14ac:dyDescent="0.3">
      <c r="A35" s="4"/>
      <c r="B35" s="17" t="s">
        <v>50</v>
      </c>
      <c r="C35" s="17"/>
      <c r="D35" s="17"/>
      <c r="E35" s="17"/>
      <c r="F35" s="14" t="s">
        <v>51</v>
      </c>
      <c r="G35" s="36">
        <f>+L52</f>
        <v>163.5201002003578</v>
      </c>
      <c r="H35" s="14" t="s">
        <v>52</v>
      </c>
      <c r="I35" s="3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3"/>
      <c r="AC35" s="49"/>
      <c r="AD35" s="132" t="s">
        <v>47</v>
      </c>
      <c r="AE35" s="134" t="s">
        <v>24</v>
      </c>
      <c r="AF35" s="134" t="s">
        <v>27</v>
      </c>
      <c r="AG35" s="136" t="s">
        <v>71</v>
      </c>
      <c r="AH35" s="89"/>
      <c r="AI35" s="43"/>
      <c r="AJ35" s="43"/>
      <c r="AK35" s="43"/>
      <c r="AL35" s="65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ht="13.5" customHeight="1" thickBot="1" x14ac:dyDescent="0.35">
      <c r="A36" s="4"/>
      <c r="B36" s="17" t="s">
        <v>61</v>
      </c>
      <c r="C36" s="17"/>
      <c r="D36" s="17"/>
      <c r="E36" s="17"/>
      <c r="F36" s="14" t="s">
        <v>62</v>
      </c>
      <c r="G36" s="79">
        <f>Z178/1000</f>
        <v>14.902978560806742</v>
      </c>
      <c r="H36" s="14" t="s">
        <v>63</v>
      </c>
      <c r="I36" s="32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3"/>
      <c r="AC36" s="66" t="s">
        <v>56</v>
      </c>
      <c r="AD36" s="133"/>
      <c r="AE36" s="135"/>
      <c r="AF36" s="135"/>
      <c r="AG36" s="137"/>
      <c r="AH36" s="89"/>
      <c r="AI36" s="43"/>
      <c r="AJ36" s="43"/>
      <c r="AK36" s="43"/>
      <c r="AL36" s="65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ht="13.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130" t="s">
        <v>54</v>
      </c>
      <c r="AC37" s="131"/>
      <c r="AD37" s="71">
        <f>+C55</f>
        <v>459.66</v>
      </c>
      <c r="AE37" s="72">
        <v>0</v>
      </c>
      <c r="AF37" s="72">
        <v>0</v>
      </c>
      <c r="AG37" s="110">
        <f>+V55*100</f>
        <v>0</v>
      </c>
      <c r="AH37" s="62"/>
      <c r="AI37" s="43"/>
      <c r="AJ37" s="43"/>
      <c r="AK37" s="43"/>
      <c r="AL37" s="65"/>
      <c r="AN37" s="3"/>
      <c r="AO37" s="3"/>
      <c r="AP37" s="3"/>
      <c r="AQ37" s="3"/>
      <c r="AR37" s="120"/>
      <c r="AS37" s="3"/>
      <c r="AT37" s="3"/>
      <c r="AU37" s="3"/>
      <c r="AV37" s="3"/>
      <c r="AW37" s="3"/>
      <c r="AX37" s="3"/>
      <c r="AY37" s="3"/>
      <c r="AZ37" s="3"/>
    </row>
    <row r="38" spans="1:52" ht="13.5" customHeight="1" x14ac:dyDescent="0.3">
      <c r="A38" s="4"/>
      <c r="B38" s="30"/>
      <c r="C38" s="30"/>
      <c r="D38" s="30"/>
      <c r="E38" s="30"/>
      <c r="F38" s="14"/>
      <c r="G38" s="14"/>
      <c r="H38" s="17"/>
      <c r="I38" s="3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3"/>
      <c r="AC38" s="43"/>
      <c r="AD38" s="67">
        <f t="shared" ref="AD38:AD56" si="2">+C56</f>
        <v>459.67</v>
      </c>
      <c r="AE38" s="77">
        <f>+B56*100</f>
        <v>1</v>
      </c>
      <c r="AF38" s="56">
        <f>+Z56</f>
        <v>1.0390635248398832</v>
      </c>
      <c r="AG38" s="111">
        <f>+V56*100</f>
        <v>0</v>
      </c>
      <c r="AH38" s="62"/>
      <c r="AI38" s="43"/>
      <c r="AJ38" s="43"/>
      <c r="AK38" s="43"/>
      <c r="AL38" s="65"/>
      <c r="AN38" s="3"/>
      <c r="AO38" s="3"/>
      <c r="AP38" s="3"/>
      <c r="AQ38" s="3"/>
      <c r="AR38" s="120"/>
      <c r="AS38" s="3"/>
      <c r="AT38" s="3"/>
      <c r="AU38" s="3"/>
      <c r="AV38" s="3"/>
      <c r="AW38" s="3"/>
      <c r="AX38" s="3"/>
      <c r="AY38" s="3"/>
      <c r="AZ38" s="3"/>
    </row>
    <row r="39" spans="1:52" ht="13.5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3"/>
      <c r="AC39" s="43"/>
      <c r="AD39" s="67">
        <f t="shared" si="2"/>
        <v>459.68</v>
      </c>
      <c r="AE39" s="77">
        <f t="shared" ref="AE39:AE55" si="3">+B57*100</f>
        <v>2</v>
      </c>
      <c r="AF39" s="56">
        <f t="shared" ref="AF39:AF55" si="4">+Z57</f>
        <v>2.9384461916243927</v>
      </c>
      <c r="AG39" s="111">
        <f t="shared" ref="AG39:AG55" si="5">+V57*100</f>
        <v>0</v>
      </c>
      <c r="AH39" s="62"/>
      <c r="AI39" s="43"/>
      <c r="AJ39" s="43"/>
      <c r="AK39" s="43"/>
      <c r="AL39" s="65"/>
      <c r="AN39" s="3"/>
      <c r="AO39" s="3"/>
      <c r="AP39" s="3"/>
      <c r="AQ39" s="3"/>
      <c r="AR39" s="120"/>
      <c r="AS39" s="3"/>
      <c r="AT39" s="3"/>
      <c r="AU39" s="3"/>
      <c r="AV39" s="3"/>
      <c r="AW39" s="3"/>
      <c r="AX39" s="3"/>
      <c r="AY39" s="3"/>
      <c r="AZ39" s="3"/>
    </row>
    <row r="40" spans="1:52" ht="13.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3"/>
      <c r="AC40" s="64"/>
      <c r="AD40" s="67">
        <f t="shared" si="2"/>
        <v>459.69</v>
      </c>
      <c r="AE40" s="77">
        <f t="shared" si="3"/>
        <v>3</v>
      </c>
      <c r="AF40" s="56">
        <f t="shared" si="4"/>
        <v>5.397446518316432</v>
      </c>
      <c r="AG40" s="111">
        <f t="shared" si="5"/>
        <v>0</v>
      </c>
      <c r="AH40" s="62"/>
      <c r="AI40" s="43"/>
      <c r="AJ40" s="43"/>
      <c r="AK40" s="43"/>
      <c r="AL40" s="65"/>
      <c r="AN40" s="3"/>
      <c r="AO40" s="3"/>
      <c r="AP40" s="3"/>
      <c r="AQ40" s="3"/>
      <c r="AR40" s="120"/>
      <c r="AS40" s="3"/>
      <c r="AT40" s="3"/>
      <c r="AU40" s="3"/>
      <c r="AV40" s="3"/>
      <c r="AW40" s="3"/>
      <c r="AX40" s="3"/>
      <c r="AY40" s="3"/>
      <c r="AZ40" s="3"/>
    </row>
    <row r="41" spans="1:52" ht="13.5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3"/>
      <c r="AC41" s="55"/>
      <c r="AD41" s="67">
        <f t="shared" si="2"/>
        <v>459.70000000000005</v>
      </c>
      <c r="AE41" s="77">
        <f t="shared" si="3"/>
        <v>4</v>
      </c>
      <c r="AF41" s="56">
        <f t="shared" si="4"/>
        <v>8.3086996261671935</v>
      </c>
      <c r="AG41" s="111">
        <f t="shared" si="5"/>
        <v>0</v>
      </c>
      <c r="AH41" s="62"/>
      <c r="AI41" s="43"/>
      <c r="AJ41" s="43"/>
      <c r="AK41" s="43"/>
      <c r="AL41" s="65"/>
      <c r="AN41" s="3"/>
      <c r="AO41" s="3"/>
      <c r="AP41" s="3"/>
      <c r="AQ41" s="3"/>
      <c r="AR41" s="120"/>
      <c r="AS41" s="3"/>
      <c r="AT41" s="3"/>
      <c r="AU41" s="3"/>
      <c r="AV41" s="3"/>
      <c r="AW41" s="3"/>
      <c r="AX41" s="3"/>
      <c r="AY41" s="3"/>
      <c r="AZ41" s="3"/>
    </row>
    <row r="42" spans="1:52" ht="13.5" customHeight="1" x14ac:dyDescent="0.3">
      <c r="A42" s="6"/>
      <c r="B42" s="6"/>
      <c r="C42" s="6"/>
      <c r="D42" s="6"/>
      <c r="E42" s="6"/>
      <c r="F42" s="14"/>
      <c r="G42" s="14"/>
      <c r="H42" s="14"/>
      <c r="I42" s="15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3"/>
      <c r="AC42" s="43"/>
      <c r="AD42" s="67">
        <f t="shared" si="2"/>
        <v>459.71000000000004</v>
      </c>
      <c r="AE42" s="77">
        <f t="shared" si="3"/>
        <v>5</v>
      </c>
      <c r="AF42" s="56">
        <f t="shared" si="4"/>
        <v>11.610138706523189</v>
      </c>
      <c r="AG42" s="111">
        <f t="shared" si="5"/>
        <v>0</v>
      </c>
      <c r="AH42" s="62"/>
      <c r="AI42" s="43"/>
      <c r="AJ42" s="43"/>
      <c r="AK42" s="43"/>
      <c r="AL42" s="65"/>
      <c r="AN42" s="3"/>
      <c r="AO42" s="3"/>
      <c r="AP42" s="3"/>
      <c r="AQ42" s="3"/>
      <c r="AR42" s="120"/>
      <c r="AS42" s="3"/>
      <c r="AT42" s="3"/>
      <c r="AU42" s="3"/>
      <c r="AV42" s="3"/>
      <c r="AW42" s="3"/>
      <c r="AX42" s="3"/>
      <c r="AY42" s="3"/>
      <c r="AZ42" s="3"/>
    </row>
    <row r="43" spans="1:52" ht="13.5" customHeight="1" x14ac:dyDescent="0.3">
      <c r="A43" s="4"/>
      <c r="B43" s="17"/>
      <c r="C43" s="17"/>
      <c r="D43" s="17"/>
      <c r="E43" s="17"/>
      <c r="F43" s="14"/>
      <c r="G43" s="14"/>
      <c r="H43" s="14"/>
      <c r="I43" s="19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3"/>
      <c r="AC43" s="43"/>
      <c r="AD43" s="67">
        <f t="shared" si="2"/>
        <v>459.72</v>
      </c>
      <c r="AE43" s="77">
        <f t="shared" si="3"/>
        <v>6</v>
      </c>
      <c r="AF43" s="56">
        <f t="shared" si="4"/>
        <v>15.259882076002297</v>
      </c>
      <c r="AG43" s="111">
        <f t="shared" si="5"/>
        <v>0</v>
      </c>
      <c r="AH43" s="62"/>
      <c r="AI43" s="43"/>
      <c r="AJ43" s="43"/>
      <c r="AK43" s="43"/>
      <c r="AL43" s="65"/>
      <c r="AN43" s="3"/>
      <c r="AO43" s="3"/>
      <c r="AP43" s="3"/>
      <c r="AQ43" s="3"/>
      <c r="AR43" s="120"/>
      <c r="AS43" s="3"/>
      <c r="AT43" s="3"/>
      <c r="AU43" s="3"/>
      <c r="AV43" s="3"/>
      <c r="AW43" s="3"/>
      <c r="AX43" s="3"/>
      <c r="AY43" s="3"/>
      <c r="AZ43" s="3"/>
    </row>
    <row r="44" spans="1:52" ht="13.5" customHeight="1" x14ac:dyDescent="0.3">
      <c r="A44" s="4"/>
      <c r="B44" s="17"/>
      <c r="C44" s="17"/>
      <c r="D44" s="17"/>
      <c r="E44" s="17"/>
      <c r="F44" s="14"/>
      <c r="G44" s="14"/>
      <c r="H44" s="118"/>
      <c r="I44" s="118"/>
      <c r="J44" s="118" t="s">
        <v>74</v>
      </c>
      <c r="K44" s="119">
        <f>(G35/1000)/(G33*G34)</f>
        <v>0.93440057257347331</v>
      </c>
      <c r="L44" s="26" t="s">
        <v>73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3"/>
      <c r="AC44" s="64"/>
      <c r="AD44" s="67">
        <f t="shared" si="2"/>
        <v>459.73</v>
      </c>
      <c r="AE44" s="77">
        <f t="shared" si="3"/>
        <v>7.0000000000000009</v>
      </c>
      <c r="AF44" s="56">
        <f t="shared" si="4"/>
        <v>19.227184299895558</v>
      </c>
      <c r="AG44" s="111">
        <f t="shared" si="5"/>
        <v>0</v>
      </c>
      <c r="AH44" s="62"/>
      <c r="AI44" s="43"/>
      <c r="AJ44" s="43"/>
      <c r="AK44" s="43"/>
      <c r="AL44" s="65"/>
      <c r="AN44" s="3"/>
      <c r="AO44" s="3"/>
      <c r="AP44" s="3"/>
      <c r="AQ44" s="3"/>
      <c r="AR44" s="120"/>
      <c r="AS44" s="3"/>
      <c r="AT44" s="3"/>
      <c r="AU44" s="3"/>
      <c r="AV44" s="3"/>
      <c r="AW44" s="3"/>
      <c r="AX44" s="3"/>
      <c r="AY44" s="3"/>
      <c r="AZ44" s="3"/>
    </row>
    <row r="45" spans="1:52" ht="13.5" customHeight="1" x14ac:dyDescent="0.3">
      <c r="A45" s="4"/>
      <c r="B45" s="4"/>
      <c r="C45" s="4"/>
      <c r="D45" s="4"/>
      <c r="E45" s="4"/>
      <c r="F45" s="14"/>
      <c r="G45" s="14"/>
      <c r="H45" s="14"/>
      <c r="I45" s="15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3"/>
      <c r="AD45" s="67">
        <f t="shared" si="2"/>
        <v>459.74</v>
      </c>
      <c r="AE45" s="77">
        <f t="shared" si="3"/>
        <v>8</v>
      </c>
      <c r="AF45" s="56">
        <f t="shared" si="4"/>
        <v>23.488226742485658</v>
      </c>
      <c r="AG45" s="111">
        <f t="shared" si="5"/>
        <v>0</v>
      </c>
      <c r="AH45" s="62"/>
      <c r="AI45" s="43"/>
      <c r="AJ45" s="43"/>
      <c r="AK45" s="43"/>
      <c r="AL45" s="65"/>
      <c r="AN45" s="3"/>
      <c r="AO45" s="3"/>
      <c r="AP45" s="3"/>
      <c r="AQ45" s="3"/>
      <c r="AR45" s="120"/>
      <c r="AS45" s="3"/>
      <c r="AT45" s="3"/>
      <c r="AU45" s="3"/>
      <c r="AV45" s="3"/>
      <c r="AW45" s="3"/>
      <c r="AX45" s="3"/>
      <c r="AY45" s="3"/>
      <c r="AZ45" s="3"/>
    </row>
    <row r="46" spans="1:52" ht="13.5" customHeight="1" x14ac:dyDescent="0.3">
      <c r="A46" s="4"/>
      <c r="B46" s="17"/>
      <c r="C46" s="17"/>
      <c r="D46" s="17"/>
      <c r="E46" s="17"/>
      <c r="F46" s="14"/>
      <c r="G46" s="14"/>
      <c r="H46" s="14"/>
      <c r="I46" s="19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3"/>
      <c r="AC46" s="43"/>
      <c r="AD46" s="67">
        <f t="shared" si="2"/>
        <v>459.75</v>
      </c>
      <c r="AE46" s="77">
        <f t="shared" si="3"/>
        <v>9</v>
      </c>
      <c r="AF46" s="56">
        <f t="shared" si="4"/>
        <v>28.023850337894402</v>
      </c>
      <c r="AG46" s="111">
        <f t="shared" si="5"/>
        <v>0</v>
      </c>
      <c r="AH46" s="62"/>
      <c r="AI46" s="43"/>
      <c r="AJ46" s="43"/>
      <c r="AK46" s="43"/>
      <c r="AL46" s="65"/>
      <c r="AN46" s="3"/>
      <c r="AO46" s="3"/>
      <c r="AP46" s="3"/>
      <c r="AQ46" s="3"/>
      <c r="AR46" s="120"/>
      <c r="AS46" s="3"/>
      <c r="AT46" s="3"/>
      <c r="AU46" s="3"/>
      <c r="AV46" s="3"/>
      <c r="AW46" s="3"/>
      <c r="AX46" s="3"/>
      <c r="AY46" s="3"/>
      <c r="AZ46" s="3"/>
    </row>
    <row r="47" spans="1:52" ht="13.5" customHeight="1" x14ac:dyDescent="0.3">
      <c r="A47" s="4"/>
      <c r="B47" s="20"/>
      <c r="C47" s="20"/>
      <c r="D47" s="20"/>
      <c r="E47" s="20"/>
      <c r="F47" s="14"/>
      <c r="G47" s="14"/>
      <c r="H47" s="14"/>
      <c r="I47" s="15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3"/>
      <c r="AD47" s="67">
        <f t="shared" si="2"/>
        <v>459.76000000000005</v>
      </c>
      <c r="AE47" s="77">
        <f t="shared" si="3"/>
        <v>10</v>
      </c>
      <c r="AF47" s="56">
        <f t="shared" si="4"/>
        <v>32.818209645139312</v>
      </c>
      <c r="AG47" s="111">
        <f t="shared" si="5"/>
        <v>0</v>
      </c>
      <c r="AH47" s="62"/>
      <c r="AI47" s="43"/>
      <c r="AJ47" s="43"/>
      <c r="AK47" s="43"/>
      <c r="AL47" s="65"/>
      <c r="AN47" s="3"/>
      <c r="AO47" s="3"/>
      <c r="AP47" s="3"/>
      <c r="AQ47" s="3"/>
      <c r="AR47" s="120"/>
      <c r="AS47" s="3"/>
      <c r="AT47" s="3"/>
      <c r="AU47" s="3"/>
      <c r="AV47" s="3"/>
      <c r="AW47" s="3"/>
      <c r="AX47" s="3"/>
      <c r="AY47" s="3"/>
      <c r="AZ47" s="3"/>
    </row>
    <row r="48" spans="1:52" ht="13.5" customHeight="1" x14ac:dyDescent="0.3">
      <c r="A48" s="4"/>
      <c r="B48" s="17"/>
      <c r="C48" s="17"/>
      <c r="D48" s="17"/>
      <c r="E48" s="17"/>
      <c r="F48" s="17"/>
      <c r="G48" s="17"/>
      <c r="H48" s="14"/>
      <c r="I48" s="15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3"/>
      <c r="AC48" s="64"/>
      <c r="AD48" s="67">
        <f t="shared" si="2"/>
        <v>459.77000000000004</v>
      </c>
      <c r="AE48" s="77">
        <f t="shared" si="3"/>
        <v>11</v>
      </c>
      <c r="AF48" s="56">
        <f t="shared" si="4"/>
        <v>38.066080973175652</v>
      </c>
      <c r="AG48" s="111">
        <f t="shared" si="5"/>
        <v>0</v>
      </c>
      <c r="AH48" s="62"/>
      <c r="AI48" s="43"/>
      <c r="AJ48" s="43"/>
      <c r="AK48" s="43"/>
      <c r="AL48" s="65"/>
      <c r="AN48" s="3"/>
      <c r="AO48" s="3"/>
      <c r="AP48" s="3"/>
      <c r="AQ48" s="3"/>
      <c r="AR48" s="120"/>
      <c r="AS48" s="3"/>
      <c r="AT48" s="3"/>
      <c r="AU48" s="3"/>
      <c r="AV48" s="3"/>
      <c r="AW48" s="3"/>
      <c r="AX48" s="3"/>
      <c r="AY48" s="3"/>
      <c r="AZ48" s="3"/>
    </row>
    <row r="49" spans="1:52" ht="13.5" customHeight="1" x14ac:dyDescent="0.3">
      <c r="A49" s="26"/>
      <c r="B49" s="27"/>
      <c r="C49" s="27"/>
      <c r="D49" s="27"/>
      <c r="E49" s="27"/>
      <c r="F49" s="26"/>
      <c r="G49" s="26"/>
      <c r="H49" s="34"/>
      <c r="I49" s="26"/>
      <c r="J49" s="4"/>
      <c r="K49" s="22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3"/>
      <c r="AC49" s="55"/>
      <c r="AD49" s="67">
        <f t="shared" si="2"/>
        <v>459.78000000000003</v>
      </c>
      <c r="AE49" s="77">
        <f t="shared" si="3"/>
        <v>12</v>
      </c>
      <c r="AF49" s="56">
        <f t="shared" si="4"/>
        <v>45.016033008310146</v>
      </c>
      <c r="AG49" s="111">
        <f t="shared" si="5"/>
        <v>0</v>
      </c>
      <c r="AH49" s="62"/>
      <c r="AI49" s="43"/>
      <c r="AJ49" s="43"/>
      <c r="AK49" s="43"/>
      <c r="AL49" s="65"/>
      <c r="AN49" s="3"/>
      <c r="AO49" s="3"/>
      <c r="AP49" s="3"/>
      <c r="AQ49" s="3"/>
      <c r="AR49" s="120"/>
      <c r="AS49" s="3"/>
      <c r="AT49" s="3"/>
      <c r="AU49" s="3"/>
      <c r="AV49" s="3"/>
      <c r="AW49" s="3"/>
      <c r="AX49" s="3"/>
      <c r="AY49" s="3"/>
      <c r="AZ49" s="3"/>
    </row>
    <row r="50" spans="1:52" ht="13.5" customHeight="1" x14ac:dyDescent="0.3">
      <c r="A50" s="4"/>
      <c r="B50" s="21"/>
      <c r="C50" s="21"/>
      <c r="D50" s="21"/>
      <c r="E50" s="21"/>
      <c r="F50" s="14"/>
      <c r="G50" s="14"/>
      <c r="H50" s="14"/>
      <c r="I50" s="15"/>
      <c r="J50" s="4"/>
      <c r="K50" s="19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3"/>
      <c r="AC50" s="43"/>
      <c r="AD50" s="67">
        <f t="shared" si="2"/>
        <v>459.79</v>
      </c>
      <c r="AE50" s="77">
        <f t="shared" si="3"/>
        <v>13</v>
      </c>
      <c r="AF50" s="56">
        <f t="shared" si="4"/>
        <v>52.325776476366208</v>
      </c>
      <c r="AG50" s="111">
        <f t="shared" si="5"/>
        <v>0</v>
      </c>
      <c r="AH50" s="62"/>
      <c r="AI50" s="43"/>
      <c r="AJ50" s="43"/>
      <c r="AK50" s="43"/>
      <c r="AL50" s="65"/>
      <c r="AN50" s="3"/>
      <c r="AO50" s="3"/>
      <c r="AP50" s="3"/>
      <c r="AQ50" s="3"/>
      <c r="AR50" s="120"/>
      <c r="AS50" s="3"/>
      <c r="AT50" s="3"/>
      <c r="AU50" s="3"/>
      <c r="AV50" s="3"/>
      <c r="AW50" s="3"/>
      <c r="AX50" s="3"/>
      <c r="AY50" s="3"/>
      <c r="AZ50" s="3"/>
    </row>
    <row r="51" spans="1:52" ht="13.5" customHeight="1" x14ac:dyDescent="0.3">
      <c r="A51" s="4"/>
      <c r="B51" s="21"/>
      <c r="C51" s="21"/>
      <c r="D51" s="21"/>
      <c r="E51" s="21"/>
      <c r="F51" s="14"/>
      <c r="G51" s="14"/>
      <c r="H51" s="14"/>
      <c r="I51" s="15"/>
      <c r="J51" s="4"/>
      <c r="K51" s="19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3"/>
      <c r="AC51" s="43"/>
      <c r="AD51" s="67">
        <f t="shared" si="2"/>
        <v>459.8</v>
      </c>
      <c r="AE51" s="77">
        <f t="shared" si="3"/>
        <v>14.000000000000002</v>
      </c>
      <c r="AF51" s="56">
        <f t="shared" si="4"/>
        <v>59.978535151421887</v>
      </c>
      <c r="AG51" s="111">
        <f t="shared" si="5"/>
        <v>0</v>
      </c>
      <c r="AH51" s="62"/>
      <c r="AI51" s="43"/>
      <c r="AJ51" s="43"/>
      <c r="AK51" s="43"/>
      <c r="AL51" s="65"/>
      <c r="AN51" s="3"/>
      <c r="AO51" s="3"/>
      <c r="AP51" s="3"/>
      <c r="AQ51" s="3"/>
      <c r="AR51" s="120"/>
      <c r="AS51" s="3"/>
      <c r="AT51" s="3"/>
      <c r="AU51" s="3"/>
      <c r="AV51" s="3"/>
      <c r="AW51" s="3"/>
      <c r="AX51" s="3"/>
      <c r="AY51" s="3"/>
      <c r="AZ51" s="3"/>
    </row>
    <row r="52" spans="1:52" ht="13.5" customHeight="1" x14ac:dyDescent="0.3">
      <c r="A52" s="4"/>
      <c r="B52" s="38">
        <f>+G34</f>
        <v>0.25</v>
      </c>
      <c r="C52" s="39">
        <f>+B52+$C$55</f>
        <v>459.91</v>
      </c>
      <c r="D52" s="39">
        <f>($G$34)/B52</f>
        <v>1</v>
      </c>
      <c r="E52" s="39">
        <f t="shared" ref="E52" si="6">IF(-0.1*D52+0.73&lt;0.5,0.5,-0.1*D52+0.73)</f>
        <v>0.63</v>
      </c>
      <c r="F52" s="39">
        <f t="shared" ref="F52" si="7">+((2/3)*E52)*$G$33*((2*9.81)^0.5)*(B52^(1.5))</f>
        <v>0.16278217423907326</v>
      </c>
      <c r="G52" s="40">
        <f t="shared" ref="G52" si="8">+(B52*$G$28)+(B52*(B52*$G$29))+((B52*$G$30)*B52)</f>
        <v>1.3374999999999999</v>
      </c>
      <c r="H52" s="40">
        <f t="shared" ref="H52" si="9">F52/G52</f>
        <v>0.12170629849650338</v>
      </c>
      <c r="I52" s="40">
        <f t="shared" ref="I52" si="10">(H52^2)/(2*9.81)</f>
        <v>7.5496549917023349E-4</v>
      </c>
      <c r="J52" s="40">
        <f t="shared" ref="J52" si="11">B52+I52</f>
        <v>0.25075496549917026</v>
      </c>
      <c r="K52" s="39">
        <f t="shared" ref="K52" si="12">+((2/3)*E52)*$G$33*((2*9.81)^0.5)*(J52^(1.5))</f>
        <v>0.16352010020035782</v>
      </c>
      <c r="L52" s="41">
        <f>+K52*1000</f>
        <v>163.5201002003578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D52" s="67">
        <f t="shared" si="2"/>
        <v>459.81</v>
      </c>
      <c r="AE52" s="77">
        <f t="shared" si="3"/>
        <v>15</v>
      </c>
      <c r="AF52" s="56">
        <f t="shared" si="4"/>
        <v>67.959626632748126</v>
      </c>
      <c r="AG52" s="111">
        <f t="shared" si="5"/>
        <v>0</v>
      </c>
      <c r="AH52" s="62"/>
      <c r="AI52" s="43"/>
      <c r="AJ52" s="43"/>
      <c r="AK52" s="43"/>
      <c r="AL52" s="65"/>
      <c r="AN52" s="3"/>
      <c r="AO52" s="3"/>
      <c r="AP52" s="3"/>
      <c r="AQ52" s="3"/>
      <c r="AR52" s="120"/>
      <c r="AS52" s="3"/>
      <c r="AT52" s="3"/>
      <c r="AU52" s="3"/>
      <c r="AV52" s="3"/>
      <c r="AW52" s="3"/>
      <c r="AX52" s="3"/>
      <c r="AY52" s="3"/>
      <c r="AZ52" s="3"/>
    </row>
    <row r="53" spans="1:52" ht="13.5" customHeight="1" x14ac:dyDescent="0.25">
      <c r="A53" s="122" t="s">
        <v>43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8" t="s">
        <v>67</v>
      </c>
      <c r="N53" s="128"/>
      <c r="O53" s="122" t="s">
        <v>49</v>
      </c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40" t="s">
        <v>60</v>
      </c>
      <c r="AA53" s="140"/>
      <c r="AB53" s="43"/>
      <c r="AC53" s="55"/>
      <c r="AD53" s="67">
        <f t="shared" si="2"/>
        <v>459.82000000000005</v>
      </c>
      <c r="AE53" s="77">
        <f t="shared" si="3"/>
        <v>16</v>
      </c>
      <c r="AF53" s="56">
        <f t="shared" si="4"/>
        <v>76.256067776790246</v>
      </c>
      <c r="AG53" s="111">
        <f t="shared" si="5"/>
        <v>0</v>
      </c>
      <c r="AH53" s="62"/>
      <c r="AI53" s="43"/>
      <c r="AJ53" s="43"/>
      <c r="AK53" s="43"/>
      <c r="AL53" s="65"/>
      <c r="AN53" s="3"/>
      <c r="AO53" s="3"/>
      <c r="AP53" s="3"/>
      <c r="AQ53" s="3"/>
      <c r="AR53" s="120"/>
      <c r="AS53" s="3"/>
      <c r="AT53" s="3"/>
      <c r="AU53" s="3"/>
      <c r="AV53" s="3"/>
      <c r="AW53" s="3"/>
      <c r="AX53" s="3"/>
      <c r="AY53" s="3"/>
      <c r="AZ53" s="3"/>
    </row>
    <row r="54" spans="1:52" ht="13.5" customHeight="1" x14ac:dyDescent="0.35">
      <c r="A54" s="4"/>
      <c r="B54" s="14" t="s">
        <v>25</v>
      </c>
      <c r="C54" s="14" t="s">
        <v>48</v>
      </c>
      <c r="D54" s="14" t="s">
        <v>44</v>
      </c>
      <c r="E54" s="14" t="s">
        <v>45</v>
      </c>
      <c r="F54" s="14" t="s">
        <v>26</v>
      </c>
      <c r="G54" s="15" t="s">
        <v>28</v>
      </c>
      <c r="H54" s="15" t="s">
        <v>33</v>
      </c>
      <c r="I54" s="15" t="s">
        <v>34</v>
      </c>
      <c r="J54" s="15" t="s">
        <v>35</v>
      </c>
      <c r="K54" s="14" t="s">
        <v>26</v>
      </c>
      <c r="L54" s="14" t="s">
        <v>27</v>
      </c>
      <c r="M54" s="4" t="s">
        <v>68</v>
      </c>
      <c r="N54" s="80" t="s">
        <v>65</v>
      </c>
      <c r="O54" s="14" t="s">
        <v>25</v>
      </c>
      <c r="P54" s="14"/>
      <c r="Q54" s="14" t="s">
        <v>44</v>
      </c>
      <c r="R54" s="14" t="s">
        <v>45</v>
      </c>
      <c r="S54" s="14" t="s">
        <v>26</v>
      </c>
      <c r="T54" s="15" t="s">
        <v>28</v>
      </c>
      <c r="U54" s="15" t="s">
        <v>33</v>
      </c>
      <c r="V54" s="15" t="s">
        <v>34</v>
      </c>
      <c r="W54" s="15" t="s">
        <v>35</v>
      </c>
      <c r="X54" s="14" t="s">
        <v>26</v>
      </c>
      <c r="Y54" s="14" t="s">
        <v>27</v>
      </c>
      <c r="Z54" s="14" t="s">
        <v>27</v>
      </c>
      <c r="AA54" s="14" t="s">
        <v>24</v>
      </c>
      <c r="AB54" s="43"/>
      <c r="AC54" s="43"/>
      <c r="AD54" s="67">
        <f t="shared" si="2"/>
        <v>459.83000000000004</v>
      </c>
      <c r="AE54" s="77">
        <f t="shared" si="3"/>
        <v>17</v>
      </c>
      <c r="AF54" s="56">
        <f t="shared" si="4"/>
        <v>84.856275799087967</v>
      </c>
      <c r="AG54" s="111">
        <f t="shared" si="5"/>
        <v>0</v>
      </c>
      <c r="AH54" s="62"/>
      <c r="AI54" s="43"/>
      <c r="AJ54" s="43"/>
      <c r="AK54" s="43"/>
      <c r="AL54" s="65"/>
      <c r="AN54" s="3"/>
      <c r="AO54" s="3"/>
      <c r="AP54" s="3"/>
      <c r="AQ54" s="3"/>
      <c r="AR54" s="120"/>
      <c r="AS54" s="3"/>
      <c r="AT54" s="3"/>
      <c r="AU54" s="3"/>
      <c r="AV54" s="3"/>
      <c r="AW54" s="3"/>
      <c r="AX54" s="3"/>
      <c r="AY54" s="3"/>
      <c r="AZ54" s="3"/>
    </row>
    <row r="55" spans="1:52" ht="13.5" customHeight="1" x14ac:dyDescent="0.3">
      <c r="A55" s="28"/>
      <c r="B55" s="16">
        <v>0</v>
      </c>
      <c r="C55" s="14">
        <f>I18-G34</f>
        <v>459.66</v>
      </c>
      <c r="D55" s="14">
        <v>0</v>
      </c>
      <c r="E55" s="14">
        <f>IF(-0.1*D55+0.73&lt;0.5,0.5,-0.1*D55+0.73)</f>
        <v>0.73</v>
      </c>
      <c r="F55" s="14">
        <v>0</v>
      </c>
      <c r="G55" s="37">
        <v>0</v>
      </c>
      <c r="H55" s="37">
        <v>0</v>
      </c>
      <c r="I55" s="37">
        <v>0</v>
      </c>
      <c r="J55" s="37">
        <v>0</v>
      </c>
      <c r="K55" s="14">
        <v>0</v>
      </c>
      <c r="L55" s="33">
        <v>0</v>
      </c>
      <c r="M55" s="4" t="s">
        <v>0</v>
      </c>
      <c r="N55" s="81">
        <v>1</v>
      </c>
      <c r="O55" s="16">
        <f>IF(B55-$G$34&lt;0,0,B55-$G$34)</f>
        <v>0</v>
      </c>
      <c r="P55" s="14">
        <f t="shared" ref="P55:P118" si="13">+C55</f>
        <v>459.66</v>
      </c>
      <c r="Q55" s="14">
        <v>0</v>
      </c>
      <c r="R55" s="14">
        <f>IF(-0.1*Q55+0.73&lt;0.5,0.5,-0.1*Q55+0.73)</f>
        <v>0.73</v>
      </c>
      <c r="S55" s="14">
        <v>0</v>
      </c>
      <c r="T55" s="37">
        <f>+G55</f>
        <v>0</v>
      </c>
      <c r="U55" s="37">
        <v>0</v>
      </c>
      <c r="V55" s="37">
        <v>0</v>
      </c>
      <c r="W55" s="37">
        <v>0</v>
      </c>
      <c r="X55" s="14">
        <v>0</v>
      </c>
      <c r="Y55" s="33">
        <v>0</v>
      </c>
      <c r="Z55" s="33">
        <f>(L55+Y55)</f>
        <v>0</v>
      </c>
      <c r="AA55" s="33">
        <f t="shared" ref="AA55:AA118" si="14">+B55*100</f>
        <v>0</v>
      </c>
      <c r="AB55" s="43"/>
      <c r="AC55" s="43"/>
      <c r="AD55" s="67">
        <f t="shared" si="2"/>
        <v>459.84000000000003</v>
      </c>
      <c r="AE55" s="77">
        <f t="shared" si="3"/>
        <v>18</v>
      </c>
      <c r="AF55" s="56">
        <f t="shared" si="4"/>
        <v>93.749837382323932</v>
      </c>
      <c r="AG55" s="111">
        <f t="shared" si="5"/>
        <v>0</v>
      </c>
      <c r="AH55" s="62"/>
      <c r="AI55" s="43"/>
      <c r="AJ55" s="43"/>
      <c r="AK55" s="43"/>
      <c r="AL55" s="65"/>
      <c r="AN55" s="3"/>
      <c r="AO55" s="3"/>
      <c r="AP55" s="3"/>
      <c r="AQ55" s="3"/>
      <c r="AR55" s="120"/>
      <c r="AS55" s="3"/>
      <c r="AT55" s="3"/>
      <c r="AU55" s="3"/>
      <c r="AV55" s="3"/>
      <c r="AW55" s="3"/>
      <c r="AX55" s="3"/>
      <c r="AY55" s="3"/>
      <c r="AZ55" s="3"/>
    </row>
    <row r="56" spans="1:52" ht="13.5" customHeight="1" thickBot="1" x14ac:dyDescent="0.35">
      <c r="A56" s="28"/>
      <c r="B56" s="16">
        <v>0.01</v>
      </c>
      <c r="C56" s="14">
        <f>+B56+$C$55</f>
        <v>459.67</v>
      </c>
      <c r="D56" s="14">
        <f t="shared" ref="D56:D119" si="15">($I$15-$G$34)/B56</f>
        <v>25</v>
      </c>
      <c r="E56" s="14">
        <f>IF(-0.1*D56+0.73&lt;0.5,0.5,-0.1*D56+0.73)</f>
        <v>0.5</v>
      </c>
      <c r="F56" s="14">
        <f>+((2/3)*E56)*$G$33*((2*9.81)^0.5)*(B56^(1.5))</f>
        <v>1.0335376142163381E-3</v>
      </c>
      <c r="G56" s="37">
        <f t="shared" ref="G56:G119" si="16">+(B56*$G$28)+(B56*(B56*$G$29))+((B56*$G$30)*B56)</f>
        <v>3.9100000000000003E-2</v>
      </c>
      <c r="H56" s="37">
        <f t="shared" ref="H56:H119" si="17">F56/G56</f>
        <v>2.6433187064356472E-2</v>
      </c>
      <c r="I56" s="37">
        <f t="shared" ref="I56:I119" si="18">(H56^2)/(2*9.81)</f>
        <v>3.5612302669687169E-5</v>
      </c>
      <c r="J56" s="37">
        <f t="shared" ref="J56:J119" si="19">B56+I56</f>
        <v>1.0035612302669687E-2</v>
      </c>
      <c r="K56" s="14">
        <f>+((2/3)*E56)*$G$33*((2*9.81)^0.5)*(J56^(1.5))</f>
        <v>1.0390635248398832E-3</v>
      </c>
      <c r="L56" s="33">
        <f>(+K56*1000)</f>
        <v>1.0390635248398832</v>
      </c>
      <c r="M56" s="4"/>
      <c r="N56" s="81">
        <v>1</v>
      </c>
      <c r="O56" s="16">
        <f t="shared" ref="O56:O118" si="20">IF(B56-$G$34&lt;0,0,B56-$G$34)</f>
        <v>0</v>
      </c>
      <c r="P56" s="14">
        <f t="shared" si="13"/>
        <v>459.67</v>
      </c>
      <c r="Q56" s="14">
        <f t="shared" ref="Q56:Q119" si="21">IF(O56=0,0,$I$15/O56)</f>
        <v>0</v>
      </c>
      <c r="R56" s="14">
        <f>IF(-0.1*Q56+0.73&lt;0.5,0.5,-0.1*Q56+0.73)</f>
        <v>0.73</v>
      </c>
      <c r="S56" s="14">
        <f t="shared" ref="S56:S119" si="22">+((2/3)*R56)*$I$17*((2*9.81)^0.5)*(O56^(1.5))</f>
        <v>0</v>
      </c>
      <c r="T56" s="37">
        <f t="shared" ref="T56:T119" si="23">+G56</f>
        <v>3.9100000000000003E-2</v>
      </c>
      <c r="U56" s="37">
        <f>IF(T56=0,0,S56/T56)</f>
        <v>0</v>
      </c>
      <c r="V56" s="37">
        <f t="shared" ref="V56:V119" si="24">(U56^2)/(2*9.81)</f>
        <v>0</v>
      </c>
      <c r="W56" s="37">
        <f t="shared" ref="W56:W119" si="25">O56+V56</f>
        <v>0</v>
      </c>
      <c r="X56" s="14">
        <f>+((2/3)*R56)*$I$17*((2*9.81)^0.5)*(W56^(1.5))</f>
        <v>0</v>
      </c>
      <c r="Y56" s="33">
        <f t="shared" ref="Y56:Y119" si="26">+X56*1000</f>
        <v>0</v>
      </c>
      <c r="Z56" s="33">
        <f>(L56+Y56)*N56</f>
        <v>1.0390635248398832</v>
      </c>
      <c r="AA56" s="33">
        <f t="shared" si="14"/>
        <v>1</v>
      </c>
      <c r="AB56" s="43"/>
      <c r="AD56" s="69">
        <f t="shared" si="2"/>
        <v>459.85</v>
      </c>
      <c r="AE56" s="78">
        <f>+B74*100</f>
        <v>19</v>
      </c>
      <c r="AF56" s="70">
        <f>+Z74</f>
        <v>102.92732725323678</v>
      </c>
      <c r="AG56" s="112">
        <f>+V74*100</f>
        <v>0</v>
      </c>
      <c r="AH56" s="62"/>
      <c r="AI56" s="43"/>
      <c r="AJ56" s="43"/>
      <c r="AK56" s="43"/>
      <c r="AL56" s="65"/>
      <c r="AN56" s="3"/>
      <c r="AO56" s="3"/>
      <c r="AP56" s="3"/>
      <c r="AQ56" s="3"/>
      <c r="AR56" s="120"/>
      <c r="AS56" s="3"/>
      <c r="AT56" s="3"/>
      <c r="AU56" s="3"/>
      <c r="AV56" s="3"/>
      <c r="AW56" s="3"/>
      <c r="AX56" s="3"/>
      <c r="AY56" s="3"/>
      <c r="AZ56" s="3"/>
    </row>
    <row r="57" spans="1:52" ht="3" customHeight="1" x14ac:dyDescent="0.3">
      <c r="A57" s="28"/>
      <c r="B57" s="16">
        <v>0.02</v>
      </c>
      <c r="C57" s="14">
        <f t="shared" ref="C57:C120" si="27">+B57+$C$55</f>
        <v>459.68</v>
      </c>
      <c r="D57" s="14">
        <f t="shared" si="15"/>
        <v>12.5</v>
      </c>
      <c r="E57" s="14">
        <f t="shared" ref="E57:E120" si="28">IF(-0.1*D57+0.73&lt;0.5,0.5,-0.1*D57+0.73)</f>
        <v>0.5</v>
      </c>
      <c r="F57" s="14">
        <f>+((2/3)*E57)*$G$33*((2*9.81)^0.5)*(B57^(1.5))</f>
        <v>2.9232858224949552E-3</v>
      </c>
      <c r="G57" s="37">
        <f t="shared" si="16"/>
        <v>7.9400000000000012E-2</v>
      </c>
      <c r="H57" s="37">
        <f t="shared" si="17"/>
        <v>3.6817201794646787E-2</v>
      </c>
      <c r="I57" s="37">
        <f t="shared" si="18"/>
        <v>6.9087989194074537E-5</v>
      </c>
      <c r="J57" s="37">
        <f t="shared" si="19"/>
        <v>2.0069087989194073E-2</v>
      </c>
      <c r="K57" s="14">
        <f t="shared" ref="K57:K120" si="29">+((2/3)*E57)*$G$33*((2*9.81)^0.5)*(J57^(1.5))</f>
        <v>2.9384461916243925E-3</v>
      </c>
      <c r="L57" s="33">
        <f>(+K57*1000)</f>
        <v>2.9384461916243927</v>
      </c>
      <c r="M57" s="4"/>
      <c r="N57" s="81">
        <v>1</v>
      </c>
      <c r="O57" s="16">
        <f t="shared" si="20"/>
        <v>0</v>
      </c>
      <c r="P57" s="14">
        <f t="shared" si="13"/>
        <v>459.68</v>
      </c>
      <c r="Q57" s="14">
        <f t="shared" si="21"/>
        <v>0</v>
      </c>
      <c r="R57" s="14">
        <f t="shared" ref="R57:R120" si="30">IF(-0.1*Q57+0.73&lt;0.5,0.5,-0.1*Q57+0.73)</f>
        <v>0.73</v>
      </c>
      <c r="S57" s="14">
        <f t="shared" si="22"/>
        <v>0</v>
      </c>
      <c r="T57" s="37">
        <f t="shared" si="23"/>
        <v>7.9400000000000012E-2</v>
      </c>
      <c r="U57" s="37">
        <f t="shared" ref="U57:U120" si="31">IF(T57=0,0,S57/T57)</f>
        <v>0</v>
      </c>
      <c r="V57" s="37">
        <f t="shared" si="24"/>
        <v>0</v>
      </c>
      <c r="W57" s="37">
        <f t="shared" si="25"/>
        <v>0</v>
      </c>
      <c r="X57" s="14">
        <f t="shared" ref="X57:X120" si="32">+((2/3)*R57)*$I$17*((2*9.81)^0.5)*(W57^(1.5))</f>
        <v>0</v>
      </c>
      <c r="Y57" s="33">
        <f t="shared" si="26"/>
        <v>0</v>
      </c>
      <c r="Z57" s="33">
        <f t="shared" ref="Z57:Z120" si="33">(L57+Y57)*N57</f>
        <v>2.9384461916243927</v>
      </c>
      <c r="AA57" s="33">
        <f t="shared" si="14"/>
        <v>2</v>
      </c>
      <c r="AB57" s="43"/>
      <c r="AC57" s="49"/>
      <c r="AD57" s="50"/>
      <c r="AE57" s="88">
        <f>AE64</f>
        <v>20</v>
      </c>
      <c r="AF57" s="88">
        <f>AF64</f>
        <v>112.38016347931173</v>
      </c>
      <c r="AG57" s="102"/>
      <c r="AH57" s="50"/>
      <c r="AI57" s="43"/>
      <c r="AJ57" s="43"/>
      <c r="AK57" s="43"/>
      <c r="AL57" s="65"/>
      <c r="AN57" s="3"/>
      <c r="AO57" s="3"/>
      <c r="AP57" s="3"/>
      <c r="AQ57" s="3"/>
      <c r="AR57" s="120"/>
      <c r="AS57" s="3"/>
      <c r="AT57" s="3"/>
      <c r="AU57" s="3"/>
      <c r="AV57" s="3"/>
      <c r="AW57" s="3"/>
      <c r="AX57" s="3"/>
      <c r="AY57" s="3"/>
      <c r="AZ57" s="3"/>
    </row>
    <row r="58" spans="1:52" ht="3" customHeight="1" x14ac:dyDescent="0.3">
      <c r="A58" s="28"/>
      <c r="B58" s="16">
        <v>0.03</v>
      </c>
      <c r="C58" s="14">
        <f t="shared" si="27"/>
        <v>459.69</v>
      </c>
      <c r="D58" s="14">
        <f t="shared" si="15"/>
        <v>8.3333333333333339</v>
      </c>
      <c r="E58" s="14">
        <f t="shared" si="28"/>
        <v>0.5</v>
      </c>
      <c r="F58" s="14">
        <f t="shared" ref="F58:F119" si="34">+((2/3)*E58)*$G$33*((2*9.81)^0.5)*(B58^(1.5))</f>
        <v>5.3704189780686582E-3</v>
      </c>
      <c r="G58" s="37">
        <f t="shared" si="16"/>
        <v>0.12089999999999998</v>
      </c>
      <c r="H58" s="37">
        <f t="shared" si="17"/>
        <v>4.4420338941841678E-2</v>
      </c>
      <c r="I58" s="37">
        <f t="shared" si="18"/>
        <v>1.0056913923078981E-4</v>
      </c>
      <c r="J58" s="37">
        <f t="shared" si="19"/>
        <v>3.0100569139230787E-2</v>
      </c>
      <c r="K58" s="14">
        <f t="shared" si="29"/>
        <v>5.3974465183164316E-3</v>
      </c>
      <c r="L58" s="33">
        <f t="shared" ref="L58:L120" si="35">(+K58*1000)</f>
        <v>5.397446518316432</v>
      </c>
      <c r="M58" s="4"/>
      <c r="N58" s="81">
        <v>1</v>
      </c>
      <c r="O58" s="16">
        <f t="shared" si="20"/>
        <v>0</v>
      </c>
      <c r="P58" s="14">
        <f t="shared" si="13"/>
        <v>459.69</v>
      </c>
      <c r="Q58" s="14">
        <f t="shared" si="21"/>
        <v>0</v>
      </c>
      <c r="R58" s="14">
        <f t="shared" si="30"/>
        <v>0.73</v>
      </c>
      <c r="S58" s="14">
        <f t="shared" si="22"/>
        <v>0</v>
      </c>
      <c r="T58" s="37">
        <f t="shared" si="23"/>
        <v>0.12089999999999998</v>
      </c>
      <c r="U58" s="37">
        <f t="shared" si="31"/>
        <v>0</v>
      </c>
      <c r="V58" s="37">
        <f t="shared" si="24"/>
        <v>0</v>
      </c>
      <c r="W58" s="37">
        <f t="shared" si="25"/>
        <v>0</v>
      </c>
      <c r="X58" s="14">
        <f t="shared" si="32"/>
        <v>0</v>
      </c>
      <c r="Y58" s="33">
        <f t="shared" si="26"/>
        <v>0</v>
      </c>
      <c r="Z58" s="33">
        <f t="shared" si="33"/>
        <v>5.397446518316432</v>
      </c>
      <c r="AA58" s="33">
        <f t="shared" si="14"/>
        <v>3</v>
      </c>
      <c r="AB58" s="43"/>
      <c r="AC58" s="43"/>
      <c r="AD58" s="43"/>
      <c r="AE58" s="43"/>
      <c r="AF58" s="43"/>
      <c r="AG58" s="65"/>
      <c r="AH58" s="43"/>
      <c r="AI58" s="46"/>
      <c r="AJ58" s="46"/>
      <c r="AK58" s="46"/>
      <c r="AL58" s="109"/>
      <c r="AN58" s="3"/>
      <c r="AO58" s="3"/>
      <c r="AP58" s="3"/>
      <c r="AQ58" s="3"/>
      <c r="AR58" s="120"/>
      <c r="AS58" s="3"/>
      <c r="AT58" s="3"/>
      <c r="AU58" s="3"/>
      <c r="AV58" s="3"/>
      <c r="AW58" s="3"/>
      <c r="AX58" s="3"/>
      <c r="AY58" s="3"/>
      <c r="AZ58" s="3"/>
    </row>
    <row r="59" spans="1:52" ht="19.5" customHeight="1" x14ac:dyDescent="0.3">
      <c r="A59" s="28"/>
      <c r="B59" s="16">
        <v>0.04</v>
      </c>
      <c r="C59" s="14">
        <f t="shared" si="27"/>
        <v>459.70000000000005</v>
      </c>
      <c r="D59" s="14">
        <f t="shared" si="15"/>
        <v>6.25</v>
      </c>
      <c r="E59" s="14">
        <f t="shared" si="28"/>
        <v>0.5</v>
      </c>
      <c r="F59" s="14">
        <f t="shared" si="34"/>
        <v>8.2683009137307067E-3</v>
      </c>
      <c r="G59" s="37">
        <f t="shared" si="16"/>
        <v>0.1636</v>
      </c>
      <c r="H59" s="37">
        <f t="shared" si="17"/>
        <v>5.0539736636495761E-2</v>
      </c>
      <c r="I59" s="37">
        <f t="shared" si="18"/>
        <v>1.3018679812876411E-4</v>
      </c>
      <c r="J59" s="37">
        <f t="shared" si="19"/>
        <v>4.0130186798128763E-2</v>
      </c>
      <c r="K59" s="14">
        <f t="shared" si="29"/>
        <v>8.3086996261671937E-3</v>
      </c>
      <c r="L59" s="33">
        <f t="shared" si="35"/>
        <v>8.3086996261671935</v>
      </c>
      <c r="M59" s="4"/>
      <c r="N59" s="81">
        <v>1</v>
      </c>
      <c r="O59" s="16">
        <f t="shared" si="20"/>
        <v>0</v>
      </c>
      <c r="P59" s="14">
        <f t="shared" si="13"/>
        <v>459.70000000000005</v>
      </c>
      <c r="Q59" s="14">
        <f t="shared" si="21"/>
        <v>0</v>
      </c>
      <c r="R59" s="14">
        <f t="shared" si="30"/>
        <v>0.73</v>
      </c>
      <c r="S59" s="14">
        <f t="shared" si="22"/>
        <v>0</v>
      </c>
      <c r="T59" s="37">
        <f t="shared" si="23"/>
        <v>0.1636</v>
      </c>
      <c r="U59" s="37">
        <f t="shared" si="31"/>
        <v>0</v>
      </c>
      <c r="V59" s="37">
        <f t="shared" si="24"/>
        <v>0</v>
      </c>
      <c r="W59" s="37">
        <f t="shared" si="25"/>
        <v>0</v>
      </c>
      <c r="X59" s="14">
        <f t="shared" si="32"/>
        <v>0</v>
      </c>
      <c r="Y59" s="33">
        <f t="shared" si="26"/>
        <v>0</v>
      </c>
      <c r="Z59" s="33">
        <f t="shared" si="33"/>
        <v>8.3086996261671935</v>
      </c>
      <c r="AA59" s="33">
        <f t="shared" si="14"/>
        <v>4</v>
      </c>
      <c r="AB59" s="11" t="s">
        <v>7</v>
      </c>
      <c r="AC59" s="54"/>
      <c r="AD59" s="54"/>
      <c r="AE59" s="54"/>
      <c r="AF59" s="54"/>
      <c r="AG59" s="105"/>
      <c r="AH59" s="54"/>
      <c r="AI59" s="54"/>
      <c r="AJ59" s="54"/>
      <c r="AK59" s="54"/>
      <c r="AL59" s="105"/>
      <c r="AM59" s="54"/>
      <c r="AN59" s="3"/>
      <c r="AO59" s="3"/>
      <c r="AP59" s="3"/>
      <c r="AQ59" s="3"/>
      <c r="AR59" s="120"/>
      <c r="AS59" s="3"/>
      <c r="AT59" s="3"/>
      <c r="AU59" s="3"/>
      <c r="AV59" s="3"/>
      <c r="AW59" s="3"/>
      <c r="AX59" s="3"/>
      <c r="AY59" s="3"/>
      <c r="AZ59" s="3"/>
    </row>
    <row r="60" spans="1:52" ht="19.5" customHeight="1" x14ac:dyDescent="0.3">
      <c r="A60" s="28"/>
      <c r="B60" s="16">
        <v>0.05</v>
      </c>
      <c r="C60" s="14">
        <f t="shared" si="27"/>
        <v>459.71000000000004</v>
      </c>
      <c r="D60" s="14">
        <f t="shared" si="15"/>
        <v>5</v>
      </c>
      <c r="E60" s="14">
        <f t="shared" si="28"/>
        <v>0.5</v>
      </c>
      <c r="F60" s="14">
        <f>+((2/3)*E60)*$G$33*((2*9.81)^0.5)*(B60^(1.5))</f>
        <v>1.1555301813453423E-2</v>
      </c>
      <c r="G60" s="37">
        <f t="shared" si="16"/>
        <v>0.20750000000000002</v>
      </c>
      <c r="H60" s="37">
        <f t="shared" si="17"/>
        <v>5.5688201510618901E-2</v>
      </c>
      <c r="I60" s="37">
        <f t="shared" si="18"/>
        <v>1.5806196674247183E-4</v>
      </c>
      <c r="J60" s="37">
        <f t="shared" si="19"/>
        <v>5.0158061966742475E-2</v>
      </c>
      <c r="K60" s="14">
        <f t="shared" si="29"/>
        <v>1.161013870652319E-2</v>
      </c>
      <c r="L60" s="33">
        <f t="shared" si="35"/>
        <v>11.610138706523189</v>
      </c>
      <c r="M60" s="4"/>
      <c r="N60" s="81">
        <v>1</v>
      </c>
      <c r="O60" s="16">
        <f t="shared" si="20"/>
        <v>0</v>
      </c>
      <c r="P60" s="14">
        <f t="shared" si="13"/>
        <v>459.71000000000004</v>
      </c>
      <c r="Q60" s="14">
        <f t="shared" si="21"/>
        <v>0</v>
      </c>
      <c r="R60" s="14">
        <f t="shared" si="30"/>
        <v>0.73</v>
      </c>
      <c r="S60" s="14">
        <f t="shared" si="22"/>
        <v>0</v>
      </c>
      <c r="T60" s="37">
        <f t="shared" si="23"/>
        <v>0.20750000000000002</v>
      </c>
      <c r="U60" s="37">
        <f t="shared" si="31"/>
        <v>0</v>
      </c>
      <c r="V60" s="37">
        <f t="shared" si="24"/>
        <v>0</v>
      </c>
      <c r="W60" s="37">
        <f t="shared" si="25"/>
        <v>0</v>
      </c>
      <c r="X60" s="14">
        <f t="shared" si="32"/>
        <v>0</v>
      </c>
      <c r="Y60" s="33">
        <f t="shared" si="26"/>
        <v>0</v>
      </c>
      <c r="Z60" s="33">
        <f t="shared" si="33"/>
        <v>11.610138706523189</v>
      </c>
      <c r="AA60" s="33">
        <f t="shared" si="14"/>
        <v>5</v>
      </c>
      <c r="AB60" s="10" t="str">
        <f>+$H$13</f>
        <v>Příloha: Hydrotechnické výpočty - Příloha 1</v>
      </c>
      <c r="AC60" s="43"/>
      <c r="AD60" s="43"/>
      <c r="AE60" s="43"/>
      <c r="AF60" s="43"/>
      <c r="AG60" s="65"/>
      <c r="AH60" s="43"/>
      <c r="AI60" s="43"/>
      <c r="AJ60" s="43"/>
      <c r="AK60" s="43"/>
      <c r="AL60" s="65"/>
      <c r="AN60" s="3"/>
      <c r="AO60" s="3"/>
      <c r="AP60" s="3"/>
      <c r="AQ60" s="3"/>
      <c r="AR60" s="120"/>
      <c r="AS60" s="3"/>
      <c r="AT60" s="3"/>
      <c r="AU60" s="3"/>
      <c r="AV60" s="3"/>
      <c r="AW60" s="3"/>
      <c r="AX60" s="3"/>
      <c r="AY60" s="3"/>
      <c r="AZ60" s="3"/>
    </row>
    <row r="61" spans="1:52" ht="21.75" customHeight="1" x14ac:dyDescent="0.35">
      <c r="A61" s="28"/>
      <c r="B61" s="16">
        <v>0.06</v>
      </c>
      <c r="C61" s="14">
        <f t="shared" si="27"/>
        <v>459.72</v>
      </c>
      <c r="D61" s="14">
        <f t="shared" si="15"/>
        <v>4.166666666666667</v>
      </c>
      <c r="E61" s="14">
        <f t="shared" si="28"/>
        <v>0.5</v>
      </c>
      <c r="F61" s="14">
        <f t="shared" si="34"/>
        <v>1.5189838708821096E-2</v>
      </c>
      <c r="G61" s="37">
        <f t="shared" si="16"/>
        <v>0.25259999999999999</v>
      </c>
      <c r="H61" s="37">
        <f t="shared" si="17"/>
        <v>6.0133961634287796E-2</v>
      </c>
      <c r="I61" s="37">
        <f t="shared" si="18"/>
        <v>1.8430649040947992E-4</v>
      </c>
      <c r="J61" s="37">
        <f t="shared" si="19"/>
        <v>6.0184306490409477E-2</v>
      </c>
      <c r="K61" s="14">
        <f t="shared" si="29"/>
        <v>1.5259882076002297E-2</v>
      </c>
      <c r="L61" s="33">
        <f t="shared" si="35"/>
        <v>15.259882076002297</v>
      </c>
      <c r="M61" s="4"/>
      <c r="N61" s="81">
        <v>1</v>
      </c>
      <c r="O61" s="16">
        <f t="shared" si="20"/>
        <v>0</v>
      </c>
      <c r="P61" s="14">
        <f t="shared" si="13"/>
        <v>459.72</v>
      </c>
      <c r="Q61" s="14">
        <f t="shared" si="21"/>
        <v>0</v>
      </c>
      <c r="R61" s="14">
        <f t="shared" si="30"/>
        <v>0.73</v>
      </c>
      <c r="S61" s="14">
        <f t="shared" si="22"/>
        <v>0</v>
      </c>
      <c r="T61" s="37">
        <f t="shared" si="23"/>
        <v>0.25259999999999999</v>
      </c>
      <c r="U61" s="37">
        <f t="shared" si="31"/>
        <v>0</v>
      </c>
      <c r="V61" s="37">
        <f t="shared" si="24"/>
        <v>0</v>
      </c>
      <c r="W61" s="37">
        <f t="shared" si="25"/>
        <v>0</v>
      </c>
      <c r="X61" s="14">
        <f t="shared" si="32"/>
        <v>0</v>
      </c>
      <c r="Y61" s="33">
        <f t="shared" si="26"/>
        <v>0</v>
      </c>
      <c r="Z61" s="33">
        <f t="shared" si="33"/>
        <v>15.259882076002297</v>
      </c>
      <c r="AA61" s="33">
        <f t="shared" si="14"/>
        <v>6</v>
      </c>
      <c r="AB61" s="10" t="s">
        <v>6</v>
      </c>
      <c r="AC61" s="10" t="str">
        <f>H11</f>
        <v>VD Horka - LG odtok</v>
      </c>
      <c r="AD61" s="8"/>
      <c r="AE61" s="8"/>
      <c r="AF61" s="8"/>
      <c r="AG61" s="98"/>
      <c r="AH61" s="8"/>
      <c r="AI61" s="43"/>
      <c r="AJ61" s="43"/>
      <c r="AK61" s="43"/>
      <c r="AL61" s="65"/>
      <c r="AN61" s="3"/>
      <c r="AO61" s="3"/>
      <c r="AP61" s="3"/>
      <c r="AQ61" s="3"/>
      <c r="AR61" s="120"/>
      <c r="AS61" s="3"/>
      <c r="AT61" s="3"/>
      <c r="AU61" s="3"/>
      <c r="AV61" s="3"/>
      <c r="AW61" s="3"/>
      <c r="AX61" s="3"/>
      <c r="AY61" s="3"/>
      <c r="AZ61" s="3"/>
    </row>
    <row r="62" spans="1:52" ht="2.1" customHeight="1" thickBot="1" x14ac:dyDescent="0.4">
      <c r="A62" s="28"/>
      <c r="B62" s="16">
        <v>7.0000000000000007E-2</v>
      </c>
      <c r="C62" s="14">
        <f t="shared" si="27"/>
        <v>459.73</v>
      </c>
      <c r="D62" s="14">
        <f t="shared" si="15"/>
        <v>3.5714285714285712</v>
      </c>
      <c r="E62" s="14">
        <f t="shared" si="28"/>
        <v>0.5</v>
      </c>
      <c r="F62" s="14">
        <f t="shared" si="34"/>
        <v>1.9141384484932127E-2</v>
      </c>
      <c r="G62" s="37">
        <f t="shared" si="16"/>
        <v>0.2989</v>
      </c>
      <c r="H62" s="37">
        <f t="shared" si="17"/>
        <v>6.4039426179097109E-2</v>
      </c>
      <c r="I62" s="37">
        <f t="shared" si="18"/>
        <v>2.0902385858042957E-4</v>
      </c>
      <c r="J62" s="37">
        <f t="shared" si="19"/>
        <v>7.0209023858580438E-2</v>
      </c>
      <c r="K62" s="14">
        <f t="shared" si="29"/>
        <v>1.9227184299895558E-2</v>
      </c>
      <c r="L62" s="33">
        <f t="shared" si="35"/>
        <v>19.227184299895558</v>
      </c>
      <c r="M62" s="4"/>
      <c r="N62" s="81">
        <v>1</v>
      </c>
      <c r="O62" s="16">
        <f t="shared" si="20"/>
        <v>0</v>
      </c>
      <c r="P62" s="14">
        <f t="shared" si="13"/>
        <v>459.73</v>
      </c>
      <c r="Q62" s="14">
        <f t="shared" si="21"/>
        <v>0</v>
      </c>
      <c r="R62" s="14">
        <f t="shared" si="30"/>
        <v>0.73</v>
      </c>
      <c r="S62" s="14">
        <f t="shared" si="22"/>
        <v>0</v>
      </c>
      <c r="T62" s="37">
        <f t="shared" si="23"/>
        <v>0.2989</v>
      </c>
      <c r="U62" s="37">
        <f t="shared" si="31"/>
        <v>0</v>
      </c>
      <c r="V62" s="37">
        <f t="shared" si="24"/>
        <v>0</v>
      </c>
      <c r="W62" s="37">
        <f t="shared" si="25"/>
        <v>0</v>
      </c>
      <c r="X62" s="14">
        <f t="shared" si="32"/>
        <v>0</v>
      </c>
      <c r="Y62" s="33">
        <f t="shared" si="26"/>
        <v>0</v>
      </c>
      <c r="Z62" s="33">
        <f t="shared" si="33"/>
        <v>19.227184299895558</v>
      </c>
      <c r="AA62" s="33">
        <f t="shared" si="14"/>
        <v>7.0000000000000009</v>
      </c>
      <c r="AB62" s="9" t="s">
        <v>12</v>
      </c>
      <c r="AC62" s="8"/>
      <c r="AD62" s="8"/>
      <c r="AE62" s="8"/>
      <c r="AF62" s="8"/>
      <c r="AG62" s="98"/>
      <c r="AH62" s="8"/>
      <c r="AI62" s="43"/>
      <c r="AJ62" s="43"/>
      <c r="AK62" s="43"/>
      <c r="AL62" s="65"/>
      <c r="AN62" s="3"/>
      <c r="AO62" s="3"/>
      <c r="AP62" s="3"/>
      <c r="AQ62" s="3"/>
      <c r="AR62" s="120"/>
      <c r="AS62" s="3"/>
      <c r="AT62" s="3"/>
      <c r="AU62" s="3"/>
      <c r="AV62" s="3"/>
      <c r="AW62" s="3"/>
      <c r="AX62" s="3"/>
      <c r="AY62" s="3"/>
      <c r="AZ62" s="3"/>
    </row>
    <row r="63" spans="1:52" ht="19.5" customHeight="1" thickBot="1" x14ac:dyDescent="0.35">
      <c r="A63" s="28"/>
      <c r="B63" s="16">
        <v>0.08</v>
      </c>
      <c r="C63" s="14">
        <f t="shared" si="27"/>
        <v>459.74</v>
      </c>
      <c r="D63" s="14">
        <f t="shared" si="15"/>
        <v>3.125</v>
      </c>
      <c r="E63" s="14">
        <f t="shared" si="28"/>
        <v>0.5</v>
      </c>
      <c r="F63" s="14">
        <f t="shared" si="34"/>
        <v>2.3386286579959621E-2</v>
      </c>
      <c r="G63" s="37">
        <f t="shared" si="16"/>
        <v>0.34639999999999999</v>
      </c>
      <c r="H63" s="37">
        <f t="shared" si="17"/>
        <v>6.7512374653463117E-2</v>
      </c>
      <c r="I63" s="37">
        <f t="shared" si="18"/>
        <v>2.3230992514523799E-4</v>
      </c>
      <c r="J63" s="37">
        <f t="shared" si="19"/>
        <v>8.023230992514524E-2</v>
      </c>
      <c r="K63" s="14">
        <f t="shared" si="29"/>
        <v>2.3488226742485657E-2</v>
      </c>
      <c r="L63" s="33">
        <f t="shared" si="35"/>
        <v>23.488226742485658</v>
      </c>
      <c r="M63" s="4"/>
      <c r="N63" s="81">
        <v>1</v>
      </c>
      <c r="O63" s="16">
        <f t="shared" si="20"/>
        <v>0</v>
      </c>
      <c r="P63" s="14">
        <f t="shared" si="13"/>
        <v>459.74</v>
      </c>
      <c r="Q63" s="14">
        <f t="shared" si="21"/>
        <v>0</v>
      </c>
      <c r="R63" s="14">
        <f t="shared" si="30"/>
        <v>0.73</v>
      </c>
      <c r="S63" s="14">
        <f t="shared" si="22"/>
        <v>0</v>
      </c>
      <c r="T63" s="37">
        <f t="shared" si="23"/>
        <v>0.34639999999999999</v>
      </c>
      <c r="U63" s="37">
        <f t="shared" si="31"/>
        <v>0</v>
      </c>
      <c r="V63" s="37">
        <f t="shared" si="24"/>
        <v>0</v>
      </c>
      <c r="W63" s="37">
        <f t="shared" si="25"/>
        <v>0</v>
      </c>
      <c r="X63" s="14">
        <f t="shared" si="32"/>
        <v>0</v>
      </c>
      <c r="Y63" s="33">
        <f t="shared" si="26"/>
        <v>0</v>
      </c>
      <c r="Z63" s="33">
        <f t="shared" si="33"/>
        <v>23.488226742485658</v>
      </c>
      <c r="AA63" s="33">
        <f t="shared" si="14"/>
        <v>8</v>
      </c>
      <c r="AB63" s="43"/>
      <c r="AC63" s="66" t="s">
        <v>56</v>
      </c>
      <c r="AD63" s="73" t="s">
        <v>47</v>
      </c>
      <c r="AE63" s="74" t="s">
        <v>24</v>
      </c>
      <c r="AF63" s="74" t="s">
        <v>27</v>
      </c>
      <c r="AG63" s="97" t="s">
        <v>72</v>
      </c>
      <c r="AH63" s="90"/>
      <c r="AI63" s="73" t="s">
        <v>47</v>
      </c>
      <c r="AJ63" s="74" t="s">
        <v>24</v>
      </c>
      <c r="AK63" s="91" t="s">
        <v>27</v>
      </c>
      <c r="AL63" s="94" t="s">
        <v>72</v>
      </c>
      <c r="AN63" s="3"/>
      <c r="AO63" s="3"/>
      <c r="AP63" s="3"/>
      <c r="AQ63" s="3"/>
      <c r="AR63" s="120"/>
      <c r="AS63" s="3"/>
      <c r="AT63" s="3"/>
      <c r="AU63" s="3"/>
      <c r="AV63" s="3"/>
      <c r="AW63" s="3"/>
      <c r="AX63" s="3"/>
      <c r="AY63" s="3"/>
      <c r="AZ63" s="3"/>
    </row>
    <row r="64" spans="1:52" ht="12.9" customHeight="1" x14ac:dyDescent="0.3">
      <c r="A64" s="28"/>
      <c r="B64" s="16">
        <v>0.09</v>
      </c>
      <c r="C64" s="14">
        <f t="shared" si="27"/>
        <v>459.75</v>
      </c>
      <c r="D64" s="14">
        <f t="shared" si="15"/>
        <v>2.7777777777777777</v>
      </c>
      <c r="E64" s="14">
        <f t="shared" si="28"/>
        <v>0.5</v>
      </c>
      <c r="F64" s="14">
        <f t="shared" si="34"/>
        <v>2.7905515583841106E-2</v>
      </c>
      <c r="G64" s="37">
        <f t="shared" si="16"/>
        <v>0.39509999999999995</v>
      </c>
      <c r="H64" s="37">
        <f t="shared" si="17"/>
        <v>7.062899413779071E-2</v>
      </c>
      <c r="I64" s="37">
        <f t="shared" si="18"/>
        <v>2.5425355825260318E-4</v>
      </c>
      <c r="J64" s="37">
        <f t="shared" si="19"/>
        <v>9.0254253558252603E-2</v>
      </c>
      <c r="K64" s="14">
        <f t="shared" si="29"/>
        <v>2.8023850337894403E-2</v>
      </c>
      <c r="L64" s="33">
        <f t="shared" si="35"/>
        <v>28.023850337894402</v>
      </c>
      <c r="M64" s="4"/>
      <c r="N64" s="81">
        <v>1</v>
      </c>
      <c r="O64" s="16">
        <f t="shared" si="20"/>
        <v>0</v>
      </c>
      <c r="P64" s="14">
        <f t="shared" si="13"/>
        <v>459.75</v>
      </c>
      <c r="Q64" s="14">
        <f t="shared" si="21"/>
        <v>0</v>
      </c>
      <c r="R64" s="14">
        <f t="shared" si="30"/>
        <v>0.73</v>
      </c>
      <c r="S64" s="14">
        <f t="shared" si="22"/>
        <v>0</v>
      </c>
      <c r="T64" s="37">
        <f t="shared" si="23"/>
        <v>0.39509999999999995</v>
      </c>
      <c r="U64" s="37">
        <f t="shared" si="31"/>
        <v>0</v>
      </c>
      <c r="V64" s="37">
        <f t="shared" si="24"/>
        <v>0</v>
      </c>
      <c r="W64" s="37">
        <f t="shared" si="25"/>
        <v>0</v>
      </c>
      <c r="X64" s="14">
        <f t="shared" si="32"/>
        <v>0</v>
      </c>
      <c r="Y64" s="33">
        <f t="shared" si="26"/>
        <v>0</v>
      </c>
      <c r="Z64" s="33">
        <f t="shared" si="33"/>
        <v>28.023850337894402</v>
      </c>
      <c r="AA64" s="33">
        <f t="shared" si="14"/>
        <v>9</v>
      </c>
      <c r="AB64" s="43"/>
      <c r="AC64" s="43"/>
      <c r="AD64" s="75">
        <f t="shared" ref="AD64:AD95" si="36">+C75</f>
        <v>459.86</v>
      </c>
      <c r="AE64" s="76">
        <f>+B75*100</f>
        <v>20</v>
      </c>
      <c r="AF64" s="113">
        <f>+Z75</f>
        <v>112.38016347931173</v>
      </c>
      <c r="AG64" s="84">
        <f>V75*100</f>
        <v>0</v>
      </c>
      <c r="AH64" s="57"/>
      <c r="AI64" s="71">
        <f t="shared" ref="AI64:AI95" si="37">+C127</f>
        <v>460.38000000000005</v>
      </c>
      <c r="AJ64" s="72">
        <f t="shared" ref="AJ64:AJ95" si="38">+B127*100</f>
        <v>71.999999999999901</v>
      </c>
      <c r="AK64" s="92">
        <f>+Z127</f>
        <v>4830.9916413535002</v>
      </c>
      <c r="AL64" s="106">
        <f>V127*100</f>
        <v>2.0258062443141829</v>
      </c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ht="12.9" customHeight="1" x14ac:dyDescent="0.3">
      <c r="A65" s="28"/>
      <c r="B65" s="16">
        <v>0.1</v>
      </c>
      <c r="C65" s="14">
        <f t="shared" si="27"/>
        <v>459.76000000000005</v>
      </c>
      <c r="D65" s="14">
        <f t="shared" si="15"/>
        <v>2.5</v>
      </c>
      <c r="E65" s="14">
        <f t="shared" si="28"/>
        <v>0.5</v>
      </c>
      <c r="F65" s="14">
        <f t="shared" si="34"/>
        <v>3.2683329083800505E-2</v>
      </c>
      <c r="G65" s="37">
        <f t="shared" si="16"/>
        <v>0.44500000000000006</v>
      </c>
      <c r="H65" s="37">
        <f t="shared" si="17"/>
        <v>7.3445683334383144E-2</v>
      </c>
      <c r="I65" s="37">
        <f t="shared" si="18"/>
        <v>2.7493722734222659E-4</v>
      </c>
      <c r="J65" s="37">
        <f t="shared" si="19"/>
        <v>0.10027493722734224</v>
      </c>
      <c r="K65" s="14">
        <f t="shared" si="29"/>
        <v>3.2818209645139311E-2</v>
      </c>
      <c r="L65" s="33">
        <f t="shared" si="35"/>
        <v>32.818209645139312</v>
      </c>
      <c r="M65" s="4"/>
      <c r="N65" s="81">
        <v>1</v>
      </c>
      <c r="O65" s="16">
        <f t="shared" si="20"/>
        <v>0</v>
      </c>
      <c r="P65" s="14">
        <f t="shared" si="13"/>
        <v>459.76000000000005</v>
      </c>
      <c r="Q65" s="14">
        <f t="shared" si="21"/>
        <v>0</v>
      </c>
      <c r="R65" s="14">
        <f t="shared" si="30"/>
        <v>0.73</v>
      </c>
      <c r="S65" s="14">
        <f t="shared" si="22"/>
        <v>0</v>
      </c>
      <c r="T65" s="37">
        <f t="shared" si="23"/>
        <v>0.44500000000000006</v>
      </c>
      <c r="U65" s="37">
        <f t="shared" si="31"/>
        <v>0</v>
      </c>
      <c r="V65" s="37">
        <f t="shared" si="24"/>
        <v>0</v>
      </c>
      <c r="W65" s="37">
        <f t="shared" si="25"/>
        <v>0</v>
      </c>
      <c r="X65" s="14">
        <f t="shared" si="32"/>
        <v>0</v>
      </c>
      <c r="Y65" s="33">
        <f t="shared" si="26"/>
        <v>0</v>
      </c>
      <c r="Z65" s="33">
        <f t="shared" si="33"/>
        <v>32.818209645139312</v>
      </c>
      <c r="AA65" s="33">
        <f t="shared" si="14"/>
        <v>10</v>
      </c>
      <c r="AB65" s="43"/>
      <c r="AC65" s="43"/>
      <c r="AD65" s="67">
        <f t="shared" si="36"/>
        <v>459.87</v>
      </c>
      <c r="AE65" s="56">
        <f t="shared" ref="AE65:AE95" si="39">+B76*100</f>
        <v>21</v>
      </c>
      <c r="AF65" s="95">
        <f t="shared" ref="AF65:AF114" si="40">+Z76</f>
        <v>122.10049051342064</v>
      </c>
      <c r="AG65" s="68">
        <f t="shared" ref="AG65:AG115" si="41">V76*100</f>
        <v>0</v>
      </c>
      <c r="AH65" s="57"/>
      <c r="AI65" s="71">
        <f t="shared" si="37"/>
        <v>460.39000000000004</v>
      </c>
      <c r="AJ65" s="72">
        <f>+B128*100</f>
        <v>72.999999999999901</v>
      </c>
      <c r="AK65" s="92">
        <f>Z128</f>
        <v>4993.0065283382237</v>
      </c>
      <c r="AL65" s="68">
        <f t="shared" ref="AL65:AL115" si="42">V128*100</f>
        <v>2.0834026870400009</v>
      </c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ht="12.9" customHeight="1" x14ac:dyDescent="0.3">
      <c r="A66" s="28"/>
      <c r="B66" s="16">
        <v>0.11</v>
      </c>
      <c r="C66" s="14">
        <f t="shared" si="27"/>
        <v>459.77000000000004</v>
      </c>
      <c r="D66" s="14">
        <f t="shared" si="15"/>
        <v>2.2727272727272729</v>
      </c>
      <c r="E66" s="14">
        <f t="shared" si="28"/>
        <v>0.50272727272727269</v>
      </c>
      <c r="F66" s="14">
        <f t="shared" si="34"/>
        <v>3.7912092592205994E-2</v>
      </c>
      <c r="G66" s="37">
        <f t="shared" si="16"/>
        <v>0.49609999999999999</v>
      </c>
      <c r="H66" s="37">
        <f t="shared" si="17"/>
        <v>7.6420263237665778E-2</v>
      </c>
      <c r="I66" s="37">
        <f t="shared" si="18"/>
        <v>2.9765834012814127E-4</v>
      </c>
      <c r="J66" s="37">
        <f t="shared" si="19"/>
        <v>0.11029765834012814</v>
      </c>
      <c r="K66" s="14">
        <f t="shared" si="29"/>
        <v>3.8066080973175653E-2</v>
      </c>
      <c r="L66" s="33">
        <f t="shared" si="35"/>
        <v>38.066080973175652</v>
      </c>
      <c r="M66" s="4"/>
      <c r="N66" s="81">
        <v>1</v>
      </c>
      <c r="O66" s="16">
        <f t="shared" si="20"/>
        <v>0</v>
      </c>
      <c r="P66" s="14">
        <f t="shared" si="13"/>
        <v>459.77000000000004</v>
      </c>
      <c r="Q66" s="14">
        <f t="shared" si="21"/>
        <v>0</v>
      </c>
      <c r="R66" s="14">
        <f t="shared" si="30"/>
        <v>0.73</v>
      </c>
      <c r="S66" s="14">
        <f t="shared" si="22"/>
        <v>0</v>
      </c>
      <c r="T66" s="37">
        <f t="shared" si="23"/>
        <v>0.49609999999999999</v>
      </c>
      <c r="U66" s="37">
        <f t="shared" si="31"/>
        <v>0</v>
      </c>
      <c r="V66" s="37">
        <f t="shared" si="24"/>
        <v>0</v>
      </c>
      <c r="W66" s="37">
        <f t="shared" si="25"/>
        <v>0</v>
      </c>
      <c r="X66" s="14">
        <f t="shared" si="32"/>
        <v>0</v>
      </c>
      <c r="Y66" s="33">
        <f t="shared" si="26"/>
        <v>0</v>
      </c>
      <c r="Z66" s="33">
        <f t="shared" si="33"/>
        <v>38.066080973175652</v>
      </c>
      <c r="AA66" s="33">
        <f t="shared" si="14"/>
        <v>11</v>
      </c>
      <c r="AB66" s="43"/>
      <c r="AC66" s="43"/>
      <c r="AD66" s="67">
        <f t="shared" si="36"/>
        <v>459.88000000000005</v>
      </c>
      <c r="AE66" s="56">
        <f t="shared" si="39"/>
        <v>22</v>
      </c>
      <c r="AF66" s="95">
        <f t="shared" si="40"/>
        <v>132.0810835427292</v>
      </c>
      <c r="AG66" s="68">
        <f t="shared" si="41"/>
        <v>0</v>
      </c>
      <c r="AH66" s="57"/>
      <c r="AI66" s="71">
        <f t="shared" si="37"/>
        <v>460.40000000000003</v>
      </c>
      <c r="AJ66" s="72">
        <f t="shared" si="38"/>
        <v>73.999999999999901</v>
      </c>
      <c r="AK66" s="92">
        <f t="shared" ref="AK66:AK113" si="43">Z129</f>
        <v>5156.734330576518</v>
      </c>
      <c r="AL66" s="68">
        <f t="shared" si="42"/>
        <v>2.1402085196080609</v>
      </c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ht="12.9" customHeight="1" x14ac:dyDescent="0.3">
      <c r="A67" s="28"/>
      <c r="B67" s="16">
        <v>0.12</v>
      </c>
      <c r="C67" s="14">
        <f t="shared" si="27"/>
        <v>459.78000000000003</v>
      </c>
      <c r="D67" s="14">
        <f t="shared" si="15"/>
        <v>2.0833333333333335</v>
      </c>
      <c r="E67" s="14">
        <f t="shared" si="28"/>
        <v>0.52166666666666661</v>
      </c>
      <c r="F67" s="14">
        <f t="shared" si="34"/>
        <v>4.4825097070279728E-2</v>
      </c>
      <c r="G67" s="37">
        <f t="shared" si="16"/>
        <v>0.5484</v>
      </c>
      <c r="H67" s="37">
        <f t="shared" si="17"/>
        <v>8.1737959646753691E-2</v>
      </c>
      <c r="I67" s="37">
        <f t="shared" si="18"/>
        <v>3.4052467111184175E-4</v>
      </c>
      <c r="J67" s="37">
        <f t="shared" si="19"/>
        <v>0.12034052467111184</v>
      </c>
      <c r="K67" s="14">
        <f t="shared" si="29"/>
        <v>4.5016033008310148E-2</v>
      </c>
      <c r="L67" s="33">
        <f t="shared" si="35"/>
        <v>45.016033008310146</v>
      </c>
      <c r="M67" s="4"/>
      <c r="N67" s="81">
        <v>1</v>
      </c>
      <c r="O67" s="16">
        <f t="shared" si="20"/>
        <v>0</v>
      </c>
      <c r="P67" s="14">
        <f t="shared" si="13"/>
        <v>459.78000000000003</v>
      </c>
      <c r="Q67" s="14">
        <f t="shared" si="21"/>
        <v>0</v>
      </c>
      <c r="R67" s="14">
        <f t="shared" si="30"/>
        <v>0.73</v>
      </c>
      <c r="S67" s="14">
        <f t="shared" si="22"/>
        <v>0</v>
      </c>
      <c r="T67" s="37">
        <f t="shared" si="23"/>
        <v>0.5484</v>
      </c>
      <c r="U67" s="37">
        <f t="shared" si="31"/>
        <v>0</v>
      </c>
      <c r="V67" s="37">
        <f t="shared" si="24"/>
        <v>0</v>
      </c>
      <c r="W67" s="37">
        <f t="shared" si="25"/>
        <v>0</v>
      </c>
      <c r="X67" s="14">
        <f t="shared" si="32"/>
        <v>0</v>
      </c>
      <c r="Y67" s="33">
        <f t="shared" si="26"/>
        <v>0</v>
      </c>
      <c r="Z67" s="33">
        <f t="shared" si="33"/>
        <v>45.016033008310146</v>
      </c>
      <c r="AA67" s="33">
        <f t="shared" si="14"/>
        <v>12</v>
      </c>
      <c r="AB67" s="43"/>
      <c r="AC67" s="55"/>
      <c r="AD67" s="67">
        <f t="shared" si="36"/>
        <v>459.89000000000004</v>
      </c>
      <c r="AE67" s="56">
        <f t="shared" si="39"/>
        <v>23</v>
      </c>
      <c r="AF67" s="95">
        <f t="shared" si="40"/>
        <v>142.31526942891398</v>
      </c>
      <c r="AG67" s="68">
        <f t="shared" si="41"/>
        <v>0</v>
      </c>
      <c r="AH67" s="57"/>
      <c r="AI67" s="71">
        <f t="shared" si="37"/>
        <v>460.41</v>
      </c>
      <c r="AJ67" s="72">
        <f t="shared" si="38"/>
        <v>74.999999999999901</v>
      </c>
      <c r="AK67" s="92">
        <f t="shared" si="43"/>
        <v>5322.1488054352321</v>
      </c>
      <c r="AL67" s="68">
        <f t="shared" si="42"/>
        <v>2.1962063896159711</v>
      </c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ht="12.9" customHeight="1" x14ac:dyDescent="0.3">
      <c r="A68" s="28"/>
      <c r="B68" s="16">
        <v>0.13</v>
      </c>
      <c r="C68" s="14">
        <f t="shared" si="27"/>
        <v>459.79</v>
      </c>
      <c r="D68" s="14">
        <f t="shared" si="15"/>
        <v>1.9230769230769229</v>
      </c>
      <c r="E68" s="14">
        <f t="shared" si="28"/>
        <v>0.53769230769230769</v>
      </c>
      <c r="F68" s="14">
        <f t="shared" si="34"/>
        <v>5.209609062722461E-2</v>
      </c>
      <c r="G68" s="37">
        <f t="shared" si="16"/>
        <v>0.60189999999999999</v>
      </c>
      <c r="H68" s="37">
        <f t="shared" si="17"/>
        <v>8.6552734054202704E-2</v>
      </c>
      <c r="I68" s="37">
        <f t="shared" si="18"/>
        <v>3.8182343385614377E-4</v>
      </c>
      <c r="J68" s="37">
        <f t="shared" si="19"/>
        <v>0.13038182343385615</v>
      </c>
      <c r="K68" s="14">
        <f t="shared" si="29"/>
        <v>5.2325776476366208E-2</v>
      </c>
      <c r="L68" s="33">
        <f t="shared" si="35"/>
        <v>52.325776476366208</v>
      </c>
      <c r="M68" s="4"/>
      <c r="N68" s="81">
        <v>1</v>
      </c>
      <c r="O68" s="16">
        <f t="shared" si="20"/>
        <v>0</v>
      </c>
      <c r="P68" s="14">
        <f t="shared" si="13"/>
        <v>459.79</v>
      </c>
      <c r="Q68" s="14">
        <f t="shared" si="21"/>
        <v>0</v>
      </c>
      <c r="R68" s="14">
        <f t="shared" si="30"/>
        <v>0.73</v>
      </c>
      <c r="S68" s="14">
        <f t="shared" si="22"/>
        <v>0</v>
      </c>
      <c r="T68" s="37">
        <f t="shared" si="23"/>
        <v>0.60189999999999999</v>
      </c>
      <c r="U68" s="37">
        <f t="shared" si="31"/>
        <v>0</v>
      </c>
      <c r="V68" s="37">
        <f t="shared" si="24"/>
        <v>0</v>
      </c>
      <c r="W68" s="37">
        <f t="shared" si="25"/>
        <v>0</v>
      </c>
      <c r="X68" s="14">
        <f t="shared" si="32"/>
        <v>0</v>
      </c>
      <c r="Y68" s="33">
        <f t="shared" si="26"/>
        <v>0</v>
      </c>
      <c r="Z68" s="33">
        <f t="shared" si="33"/>
        <v>52.325776476366208</v>
      </c>
      <c r="AA68" s="33">
        <f t="shared" si="14"/>
        <v>13</v>
      </c>
      <c r="AB68" s="43"/>
      <c r="AC68" s="43"/>
      <c r="AD68" s="67">
        <f t="shared" si="36"/>
        <v>459.90000000000003</v>
      </c>
      <c r="AE68" s="56">
        <f t="shared" si="39"/>
        <v>24</v>
      </c>
      <c r="AF68" s="95">
        <f t="shared" si="40"/>
        <v>152.79686073576107</v>
      </c>
      <c r="AG68" s="68">
        <f t="shared" si="41"/>
        <v>0</v>
      </c>
      <c r="AH68" s="57"/>
      <c r="AI68" s="71">
        <f t="shared" si="37"/>
        <v>460.42</v>
      </c>
      <c r="AJ68" s="72">
        <f t="shared" si="38"/>
        <v>75.999999999999901</v>
      </c>
      <c r="AK68" s="92">
        <f t="shared" si="43"/>
        <v>5489.2247010810243</v>
      </c>
      <c r="AL68" s="68">
        <f t="shared" si="42"/>
        <v>2.2513816785829199</v>
      </c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ht="12.9" customHeight="1" x14ac:dyDescent="0.3">
      <c r="A69" s="28"/>
      <c r="B69" s="16">
        <v>0.14000000000000001</v>
      </c>
      <c r="C69" s="14">
        <f t="shared" si="27"/>
        <v>459.8</v>
      </c>
      <c r="D69" s="14">
        <f t="shared" si="15"/>
        <v>1.7857142857142856</v>
      </c>
      <c r="E69" s="14">
        <f t="shared" si="28"/>
        <v>0.55142857142857138</v>
      </c>
      <c r="F69" s="14">
        <f t="shared" si="34"/>
        <v>5.970869793656533E-2</v>
      </c>
      <c r="G69" s="37">
        <f t="shared" si="16"/>
        <v>0.65659999999999996</v>
      </c>
      <c r="H69" s="37">
        <f t="shared" si="17"/>
        <v>9.0936183272259108E-2</v>
      </c>
      <c r="I69" s="37">
        <f t="shared" si="18"/>
        <v>4.2147754475667165E-4</v>
      </c>
      <c r="J69" s="37">
        <f t="shared" si="19"/>
        <v>0.14042147754475667</v>
      </c>
      <c r="K69" s="14">
        <f t="shared" si="29"/>
        <v>5.9978535151421888E-2</v>
      </c>
      <c r="L69" s="33">
        <f t="shared" si="35"/>
        <v>59.978535151421887</v>
      </c>
      <c r="M69" s="4"/>
      <c r="N69" s="81">
        <v>1</v>
      </c>
      <c r="O69" s="16">
        <f t="shared" si="20"/>
        <v>0</v>
      </c>
      <c r="P69" s="14">
        <f t="shared" si="13"/>
        <v>459.8</v>
      </c>
      <c r="Q69" s="14">
        <f t="shared" si="21"/>
        <v>0</v>
      </c>
      <c r="R69" s="14">
        <f t="shared" si="30"/>
        <v>0.73</v>
      </c>
      <c r="S69" s="14">
        <f t="shared" si="22"/>
        <v>0</v>
      </c>
      <c r="T69" s="37">
        <f t="shared" si="23"/>
        <v>0.65659999999999996</v>
      </c>
      <c r="U69" s="37">
        <f t="shared" si="31"/>
        <v>0</v>
      </c>
      <c r="V69" s="37">
        <f t="shared" si="24"/>
        <v>0</v>
      </c>
      <c r="W69" s="37">
        <f t="shared" si="25"/>
        <v>0</v>
      </c>
      <c r="X69" s="14">
        <f t="shared" si="32"/>
        <v>0</v>
      </c>
      <c r="Y69" s="33">
        <f t="shared" si="26"/>
        <v>0</v>
      </c>
      <c r="Z69" s="33">
        <f t="shared" si="33"/>
        <v>59.978535151421887</v>
      </c>
      <c r="AA69" s="33">
        <f t="shared" si="14"/>
        <v>14.000000000000002</v>
      </c>
      <c r="AB69" s="130" t="s">
        <v>55</v>
      </c>
      <c r="AC69" s="131"/>
      <c r="AD69" s="67">
        <f t="shared" si="36"/>
        <v>459.91</v>
      </c>
      <c r="AE69" s="56">
        <f t="shared" si="39"/>
        <v>25</v>
      </c>
      <c r="AF69" s="95">
        <f t="shared" si="40"/>
        <v>163.5201002003578</v>
      </c>
      <c r="AG69" s="68">
        <f t="shared" si="41"/>
        <v>0</v>
      </c>
      <c r="AH69" s="57"/>
      <c r="AI69" s="71">
        <f t="shared" si="37"/>
        <v>460.43</v>
      </c>
      <c r="AJ69" s="72">
        <f t="shared" si="38"/>
        <v>76.999999999999901</v>
      </c>
      <c r="AK69" s="92">
        <f t="shared" si="43"/>
        <v>5657.9377123734675</v>
      </c>
      <c r="AL69" s="68">
        <f t="shared" si="42"/>
        <v>2.3057222753105213</v>
      </c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ht="12.9" customHeight="1" x14ac:dyDescent="0.3">
      <c r="A70" s="28"/>
      <c r="B70" s="16">
        <v>0.15</v>
      </c>
      <c r="C70" s="14">
        <f t="shared" si="27"/>
        <v>459.81</v>
      </c>
      <c r="D70" s="14">
        <f t="shared" si="15"/>
        <v>1.6666666666666667</v>
      </c>
      <c r="E70" s="14">
        <f t="shared" si="28"/>
        <v>0.56333333333333324</v>
      </c>
      <c r="F70" s="14">
        <f t="shared" si="34"/>
        <v>6.7648570051406107E-2</v>
      </c>
      <c r="G70" s="37">
        <f t="shared" si="16"/>
        <v>0.71250000000000002</v>
      </c>
      <c r="H70" s="37">
        <f t="shared" si="17"/>
        <v>9.4945361475657686E-2</v>
      </c>
      <c r="I70" s="37">
        <f t="shared" si="18"/>
        <v>4.5946083923258422E-4</v>
      </c>
      <c r="J70" s="37">
        <f t="shared" si="19"/>
        <v>0.15045946083923259</v>
      </c>
      <c r="K70" s="14">
        <f t="shared" si="29"/>
        <v>6.7959626632748127E-2</v>
      </c>
      <c r="L70" s="33">
        <f t="shared" si="35"/>
        <v>67.959626632748126</v>
      </c>
      <c r="M70" s="4"/>
      <c r="N70" s="81">
        <v>1</v>
      </c>
      <c r="O70" s="16">
        <f t="shared" si="20"/>
        <v>0</v>
      </c>
      <c r="P70" s="14">
        <f t="shared" si="13"/>
        <v>459.81</v>
      </c>
      <c r="Q70" s="14">
        <f t="shared" si="21"/>
        <v>0</v>
      </c>
      <c r="R70" s="14">
        <f t="shared" si="30"/>
        <v>0.73</v>
      </c>
      <c r="S70" s="14">
        <f t="shared" si="22"/>
        <v>0</v>
      </c>
      <c r="T70" s="37">
        <f t="shared" si="23"/>
        <v>0.71250000000000002</v>
      </c>
      <c r="U70" s="37">
        <f t="shared" si="31"/>
        <v>0</v>
      </c>
      <c r="V70" s="37">
        <f t="shared" si="24"/>
        <v>0</v>
      </c>
      <c r="W70" s="37">
        <f t="shared" si="25"/>
        <v>0</v>
      </c>
      <c r="X70" s="14">
        <f t="shared" si="32"/>
        <v>0</v>
      </c>
      <c r="Y70" s="33">
        <f t="shared" si="26"/>
        <v>0</v>
      </c>
      <c r="Z70" s="33">
        <f t="shared" si="33"/>
        <v>67.959626632748126</v>
      </c>
      <c r="AA70" s="33">
        <f t="shared" si="14"/>
        <v>15</v>
      </c>
      <c r="AB70" s="43"/>
      <c r="AC70" s="43"/>
      <c r="AD70" s="67">
        <f t="shared" si="36"/>
        <v>459.92</v>
      </c>
      <c r="AE70" s="56">
        <f t="shared" si="39"/>
        <v>26</v>
      </c>
      <c r="AF70" s="95">
        <f t="shared" si="40"/>
        <v>183.71066472309815</v>
      </c>
      <c r="AG70" s="68">
        <f t="shared" si="41"/>
        <v>2.1936952713253401E-4</v>
      </c>
      <c r="AH70" s="57"/>
      <c r="AI70" s="71">
        <f t="shared" si="37"/>
        <v>460.44</v>
      </c>
      <c r="AJ70" s="72">
        <f t="shared" si="38"/>
        <v>77.999999999999901</v>
      </c>
      <c r="AK70" s="92">
        <f t="shared" si="43"/>
        <v>5828.2644387072387</v>
      </c>
      <c r="AL70" s="68">
        <f t="shared" si="42"/>
        <v>2.3592183658868224</v>
      </c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ht="12.9" customHeight="1" x14ac:dyDescent="0.3">
      <c r="A71" s="28"/>
      <c r="B71" s="16">
        <v>0.16</v>
      </c>
      <c r="C71" s="14">
        <f t="shared" si="27"/>
        <v>459.82000000000005</v>
      </c>
      <c r="D71" s="14">
        <f t="shared" si="15"/>
        <v>1.5625</v>
      </c>
      <c r="E71" s="14">
        <f t="shared" si="28"/>
        <v>0.57374999999999998</v>
      </c>
      <c r="F71" s="14">
        <f t="shared" si="34"/>
        <v>7.5903002388047841E-2</v>
      </c>
      <c r="G71" s="37">
        <f t="shared" si="16"/>
        <v>0.76959999999999995</v>
      </c>
      <c r="H71" s="37">
        <f t="shared" si="17"/>
        <v>9.862656235453203E-2</v>
      </c>
      <c r="I71" s="37">
        <f t="shared" si="18"/>
        <v>4.9577975544711492E-4</v>
      </c>
      <c r="J71" s="37">
        <f t="shared" si="19"/>
        <v>0.16049577975544713</v>
      </c>
      <c r="K71" s="14">
        <f t="shared" si="29"/>
        <v>7.625606777679024E-2</v>
      </c>
      <c r="L71" s="33">
        <f t="shared" si="35"/>
        <v>76.256067776790246</v>
      </c>
      <c r="M71" s="23"/>
      <c r="N71" s="81">
        <v>1</v>
      </c>
      <c r="O71" s="16">
        <f t="shared" si="20"/>
        <v>0</v>
      </c>
      <c r="P71" s="14">
        <f t="shared" si="13"/>
        <v>459.82000000000005</v>
      </c>
      <c r="Q71" s="14">
        <f t="shared" si="21"/>
        <v>0</v>
      </c>
      <c r="R71" s="14">
        <f t="shared" si="30"/>
        <v>0.73</v>
      </c>
      <c r="S71" s="14">
        <f t="shared" si="22"/>
        <v>0</v>
      </c>
      <c r="T71" s="37">
        <f t="shared" si="23"/>
        <v>0.76959999999999995</v>
      </c>
      <c r="U71" s="37">
        <f t="shared" si="31"/>
        <v>0</v>
      </c>
      <c r="V71" s="37">
        <f t="shared" si="24"/>
        <v>0</v>
      </c>
      <c r="W71" s="37">
        <f t="shared" si="25"/>
        <v>0</v>
      </c>
      <c r="X71" s="14">
        <f t="shared" si="32"/>
        <v>0</v>
      </c>
      <c r="Y71" s="33">
        <f t="shared" si="26"/>
        <v>0</v>
      </c>
      <c r="Z71" s="33">
        <f t="shared" si="33"/>
        <v>76.256067776790246</v>
      </c>
      <c r="AA71" s="33">
        <f t="shared" si="14"/>
        <v>16</v>
      </c>
      <c r="AB71" s="43"/>
      <c r="AC71" s="43"/>
      <c r="AD71" s="67">
        <f t="shared" si="36"/>
        <v>459.93</v>
      </c>
      <c r="AE71" s="56">
        <f t="shared" si="39"/>
        <v>27</v>
      </c>
      <c r="AF71" s="95">
        <f t="shared" si="40"/>
        <v>211.80230371274752</v>
      </c>
      <c r="AG71" s="68">
        <f t="shared" si="41"/>
        <v>1.5918616906981493E-3</v>
      </c>
      <c r="AH71" s="57"/>
      <c r="AI71" s="71">
        <f t="shared" si="37"/>
        <v>460.45000000000005</v>
      </c>
      <c r="AJ71" s="72">
        <f t="shared" si="38"/>
        <v>78.999999999999901</v>
      </c>
      <c r="AK71" s="92">
        <f t="shared" si="43"/>
        <v>6000.182343735285</v>
      </c>
      <c r="AL71" s="68">
        <f t="shared" si="42"/>
        <v>2.4118622392257727</v>
      </c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ht="12.9" customHeight="1" x14ac:dyDescent="0.3">
      <c r="A72" s="28"/>
      <c r="B72" s="16">
        <v>0.17</v>
      </c>
      <c r="C72" s="14">
        <f t="shared" si="27"/>
        <v>459.83000000000004</v>
      </c>
      <c r="D72" s="14">
        <f t="shared" si="15"/>
        <v>1.4705882352941175</v>
      </c>
      <c r="E72" s="14">
        <f t="shared" si="28"/>
        <v>0.58294117647058818</v>
      </c>
      <c r="F72" s="14">
        <f t="shared" si="34"/>
        <v>8.4460645773993426E-2</v>
      </c>
      <c r="G72" s="37">
        <f t="shared" si="16"/>
        <v>0.82790000000000008</v>
      </c>
      <c r="H72" s="37">
        <f t="shared" si="17"/>
        <v>0.10201793184441771</v>
      </c>
      <c r="I72" s="37">
        <f t="shared" si="18"/>
        <v>5.3046169305872865E-4</v>
      </c>
      <c r="J72" s="37">
        <f t="shared" si="19"/>
        <v>0.17053046169305874</v>
      </c>
      <c r="K72" s="14">
        <f t="shared" si="29"/>
        <v>8.4856275799087971E-2</v>
      </c>
      <c r="L72" s="33">
        <f t="shared" si="35"/>
        <v>84.856275799087967</v>
      </c>
      <c r="M72" s="23"/>
      <c r="N72" s="81">
        <v>1</v>
      </c>
      <c r="O72" s="16">
        <f t="shared" si="20"/>
        <v>0</v>
      </c>
      <c r="P72" s="14">
        <f t="shared" si="13"/>
        <v>459.83000000000004</v>
      </c>
      <c r="Q72" s="14">
        <f t="shared" si="21"/>
        <v>0</v>
      </c>
      <c r="R72" s="14">
        <f t="shared" si="30"/>
        <v>0.73</v>
      </c>
      <c r="S72" s="14">
        <f t="shared" si="22"/>
        <v>0</v>
      </c>
      <c r="T72" s="37">
        <f t="shared" si="23"/>
        <v>0.82790000000000008</v>
      </c>
      <c r="U72" s="37">
        <f t="shared" si="31"/>
        <v>0</v>
      </c>
      <c r="V72" s="37">
        <f t="shared" si="24"/>
        <v>0</v>
      </c>
      <c r="W72" s="37">
        <f t="shared" si="25"/>
        <v>0</v>
      </c>
      <c r="X72" s="14">
        <f t="shared" si="32"/>
        <v>0</v>
      </c>
      <c r="Y72" s="33">
        <f t="shared" si="26"/>
        <v>0</v>
      </c>
      <c r="Z72" s="33">
        <f t="shared" si="33"/>
        <v>84.856275799087967</v>
      </c>
      <c r="AA72" s="33">
        <f t="shared" si="14"/>
        <v>17</v>
      </c>
      <c r="AB72" s="43"/>
      <c r="AC72" s="43"/>
      <c r="AD72" s="67">
        <f t="shared" si="36"/>
        <v>459.94</v>
      </c>
      <c r="AE72" s="56">
        <f t="shared" si="39"/>
        <v>28.000000000000004</v>
      </c>
      <c r="AF72" s="95">
        <f t="shared" si="40"/>
        <v>245.15504803987264</v>
      </c>
      <c r="AG72" s="68">
        <f t="shared" si="41"/>
        <v>4.8878172990597596E-3</v>
      </c>
      <c r="AH72" s="57"/>
      <c r="AI72" s="71">
        <f t="shared" si="37"/>
        <v>460.46000000000004</v>
      </c>
      <c r="AJ72" s="72">
        <f t="shared" si="38"/>
        <v>79.999999999999901</v>
      </c>
      <c r="AK72" s="92">
        <f t="shared" si="43"/>
        <v>6173.6697169045583</v>
      </c>
      <c r="AL72" s="68">
        <f t="shared" si="42"/>
        <v>2.463648107088392</v>
      </c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ht="12.9" customHeight="1" x14ac:dyDescent="0.3">
      <c r="A73" s="28"/>
      <c r="B73" s="16">
        <v>0.18</v>
      </c>
      <c r="C73" s="14">
        <f t="shared" si="27"/>
        <v>459.84000000000003</v>
      </c>
      <c r="D73" s="14">
        <f t="shared" si="15"/>
        <v>1.3888888888888888</v>
      </c>
      <c r="E73" s="14">
        <f t="shared" si="28"/>
        <v>0.59111111111111114</v>
      </c>
      <c r="F73" s="14">
        <f t="shared" si="34"/>
        <v>9.3311283454038926E-2</v>
      </c>
      <c r="G73" s="37">
        <f t="shared" si="16"/>
        <v>0.88739999999999997</v>
      </c>
      <c r="H73" s="37">
        <f t="shared" si="17"/>
        <v>0.10515132235073127</v>
      </c>
      <c r="I73" s="37">
        <f t="shared" si="18"/>
        <v>5.6354743079038727E-4</v>
      </c>
      <c r="J73" s="37">
        <f t="shared" si="19"/>
        <v>0.18056354743079039</v>
      </c>
      <c r="K73" s="14">
        <f t="shared" si="29"/>
        <v>9.3749837382323925E-2</v>
      </c>
      <c r="L73" s="33">
        <f t="shared" si="35"/>
        <v>93.749837382323932</v>
      </c>
      <c r="M73" s="23"/>
      <c r="N73" s="81">
        <v>1</v>
      </c>
      <c r="O73" s="16">
        <f t="shared" si="20"/>
        <v>0</v>
      </c>
      <c r="P73" s="14">
        <f t="shared" si="13"/>
        <v>459.84000000000003</v>
      </c>
      <c r="Q73" s="14">
        <f t="shared" si="21"/>
        <v>0</v>
      </c>
      <c r="R73" s="14">
        <f t="shared" si="30"/>
        <v>0.73</v>
      </c>
      <c r="S73" s="14">
        <f t="shared" si="22"/>
        <v>0</v>
      </c>
      <c r="T73" s="37">
        <f t="shared" si="23"/>
        <v>0.88739999999999997</v>
      </c>
      <c r="U73" s="37">
        <f t="shared" si="31"/>
        <v>0</v>
      </c>
      <c r="V73" s="37">
        <f t="shared" si="24"/>
        <v>0</v>
      </c>
      <c r="W73" s="37">
        <f t="shared" si="25"/>
        <v>0</v>
      </c>
      <c r="X73" s="14">
        <f t="shared" si="32"/>
        <v>0</v>
      </c>
      <c r="Y73" s="33">
        <f t="shared" si="26"/>
        <v>0</v>
      </c>
      <c r="Z73" s="33">
        <f t="shared" si="33"/>
        <v>93.749837382323932</v>
      </c>
      <c r="AA73" s="33">
        <f t="shared" si="14"/>
        <v>18</v>
      </c>
      <c r="AB73" s="43"/>
      <c r="AC73" s="43"/>
      <c r="AD73" s="67">
        <f t="shared" si="36"/>
        <v>459.95000000000005</v>
      </c>
      <c r="AE73" s="56">
        <f t="shared" si="39"/>
        <v>28.999999999999996</v>
      </c>
      <c r="AF73" s="95">
        <f t="shared" si="40"/>
        <v>282.84392573137524</v>
      </c>
      <c r="AG73" s="68">
        <f t="shared" si="41"/>
        <v>1.0570070590005148E-2</v>
      </c>
      <c r="AH73" s="57"/>
      <c r="AI73" s="71">
        <f t="shared" si="37"/>
        <v>460.47</v>
      </c>
      <c r="AJ73" s="72">
        <f t="shared" si="38"/>
        <v>80.999999999999901</v>
      </c>
      <c r="AK73" s="92">
        <f t="shared" si="43"/>
        <v>6348.7056367359437</v>
      </c>
      <c r="AL73" s="68">
        <f t="shared" si="42"/>
        <v>2.5145719375876823</v>
      </c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ht="12.9" customHeight="1" x14ac:dyDescent="0.3">
      <c r="A74" s="28"/>
      <c r="B74" s="16">
        <v>0.19</v>
      </c>
      <c r="C74" s="14">
        <f t="shared" si="27"/>
        <v>459.85</v>
      </c>
      <c r="D74" s="14">
        <f t="shared" si="15"/>
        <v>1.3157894736842106</v>
      </c>
      <c r="E74" s="14">
        <f t="shared" si="28"/>
        <v>0.59842105263157896</v>
      </c>
      <c r="F74" s="14">
        <f t="shared" si="34"/>
        <v>0.10244565597466784</v>
      </c>
      <c r="G74" s="37">
        <f t="shared" si="16"/>
        <v>0.94810000000000016</v>
      </c>
      <c r="H74" s="37">
        <f t="shared" si="17"/>
        <v>0.10805363988468286</v>
      </c>
      <c r="I74" s="37">
        <f t="shared" si="18"/>
        <v>5.9508609033275873E-4</v>
      </c>
      <c r="J74" s="37">
        <f t="shared" si="19"/>
        <v>0.19059508609033277</v>
      </c>
      <c r="K74" s="14">
        <f t="shared" si="29"/>
        <v>0.10292732725323678</v>
      </c>
      <c r="L74" s="33">
        <f t="shared" si="35"/>
        <v>102.92732725323678</v>
      </c>
      <c r="M74" s="23"/>
      <c r="N74" s="81">
        <v>1</v>
      </c>
      <c r="O74" s="16">
        <f t="shared" si="20"/>
        <v>0</v>
      </c>
      <c r="P74" s="14">
        <f t="shared" si="13"/>
        <v>459.85</v>
      </c>
      <c r="Q74" s="14">
        <f t="shared" si="21"/>
        <v>0</v>
      </c>
      <c r="R74" s="14">
        <f t="shared" si="30"/>
        <v>0.73</v>
      </c>
      <c r="S74" s="14">
        <f t="shared" si="22"/>
        <v>0</v>
      </c>
      <c r="T74" s="37">
        <f t="shared" si="23"/>
        <v>0.94810000000000016</v>
      </c>
      <c r="U74" s="37">
        <f t="shared" si="31"/>
        <v>0</v>
      </c>
      <c r="V74" s="37">
        <f t="shared" si="24"/>
        <v>0</v>
      </c>
      <c r="W74" s="37">
        <f t="shared" si="25"/>
        <v>0</v>
      </c>
      <c r="X74" s="14">
        <f t="shared" si="32"/>
        <v>0</v>
      </c>
      <c r="Y74" s="33">
        <f t="shared" si="26"/>
        <v>0</v>
      </c>
      <c r="Z74" s="33">
        <f t="shared" si="33"/>
        <v>102.92732725323678</v>
      </c>
      <c r="AA74" s="33">
        <f t="shared" si="14"/>
        <v>19</v>
      </c>
      <c r="AB74" s="43"/>
      <c r="AC74" s="43"/>
      <c r="AD74" s="67">
        <f t="shared" si="36"/>
        <v>459.96000000000004</v>
      </c>
      <c r="AE74" s="56">
        <f t="shared" si="39"/>
        <v>30</v>
      </c>
      <c r="AF74" s="95">
        <f t="shared" si="40"/>
        <v>324.34159966071132</v>
      </c>
      <c r="AG74" s="68">
        <f t="shared" si="41"/>
        <v>1.8883745258820271E-2</v>
      </c>
      <c r="AH74" s="57"/>
      <c r="AI74" s="71">
        <f t="shared" si="37"/>
        <v>460.48</v>
      </c>
      <c r="AJ74" s="72">
        <f t="shared" si="38"/>
        <v>81.999999999999901</v>
      </c>
      <c r="AK74" s="92">
        <f t="shared" si="43"/>
        <v>6525.2699357805586</v>
      </c>
      <c r="AL74" s="68">
        <f t="shared" si="42"/>
        <v>2.5646313012354747</v>
      </c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ht="12.9" customHeight="1" x14ac:dyDescent="0.3">
      <c r="A75" s="28"/>
      <c r="B75" s="16">
        <v>0.2</v>
      </c>
      <c r="C75" s="14">
        <f t="shared" si="27"/>
        <v>459.86</v>
      </c>
      <c r="D75" s="14">
        <f t="shared" si="15"/>
        <v>1.25</v>
      </c>
      <c r="E75" s="14">
        <f t="shared" si="28"/>
        <v>0.60499999999999998</v>
      </c>
      <c r="F75" s="14">
        <f t="shared" si="34"/>
        <v>0.1118553215542292</v>
      </c>
      <c r="G75" s="37">
        <f t="shared" si="16"/>
        <v>1.01</v>
      </c>
      <c r="H75" s="37">
        <f t="shared" si="17"/>
        <v>0.11074784312299921</v>
      </c>
      <c r="I75" s="37">
        <f t="shared" si="18"/>
        <v>6.2513174089686254E-4</v>
      </c>
      <c r="J75" s="37">
        <f t="shared" si="19"/>
        <v>0.20062513174089688</v>
      </c>
      <c r="K75" s="14">
        <f t="shared" si="29"/>
        <v>0.11238016347931173</v>
      </c>
      <c r="L75" s="33">
        <f t="shared" si="35"/>
        <v>112.38016347931173</v>
      </c>
      <c r="M75" s="23"/>
      <c r="N75" s="81">
        <v>1</v>
      </c>
      <c r="O75" s="16">
        <f t="shared" si="20"/>
        <v>0</v>
      </c>
      <c r="P75" s="14">
        <f t="shared" si="13"/>
        <v>459.86</v>
      </c>
      <c r="Q75" s="14">
        <f t="shared" si="21"/>
        <v>0</v>
      </c>
      <c r="R75" s="14">
        <f t="shared" si="30"/>
        <v>0.73</v>
      </c>
      <c r="S75" s="14">
        <f t="shared" si="22"/>
        <v>0</v>
      </c>
      <c r="T75" s="37">
        <f t="shared" si="23"/>
        <v>1.01</v>
      </c>
      <c r="U75" s="37">
        <f t="shared" si="31"/>
        <v>0</v>
      </c>
      <c r="V75" s="37">
        <f t="shared" si="24"/>
        <v>0</v>
      </c>
      <c r="W75" s="37">
        <f t="shared" si="25"/>
        <v>0</v>
      </c>
      <c r="X75" s="14">
        <f t="shared" si="32"/>
        <v>0</v>
      </c>
      <c r="Y75" s="33">
        <f t="shared" si="26"/>
        <v>0</v>
      </c>
      <c r="Z75" s="33">
        <f t="shared" si="33"/>
        <v>112.38016347931173</v>
      </c>
      <c r="AA75" s="33">
        <f t="shared" si="14"/>
        <v>20</v>
      </c>
      <c r="AB75" s="43"/>
      <c r="AC75" s="43"/>
      <c r="AD75" s="67">
        <f t="shared" si="36"/>
        <v>459.97</v>
      </c>
      <c r="AE75" s="56">
        <f t="shared" si="39"/>
        <v>31</v>
      </c>
      <c r="AF75" s="95">
        <f t="shared" si="40"/>
        <v>369.29469714185711</v>
      </c>
      <c r="AG75" s="68">
        <f t="shared" si="41"/>
        <v>2.9920970243966876E-2</v>
      </c>
      <c r="AH75" s="58"/>
      <c r="AI75" s="71">
        <f t="shared" si="37"/>
        <v>460.49</v>
      </c>
      <c r="AJ75" s="72">
        <f t="shared" si="38"/>
        <v>82.999999999999901</v>
      </c>
      <c r="AK75" s="92">
        <f t="shared" si="43"/>
        <v>6703.3431671853141</v>
      </c>
      <c r="AL75" s="68">
        <f t="shared" si="42"/>
        <v>2.6138252286451569</v>
      </c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ht="12.9" customHeight="1" x14ac:dyDescent="0.3">
      <c r="A76" s="28"/>
      <c r="B76" s="16">
        <v>0.21</v>
      </c>
      <c r="C76" s="14">
        <f t="shared" si="27"/>
        <v>459.87</v>
      </c>
      <c r="D76" s="14">
        <f t="shared" si="15"/>
        <v>1.1904761904761905</v>
      </c>
      <c r="E76" s="14">
        <f t="shared" si="28"/>
        <v>0.61095238095238091</v>
      </c>
      <c r="F76" s="14">
        <f t="shared" si="34"/>
        <v>0.121532543239743</v>
      </c>
      <c r="G76" s="37">
        <f t="shared" si="16"/>
        <v>1.0730999999999999</v>
      </c>
      <c r="H76" s="37">
        <f t="shared" si="17"/>
        <v>0.11325369792166901</v>
      </c>
      <c r="I76" s="37">
        <f t="shared" si="18"/>
        <v>6.5374108526669995E-4</v>
      </c>
      <c r="J76" s="37">
        <f t="shared" si="19"/>
        <v>0.21065374108526669</v>
      </c>
      <c r="K76" s="14">
        <f t="shared" si="29"/>
        <v>0.12210049051342063</v>
      </c>
      <c r="L76" s="33">
        <f t="shared" si="35"/>
        <v>122.10049051342064</v>
      </c>
      <c r="M76" s="23"/>
      <c r="N76" s="81">
        <v>1</v>
      </c>
      <c r="O76" s="16">
        <f t="shared" si="20"/>
        <v>0</v>
      </c>
      <c r="P76" s="14">
        <f t="shared" si="13"/>
        <v>459.87</v>
      </c>
      <c r="Q76" s="14">
        <f t="shared" si="21"/>
        <v>0</v>
      </c>
      <c r="R76" s="14">
        <f t="shared" si="30"/>
        <v>0.73</v>
      </c>
      <c r="S76" s="14">
        <f>+((2/3)*R76)*$I$17*((2*9.81)^0.5)*(O76^(1.5))</f>
        <v>0</v>
      </c>
      <c r="T76" s="37">
        <f t="shared" si="23"/>
        <v>1.0730999999999999</v>
      </c>
      <c r="U76" s="37">
        <f t="shared" si="31"/>
        <v>0</v>
      </c>
      <c r="V76" s="37">
        <f t="shared" si="24"/>
        <v>0</v>
      </c>
      <c r="W76" s="37">
        <f t="shared" si="25"/>
        <v>0</v>
      </c>
      <c r="X76" s="14">
        <f t="shared" si="32"/>
        <v>0</v>
      </c>
      <c r="Y76" s="33">
        <f t="shared" si="26"/>
        <v>0</v>
      </c>
      <c r="Z76" s="33">
        <f t="shared" si="33"/>
        <v>122.10049051342064</v>
      </c>
      <c r="AA76" s="33">
        <f t="shared" si="14"/>
        <v>21</v>
      </c>
      <c r="AB76" s="43"/>
      <c r="AC76" s="43"/>
      <c r="AD76" s="67">
        <f t="shared" si="36"/>
        <v>459.98</v>
      </c>
      <c r="AE76" s="56">
        <f t="shared" si="39"/>
        <v>32</v>
      </c>
      <c r="AF76" s="95">
        <f t="shared" si="40"/>
        <v>417.44362214531395</v>
      </c>
      <c r="AG76" s="68">
        <f t="shared" si="41"/>
        <v>4.3667674292562769E-2</v>
      </c>
      <c r="AH76" s="58"/>
      <c r="AI76" s="71">
        <f t="shared" si="37"/>
        <v>460.5</v>
      </c>
      <c r="AJ76" s="72">
        <f t="shared" si="38"/>
        <v>83.999999999999901</v>
      </c>
      <c r="AK76" s="92">
        <f t="shared" si="43"/>
        <v>6882.9065728016558</v>
      </c>
      <c r="AL76" s="68">
        <f t="shared" si="42"/>
        <v>2.6621540790587774</v>
      </c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ht="12.9" customHeight="1" x14ac:dyDescent="0.3">
      <c r="A77" s="28"/>
      <c r="B77" s="16">
        <v>0.22</v>
      </c>
      <c r="C77" s="14">
        <f t="shared" si="27"/>
        <v>459.88000000000005</v>
      </c>
      <c r="D77" s="14">
        <f t="shared" si="15"/>
        <v>1.1363636363636365</v>
      </c>
      <c r="E77" s="14">
        <f t="shared" si="28"/>
        <v>0.61636363636363634</v>
      </c>
      <c r="F77" s="14">
        <f t="shared" si="34"/>
        <v>0.13147019661413761</v>
      </c>
      <c r="G77" s="37">
        <f t="shared" si="16"/>
        <v>1.1374</v>
      </c>
      <c r="H77" s="37">
        <f t="shared" si="17"/>
        <v>0.11558835643936841</v>
      </c>
      <c r="I77" s="37">
        <f t="shared" si="18"/>
        <v>6.8097187280094181E-4</v>
      </c>
      <c r="J77" s="37">
        <f t="shared" si="19"/>
        <v>0.22068097187280095</v>
      </c>
      <c r="K77" s="14">
        <f t="shared" si="29"/>
        <v>0.13208108354272921</v>
      </c>
      <c r="L77" s="33">
        <f t="shared" si="35"/>
        <v>132.0810835427292</v>
      </c>
      <c r="M77" s="23"/>
      <c r="N77" s="81">
        <v>1</v>
      </c>
      <c r="O77" s="16">
        <f t="shared" si="20"/>
        <v>0</v>
      </c>
      <c r="P77" s="14">
        <f t="shared" si="13"/>
        <v>459.88000000000005</v>
      </c>
      <c r="Q77" s="14">
        <f t="shared" si="21"/>
        <v>0</v>
      </c>
      <c r="R77" s="14">
        <f>IF(-0.1*Q77+0.73&lt;0.5,0.5,-0.1*Q77+0.73)</f>
        <v>0.73</v>
      </c>
      <c r="S77" s="14">
        <f>+((2/3)*R77)*$I$17*((2*9.81)^0.5)*(O77^(1.5))</f>
        <v>0</v>
      </c>
      <c r="T77" s="37">
        <f>+G77</f>
        <v>1.1374</v>
      </c>
      <c r="U77" s="37">
        <f t="shared" si="31"/>
        <v>0</v>
      </c>
      <c r="V77" s="37">
        <f t="shared" si="24"/>
        <v>0</v>
      </c>
      <c r="W77" s="37">
        <f t="shared" si="25"/>
        <v>0</v>
      </c>
      <c r="X77" s="14">
        <f t="shared" si="32"/>
        <v>0</v>
      </c>
      <c r="Y77" s="33">
        <f t="shared" si="26"/>
        <v>0</v>
      </c>
      <c r="Z77" s="33">
        <f t="shared" si="33"/>
        <v>132.0810835427292</v>
      </c>
      <c r="AA77" s="33">
        <f t="shared" si="14"/>
        <v>22</v>
      </c>
      <c r="AB77" s="43"/>
      <c r="AC77" s="43"/>
      <c r="AD77" s="67">
        <f t="shared" si="36"/>
        <v>459.99</v>
      </c>
      <c r="AE77" s="56">
        <f t="shared" si="39"/>
        <v>33</v>
      </c>
      <c r="AF77" s="95">
        <f t="shared" si="40"/>
        <v>468.58567798716609</v>
      </c>
      <c r="AG77" s="68">
        <f t="shared" si="41"/>
        <v>6.0037485803134651E-2</v>
      </c>
      <c r="AH77" s="58"/>
      <c r="AI77" s="71">
        <f t="shared" si="37"/>
        <v>460.51000000000005</v>
      </c>
      <c r="AJ77" s="72">
        <f t="shared" si="38"/>
        <v>84.999999999999901</v>
      </c>
      <c r="AK77" s="92">
        <f t="shared" si="43"/>
        <v>7063.9420527728189</v>
      </c>
      <c r="AL77" s="68">
        <f t="shared" si="42"/>
        <v>2.7096194189199649</v>
      </c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ht="12.9" customHeight="1" x14ac:dyDescent="0.3">
      <c r="A78" s="28"/>
      <c r="B78" s="16">
        <v>0.23</v>
      </c>
      <c r="C78" s="14">
        <f t="shared" si="27"/>
        <v>459.89000000000004</v>
      </c>
      <c r="D78" s="14">
        <f t="shared" si="15"/>
        <v>1.0869565217391304</v>
      </c>
      <c r="E78" s="14">
        <f t="shared" si="28"/>
        <v>0.6213043478260869</v>
      </c>
      <c r="F78" s="14">
        <f t="shared" si="34"/>
        <v>0.14166169349912489</v>
      </c>
      <c r="G78" s="37">
        <f t="shared" si="16"/>
        <v>1.2029000000000001</v>
      </c>
      <c r="H78" s="37">
        <f t="shared" si="17"/>
        <v>0.11776680812962413</v>
      </c>
      <c r="I78" s="37">
        <f t="shared" si="18"/>
        <v>7.0688180922730401E-4</v>
      </c>
      <c r="J78" s="37">
        <f t="shared" si="19"/>
        <v>0.23070688180922733</v>
      </c>
      <c r="K78" s="14">
        <f t="shared" si="29"/>
        <v>0.14231526942891398</v>
      </c>
      <c r="L78" s="33">
        <f t="shared" si="35"/>
        <v>142.31526942891398</v>
      </c>
      <c r="M78" s="23"/>
      <c r="N78" s="81">
        <v>1</v>
      </c>
      <c r="O78" s="16">
        <f t="shared" si="20"/>
        <v>0</v>
      </c>
      <c r="P78" s="14">
        <f t="shared" si="13"/>
        <v>459.89000000000004</v>
      </c>
      <c r="Q78" s="14">
        <f t="shared" si="21"/>
        <v>0</v>
      </c>
      <c r="R78" s="14">
        <f t="shared" si="30"/>
        <v>0.73</v>
      </c>
      <c r="S78" s="14">
        <f>+((2/3)*R78)*$I$17*((2*9.81)^0.5)*(O78^(1.5))</f>
        <v>0</v>
      </c>
      <c r="T78" s="37">
        <f t="shared" si="23"/>
        <v>1.2029000000000001</v>
      </c>
      <c r="U78" s="37">
        <f t="shared" si="31"/>
        <v>0</v>
      </c>
      <c r="V78" s="37">
        <f t="shared" si="24"/>
        <v>0</v>
      </c>
      <c r="W78" s="37">
        <f t="shared" si="25"/>
        <v>0</v>
      </c>
      <c r="X78" s="14">
        <f t="shared" si="32"/>
        <v>0</v>
      </c>
      <c r="Y78" s="33">
        <f t="shared" si="26"/>
        <v>0</v>
      </c>
      <c r="Z78" s="33">
        <f t="shared" si="33"/>
        <v>142.31526942891398</v>
      </c>
      <c r="AA78" s="33">
        <f t="shared" si="14"/>
        <v>23</v>
      </c>
      <c r="AB78" s="43"/>
      <c r="AC78" s="43"/>
      <c r="AD78" s="67">
        <f t="shared" si="36"/>
        <v>460</v>
      </c>
      <c r="AE78" s="56">
        <f t="shared" si="39"/>
        <v>34</v>
      </c>
      <c r="AF78" s="95">
        <f t="shared" si="40"/>
        <v>522.5555500265059</v>
      </c>
      <c r="AG78" s="68">
        <f t="shared" si="41"/>
        <v>7.8896298788405206E-2</v>
      </c>
      <c r="AH78" s="58"/>
      <c r="AI78" s="71">
        <f t="shared" si="37"/>
        <v>460.52000000000004</v>
      </c>
      <c r="AJ78" s="72">
        <f t="shared" si="38"/>
        <v>85.999999999999901</v>
      </c>
      <c r="AK78" s="92">
        <f t="shared" si="43"/>
        <v>7246.4321365362284</v>
      </c>
      <c r="AL78" s="68">
        <f t="shared" si="42"/>
        <v>2.7562239097648926</v>
      </c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ht="12.9" customHeight="1" x14ac:dyDescent="0.3">
      <c r="A79" s="28"/>
      <c r="B79" s="16">
        <v>0.24</v>
      </c>
      <c r="C79" s="14">
        <f t="shared" si="27"/>
        <v>459.90000000000003</v>
      </c>
      <c r="D79" s="14">
        <f t="shared" si="15"/>
        <v>1.0416666666666667</v>
      </c>
      <c r="E79" s="14">
        <f t="shared" si="28"/>
        <v>0.62583333333333324</v>
      </c>
      <c r="F79" s="14">
        <f t="shared" si="34"/>
        <v>0.15210091827099528</v>
      </c>
      <c r="G79" s="37">
        <f t="shared" si="16"/>
        <v>1.2696000000000001</v>
      </c>
      <c r="H79" s="37">
        <f t="shared" si="17"/>
        <v>0.11980223556316578</v>
      </c>
      <c r="I79" s="37">
        <f t="shared" si="18"/>
        <v>7.3152781069991154E-4</v>
      </c>
      <c r="J79" s="37">
        <f t="shared" si="19"/>
        <v>0.2407315278106999</v>
      </c>
      <c r="K79" s="14">
        <f t="shared" si="29"/>
        <v>0.15279686073576107</v>
      </c>
      <c r="L79" s="33">
        <f t="shared" si="35"/>
        <v>152.79686073576107</v>
      </c>
      <c r="M79" s="23"/>
      <c r="N79" s="81">
        <v>1</v>
      </c>
      <c r="O79" s="16">
        <f t="shared" si="20"/>
        <v>0</v>
      </c>
      <c r="P79" s="14">
        <f t="shared" si="13"/>
        <v>459.90000000000003</v>
      </c>
      <c r="Q79" s="14">
        <f t="shared" si="21"/>
        <v>0</v>
      </c>
      <c r="R79" s="14">
        <f t="shared" si="30"/>
        <v>0.73</v>
      </c>
      <c r="S79" s="14">
        <f t="shared" si="22"/>
        <v>0</v>
      </c>
      <c r="T79" s="37">
        <f t="shared" si="23"/>
        <v>1.2696000000000001</v>
      </c>
      <c r="U79" s="37">
        <f t="shared" si="31"/>
        <v>0</v>
      </c>
      <c r="V79" s="37">
        <f t="shared" si="24"/>
        <v>0</v>
      </c>
      <c r="W79" s="37">
        <f t="shared" si="25"/>
        <v>0</v>
      </c>
      <c r="X79" s="14">
        <f t="shared" si="32"/>
        <v>0</v>
      </c>
      <c r="Y79" s="33">
        <f t="shared" si="26"/>
        <v>0</v>
      </c>
      <c r="Z79" s="33">
        <f t="shared" si="33"/>
        <v>152.79686073576107</v>
      </c>
      <c r="AA79" s="33">
        <f t="shared" si="14"/>
        <v>24</v>
      </c>
      <c r="AB79" s="43"/>
      <c r="AC79" s="43"/>
      <c r="AD79" s="67">
        <f t="shared" si="36"/>
        <v>460.01000000000005</v>
      </c>
      <c r="AE79" s="56">
        <f t="shared" si="39"/>
        <v>35</v>
      </c>
      <c r="AF79" s="95">
        <f t="shared" si="40"/>
        <v>579.21397737106804</v>
      </c>
      <c r="AG79" s="68">
        <f t="shared" si="41"/>
        <v>0.10008004802561277</v>
      </c>
      <c r="AH79" s="58"/>
      <c r="AI79" s="71">
        <f t="shared" si="37"/>
        <v>460.53000000000003</v>
      </c>
      <c r="AJ79" s="72">
        <f t="shared" si="38"/>
        <v>86.999999999999901</v>
      </c>
      <c r="AK79" s="92">
        <f t="shared" si="43"/>
        <v>7430.359955179485</v>
      </c>
      <c r="AL79" s="68">
        <f t="shared" si="42"/>
        <v>2.8019712047521796</v>
      </c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ht="12.9" customHeight="1" x14ac:dyDescent="0.3">
      <c r="A80" s="28"/>
      <c r="B80" s="16">
        <v>0.25</v>
      </c>
      <c r="C80" s="14">
        <f t="shared" si="27"/>
        <v>459.91</v>
      </c>
      <c r="D80" s="14">
        <f t="shared" si="15"/>
        <v>1</v>
      </c>
      <c r="E80" s="14">
        <f t="shared" si="28"/>
        <v>0.63</v>
      </c>
      <c r="F80" s="14">
        <f t="shared" si="34"/>
        <v>0.16278217423907326</v>
      </c>
      <c r="G80" s="37">
        <f t="shared" si="16"/>
        <v>1.3374999999999999</v>
      </c>
      <c r="H80" s="37">
        <f t="shared" si="17"/>
        <v>0.12170629849650338</v>
      </c>
      <c r="I80" s="37">
        <f t="shared" si="18"/>
        <v>7.5496549917023349E-4</v>
      </c>
      <c r="J80" s="37">
        <f t="shared" si="19"/>
        <v>0.25075496549917026</v>
      </c>
      <c r="K80" s="14">
        <f t="shared" si="29"/>
        <v>0.16352010020035782</v>
      </c>
      <c r="L80" s="33">
        <f t="shared" si="35"/>
        <v>163.5201002003578</v>
      </c>
      <c r="M80" s="23"/>
      <c r="N80" s="81">
        <v>1</v>
      </c>
      <c r="O80" s="16">
        <f t="shared" si="20"/>
        <v>0</v>
      </c>
      <c r="P80" s="14">
        <f t="shared" si="13"/>
        <v>459.91</v>
      </c>
      <c r="Q80" s="14">
        <f t="shared" si="21"/>
        <v>0</v>
      </c>
      <c r="R80" s="14">
        <f t="shared" si="30"/>
        <v>0.73</v>
      </c>
      <c r="S80" s="14">
        <f t="shared" si="22"/>
        <v>0</v>
      </c>
      <c r="T80" s="37">
        <f t="shared" si="23"/>
        <v>1.3374999999999999</v>
      </c>
      <c r="U80" s="37">
        <f t="shared" si="31"/>
        <v>0</v>
      </c>
      <c r="V80" s="37">
        <f t="shared" si="24"/>
        <v>0</v>
      </c>
      <c r="W80" s="37">
        <f t="shared" si="25"/>
        <v>0</v>
      </c>
      <c r="X80" s="14">
        <f t="shared" si="32"/>
        <v>0</v>
      </c>
      <c r="Y80" s="33">
        <f t="shared" si="26"/>
        <v>0</v>
      </c>
      <c r="Z80" s="33">
        <f t="shared" si="33"/>
        <v>163.5201002003578</v>
      </c>
      <c r="AA80" s="33">
        <f t="shared" si="14"/>
        <v>25</v>
      </c>
      <c r="AB80" s="43"/>
      <c r="AC80" s="43"/>
      <c r="AD80" s="67">
        <f t="shared" si="36"/>
        <v>460.02000000000004</v>
      </c>
      <c r="AE80" s="56">
        <f t="shared" si="39"/>
        <v>36</v>
      </c>
      <c r="AF80" s="95">
        <f t="shared" si="40"/>
        <v>638.4407263790896</v>
      </c>
      <c r="AG80" s="68">
        <f t="shared" si="41"/>
        <v>0.1234075229474976</v>
      </c>
      <c r="AH80" s="58"/>
      <c r="AI80" s="71">
        <f t="shared" si="37"/>
        <v>460.54</v>
      </c>
      <c r="AJ80" s="72">
        <f t="shared" si="38"/>
        <v>87.999999999999901</v>
      </c>
      <c r="AK80" s="92">
        <f t="shared" si="43"/>
        <v>7615.7092150899698</v>
      </c>
      <c r="AL80" s="68">
        <f t="shared" si="42"/>
        <v>2.8468658531987971</v>
      </c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ht="12.9" customHeight="1" x14ac:dyDescent="0.3">
      <c r="A81" s="28"/>
      <c r="B81" s="16">
        <v>0.26</v>
      </c>
      <c r="C81" s="14">
        <f t="shared" si="27"/>
        <v>459.92</v>
      </c>
      <c r="D81" s="14">
        <f t="shared" si="15"/>
        <v>0.96153846153846145</v>
      </c>
      <c r="E81" s="14">
        <f t="shared" si="28"/>
        <v>0.63384615384615384</v>
      </c>
      <c r="F81" s="14">
        <f t="shared" si="34"/>
        <v>0.17370013813788404</v>
      </c>
      <c r="G81" s="37">
        <f t="shared" si="16"/>
        <v>1.4066000000000003</v>
      </c>
      <c r="H81" s="37">
        <f t="shared" si="17"/>
        <v>0.12348936310101237</v>
      </c>
      <c r="I81" s="37">
        <f t="shared" si="18"/>
        <v>7.7724886845533512E-4</v>
      </c>
      <c r="J81" s="37">
        <f t="shared" si="19"/>
        <v>0.26077724886845532</v>
      </c>
      <c r="K81" s="14">
        <f t="shared" si="29"/>
        <v>0.17447961362619135</v>
      </c>
      <c r="L81" s="33">
        <f t="shared" si="35"/>
        <v>174.47961362619137</v>
      </c>
      <c r="M81" s="23"/>
      <c r="N81" s="81">
        <v>1</v>
      </c>
      <c r="O81" s="16">
        <f t="shared" si="20"/>
        <v>1.0000000000000009E-2</v>
      </c>
      <c r="P81" s="14">
        <f t="shared" si="13"/>
        <v>459.92</v>
      </c>
      <c r="Q81" s="14">
        <f t="shared" si="21"/>
        <v>49.999999999999957</v>
      </c>
      <c r="R81" s="14">
        <f t="shared" si="30"/>
        <v>0.5</v>
      </c>
      <c r="S81" s="14">
        <f t="shared" si="22"/>
        <v>9.2280144126458772E-3</v>
      </c>
      <c r="T81" s="37">
        <f t="shared" si="23"/>
        <v>1.4066000000000003</v>
      </c>
      <c r="U81" s="37">
        <f t="shared" si="31"/>
        <v>6.5605107440963144E-3</v>
      </c>
      <c r="V81" s="37">
        <f t="shared" si="24"/>
        <v>2.19369527132534E-6</v>
      </c>
      <c r="W81" s="37">
        <f t="shared" si="25"/>
        <v>1.0002193695271335E-2</v>
      </c>
      <c r="X81" s="14">
        <f t="shared" si="32"/>
        <v>9.2310510969067817E-3</v>
      </c>
      <c r="Y81" s="33">
        <f t="shared" si="26"/>
        <v>9.231051096906782</v>
      </c>
      <c r="Z81" s="33">
        <f t="shared" si="33"/>
        <v>183.71066472309815</v>
      </c>
      <c r="AA81" s="33">
        <f t="shared" si="14"/>
        <v>26</v>
      </c>
      <c r="AB81" s="43"/>
      <c r="AC81" s="43"/>
      <c r="AD81" s="67">
        <f t="shared" si="36"/>
        <v>460.03000000000003</v>
      </c>
      <c r="AE81" s="56">
        <f t="shared" si="39"/>
        <v>37</v>
      </c>
      <c r="AF81" s="95">
        <f t="shared" si="40"/>
        <v>700.13000447808099</v>
      </c>
      <c r="AG81" s="68">
        <f t="shared" si="41"/>
        <v>0.14868954521242755</v>
      </c>
      <c r="AH81" s="58"/>
      <c r="AI81" s="71">
        <f t="shared" si="37"/>
        <v>460.55</v>
      </c>
      <c r="AJ81" s="72">
        <f t="shared" si="38"/>
        <v>88.999999999999901</v>
      </c>
      <c r="AK81" s="92">
        <f t="shared" si="43"/>
        <v>7802.4641728401075</v>
      </c>
      <c r="AL81" s="68">
        <f t="shared" si="42"/>
        <v>2.8909132125327903</v>
      </c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ht="12.9" customHeight="1" x14ac:dyDescent="0.3">
      <c r="A82" s="28"/>
      <c r="B82" s="16">
        <v>0.27</v>
      </c>
      <c r="C82" s="14">
        <f t="shared" si="27"/>
        <v>459.93</v>
      </c>
      <c r="D82" s="14">
        <f t="shared" si="15"/>
        <v>0.92592592592592582</v>
      </c>
      <c r="E82" s="14">
        <f t="shared" si="28"/>
        <v>0.63740740740740742</v>
      </c>
      <c r="F82" s="14">
        <f t="shared" si="34"/>
        <v>0.1848498212251232</v>
      </c>
      <c r="G82" s="37">
        <f t="shared" si="16"/>
        <v>1.4769000000000003</v>
      </c>
      <c r="H82" s="37">
        <f t="shared" si="17"/>
        <v>0.12516068875693898</v>
      </c>
      <c r="I82" s="37">
        <f t="shared" si="18"/>
        <v>7.984300718711188E-4</v>
      </c>
      <c r="J82" s="37">
        <f t="shared" si="19"/>
        <v>0.27079843007187115</v>
      </c>
      <c r="K82" s="14">
        <f t="shared" si="29"/>
        <v>0.18567036963322725</v>
      </c>
      <c r="L82" s="33">
        <f t="shared" si="35"/>
        <v>185.67036963322724</v>
      </c>
      <c r="M82" s="23"/>
      <c r="N82" s="81">
        <v>1</v>
      </c>
      <c r="O82" s="16">
        <f t="shared" si="20"/>
        <v>2.0000000000000018E-2</v>
      </c>
      <c r="P82" s="14">
        <f t="shared" si="13"/>
        <v>459.93</v>
      </c>
      <c r="Q82" s="14">
        <f t="shared" si="21"/>
        <v>24.999999999999979</v>
      </c>
      <c r="R82" s="14">
        <f t="shared" si="30"/>
        <v>0.5</v>
      </c>
      <c r="S82" s="14">
        <f t="shared" si="22"/>
        <v>2.6100766272276404E-2</v>
      </c>
      <c r="T82" s="37">
        <f t="shared" si="23"/>
        <v>1.4769000000000003</v>
      </c>
      <c r="U82" s="37">
        <f t="shared" si="31"/>
        <v>1.7672669965655356E-2</v>
      </c>
      <c r="V82" s="37">
        <f t="shared" si="24"/>
        <v>1.5918616906981491E-5</v>
      </c>
      <c r="W82" s="37">
        <f t="shared" si="25"/>
        <v>2.0015918616906998E-2</v>
      </c>
      <c r="X82" s="14">
        <f t="shared" si="32"/>
        <v>2.6131934079520264E-2</v>
      </c>
      <c r="Y82" s="33">
        <f t="shared" si="26"/>
        <v>26.131934079520263</v>
      </c>
      <c r="Z82" s="33">
        <f t="shared" si="33"/>
        <v>211.80230371274752</v>
      </c>
      <c r="AA82" s="33">
        <f t="shared" si="14"/>
        <v>27</v>
      </c>
      <c r="AB82" s="43"/>
      <c r="AC82" s="43"/>
      <c r="AD82" s="67">
        <f t="shared" si="36"/>
        <v>460.04</v>
      </c>
      <c r="AE82" s="56">
        <f t="shared" si="39"/>
        <v>38</v>
      </c>
      <c r="AF82" s="95">
        <f t="shared" si="40"/>
        <v>764.18734083711297</v>
      </c>
      <c r="AG82" s="68">
        <f t="shared" si="41"/>
        <v>0.17573547512414178</v>
      </c>
      <c r="AH82" s="58"/>
      <c r="AI82" s="71">
        <f t="shared" si="37"/>
        <v>460.56</v>
      </c>
      <c r="AJ82" s="72">
        <f t="shared" si="38"/>
        <v>89.999999999999901</v>
      </c>
      <c r="AK82" s="92">
        <f t="shared" si="43"/>
        <v>7990.6096112521082</v>
      </c>
      <c r="AL82" s="68">
        <f t="shared" si="42"/>
        <v>2.9341193671148584</v>
      </c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ht="12.9" customHeight="1" x14ac:dyDescent="0.3">
      <c r="A83" s="28"/>
      <c r="B83" s="16">
        <v>0.28000000000000003</v>
      </c>
      <c r="C83" s="14">
        <f t="shared" si="27"/>
        <v>459.94</v>
      </c>
      <c r="D83" s="14">
        <f t="shared" si="15"/>
        <v>0.89285714285714279</v>
      </c>
      <c r="E83" s="14">
        <f t="shared" si="28"/>
        <v>0.64071428571428568</v>
      </c>
      <c r="F83" s="14">
        <f t="shared" si="34"/>
        <v>0.19622653580553273</v>
      </c>
      <c r="G83" s="37">
        <f t="shared" si="16"/>
        <v>1.5484000000000002</v>
      </c>
      <c r="H83" s="37">
        <f t="shared" si="17"/>
        <v>0.12672858163622625</v>
      </c>
      <c r="I83" s="37">
        <f t="shared" si="18"/>
        <v>8.1855929681598667E-4</v>
      </c>
      <c r="J83" s="37">
        <f t="shared" si="19"/>
        <v>0.28081855929681604</v>
      </c>
      <c r="K83" s="14">
        <f t="shared" si="29"/>
        <v>0.19708764504001425</v>
      </c>
      <c r="L83" s="33">
        <f t="shared" si="35"/>
        <v>197.08764504001425</v>
      </c>
      <c r="M83" s="23"/>
      <c r="N83" s="81">
        <v>1</v>
      </c>
      <c r="O83" s="16">
        <f t="shared" si="20"/>
        <v>3.0000000000000027E-2</v>
      </c>
      <c r="P83" s="14">
        <f t="shared" si="13"/>
        <v>459.94</v>
      </c>
      <c r="Q83" s="14">
        <f t="shared" si="21"/>
        <v>16.66666666666665</v>
      </c>
      <c r="R83" s="14">
        <f t="shared" si="30"/>
        <v>0.5</v>
      </c>
      <c r="S83" s="14">
        <f t="shared" si="22"/>
        <v>4.7950169447041634E-2</v>
      </c>
      <c r="T83" s="37">
        <f t="shared" si="23"/>
        <v>1.5484000000000002</v>
      </c>
      <c r="U83" s="37">
        <f t="shared" si="31"/>
        <v>3.0967559704883511E-2</v>
      </c>
      <c r="V83" s="37">
        <f t="shared" si="24"/>
        <v>4.8878172990597597E-5</v>
      </c>
      <c r="W83" s="37">
        <f t="shared" si="25"/>
        <v>3.0048878172990623E-2</v>
      </c>
      <c r="X83" s="14">
        <f t="shared" si="32"/>
        <v>4.8067402999858379E-2</v>
      </c>
      <c r="Y83" s="33">
        <f t="shared" si="26"/>
        <v>48.06740299985838</v>
      </c>
      <c r="Z83" s="33">
        <f t="shared" si="33"/>
        <v>245.15504803987264</v>
      </c>
      <c r="AA83" s="33">
        <f t="shared" si="14"/>
        <v>28.000000000000004</v>
      </c>
      <c r="AB83" s="43"/>
      <c r="AC83" s="43"/>
      <c r="AD83" s="67">
        <f t="shared" si="36"/>
        <v>460.05</v>
      </c>
      <c r="AE83" s="56">
        <f t="shared" si="39"/>
        <v>39</v>
      </c>
      <c r="AF83" s="95">
        <f t="shared" si="40"/>
        <v>830.52738977157674</v>
      </c>
      <c r="AG83" s="68">
        <f t="shared" si="41"/>
        <v>0.20435775366135703</v>
      </c>
      <c r="AH83" s="58"/>
      <c r="AI83" s="71">
        <f t="shared" si="37"/>
        <v>460.57000000000005</v>
      </c>
      <c r="AJ83" s="72">
        <f t="shared" si="38"/>
        <v>90.999999999999901</v>
      </c>
      <c r="AK83" s="92">
        <f t="shared" si="43"/>
        <v>8180.1308165880564</v>
      </c>
      <c r="AL83" s="68">
        <f t="shared" si="42"/>
        <v>2.9764910534196427</v>
      </c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ht="12.9" customHeight="1" x14ac:dyDescent="0.3">
      <c r="A84" s="28"/>
      <c r="B84" s="16">
        <v>0.28999999999999998</v>
      </c>
      <c r="C84" s="14">
        <f t="shared" si="27"/>
        <v>459.95000000000005</v>
      </c>
      <c r="D84" s="14">
        <f t="shared" si="15"/>
        <v>0.86206896551724144</v>
      </c>
      <c r="E84" s="14">
        <f t="shared" si="28"/>
        <v>0.64379310344827578</v>
      </c>
      <c r="F84" s="14">
        <f t="shared" si="34"/>
        <v>0.20782586624787583</v>
      </c>
      <c r="G84" s="37">
        <f t="shared" si="16"/>
        <v>1.6211</v>
      </c>
      <c r="H84" s="37">
        <f t="shared" si="17"/>
        <v>0.12820052202077345</v>
      </c>
      <c r="I84" s="37">
        <f t="shared" si="18"/>
        <v>8.3768470165131593E-4</v>
      </c>
      <c r="J84" s="37">
        <f t="shared" si="19"/>
        <v>0.29083768470165128</v>
      </c>
      <c r="K84" s="14">
        <f t="shared" si="29"/>
        <v>0.20872699490912977</v>
      </c>
      <c r="L84" s="33">
        <f t="shared" si="35"/>
        <v>208.72699490912976</v>
      </c>
      <c r="M84" s="23"/>
      <c r="N84" s="81">
        <v>1</v>
      </c>
      <c r="O84" s="16">
        <f t="shared" si="20"/>
        <v>3.999999999999998E-2</v>
      </c>
      <c r="P84" s="14">
        <f t="shared" si="13"/>
        <v>459.95000000000005</v>
      </c>
      <c r="Q84" s="14">
        <f t="shared" si="21"/>
        <v>12.500000000000007</v>
      </c>
      <c r="R84" s="14">
        <f t="shared" si="30"/>
        <v>0.5</v>
      </c>
      <c r="S84" s="14">
        <f t="shared" si="22"/>
        <v>7.3824115301166907E-2</v>
      </c>
      <c r="T84" s="37">
        <f t="shared" si="23"/>
        <v>1.6211</v>
      </c>
      <c r="U84" s="37">
        <f t="shared" si="31"/>
        <v>4.5539519647872992E-2</v>
      </c>
      <c r="V84" s="37">
        <f t="shared" si="24"/>
        <v>1.0570070590005149E-4</v>
      </c>
      <c r="W84" s="37">
        <f t="shared" si="25"/>
        <v>4.0105700705900034E-2</v>
      </c>
      <c r="X84" s="14">
        <f t="shared" si="32"/>
        <v>7.4116930822245478E-2</v>
      </c>
      <c r="Y84" s="33">
        <f t="shared" si="26"/>
        <v>74.116930822245479</v>
      </c>
      <c r="Z84" s="33">
        <f t="shared" si="33"/>
        <v>282.84392573137524</v>
      </c>
      <c r="AA84" s="33">
        <f t="shared" si="14"/>
        <v>28.999999999999996</v>
      </c>
      <c r="AB84" s="43"/>
      <c r="AC84" s="43"/>
      <c r="AD84" s="67">
        <f t="shared" si="36"/>
        <v>460.06</v>
      </c>
      <c r="AE84" s="56">
        <f t="shared" si="39"/>
        <v>40</v>
      </c>
      <c r="AF84" s="95">
        <f t="shared" si="40"/>
        <v>899.0723364761775</v>
      </c>
      <c r="AG84" s="68">
        <f t="shared" si="41"/>
        <v>0.23437500000000011</v>
      </c>
      <c r="AH84" s="58"/>
      <c r="AI84" s="71">
        <f t="shared" si="37"/>
        <v>460.58000000000004</v>
      </c>
      <c r="AJ84" s="72">
        <f t="shared" si="38"/>
        <v>91.999999999999901</v>
      </c>
      <c r="AK84" s="92">
        <f t="shared" si="43"/>
        <v>8371.0135568131591</v>
      </c>
      <c r="AL84" s="68">
        <f t="shared" si="42"/>
        <v>3.0180355911039221</v>
      </c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ht="12.9" customHeight="1" x14ac:dyDescent="0.3">
      <c r="A85" s="28"/>
      <c r="B85" s="16">
        <v>0.3</v>
      </c>
      <c r="C85" s="14">
        <f t="shared" si="27"/>
        <v>459.96000000000004</v>
      </c>
      <c r="D85" s="14">
        <f t="shared" si="15"/>
        <v>0.83333333333333337</v>
      </c>
      <c r="E85" s="14">
        <f t="shared" si="28"/>
        <v>0.64666666666666661</v>
      </c>
      <c r="F85" s="14">
        <f t="shared" si="34"/>
        <v>0.21964364375050771</v>
      </c>
      <c r="G85" s="37">
        <f t="shared" si="16"/>
        <v>1.6950000000000001</v>
      </c>
      <c r="H85" s="37">
        <f t="shared" si="17"/>
        <v>0.12958327064926708</v>
      </c>
      <c r="I85" s="37">
        <f t="shared" si="18"/>
        <v>8.5585239715398596E-4</v>
      </c>
      <c r="J85" s="37">
        <f t="shared" si="19"/>
        <v>0.30085585239715396</v>
      </c>
      <c r="K85" s="14">
        <f t="shared" si="29"/>
        <v>0.22058422648267392</v>
      </c>
      <c r="L85" s="33">
        <f t="shared" si="35"/>
        <v>220.58422648267393</v>
      </c>
      <c r="M85" s="23"/>
      <c r="N85" s="81">
        <v>1</v>
      </c>
      <c r="O85" s="16">
        <f t="shared" si="20"/>
        <v>4.9999999999999989E-2</v>
      </c>
      <c r="P85" s="14">
        <f t="shared" si="13"/>
        <v>459.96000000000004</v>
      </c>
      <c r="Q85" s="14">
        <f t="shared" si="21"/>
        <v>10.000000000000002</v>
      </c>
      <c r="R85" s="14">
        <f t="shared" si="30"/>
        <v>0.5</v>
      </c>
      <c r="S85" s="14">
        <f t="shared" si="22"/>
        <v>0.10317233762011976</v>
      </c>
      <c r="T85" s="37">
        <f t="shared" si="23"/>
        <v>1.6950000000000001</v>
      </c>
      <c r="U85" s="37">
        <f t="shared" si="31"/>
        <v>6.0868635764082454E-2</v>
      </c>
      <c r="V85" s="37">
        <f t="shared" si="24"/>
        <v>1.8883745258820272E-4</v>
      </c>
      <c r="W85" s="37">
        <f t="shared" si="25"/>
        <v>5.0188837452588189E-2</v>
      </c>
      <c r="X85" s="14">
        <f t="shared" si="32"/>
        <v>0.1037573731780374</v>
      </c>
      <c r="Y85" s="33">
        <f t="shared" si="26"/>
        <v>103.7573731780374</v>
      </c>
      <c r="Z85" s="33">
        <f t="shared" si="33"/>
        <v>324.34159966071132</v>
      </c>
      <c r="AA85" s="33">
        <f t="shared" si="14"/>
        <v>30</v>
      </c>
      <c r="AB85" s="43"/>
      <c r="AC85" s="43"/>
      <c r="AD85" s="67">
        <f t="shared" si="36"/>
        <v>460.07000000000005</v>
      </c>
      <c r="AE85" s="56">
        <f t="shared" si="39"/>
        <v>41</v>
      </c>
      <c r="AF85" s="95">
        <f t="shared" si="40"/>
        <v>969.75070834094549</v>
      </c>
      <c r="AG85" s="68">
        <f t="shared" si="41"/>
        <v>0.26561404841892333</v>
      </c>
      <c r="AH85" s="58"/>
      <c r="AI85" s="71">
        <f t="shared" si="37"/>
        <v>460.59000000000003</v>
      </c>
      <c r="AJ85" s="72">
        <f t="shared" si="38"/>
        <v>92.999999999999901</v>
      </c>
      <c r="AK85" s="92">
        <f t="shared" si="43"/>
        <v>8563.244060881987</v>
      </c>
      <c r="AL85" s="68">
        <f t="shared" si="42"/>
        <v>3.0587608195229872</v>
      </c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ht="12.9" customHeight="1" x14ac:dyDescent="0.3">
      <c r="A86" s="28"/>
      <c r="B86" s="16">
        <v>0.31</v>
      </c>
      <c r="C86" s="14">
        <f t="shared" si="27"/>
        <v>459.97</v>
      </c>
      <c r="D86" s="14">
        <f t="shared" si="15"/>
        <v>0.80645161290322587</v>
      </c>
      <c r="E86" s="14">
        <f t="shared" si="28"/>
        <v>0.64935483870967736</v>
      </c>
      <c r="F86" s="14">
        <f t="shared" si="34"/>
        <v>0.23167592425610389</v>
      </c>
      <c r="G86" s="37">
        <f t="shared" si="16"/>
        <v>1.7701</v>
      </c>
      <c r="H86" s="37">
        <f t="shared" si="17"/>
        <v>0.13088295816965362</v>
      </c>
      <c r="I86" s="37">
        <f t="shared" si="18"/>
        <v>8.7310645969619258E-4</v>
      </c>
      <c r="J86" s="37">
        <f t="shared" si="19"/>
        <v>0.31087310645969618</v>
      </c>
      <c r="K86" s="14">
        <f t="shared" si="29"/>
        <v>0.23265537638511455</v>
      </c>
      <c r="L86" s="33">
        <f t="shared" si="35"/>
        <v>232.65537638511455</v>
      </c>
      <c r="M86" s="23"/>
      <c r="N86" s="81">
        <v>1</v>
      </c>
      <c r="O86" s="16">
        <f t="shared" si="20"/>
        <v>0.06</v>
      </c>
      <c r="P86" s="14">
        <f t="shared" si="13"/>
        <v>459.97</v>
      </c>
      <c r="Q86" s="14">
        <f t="shared" si="21"/>
        <v>8.3333333333333339</v>
      </c>
      <c r="R86" s="14">
        <f t="shared" si="30"/>
        <v>0.5</v>
      </c>
      <c r="S86" s="14">
        <f t="shared" si="22"/>
        <v>0.13562355990018837</v>
      </c>
      <c r="T86" s="37">
        <f t="shared" si="23"/>
        <v>1.7701</v>
      </c>
      <c r="U86" s="37">
        <f t="shared" si="31"/>
        <v>7.66191514039819E-2</v>
      </c>
      <c r="V86" s="37">
        <f t="shared" si="24"/>
        <v>2.9920970243966876E-4</v>
      </c>
      <c r="W86" s="37">
        <f t="shared" si="25"/>
        <v>6.0299209702439668E-2</v>
      </c>
      <c r="X86" s="14">
        <f t="shared" si="32"/>
        <v>0.13663932075674257</v>
      </c>
      <c r="Y86" s="33">
        <f t="shared" si="26"/>
        <v>136.63932075674256</v>
      </c>
      <c r="Z86" s="33">
        <f t="shared" si="33"/>
        <v>369.29469714185711</v>
      </c>
      <c r="AA86" s="33">
        <f t="shared" si="14"/>
        <v>31</v>
      </c>
      <c r="AB86" s="43"/>
      <c r="AC86" s="43"/>
      <c r="AD86" s="67">
        <f t="shared" si="36"/>
        <v>460.08000000000004</v>
      </c>
      <c r="AE86" s="56">
        <f t="shared" si="39"/>
        <v>42</v>
      </c>
      <c r="AF86" s="95">
        <f t="shared" si="40"/>
        <v>1042.4964667935046</v>
      </c>
      <c r="AG86" s="68">
        <f t="shared" si="41"/>
        <v>0.29791120895369266</v>
      </c>
      <c r="AH86" s="58"/>
      <c r="AI86" s="71">
        <f t="shared" si="37"/>
        <v>460.6</v>
      </c>
      <c r="AJ86" s="72">
        <f t="shared" si="38"/>
        <v>93.999999999999901</v>
      </c>
      <c r="AK86" s="92">
        <f t="shared" si="43"/>
        <v>8756.8089989994696</v>
      </c>
      <c r="AL86" s="68">
        <f t="shared" si="42"/>
        <v>3.0986750392882261</v>
      </c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ht="12.9" customHeight="1" x14ac:dyDescent="0.3">
      <c r="A87" s="28"/>
      <c r="B87" s="16">
        <v>0.32</v>
      </c>
      <c r="C87" s="14">
        <f t="shared" si="27"/>
        <v>459.98</v>
      </c>
      <c r="D87" s="14">
        <f t="shared" si="15"/>
        <v>0.78125</v>
      </c>
      <c r="E87" s="14">
        <f t="shared" si="28"/>
        <v>0.65187499999999998</v>
      </c>
      <c r="F87" s="14">
        <f t="shared" si="34"/>
        <v>0.24391896902897894</v>
      </c>
      <c r="G87" s="37">
        <f t="shared" si="16"/>
        <v>1.8463999999999998</v>
      </c>
      <c r="H87" s="37">
        <f t="shared" si="17"/>
        <v>0.1321051608692477</v>
      </c>
      <c r="I87" s="37">
        <f t="shared" si="18"/>
        <v>8.8948896678337484E-4</v>
      </c>
      <c r="J87" s="37">
        <f t="shared" si="19"/>
        <v>0.32088948896678338</v>
      </c>
      <c r="K87" s="14">
        <f t="shared" si="29"/>
        <v>0.24493669058799672</v>
      </c>
      <c r="L87" s="33">
        <f t="shared" si="35"/>
        <v>244.93669058799671</v>
      </c>
      <c r="M87" s="23"/>
      <c r="N87" s="81">
        <v>1</v>
      </c>
      <c r="O87" s="16">
        <f t="shared" si="20"/>
        <v>7.0000000000000007E-2</v>
      </c>
      <c r="P87" s="14">
        <f t="shared" si="13"/>
        <v>459.98</v>
      </c>
      <c r="Q87" s="14">
        <f t="shared" si="21"/>
        <v>7.1428571428571423</v>
      </c>
      <c r="R87" s="14">
        <f t="shared" si="30"/>
        <v>0.5</v>
      </c>
      <c r="S87" s="14">
        <f t="shared" si="22"/>
        <v>0.17090521861546543</v>
      </c>
      <c r="T87" s="37">
        <f t="shared" si="23"/>
        <v>1.8463999999999998</v>
      </c>
      <c r="U87" s="37">
        <f t="shared" si="31"/>
        <v>9.2561318574233886E-2</v>
      </c>
      <c r="V87" s="37">
        <f t="shared" si="24"/>
        <v>4.3667674292562769E-4</v>
      </c>
      <c r="W87" s="37">
        <f t="shared" si="25"/>
        <v>7.0436676742925641E-2</v>
      </c>
      <c r="X87" s="14">
        <f t="shared" si="32"/>
        <v>0.17250693155731722</v>
      </c>
      <c r="Y87" s="33">
        <f t="shared" si="26"/>
        <v>172.50693155731722</v>
      </c>
      <c r="Z87" s="33">
        <f t="shared" si="33"/>
        <v>417.44362214531395</v>
      </c>
      <c r="AA87" s="33">
        <f t="shared" si="14"/>
        <v>32</v>
      </c>
      <c r="AB87" s="43"/>
      <c r="AC87" s="43"/>
      <c r="AD87" s="67">
        <f t="shared" si="36"/>
        <v>460.09000000000003</v>
      </c>
      <c r="AE87" s="56">
        <f t="shared" si="39"/>
        <v>43</v>
      </c>
      <c r="AF87" s="95">
        <f t="shared" si="40"/>
        <v>1117.2482978335076</v>
      </c>
      <c r="AG87" s="68">
        <f t="shared" si="41"/>
        <v>0.33111296294842596</v>
      </c>
      <c r="AH87" s="58"/>
      <c r="AI87" s="71">
        <f t="shared" si="37"/>
        <v>460.61</v>
      </c>
      <c r="AJ87" s="72">
        <f t="shared" si="38"/>
        <v>94.999999999999901</v>
      </c>
      <c r="AK87" s="92">
        <f t="shared" si="43"/>
        <v>8951.6954638104908</v>
      </c>
      <c r="AL87" s="68">
        <f t="shared" si="42"/>
        <v>3.1377869584886726</v>
      </c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ht="12.9" customHeight="1" x14ac:dyDescent="0.3">
      <c r="A88" s="28"/>
      <c r="B88" s="16">
        <v>0.33</v>
      </c>
      <c r="C88" s="14">
        <f t="shared" si="27"/>
        <v>459.99</v>
      </c>
      <c r="D88" s="14">
        <f t="shared" si="15"/>
        <v>0.75757575757575757</v>
      </c>
      <c r="E88" s="14">
        <f t="shared" si="28"/>
        <v>0.65424242424242418</v>
      </c>
      <c r="F88" s="14">
        <f t="shared" si="34"/>
        <v>0.25636922749706131</v>
      </c>
      <c r="G88" s="37">
        <f t="shared" si="16"/>
        <v>1.9239000000000002</v>
      </c>
      <c r="H88" s="37">
        <f t="shared" si="17"/>
        <v>0.13325496517337768</v>
      </c>
      <c r="I88" s="37">
        <f t="shared" si="18"/>
        <v>9.0504004808145242E-4</v>
      </c>
      <c r="J88" s="37">
        <f t="shared" si="19"/>
        <v>0.33090504004808147</v>
      </c>
      <c r="K88" s="14">
        <f t="shared" si="29"/>
        <v>0.25742460672308798</v>
      </c>
      <c r="L88" s="33">
        <f t="shared" si="35"/>
        <v>257.424606723088</v>
      </c>
      <c r="M88" s="23"/>
      <c r="N88" s="81">
        <v>1</v>
      </c>
      <c r="O88" s="16">
        <f t="shared" si="20"/>
        <v>8.0000000000000016E-2</v>
      </c>
      <c r="P88" s="14">
        <f t="shared" si="13"/>
        <v>459.99</v>
      </c>
      <c r="Q88" s="14">
        <f t="shared" si="21"/>
        <v>6.2499999999999991</v>
      </c>
      <c r="R88" s="14">
        <f t="shared" si="30"/>
        <v>0.5</v>
      </c>
      <c r="S88" s="14">
        <f t="shared" si="22"/>
        <v>0.20880613017821112</v>
      </c>
      <c r="T88" s="37">
        <f t="shared" si="23"/>
        <v>1.9239000000000002</v>
      </c>
      <c r="U88" s="37">
        <f t="shared" si="31"/>
        <v>0.10853273568179796</v>
      </c>
      <c r="V88" s="37">
        <f t="shared" si="24"/>
        <v>6.0037485803134648E-4</v>
      </c>
      <c r="W88" s="37">
        <f t="shared" si="25"/>
        <v>8.0600374858031357E-2</v>
      </c>
      <c r="X88" s="14">
        <f t="shared" si="32"/>
        <v>0.2111610712640781</v>
      </c>
      <c r="Y88" s="33">
        <f t="shared" si="26"/>
        <v>211.16107126407809</v>
      </c>
      <c r="Z88" s="33">
        <f t="shared" si="33"/>
        <v>468.58567798716609</v>
      </c>
      <c r="AA88" s="33">
        <f t="shared" si="14"/>
        <v>33</v>
      </c>
      <c r="AB88" s="43"/>
      <c r="AC88" s="43"/>
      <c r="AD88" s="67">
        <f t="shared" si="36"/>
        <v>460.1</v>
      </c>
      <c r="AE88" s="56">
        <f t="shared" si="39"/>
        <v>44</v>
      </c>
      <c r="AF88" s="95">
        <f t="shared" si="40"/>
        <v>1193.9490463553527</v>
      </c>
      <c r="AG88" s="68">
        <f t="shared" si="41"/>
        <v>0.36507625054713388</v>
      </c>
      <c r="AH88" s="58"/>
      <c r="AI88" s="71">
        <f t="shared" si="37"/>
        <v>460.62</v>
      </c>
      <c r="AJ88" s="72">
        <f t="shared" si="38"/>
        <v>95.999999999999901</v>
      </c>
      <c r="AK88" s="92">
        <f t="shared" si="43"/>
        <v>9147.8909524736737</v>
      </c>
      <c r="AL88" s="68">
        <f t="shared" si="42"/>
        <v>3.1761056432268395</v>
      </c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ht="12.9" customHeight="1" x14ac:dyDescent="0.3">
      <c r="A89" s="28"/>
      <c r="B89" s="16">
        <v>0.34</v>
      </c>
      <c r="C89" s="14">
        <f t="shared" si="27"/>
        <v>460</v>
      </c>
      <c r="D89" s="14">
        <f t="shared" si="15"/>
        <v>0.73529411764705876</v>
      </c>
      <c r="E89" s="14">
        <f t="shared" si="28"/>
        <v>0.65647058823529414</v>
      </c>
      <c r="F89" s="14">
        <f t="shared" si="34"/>
        <v>0.26902332203078605</v>
      </c>
      <c r="G89" s="37">
        <f t="shared" si="16"/>
        <v>2.0026000000000002</v>
      </c>
      <c r="H89" s="37">
        <f t="shared" si="17"/>
        <v>0.13433702288564167</v>
      </c>
      <c r="I89" s="37">
        <f t="shared" si="18"/>
        <v>9.1979794687958275E-4</v>
      </c>
      <c r="J89" s="37">
        <f t="shared" si="19"/>
        <v>0.3409197979468796</v>
      </c>
      <c r="K89" s="14">
        <f t="shared" si="29"/>
        <v>0.27011573840346964</v>
      </c>
      <c r="L89" s="33">
        <f t="shared" si="35"/>
        <v>270.11573840346966</v>
      </c>
      <c r="M89" s="23"/>
      <c r="N89" s="81">
        <v>1</v>
      </c>
      <c r="O89" s="16">
        <f t="shared" si="20"/>
        <v>9.0000000000000024E-2</v>
      </c>
      <c r="P89" s="14">
        <f t="shared" si="13"/>
        <v>460</v>
      </c>
      <c r="Q89" s="14">
        <f t="shared" si="21"/>
        <v>5.5555555555555545</v>
      </c>
      <c r="R89" s="14">
        <f t="shared" si="30"/>
        <v>0.5</v>
      </c>
      <c r="S89" s="14">
        <f t="shared" si="22"/>
        <v>0.24915638914143867</v>
      </c>
      <c r="T89" s="37">
        <f t="shared" si="23"/>
        <v>2.0026000000000002</v>
      </c>
      <c r="U89" s="37">
        <f t="shared" si="31"/>
        <v>0.12441645318158327</v>
      </c>
      <c r="V89" s="37">
        <f t="shared" si="24"/>
        <v>7.8896298788405205E-4</v>
      </c>
      <c r="W89" s="37">
        <f t="shared" si="25"/>
        <v>9.0788962987884081E-2</v>
      </c>
      <c r="X89" s="14">
        <f t="shared" si="32"/>
        <v>0.25243981162303619</v>
      </c>
      <c r="Y89" s="33">
        <f t="shared" si="26"/>
        <v>252.43981162303618</v>
      </c>
      <c r="Z89" s="33">
        <f t="shared" si="33"/>
        <v>522.5555500265059</v>
      </c>
      <c r="AA89" s="33">
        <f t="shared" si="14"/>
        <v>34</v>
      </c>
      <c r="AB89" s="43"/>
      <c r="AC89" s="43"/>
      <c r="AD89" s="67">
        <f t="shared" si="36"/>
        <v>460.11</v>
      </c>
      <c r="AE89" s="56">
        <f t="shared" si="39"/>
        <v>45</v>
      </c>
      <c r="AF89" s="95">
        <f t="shared" si="40"/>
        <v>1272.5452566093797</v>
      </c>
      <c r="AG89" s="68">
        <f t="shared" si="41"/>
        <v>0.39966846701324332</v>
      </c>
      <c r="AH89" s="58"/>
      <c r="AI89" s="71">
        <f t="shared" si="37"/>
        <v>460.63000000000005</v>
      </c>
      <c r="AJ89" s="72">
        <f t="shared" si="38"/>
        <v>96.999999999999901</v>
      </c>
      <c r="AK89" s="92">
        <f t="shared" si="43"/>
        <v>9345.3833495771123</v>
      </c>
      <c r="AL89" s="68">
        <f t="shared" si="42"/>
        <v>3.2136404721449368</v>
      </c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ht="12.9" customHeight="1" x14ac:dyDescent="0.3">
      <c r="A90" s="28"/>
      <c r="B90" s="16">
        <v>0.35</v>
      </c>
      <c r="C90" s="14">
        <f t="shared" si="27"/>
        <v>460.01000000000005</v>
      </c>
      <c r="D90" s="14">
        <f t="shared" si="15"/>
        <v>0.7142857142857143</v>
      </c>
      <c r="E90" s="14">
        <f t="shared" si="28"/>
        <v>0.65857142857142859</v>
      </c>
      <c r="F90" s="14">
        <f t="shared" si="34"/>
        <v>0.28187803438721498</v>
      </c>
      <c r="G90" s="37">
        <f t="shared" si="16"/>
        <v>2.0824999999999996</v>
      </c>
      <c r="H90" s="37">
        <f t="shared" si="17"/>
        <v>0.13535559874536138</v>
      </c>
      <c r="I90" s="37">
        <f t="shared" si="18"/>
        <v>9.3379908826275596E-4</v>
      </c>
      <c r="J90" s="37">
        <f t="shared" si="19"/>
        <v>0.35093379908826272</v>
      </c>
      <c r="K90" s="14">
        <f t="shared" si="29"/>
        <v>0.28300686127031766</v>
      </c>
      <c r="L90" s="33">
        <f t="shared" si="35"/>
        <v>283.00686127031764</v>
      </c>
      <c r="M90" s="23"/>
      <c r="N90" s="81">
        <v>1</v>
      </c>
      <c r="O90" s="16">
        <f t="shared" si="20"/>
        <v>9.9999999999999978E-2</v>
      </c>
      <c r="P90" s="14">
        <f t="shared" si="13"/>
        <v>460.01000000000005</v>
      </c>
      <c r="Q90" s="14">
        <f t="shared" si="21"/>
        <v>5.0000000000000009</v>
      </c>
      <c r="R90" s="14">
        <f t="shared" si="30"/>
        <v>0.5</v>
      </c>
      <c r="S90" s="14">
        <f t="shared" si="22"/>
        <v>0.29181543824821871</v>
      </c>
      <c r="T90" s="37">
        <f t="shared" si="23"/>
        <v>2.0824999999999996</v>
      </c>
      <c r="U90" s="37">
        <f t="shared" si="31"/>
        <v>0.14012746134368248</v>
      </c>
      <c r="V90" s="37">
        <f t="shared" si="24"/>
        <v>1.0008004802561277E-3</v>
      </c>
      <c r="W90" s="37">
        <f t="shared" si="25"/>
        <v>0.1010008004802561</v>
      </c>
      <c r="X90" s="14">
        <f t="shared" si="32"/>
        <v>0.29620711610075046</v>
      </c>
      <c r="Y90" s="33">
        <f t="shared" si="26"/>
        <v>296.20711610075045</v>
      </c>
      <c r="Z90" s="33">
        <f t="shared" si="33"/>
        <v>579.21397737106804</v>
      </c>
      <c r="AA90" s="33">
        <f t="shared" si="14"/>
        <v>35</v>
      </c>
      <c r="AB90" s="43"/>
      <c r="AC90" s="43"/>
      <c r="AD90" s="67">
        <f t="shared" si="36"/>
        <v>460.12</v>
      </c>
      <c r="AE90" s="56">
        <f t="shared" si="39"/>
        <v>46</v>
      </c>
      <c r="AF90" s="95">
        <f t="shared" si="40"/>
        <v>1352.9867924756943</v>
      </c>
      <c r="AG90" s="68">
        <f t="shared" si="41"/>
        <v>0.43476725486258311</v>
      </c>
      <c r="AH90" s="58"/>
      <c r="AI90" s="71">
        <f t="shared" si="37"/>
        <v>460.64000000000004</v>
      </c>
      <c r="AJ90" s="72">
        <f t="shared" si="38"/>
        <v>97.999999999999901</v>
      </c>
      <c r="AK90" s="92">
        <f t="shared" si="43"/>
        <v>9544.1609108553821</v>
      </c>
      <c r="AL90" s="68">
        <f t="shared" si="42"/>
        <v>3.2504010946413939</v>
      </c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ht="12.9" customHeight="1" x14ac:dyDescent="0.3">
      <c r="A91" s="28"/>
      <c r="B91" s="16">
        <v>0.36</v>
      </c>
      <c r="C91" s="14">
        <f t="shared" si="27"/>
        <v>460.02000000000004</v>
      </c>
      <c r="D91" s="14">
        <f t="shared" si="15"/>
        <v>0.69444444444444442</v>
      </c>
      <c r="E91" s="14">
        <f t="shared" si="28"/>
        <v>0.66055555555555556</v>
      </c>
      <c r="F91" s="14">
        <f t="shared" si="34"/>
        <v>0.29493029359277417</v>
      </c>
      <c r="G91" s="37">
        <f t="shared" si="16"/>
        <v>2.1635999999999997</v>
      </c>
      <c r="H91" s="37">
        <f t="shared" si="17"/>
        <v>0.13631461156996405</v>
      </c>
      <c r="I91" s="37">
        <f t="shared" si="18"/>
        <v>9.4707815124720569E-4</v>
      </c>
      <c r="J91" s="37">
        <f t="shared" si="19"/>
        <v>0.36094707815124721</v>
      </c>
      <c r="K91" s="14">
        <f t="shared" si="29"/>
        <v>0.29609490052996756</v>
      </c>
      <c r="L91" s="33">
        <f t="shared" si="35"/>
        <v>296.09490052996756</v>
      </c>
      <c r="M91" s="23"/>
      <c r="N91" s="81">
        <v>1</v>
      </c>
      <c r="O91" s="16">
        <f t="shared" si="20"/>
        <v>0.10999999999999999</v>
      </c>
      <c r="P91" s="14">
        <f t="shared" si="13"/>
        <v>460.02000000000004</v>
      </c>
      <c r="Q91" s="14">
        <f t="shared" si="21"/>
        <v>4.5454545454545459</v>
      </c>
      <c r="R91" s="14">
        <f t="shared" si="30"/>
        <v>0.5</v>
      </c>
      <c r="S91" s="14">
        <f t="shared" si="22"/>
        <v>0.33666447503412039</v>
      </c>
      <c r="T91" s="37">
        <f t="shared" si="23"/>
        <v>2.1635999999999997</v>
      </c>
      <c r="U91" s="37">
        <f t="shared" si="31"/>
        <v>0.15560384314758754</v>
      </c>
      <c r="V91" s="37">
        <f t="shared" si="24"/>
        <v>1.234075229474976E-3</v>
      </c>
      <c r="W91" s="37">
        <f t="shared" si="25"/>
        <v>0.11123407522947497</v>
      </c>
      <c r="X91" s="14">
        <f t="shared" si="32"/>
        <v>0.34234582584912204</v>
      </c>
      <c r="Y91" s="33">
        <f t="shared" si="26"/>
        <v>342.34582584912204</v>
      </c>
      <c r="Z91" s="33">
        <f t="shared" si="33"/>
        <v>638.4407263790896</v>
      </c>
      <c r="AA91" s="33">
        <f t="shared" si="14"/>
        <v>36</v>
      </c>
      <c r="AB91" s="43"/>
      <c r="AC91" s="43"/>
      <c r="AD91" s="67">
        <f t="shared" si="36"/>
        <v>460.13000000000005</v>
      </c>
      <c r="AE91" s="56">
        <f t="shared" si="39"/>
        <v>46.999999999999901</v>
      </c>
      <c r="AF91" s="95">
        <f t="shared" si="40"/>
        <v>1440.9273194179502</v>
      </c>
      <c r="AG91" s="68">
        <f t="shared" si="41"/>
        <v>0.47540425846583739</v>
      </c>
      <c r="AH91" s="58"/>
      <c r="AI91" s="71">
        <f t="shared" si="37"/>
        <v>460.65000000000003</v>
      </c>
      <c r="AJ91" s="72">
        <f t="shared" si="38"/>
        <v>98.999999999999901</v>
      </c>
      <c r="AK91" s="92">
        <f t="shared" si="43"/>
        <v>9744.2122476692057</v>
      </c>
      <c r="AL91" s="68">
        <f t="shared" si="42"/>
        <v>3.2863973924998708</v>
      </c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ht="12.9" customHeight="1" x14ac:dyDescent="0.3">
      <c r="A92" s="28"/>
      <c r="B92" s="16">
        <v>0.37</v>
      </c>
      <c r="C92" s="14">
        <f t="shared" si="27"/>
        <v>460.03000000000003</v>
      </c>
      <c r="D92" s="14">
        <f t="shared" si="15"/>
        <v>0.67567567567567566</v>
      </c>
      <c r="E92" s="14">
        <f t="shared" si="28"/>
        <v>0.66243243243243244</v>
      </c>
      <c r="F92" s="14">
        <f t="shared" si="34"/>
        <v>0.30817716507450715</v>
      </c>
      <c r="G92" s="37">
        <f t="shared" si="16"/>
        <v>2.2458999999999998</v>
      </c>
      <c r="H92" s="37">
        <f t="shared" si="17"/>
        <v>0.13721767000957619</v>
      </c>
      <c r="I92" s="37">
        <f t="shared" si="18"/>
        <v>9.5966814285713259E-4</v>
      </c>
      <c r="J92" s="37">
        <f t="shared" si="19"/>
        <v>0.37095966814285714</v>
      </c>
      <c r="K92" s="14">
        <f t="shared" si="29"/>
        <v>0.30937691978380655</v>
      </c>
      <c r="L92" s="33">
        <f t="shared" si="35"/>
        <v>309.37691978380656</v>
      </c>
      <c r="M92" s="23"/>
      <c r="N92" s="81">
        <v>1</v>
      </c>
      <c r="O92" s="16">
        <f t="shared" si="20"/>
        <v>0.12</v>
      </c>
      <c r="P92" s="14">
        <f t="shared" si="13"/>
        <v>460.03000000000003</v>
      </c>
      <c r="Q92" s="14">
        <f t="shared" si="21"/>
        <v>4.166666666666667</v>
      </c>
      <c r="R92" s="14">
        <f t="shared" si="30"/>
        <v>0.5</v>
      </c>
      <c r="S92" s="14">
        <f t="shared" si="22"/>
        <v>0.38360135557633268</v>
      </c>
      <c r="T92" s="37">
        <f t="shared" si="23"/>
        <v>2.2458999999999998</v>
      </c>
      <c r="U92" s="37">
        <f t="shared" si="31"/>
        <v>0.1708007282498476</v>
      </c>
      <c r="V92" s="37">
        <f t="shared" si="24"/>
        <v>1.4868954521242755E-3</v>
      </c>
      <c r="W92" s="37">
        <f t="shared" si="25"/>
        <v>0.12148689545212427</v>
      </c>
      <c r="X92" s="14">
        <f t="shared" si="32"/>
        <v>0.39075308469427444</v>
      </c>
      <c r="Y92" s="33">
        <f t="shared" si="26"/>
        <v>390.75308469427443</v>
      </c>
      <c r="Z92" s="33">
        <f t="shared" si="33"/>
        <v>700.13000447808099</v>
      </c>
      <c r="AA92" s="33">
        <f t="shared" si="14"/>
        <v>37</v>
      </c>
      <c r="AB92" s="43"/>
      <c r="AC92" s="43"/>
      <c r="AD92" s="67">
        <f t="shared" si="36"/>
        <v>460.14000000000004</v>
      </c>
      <c r="AE92" s="56">
        <f t="shared" si="39"/>
        <v>47.999999999999901</v>
      </c>
      <c r="AF92" s="95">
        <f t="shared" si="40"/>
        <v>1547.5189150760202</v>
      </c>
      <c r="AG92" s="68">
        <f t="shared" si="41"/>
        <v>0.53188820493594957</v>
      </c>
      <c r="AH92" s="58"/>
      <c r="AI92" s="141">
        <f t="shared" si="37"/>
        <v>460.66</v>
      </c>
      <c r="AJ92" s="142">
        <f t="shared" si="38"/>
        <v>99.999999999999901</v>
      </c>
      <c r="AK92" s="143">
        <f t="shared" si="43"/>
        <v>9945.5263122107644</v>
      </c>
      <c r="AL92" s="144">
        <f t="shared" si="42"/>
        <v>3.3216394446734827</v>
      </c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ht="12.9" customHeight="1" x14ac:dyDescent="0.3">
      <c r="A93" s="28"/>
      <c r="B93" s="16">
        <v>0.38</v>
      </c>
      <c r="C93" s="14">
        <f t="shared" si="27"/>
        <v>460.04</v>
      </c>
      <c r="D93" s="14">
        <f t="shared" si="15"/>
        <v>0.65789473684210531</v>
      </c>
      <c r="E93" s="14">
        <f t="shared" si="28"/>
        <v>0.66421052631578947</v>
      </c>
      <c r="F93" s="14">
        <f t="shared" si="34"/>
        <v>0.32161584087951889</v>
      </c>
      <c r="G93" s="37">
        <f t="shared" si="16"/>
        <v>2.3294000000000001</v>
      </c>
      <c r="H93" s="37">
        <f t="shared" si="17"/>
        <v>0.13806810375183259</v>
      </c>
      <c r="I93" s="37">
        <f t="shared" si="18"/>
        <v>9.7160047266191686E-4</v>
      </c>
      <c r="J93" s="37">
        <f t="shared" si="19"/>
        <v>0.38097160047266193</v>
      </c>
      <c r="K93" s="14">
        <f t="shared" si="29"/>
        <v>0.32285011098448269</v>
      </c>
      <c r="L93" s="33">
        <f t="shared" si="35"/>
        <v>322.85011098448268</v>
      </c>
      <c r="M93" s="23"/>
      <c r="N93" s="81">
        <v>1</v>
      </c>
      <c r="O93" s="16">
        <f t="shared" si="20"/>
        <v>0.13</v>
      </c>
      <c r="P93" s="14">
        <f t="shared" si="13"/>
        <v>460.04</v>
      </c>
      <c r="Q93" s="14">
        <f t="shared" si="21"/>
        <v>3.8461538461538458</v>
      </c>
      <c r="R93" s="14">
        <f t="shared" si="30"/>
        <v>0.5</v>
      </c>
      <c r="S93" s="14">
        <f t="shared" si="22"/>
        <v>0.4325370287617003</v>
      </c>
      <c r="T93" s="37">
        <f t="shared" si="23"/>
        <v>2.3294000000000001</v>
      </c>
      <c r="U93" s="37">
        <f t="shared" si="31"/>
        <v>0.185686025912982</v>
      </c>
      <c r="V93" s="37">
        <f t="shared" si="24"/>
        <v>1.7573547512414178E-3</v>
      </c>
      <c r="W93" s="37">
        <f t="shared" si="25"/>
        <v>0.13175735475124142</v>
      </c>
      <c r="X93" s="14">
        <f t="shared" si="32"/>
        <v>0.4413372298526303</v>
      </c>
      <c r="Y93" s="33">
        <f t="shared" si="26"/>
        <v>441.33722985263029</v>
      </c>
      <c r="Z93" s="33">
        <f t="shared" si="33"/>
        <v>764.18734083711297</v>
      </c>
      <c r="AA93" s="33">
        <f t="shared" si="14"/>
        <v>38</v>
      </c>
      <c r="AB93" s="43"/>
      <c r="AC93" s="43"/>
      <c r="AD93" s="67">
        <f t="shared" si="36"/>
        <v>460.15000000000003</v>
      </c>
      <c r="AE93" s="56">
        <f t="shared" si="39"/>
        <v>48.999999999999901</v>
      </c>
      <c r="AF93" s="95">
        <f t="shared" si="40"/>
        <v>1656.9786407005893</v>
      </c>
      <c r="AG93" s="68">
        <f t="shared" si="41"/>
        <v>0.59001860635168502</v>
      </c>
      <c r="AH93" s="58"/>
      <c r="AI93" s="71">
        <f t="shared" si="37"/>
        <v>460.67</v>
      </c>
      <c r="AJ93" s="72">
        <f t="shared" si="38"/>
        <v>101</v>
      </c>
      <c r="AK93" s="92">
        <f t="shared" si="43"/>
        <v>10148.092383399411</v>
      </c>
      <c r="AL93" s="68">
        <f t="shared" si="42"/>
        <v>3.3561374949861102</v>
      </c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ht="12.9" customHeight="1" x14ac:dyDescent="0.3">
      <c r="A94" s="28"/>
      <c r="B94" s="16">
        <v>0.39</v>
      </c>
      <c r="C94" s="14">
        <f t="shared" si="27"/>
        <v>460.05</v>
      </c>
      <c r="D94" s="14">
        <f t="shared" si="15"/>
        <v>0.64102564102564097</v>
      </c>
      <c r="E94" s="14">
        <f t="shared" si="28"/>
        <v>0.66589743589743589</v>
      </c>
      <c r="F94" s="14">
        <f t="shared" si="34"/>
        <v>0.33524363084670228</v>
      </c>
      <c r="G94" s="37">
        <f t="shared" si="16"/>
        <v>2.4140999999999999</v>
      </c>
      <c r="H94" s="37">
        <f t="shared" si="17"/>
        <v>0.13886899086479529</v>
      </c>
      <c r="I94" s="37">
        <f t="shared" si="18"/>
        <v>9.8290502669758388E-4</v>
      </c>
      <c r="J94" s="37">
        <f t="shared" si="19"/>
        <v>0.39098290502669758</v>
      </c>
      <c r="K94" s="14">
        <f t="shared" si="29"/>
        <v>0.33651178537730236</v>
      </c>
      <c r="L94" s="33">
        <f t="shared" si="35"/>
        <v>336.51178537730237</v>
      </c>
      <c r="M94" s="23"/>
      <c r="N94" s="81">
        <v>1</v>
      </c>
      <c r="O94" s="16">
        <f t="shared" si="20"/>
        <v>0.14000000000000001</v>
      </c>
      <c r="P94" s="14">
        <f t="shared" si="13"/>
        <v>460.05</v>
      </c>
      <c r="Q94" s="14">
        <f t="shared" si="21"/>
        <v>3.5714285714285712</v>
      </c>
      <c r="R94" s="14">
        <f t="shared" si="30"/>
        <v>0.5</v>
      </c>
      <c r="S94" s="14">
        <f t="shared" si="22"/>
        <v>0.48339295609265975</v>
      </c>
      <c r="T94" s="37">
        <f t="shared" si="23"/>
        <v>2.4140999999999999</v>
      </c>
      <c r="U94" s="37">
        <f t="shared" si="31"/>
        <v>0.20023733734835333</v>
      </c>
      <c r="V94" s="37">
        <f t="shared" si="24"/>
        <v>2.0435775366135704E-3</v>
      </c>
      <c r="W94" s="37">
        <f t="shared" si="25"/>
        <v>0.14204357753661359</v>
      </c>
      <c r="X94" s="14">
        <f t="shared" si="32"/>
        <v>0.49401560439427428</v>
      </c>
      <c r="Y94" s="33">
        <f t="shared" si="26"/>
        <v>494.01560439427431</v>
      </c>
      <c r="Z94" s="33">
        <f t="shared" si="33"/>
        <v>830.52738977157674</v>
      </c>
      <c r="AA94" s="33">
        <f t="shared" si="14"/>
        <v>39</v>
      </c>
      <c r="AB94" s="43"/>
      <c r="AC94" s="43"/>
      <c r="AD94" s="67">
        <f t="shared" si="36"/>
        <v>460.16</v>
      </c>
      <c r="AE94" s="56">
        <f t="shared" si="39"/>
        <v>49.999999999999901</v>
      </c>
      <c r="AF94" s="95">
        <f t="shared" si="40"/>
        <v>1769.2338225589842</v>
      </c>
      <c r="AG94" s="68">
        <f t="shared" si="41"/>
        <v>0.64957324725758758</v>
      </c>
      <c r="AH94" s="58"/>
      <c r="AI94" s="71">
        <f t="shared" si="37"/>
        <v>460.68</v>
      </c>
      <c r="AJ94" s="72">
        <f t="shared" si="38"/>
        <v>102</v>
      </c>
      <c r="AK94" s="92">
        <f t="shared" si="43"/>
        <v>10351.900053434079</v>
      </c>
      <c r="AL94" s="68">
        <f t="shared" si="42"/>
        <v>3.3899019225303362</v>
      </c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ht="12.9" customHeight="1" x14ac:dyDescent="0.3">
      <c r="A95" s="28"/>
      <c r="B95" s="16">
        <v>0.4</v>
      </c>
      <c r="C95" s="14">
        <f t="shared" si="27"/>
        <v>460.06</v>
      </c>
      <c r="D95" s="14">
        <f t="shared" si="15"/>
        <v>0.625</v>
      </c>
      <c r="E95" s="14">
        <f t="shared" si="28"/>
        <v>0.66749999999999998</v>
      </c>
      <c r="F95" s="14">
        <f t="shared" si="34"/>
        <v>0.3490579546149894</v>
      </c>
      <c r="G95" s="37">
        <f t="shared" si="16"/>
        <v>2.5</v>
      </c>
      <c r="H95" s="37">
        <f t="shared" si="17"/>
        <v>0.13962318184599576</v>
      </c>
      <c r="I95" s="37">
        <f t="shared" si="18"/>
        <v>9.9361023999999993E-4</v>
      </c>
      <c r="J95" s="37">
        <f t="shared" si="19"/>
        <v>0.40099361024000002</v>
      </c>
      <c r="K95" s="14">
        <f t="shared" si="29"/>
        <v>0.35035936530663692</v>
      </c>
      <c r="L95" s="33">
        <f t="shared" si="35"/>
        <v>350.3593653066369</v>
      </c>
      <c r="M95" s="23"/>
      <c r="N95" s="81">
        <v>1</v>
      </c>
      <c r="O95" s="16">
        <f t="shared" si="20"/>
        <v>0.15000000000000002</v>
      </c>
      <c r="P95" s="14">
        <f t="shared" si="13"/>
        <v>460.06</v>
      </c>
      <c r="Q95" s="14">
        <f t="shared" si="21"/>
        <v>3.333333333333333</v>
      </c>
      <c r="R95" s="14">
        <f t="shared" si="30"/>
        <v>0.5</v>
      </c>
      <c r="S95" s="14">
        <f t="shared" si="22"/>
        <v>0.53609919208109258</v>
      </c>
      <c r="T95" s="37">
        <f t="shared" si="23"/>
        <v>2.5</v>
      </c>
      <c r="U95" s="37">
        <f t="shared" si="31"/>
        <v>0.21443967683243703</v>
      </c>
      <c r="V95" s="37">
        <f t="shared" si="24"/>
        <v>2.3437500000000012E-3</v>
      </c>
      <c r="W95" s="37">
        <f t="shared" si="25"/>
        <v>0.15234375000000003</v>
      </c>
      <c r="X95" s="14">
        <f t="shared" si="32"/>
        <v>0.54871297116954065</v>
      </c>
      <c r="Y95" s="33">
        <f t="shared" si="26"/>
        <v>548.71297116954065</v>
      </c>
      <c r="Z95" s="33">
        <f t="shared" si="33"/>
        <v>899.0723364761775</v>
      </c>
      <c r="AA95" s="33">
        <f t="shared" si="14"/>
        <v>40</v>
      </c>
      <c r="AB95" s="43"/>
      <c r="AC95" s="43"/>
      <c r="AD95" s="67">
        <f t="shared" si="36"/>
        <v>460.17</v>
      </c>
      <c r="AE95" s="56">
        <f>+B106*100</f>
        <v>50.999999999999901</v>
      </c>
      <c r="AF95" s="95">
        <f t="shared" si="40"/>
        <v>1884.2148360299093</v>
      </c>
      <c r="AG95" s="68">
        <f t="shared" si="41"/>
        <v>0.71034407184806447</v>
      </c>
      <c r="AH95" s="58"/>
      <c r="AI95" s="71">
        <f t="shared" si="37"/>
        <v>460.69</v>
      </c>
      <c r="AJ95" s="72">
        <f t="shared" si="38"/>
        <v>103</v>
      </c>
      <c r="AK95" s="92">
        <f t="shared" si="43"/>
        <v>10556.939214970625</v>
      </c>
      <c r="AL95" s="68">
        <f t="shared" si="42"/>
        <v>3.4229432145580283</v>
      </c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ht="12.9" customHeight="1" x14ac:dyDescent="0.3">
      <c r="A96" s="28"/>
      <c r="B96" s="16">
        <v>0.41</v>
      </c>
      <c r="C96" s="14">
        <f t="shared" si="27"/>
        <v>460.07000000000005</v>
      </c>
      <c r="D96" s="14">
        <f t="shared" si="15"/>
        <v>0.6097560975609756</v>
      </c>
      <c r="E96" s="14">
        <f t="shared" si="28"/>
        <v>0.66902439024390237</v>
      </c>
      <c r="F96" s="14">
        <f t="shared" si="34"/>
        <v>0.36305633436908924</v>
      </c>
      <c r="G96" s="37">
        <f t="shared" si="16"/>
        <v>2.5870999999999995</v>
      </c>
      <c r="H96" s="37">
        <f t="shared" si="17"/>
        <v>0.14033332084924793</v>
      </c>
      <c r="I96" s="37">
        <f t="shared" si="18"/>
        <v>1.0037431672058085E-3</v>
      </c>
      <c r="J96" s="37">
        <f t="shared" si="19"/>
        <v>0.41100374316720578</v>
      </c>
      <c r="K96" s="14">
        <f t="shared" si="29"/>
        <v>0.36439037678453362</v>
      </c>
      <c r="L96" s="33">
        <f t="shared" si="35"/>
        <v>364.3903767845336</v>
      </c>
      <c r="M96" s="23"/>
      <c r="N96" s="81">
        <v>1</v>
      </c>
      <c r="O96" s="16">
        <f t="shared" si="20"/>
        <v>0.15999999999999998</v>
      </c>
      <c r="P96" s="14">
        <f t="shared" si="13"/>
        <v>460.07000000000005</v>
      </c>
      <c r="Q96" s="14">
        <f t="shared" si="21"/>
        <v>3.1250000000000004</v>
      </c>
      <c r="R96" s="14">
        <f t="shared" si="30"/>
        <v>0.5</v>
      </c>
      <c r="S96" s="14">
        <f t="shared" si="22"/>
        <v>0.59059292240933592</v>
      </c>
      <c r="T96" s="37">
        <f t="shared" si="23"/>
        <v>2.5870999999999995</v>
      </c>
      <c r="U96" s="37">
        <f t="shared" si="31"/>
        <v>0.2282837626722338</v>
      </c>
      <c r="V96" s="37">
        <f t="shared" si="24"/>
        <v>2.6561404841892334E-3</v>
      </c>
      <c r="W96" s="37">
        <f t="shared" si="25"/>
        <v>0.16265614048418922</v>
      </c>
      <c r="X96" s="14">
        <f t="shared" si="32"/>
        <v>0.60536033155641189</v>
      </c>
      <c r="Y96" s="33">
        <f t="shared" si="26"/>
        <v>605.36033155641189</v>
      </c>
      <c r="Z96" s="33">
        <f t="shared" si="33"/>
        <v>969.75070834094549</v>
      </c>
      <c r="AA96" s="33">
        <f t="shared" si="14"/>
        <v>41</v>
      </c>
      <c r="AB96" s="43"/>
      <c r="AC96" s="43"/>
      <c r="AD96" s="67">
        <f t="shared" ref="AD96:AD115" si="44">+C107</f>
        <v>460.18</v>
      </c>
      <c r="AE96" s="56">
        <f t="shared" ref="AE96:AE115" si="45">+B107*100</f>
        <v>51.999999999999901</v>
      </c>
      <c r="AF96" s="95">
        <f t="shared" si="40"/>
        <v>2001.8549409316292</v>
      </c>
      <c r="AG96" s="68">
        <f t="shared" si="41"/>
        <v>0.77213703348404228</v>
      </c>
      <c r="AH96" s="58"/>
      <c r="AI96" s="71">
        <f t="shared" ref="AI96:AI115" si="46">+C159</f>
        <v>460.70000000000005</v>
      </c>
      <c r="AJ96" s="72">
        <f t="shared" ref="AJ96:AJ115" si="47">+B159*100</f>
        <v>104</v>
      </c>
      <c r="AK96" s="92">
        <f t="shared" si="43"/>
        <v>10763.200048893203</v>
      </c>
      <c r="AL96" s="68">
        <f t="shared" si="42"/>
        <v>3.4552719416746807</v>
      </c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ht="12.9" customHeight="1" x14ac:dyDescent="0.3">
      <c r="A97" s="28"/>
      <c r="B97" s="16">
        <v>0.42</v>
      </c>
      <c r="C97" s="14">
        <f t="shared" si="27"/>
        <v>460.08000000000004</v>
      </c>
      <c r="D97" s="14">
        <f t="shared" si="15"/>
        <v>0.59523809523809523</v>
      </c>
      <c r="E97" s="14">
        <f t="shared" si="28"/>
        <v>0.67047619047619045</v>
      </c>
      <c r="F97" s="14">
        <f t="shared" si="34"/>
        <v>0.37723638823761413</v>
      </c>
      <c r="G97" s="37">
        <f t="shared" si="16"/>
        <v>2.6753999999999998</v>
      </c>
      <c r="H97" s="37">
        <f t="shared" si="17"/>
        <v>0.14100186448292373</v>
      </c>
      <c r="I97" s="37">
        <f t="shared" si="18"/>
        <v>1.0133295508491737E-3</v>
      </c>
      <c r="J97" s="37">
        <f t="shared" si="19"/>
        <v>0.42101332955084914</v>
      </c>
      <c r="K97" s="14">
        <f t="shared" si="29"/>
        <v>0.37860244273322324</v>
      </c>
      <c r="L97" s="33">
        <f t="shared" si="35"/>
        <v>378.60244273322326</v>
      </c>
      <c r="M97" s="23">
        <f>+((40-30)/42)</f>
        <v>0.23809523809523808</v>
      </c>
      <c r="N97" s="81">
        <v>1</v>
      </c>
      <c r="O97" s="16">
        <f t="shared" si="20"/>
        <v>0.16999999999999998</v>
      </c>
      <c r="P97" s="14">
        <f t="shared" si="13"/>
        <v>460.08000000000004</v>
      </c>
      <c r="Q97" s="14">
        <f t="shared" si="21"/>
        <v>2.9411764705882355</v>
      </c>
      <c r="R97" s="14">
        <f t="shared" si="30"/>
        <v>0.5</v>
      </c>
      <c r="S97" s="14">
        <f t="shared" si="22"/>
        <v>0.64681732834703787</v>
      </c>
      <c r="T97" s="37">
        <f t="shared" si="23"/>
        <v>2.6753999999999998</v>
      </c>
      <c r="U97" s="37">
        <f t="shared" si="31"/>
        <v>0.24176471867647376</v>
      </c>
      <c r="V97" s="37">
        <f t="shared" si="24"/>
        <v>2.9791120895369264E-3</v>
      </c>
      <c r="W97" s="37">
        <f t="shared" si="25"/>
        <v>0.17297911208953692</v>
      </c>
      <c r="X97" s="14">
        <f t="shared" si="32"/>
        <v>0.66389402406028131</v>
      </c>
      <c r="Y97" s="33">
        <f t="shared" si="26"/>
        <v>663.89402406028125</v>
      </c>
      <c r="Z97" s="33">
        <f t="shared" si="33"/>
        <v>1042.4964667935046</v>
      </c>
      <c r="AA97" s="33">
        <f t="shared" si="14"/>
        <v>42</v>
      </c>
      <c r="AB97" s="43"/>
      <c r="AC97" s="43"/>
      <c r="AD97" s="67">
        <f t="shared" si="44"/>
        <v>460.19</v>
      </c>
      <c r="AE97" s="56">
        <f t="shared" si="45"/>
        <v>52.999999999999901</v>
      </c>
      <c r="AF97" s="95">
        <f t="shared" si="40"/>
        <v>2122.0901379012689</v>
      </c>
      <c r="AG97" s="68">
        <f t="shared" si="41"/>
        <v>0.83477176393390451</v>
      </c>
      <c r="AH97" s="58"/>
      <c r="AI97" s="71">
        <f t="shared" si="46"/>
        <v>460.71000000000004</v>
      </c>
      <c r="AJ97" s="72">
        <f t="shared" si="47"/>
        <v>105</v>
      </c>
      <c r="AK97" s="92">
        <f t="shared" si="43"/>
        <v>10970.673012650959</v>
      </c>
      <c r="AL97" s="68">
        <f t="shared" si="42"/>
        <v>3.4868987351628093</v>
      </c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ht="12.9" customHeight="1" x14ac:dyDescent="0.3">
      <c r="A98" s="28"/>
      <c r="B98" s="16">
        <v>0.43</v>
      </c>
      <c r="C98" s="14">
        <f t="shared" si="27"/>
        <v>460.09000000000003</v>
      </c>
      <c r="D98" s="14">
        <f t="shared" si="15"/>
        <v>0.58139534883720934</v>
      </c>
      <c r="E98" s="14">
        <f t="shared" si="28"/>
        <v>0.67186046511627906</v>
      </c>
      <c r="F98" s="14">
        <f t="shared" si="34"/>
        <v>0.39159582427017781</v>
      </c>
      <c r="G98" s="37">
        <f t="shared" si="16"/>
        <v>2.7648999999999999</v>
      </c>
      <c r="H98" s="37">
        <f t="shared" si="17"/>
        <v>0.14163109850995617</v>
      </c>
      <c r="I98" s="37">
        <f t="shared" si="18"/>
        <v>1.022393887111973E-3</v>
      </c>
      <c r="J98" s="37">
        <f t="shared" si="19"/>
        <v>0.43102239388711194</v>
      </c>
      <c r="K98" s="14">
        <f t="shared" si="29"/>
        <v>0.39299327682535051</v>
      </c>
      <c r="L98" s="33">
        <f t="shared" si="35"/>
        <v>392.99327682535051</v>
      </c>
      <c r="M98" s="23"/>
      <c r="N98" s="81">
        <v>1</v>
      </c>
      <c r="O98" s="16">
        <f t="shared" si="20"/>
        <v>0.18</v>
      </c>
      <c r="P98" s="14">
        <f t="shared" si="13"/>
        <v>460.09000000000003</v>
      </c>
      <c r="Q98" s="14">
        <f t="shared" si="21"/>
        <v>2.7777777777777777</v>
      </c>
      <c r="R98" s="14">
        <f t="shared" si="30"/>
        <v>0.5</v>
      </c>
      <c r="S98" s="14">
        <f t="shared" si="22"/>
        <v>0.70472068935146204</v>
      </c>
      <c r="T98" s="37">
        <f t="shared" si="23"/>
        <v>2.7648999999999999</v>
      </c>
      <c r="U98" s="37">
        <f t="shared" si="31"/>
        <v>0.25488107683875078</v>
      </c>
      <c r="V98" s="37">
        <f t="shared" si="24"/>
        <v>3.3111296294842598E-3</v>
      </c>
      <c r="W98" s="37">
        <f t="shared" si="25"/>
        <v>0.18331112962948426</v>
      </c>
      <c r="X98" s="14">
        <f t="shared" si="32"/>
        <v>0.7242550210081572</v>
      </c>
      <c r="Y98" s="33">
        <f t="shared" si="26"/>
        <v>724.2550210081572</v>
      </c>
      <c r="Z98" s="33">
        <f t="shared" si="33"/>
        <v>1117.2482978335076</v>
      </c>
      <c r="AA98" s="33">
        <f t="shared" si="14"/>
        <v>43</v>
      </c>
      <c r="AB98" s="43"/>
      <c r="AC98" s="43"/>
      <c r="AD98" s="67">
        <f t="shared" si="44"/>
        <v>460.20000000000005</v>
      </c>
      <c r="AE98" s="56">
        <f t="shared" si="45"/>
        <v>53.999999999999901</v>
      </c>
      <c r="AF98" s="95">
        <f t="shared" si="40"/>
        <v>2244.8590401860984</v>
      </c>
      <c r="AG98" s="68">
        <f t="shared" si="41"/>
        <v>0.89808111543079572</v>
      </c>
      <c r="AH98" s="58"/>
      <c r="AI98" s="71">
        <f t="shared" si="46"/>
        <v>460.72</v>
      </c>
      <c r="AJ98" s="72">
        <f t="shared" si="47"/>
        <v>106</v>
      </c>
      <c r="AK98" s="92">
        <f t="shared" si="43"/>
        <v>11179.348829132225</v>
      </c>
      <c r="AL98" s="68">
        <f t="shared" si="42"/>
        <v>3.5178342662726889</v>
      </c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ht="12.9" customHeight="1" x14ac:dyDescent="0.3">
      <c r="A99" s="28"/>
      <c r="B99" s="16">
        <v>0.44</v>
      </c>
      <c r="C99" s="14">
        <f t="shared" si="27"/>
        <v>460.1</v>
      </c>
      <c r="D99" s="14">
        <f t="shared" si="15"/>
        <v>0.56818181818181823</v>
      </c>
      <c r="E99" s="14">
        <f t="shared" si="28"/>
        <v>0.6731818181818181</v>
      </c>
      <c r="F99" s="14">
        <f t="shared" si="34"/>
        <v>0.40613243492988826</v>
      </c>
      <c r="G99" s="37">
        <f t="shared" si="16"/>
        <v>2.8555999999999999</v>
      </c>
      <c r="H99" s="37">
        <f t="shared" si="17"/>
        <v>0.14222315272793398</v>
      </c>
      <c r="I99" s="37">
        <f t="shared" si="18"/>
        <v>1.0309594888824277E-3</v>
      </c>
      <c r="J99" s="37">
        <f t="shared" si="19"/>
        <v>0.44103095948888243</v>
      </c>
      <c r="K99" s="14">
        <f t="shared" si="29"/>
        <v>0.40756067785598921</v>
      </c>
      <c r="L99" s="33">
        <f t="shared" si="35"/>
        <v>407.56067785598918</v>
      </c>
      <c r="M99" s="23"/>
      <c r="N99" s="81">
        <v>1</v>
      </c>
      <c r="O99" s="16">
        <f t="shared" si="20"/>
        <v>0.19</v>
      </c>
      <c r="P99" s="14">
        <f t="shared" si="13"/>
        <v>460.1</v>
      </c>
      <c r="Q99" s="14">
        <f t="shared" si="21"/>
        <v>2.6315789473684212</v>
      </c>
      <c r="R99" s="14">
        <f t="shared" si="30"/>
        <v>0.5</v>
      </c>
      <c r="S99" s="14">
        <f t="shared" si="22"/>
        <v>0.76425566321094396</v>
      </c>
      <c r="T99" s="37">
        <f t="shared" si="23"/>
        <v>2.8555999999999999</v>
      </c>
      <c r="U99" s="37">
        <f t="shared" si="31"/>
        <v>0.26763400448625296</v>
      </c>
      <c r="V99" s="37">
        <f t="shared" si="24"/>
        <v>3.6507625054713389E-3</v>
      </c>
      <c r="W99" s="37">
        <f t="shared" si="25"/>
        <v>0.19365076250547134</v>
      </c>
      <c r="X99" s="14">
        <f t="shared" si="32"/>
        <v>0.78638836849936355</v>
      </c>
      <c r="Y99" s="33">
        <f t="shared" si="26"/>
        <v>786.38836849936354</v>
      </c>
      <c r="Z99" s="33">
        <f t="shared" si="33"/>
        <v>1193.9490463553527</v>
      </c>
      <c r="AA99" s="33">
        <f t="shared" si="14"/>
        <v>44</v>
      </c>
      <c r="AB99" s="43"/>
      <c r="AC99" s="43"/>
      <c r="AD99" s="67">
        <f t="shared" si="44"/>
        <v>460.21000000000004</v>
      </c>
      <c r="AE99" s="56">
        <f t="shared" si="45"/>
        <v>54.999999999999908</v>
      </c>
      <c r="AF99" s="95">
        <f t="shared" si="40"/>
        <v>2370.1027568998456</v>
      </c>
      <c r="AG99" s="68">
        <f t="shared" si="41"/>
        <v>0.96191061630580177</v>
      </c>
      <c r="AH99" s="58"/>
      <c r="AI99" s="71">
        <f t="shared" si="46"/>
        <v>460.73</v>
      </c>
      <c r="AJ99" s="72">
        <f t="shared" si="47"/>
        <v>107</v>
      </c>
      <c r="AK99" s="92">
        <f t="shared" si="43"/>
        <v>11389.218476050042</v>
      </c>
      <c r="AL99" s="68">
        <f t="shared" si="42"/>
        <v>3.5480892273307281</v>
      </c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ht="12.9" customHeight="1" x14ac:dyDescent="0.3">
      <c r="A100" s="28"/>
      <c r="B100" s="16">
        <v>0.45</v>
      </c>
      <c r="C100" s="14">
        <f t="shared" si="27"/>
        <v>460.11</v>
      </c>
      <c r="D100" s="14">
        <f t="shared" si="15"/>
        <v>0.55555555555555558</v>
      </c>
      <c r="E100" s="14">
        <f t="shared" si="28"/>
        <v>0.6744444444444444</v>
      </c>
      <c r="F100" s="14">
        <f t="shared" si="34"/>
        <v>0.42084409204597373</v>
      </c>
      <c r="G100" s="37">
        <f t="shared" si="16"/>
        <v>2.9475000000000002</v>
      </c>
      <c r="H100" s="37">
        <f t="shared" si="17"/>
        <v>0.1427800142649614</v>
      </c>
      <c r="I100" s="37">
        <f t="shared" si="18"/>
        <v>1.0390485460500805E-3</v>
      </c>
      <c r="J100" s="37">
        <f t="shared" si="19"/>
        <v>0.45103904854605009</v>
      </c>
      <c r="K100" s="14">
        <f t="shared" si="29"/>
        <v>0.42230252458913897</v>
      </c>
      <c r="L100" s="33">
        <f t="shared" si="35"/>
        <v>422.30252458913895</v>
      </c>
      <c r="M100" s="23"/>
      <c r="N100" s="81">
        <v>1</v>
      </c>
      <c r="O100" s="16">
        <f t="shared" si="20"/>
        <v>0.2</v>
      </c>
      <c r="P100" s="14">
        <f t="shared" si="13"/>
        <v>460.11</v>
      </c>
      <c r="Q100" s="14">
        <f t="shared" si="21"/>
        <v>2.5</v>
      </c>
      <c r="R100" s="14">
        <f t="shared" si="30"/>
        <v>0.5</v>
      </c>
      <c r="S100" s="14">
        <f t="shared" si="22"/>
        <v>0.82537870096095911</v>
      </c>
      <c r="T100" s="37">
        <f t="shared" si="23"/>
        <v>2.9475000000000002</v>
      </c>
      <c r="U100" s="37">
        <f t="shared" si="31"/>
        <v>0.28002670091974863</v>
      </c>
      <c r="V100" s="37">
        <f t="shared" si="24"/>
        <v>3.9966846701324334E-3</v>
      </c>
      <c r="W100" s="37">
        <f t="shared" si="25"/>
        <v>0.20399668467013243</v>
      </c>
      <c r="X100" s="14">
        <f t="shared" si="32"/>
        <v>0.8502427320202407</v>
      </c>
      <c r="Y100" s="33">
        <f t="shared" si="26"/>
        <v>850.24273202024074</v>
      </c>
      <c r="Z100" s="33">
        <f t="shared" si="33"/>
        <v>1272.5452566093797</v>
      </c>
      <c r="AA100" s="33">
        <f t="shared" si="14"/>
        <v>45</v>
      </c>
      <c r="AB100" s="43"/>
      <c r="AC100" s="43"/>
      <c r="AD100" s="67">
        <f t="shared" si="44"/>
        <v>460.22</v>
      </c>
      <c r="AE100" s="56">
        <f t="shared" si="45"/>
        <v>55.999999999999908</v>
      </c>
      <c r="AF100" s="95">
        <f t="shared" si="40"/>
        <v>2497.7647849861496</v>
      </c>
      <c r="AG100" s="68">
        <f t="shared" si="41"/>
        <v>1.0261178713647501</v>
      </c>
      <c r="AH100" s="58"/>
      <c r="AI100" s="71">
        <f t="shared" si="46"/>
        <v>460.74</v>
      </c>
      <c r="AJ100" s="72">
        <f t="shared" si="47"/>
        <v>108</v>
      </c>
      <c r="AK100" s="92">
        <f t="shared" si="43"/>
        <v>11600.273175813905</v>
      </c>
      <c r="AL100" s="68">
        <f t="shared" si="42"/>
        <v>3.5776743145270622</v>
      </c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  <row r="101" spans="1:52" ht="12.9" customHeight="1" x14ac:dyDescent="0.3">
      <c r="A101" s="28"/>
      <c r="B101" s="16">
        <v>0.46</v>
      </c>
      <c r="C101" s="14">
        <f t="shared" si="27"/>
        <v>460.12</v>
      </c>
      <c r="D101" s="14">
        <f t="shared" si="15"/>
        <v>0.54347826086956519</v>
      </c>
      <c r="E101" s="14">
        <f t="shared" si="28"/>
        <v>0.67565217391304344</v>
      </c>
      <c r="F101" s="14">
        <f t="shared" si="34"/>
        <v>0.43572874217834195</v>
      </c>
      <c r="G101" s="37">
        <f t="shared" si="16"/>
        <v>3.0406000000000004</v>
      </c>
      <c r="H101" s="37">
        <f t="shared" si="17"/>
        <v>0.14330353949166016</v>
      </c>
      <c r="I101" s="37">
        <f t="shared" si="18"/>
        <v>1.046682183019256E-3</v>
      </c>
      <c r="J101" s="37">
        <f t="shared" si="19"/>
        <v>0.46104668218301925</v>
      </c>
      <c r="K101" s="14">
        <f t="shared" si="29"/>
        <v>0.43721677102874268</v>
      </c>
      <c r="L101" s="33">
        <f t="shared" si="35"/>
        <v>437.2167710287427</v>
      </c>
      <c r="M101" s="23"/>
      <c r="N101" s="81">
        <v>1</v>
      </c>
      <c r="O101" s="16">
        <f t="shared" si="20"/>
        <v>0.21000000000000002</v>
      </c>
      <c r="P101" s="14">
        <f t="shared" si="13"/>
        <v>460.12</v>
      </c>
      <c r="Q101" s="14">
        <f t="shared" si="21"/>
        <v>2.3809523809523809</v>
      </c>
      <c r="R101" s="14">
        <f t="shared" si="30"/>
        <v>0.5</v>
      </c>
      <c r="S101" s="14">
        <f t="shared" si="22"/>
        <v>0.88804956576195682</v>
      </c>
      <c r="T101" s="37">
        <f t="shared" si="23"/>
        <v>3.0406000000000004</v>
      </c>
      <c r="U101" s="37">
        <f t="shared" si="31"/>
        <v>0.29206392348942861</v>
      </c>
      <c r="V101" s="37">
        <f t="shared" si="24"/>
        <v>4.3476725486258309E-3</v>
      </c>
      <c r="W101" s="37">
        <f t="shared" si="25"/>
        <v>0.21434767254862586</v>
      </c>
      <c r="X101" s="14">
        <f t="shared" si="32"/>
        <v>0.91577002144695152</v>
      </c>
      <c r="Y101" s="33">
        <f t="shared" si="26"/>
        <v>915.77002144695155</v>
      </c>
      <c r="Z101" s="33">
        <f t="shared" si="33"/>
        <v>1352.9867924756943</v>
      </c>
      <c r="AA101" s="33">
        <f t="shared" si="14"/>
        <v>46</v>
      </c>
      <c r="AB101" s="43"/>
      <c r="AC101" s="43"/>
      <c r="AD101" s="67">
        <f t="shared" si="44"/>
        <v>460.23</v>
      </c>
      <c r="AE101" s="56">
        <f t="shared" si="45"/>
        <v>56.999999999999893</v>
      </c>
      <c r="AF101" s="95">
        <f t="shared" si="40"/>
        <v>2627.790907967687</v>
      </c>
      <c r="AG101" s="68">
        <f t="shared" si="41"/>
        <v>1.0905719307110022</v>
      </c>
      <c r="AH101" s="58"/>
      <c r="AI101" s="71">
        <f t="shared" si="46"/>
        <v>460.75</v>
      </c>
      <c r="AJ101" s="72">
        <f t="shared" si="47"/>
        <v>109.00000000000001</v>
      </c>
      <c r="AK101" s="92">
        <f t="shared" si="43"/>
        <v>11812.504385864042</v>
      </c>
      <c r="AL101" s="68">
        <f t="shared" si="42"/>
        <v>3.6066002122541332</v>
      </c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</row>
    <row r="102" spans="1:52" ht="12.9" customHeight="1" x14ac:dyDescent="0.3">
      <c r="A102" s="28"/>
      <c r="B102" s="16">
        <v>0.46999999999999897</v>
      </c>
      <c r="C102" s="14">
        <f t="shared" si="27"/>
        <v>460.13000000000005</v>
      </c>
      <c r="D102" s="14">
        <f t="shared" si="15"/>
        <v>0.53191489361702249</v>
      </c>
      <c r="E102" s="14">
        <f t="shared" si="28"/>
        <v>0.67680851063829772</v>
      </c>
      <c r="F102" s="14">
        <f t="shared" si="34"/>
        <v>0.45078440235189882</v>
      </c>
      <c r="G102" s="37">
        <f t="shared" si="16"/>
        <v>3.1348999999999902</v>
      </c>
      <c r="H102" s="37">
        <f t="shared" si="17"/>
        <v>0.14379546472037394</v>
      </c>
      <c r="I102" s="37">
        <f t="shared" si="18"/>
        <v>1.0538805134632163E-3</v>
      </c>
      <c r="J102" s="37">
        <f t="shared" si="19"/>
        <v>0.4710538805134622</v>
      </c>
      <c r="K102" s="14">
        <f t="shared" si="29"/>
        <v>0.45230144207052447</v>
      </c>
      <c r="L102" s="33">
        <f t="shared" si="35"/>
        <v>452.30144207052444</v>
      </c>
      <c r="M102" s="23"/>
      <c r="N102" s="81">
        <v>1</v>
      </c>
      <c r="O102" s="16">
        <f t="shared" si="20"/>
        <v>0.21999999999999897</v>
      </c>
      <c r="P102" s="14">
        <f t="shared" si="13"/>
        <v>460.13000000000005</v>
      </c>
      <c r="Q102" s="14">
        <f t="shared" si="21"/>
        <v>2.2727272727272831</v>
      </c>
      <c r="R102" s="14">
        <f t="shared" si="30"/>
        <v>0.50272727272727169</v>
      </c>
      <c r="S102" s="14">
        <f t="shared" si="22"/>
        <v>0.95742492003288882</v>
      </c>
      <c r="T102" s="37">
        <f t="shared" si="23"/>
        <v>3.1348999999999902</v>
      </c>
      <c r="U102" s="37">
        <f t="shared" si="31"/>
        <v>0.30540844047111287</v>
      </c>
      <c r="V102" s="37">
        <f t="shared" si="24"/>
        <v>4.7540425846583738E-3</v>
      </c>
      <c r="W102" s="37">
        <f t="shared" si="25"/>
        <v>0.22475404258465734</v>
      </c>
      <c r="X102" s="14">
        <f t="shared" si="32"/>
        <v>0.9886258773474258</v>
      </c>
      <c r="Y102" s="33">
        <f t="shared" si="26"/>
        <v>988.62587734742579</v>
      </c>
      <c r="Z102" s="33">
        <f t="shared" si="33"/>
        <v>1440.9273194179502</v>
      </c>
      <c r="AA102" s="33">
        <f t="shared" si="14"/>
        <v>46.999999999999901</v>
      </c>
      <c r="AB102" s="43"/>
      <c r="AC102" s="43"/>
      <c r="AD102" s="67">
        <f t="shared" si="44"/>
        <v>460.24</v>
      </c>
      <c r="AE102" s="56">
        <f t="shared" si="45"/>
        <v>57.999999999999893</v>
      </c>
      <c r="AF102" s="95">
        <f t="shared" si="40"/>
        <v>2760.1291001474501</v>
      </c>
      <c r="AG102" s="68">
        <f t="shared" si="41"/>
        <v>1.155152644904802</v>
      </c>
      <c r="AH102" s="58"/>
      <c r="AI102" s="71">
        <f t="shared" si="46"/>
        <v>460.76000000000005</v>
      </c>
      <c r="AJ102" s="72">
        <f t="shared" si="47"/>
        <v>110.00000000000001</v>
      </c>
      <c r="AK102" s="92">
        <f t="shared" si="43"/>
        <v>12025.903789445605</v>
      </c>
      <c r="AL102" s="68">
        <f t="shared" si="42"/>
        <v>3.6348775788777017</v>
      </c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</row>
    <row r="103" spans="1:52" ht="12.9" customHeight="1" x14ac:dyDescent="0.3">
      <c r="A103" s="28"/>
      <c r="B103" s="16">
        <v>0.47999999999999898</v>
      </c>
      <c r="C103" s="14">
        <f t="shared" si="27"/>
        <v>460.14000000000004</v>
      </c>
      <c r="D103" s="14">
        <f t="shared" si="15"/>
        <v>0.52083333333333448</v>
      </c>
      <c r="E103" s="14">
        <f t="shared" si="28"/>
        <v>0.6779166666666665</v>
      </c>
      <c r="F103" s="14">
        <f t="shared" si="34"/>
        <v>0.46600915612360932</v>
      </c>
      <c r="G103" s="37">
        <f t="shared" si="16"/>
        <v>3.2303999999999902</v>
      </c>
      <c r="H103" s="37">
        <f t="shared" si="17"/>
        <v>0.14425741583816579</v>
      </c>
      <c r="I103" s="37">
        <f t="shared" si="18"/>
        <v>1.0606626923703101E-3</v>
      </c>
      <c r="J103" s="37">
        <f t="shared" si="19"/>
        <v>0.4810606626923693</v>
      </c>
      <c r="K103" s="14">
        <f t="shared" si="29"/>
        <v>0.46755462949630466</v>
      </c>
      <c r="L103" s="33">
        <f t="shared" si="35"/>
        <v>467.55462949630464</v>
      </c>
      <c r="M103" s="23"/>
      <c r="N103" s="81">
        <v>1</v>
      </c>
      <c r="O103" s="16">
        <f t="shared" si="20"/>
        <v>0.22999999999999898</v>
      </c>
      <c r="P103" s="14">
        <f t="shared" si="13"/>
        <v>460.14000000000004</v>
      </c>
      <c r="Q103" s="14">
        <f t="shared" si="21"/>
        <v>2.1739130434782705</v>
      </c>
      <c r="R103" s="14">
        <f t="shared" si="30"/>
        <v>0.51260869565217293</v>
      </c>
      <c r="S103" s="14">
        <f t="shared" si="22"/>
        <v>1.0435565370105642</v>
      </c>
      <c r="T103" s="37">
        <f t="shared" si="23"/>
        <v>3.2303999999999902</v>
      </c>
      <c r="U103" s="37">
        <f t="shared" si="31"/>
        <v>0.32304251393343464</v>
      </c>
      <c r="V103" s="37">
        <f t="shared" si="24"/>
        <v>5.3188820493594961E-3</v>
      </c>
      <c r="W103" s="37">
        <f t="shared" si="25"/>
        <v>0.23531888204935847</v>
      </c>
      <c r="X103" s="14">
        <f t="shared" si="32"/>
        <v>1.0799642855797156</v>
      </c>
      <c r="Y103" s="33">
        <f t="shared" si="26"/>
        <v>1079.9642855797156</v>
      </c>
      <c r="Z103" s="33">
        <f t="shared" si="33"/>
        <v>1547.5189150760202</v>
      </c>
      <c r="AA103" s="33">
        <f t="shared" si="14"/>
        <v>47.999999999999901</v>
      </c>
      <c r="AB103" s="43"/>
      <c r="AC103" s="43"/>
      <c r="AD103" s="67">
        <f t="shared" si="44"/>
        <v>460.25</v>
      </c>
      <c r="AE103" s="56">
        <f t="shared" si="45"/>
        <v>58.999999999999901</v>
      </c>
      <c r="AF103" s="95">
        <f t="shared" si="40"/>
        <v>2894.7294353410434</v>
      </c>
      <c r="AG103" s="68">
        <f t="shared" si="41"/>
        <v>1.2197500198266245</v>
      </c>
      <c r="AH103" s="58"/>
      <c r="AI103" s="71">
        <f t="shared" si="46"/>
        <v>460.77000000000004</v>
      </c>
      <c r="AJ103" s="72">
        <f t="shared" si="47"/>
        <v>111.00000000000001</v>
      </c>
      <c r="AK103" s="92">
        <f t="shared" si="43"/>
        <v>12240.463286801301</v>
      </c>
      <c r="AL103" s="68">
        <f t="shared" si="42"/>
        <v>3.6625170338304911</v>
      </c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</row>
    <row r="104" spans="1:52" ht="12.9" customHeight="1" x14ac:dyDescent="0.3">
      <c r="A104" s="28"/>
      <c r="B104" s="16">
        <v>0.48999999999999899</v>
      </c>
      <c r="C104" s="14">
        <f t="shared" si="27"/>
        <v>460.15000000000003</v>
      </c>
      <c r="D104" s="14">
        <f t="shared" si="15"/>
        <v>0.51020408163265407</v>
      </c>
      <c r="E104" s="14">
        <f t="shared" si="28"/>
        <v>0.67897959183673462</v>
      </c>
      <c r="F104" s="14">
        <f t="shared" si="34"/>
        <v>0.4814011499496843</v>
      </c>
      <c r="G104" s="37">
        <f t="shared" si="16"/>
        <v>3.32709999999999</v>
      </c>
      <c r="H104" s="37">
        <f t="shared" si="17"/>
        <v>0.14469091699969516</v>
      </c>
      <c r="I104" s="37">
        <f t="shared" si="18"/>
        <v>1.0670469654542646E-3</v>
      </c>
      <c r="J104" s="37">
        <f t="shared" si="19"/>
        <v>0.49106704696545328</v>
      </c>
      <c r="K104" s="14">
        <f t="shared" si="29"/>
        <v>0.4829744882770195</v>
      </c>
      <c r="L104" s="33">
        <f t="shared" si="35"/>
        <v>482.97448827701947</v>
      </c>
      <c r="M104" s="23"/>
      <c r="N104" s="81">
        <v>1</v>
      </c>
      <c r="O104" s="16">
        <f t="shared" si="20"/>
        <v>0.23999999999999899</v>
      </c>
      <c r="P104" s="14">
        <f t="shared" si="13"/>
        <v>460.15000000000003</v>
      </c>
      <c r="Q104" s="14">
        <f t="shared" si="21"/>
        <v>2.0833333333333419</v>
      </c>
      <c r="R104" s="14">
        <f t="shared" si="30"/>
        <v>0.52166666666666583</v>
      </c>
      <c r="S104" s="14">
        <f t="shared" si="22"/>
        <v>1.1320046466335638</v>
      </c>
      <c r="T104" s="37">
        <f t="shared" si="23"/>
        <v>3.32709999999999</v>
      </c>
      <c r="U104" s="37">
        <f t="shared" si="31"/>
        <v>0.34023763837382925</v>
      </c>
      <c r="V104" s="37">
        <f t="shared" si="24"/>
        <v>5.9001860635168506E-3</v>
      </c>
      <c r="W104" s="37">
        <f t="shared" si="25"/>
        <v>0.24590018606351585</v>
      </c>
      <c r="X104" s="14">
        <f t="shared" si="32"/>
        <v>1.1740041524235698</v>
      </c>
      <c r="Y104" s="33">
        <f t="shared" si="26"/>
        <v>1174.0041524235698</v>
      </c>
      <c r="Z104" s="33">
        <f t="shared" si="33"/>
        <v>1656.9786407005893</v>
      </c>
      <c r="AA104" s="33">
        <f t="shared" si="14"/>
        <v>48.999999999999901</v>
      </c>
      <c r="AB104" s="43"/>
      <c r="AC104" s="43"/>
      <c r="AD104" s="67">
        <f t="shared" si="44"/>
        <v>460.26000000000005</v>
      </c>
      <c r="AE104" s="56">
        <f t="shared" si="45"/>
        <v>59.999999999999901</v>
      </c>
      <c r="AF104" s="95">
        <f t="shared" si="40"/>
        <v>3031.5439995068687</v>
      </c>
      <c r="AG104" s="68">
        <f t="shared" si="41"/>
        <v>1.2842635810949392</v>
      </c>
      <c r="AH104" s="58"/>
      <c r="AI104" s="71">
        <f t="shared" si="46"/>
        <v>460.78000000000003</v>
      </c>
      <c r="AJ104" s="72">
        <f t="shared" si="47"/>
        <v>112.00000000000001</v>
      </c>
      <c r="AK104" s="92">
        <f t="shared" si="43"/>
        <v>12456.174986762084</v>
      </c>
      <c r="AL104" s="68">
        <f t="shared" si="42"/>
        <v>3.6895291459269197</v>
      </c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</row>
    <row r="105" spans="1:52" ht="12.9" customHeight="1" x14ac:dyDescent="0.3">
      <c r="A105" s="28"/>
      <c r="B105" s="16">
        <v>0.499999999999999</v>
      </c>
      <c r="C105" s="14">
        <f t="shared" si="27"/>
        <v>460.16</v>
      </c>
      <c r="D105" s="14">
        <f t="shared" si="15"/>
        <v>0.500000000000001</v>
      </c>
      <c r="E105" s="14">
        <f t="shared" si="28"/>
        <v>0.67999999999999994</v>
      </c>
      <c r="F105" s="14">
        <f t="shared" si="34"/>
        <v>0.49695858982414054</v>
      </c>
      <c r="G105" s="37">
        <f t="shared" si="16"/>
        <v>3.4249999999999901</v>
      </c>
      <c r="H105" s="37">
        <f t="shared" si="17"/>
        <v>0.14509739848880057</v>
      </c>
      <c r="I105" s="37">
        <f t="shared" si="18"/>
        <v>1.0730507160151778E-3</v>
      </c>
      <c r="J105" s="37">
        <f t="shared" si="19"/>
        <v>0.50107305071601416</v>
      </c>
      <c r="K105" s="14">
        <f t="shared" si="29"/>
        <v>0.4985592331546877</v>
      </c>
      <c r="L105" s="33">
        <f t="shared" si="35"/>
        <v>498.55923315468772</v>
      </c>
      <c r="M105" s="23"/>
      <c r="N105" s="81">
        <v>1</v>
      </c>
      <c r="O105" s="16">
        <f t="shared" si="20"/>
        <v>0.249999999999999</v>
      </c>
      <c r="P105" s="14">
        <f t="shared" si="13"/>
        <v>460.16</v>
      </c>
      <c r="Q105" s="14">
        <f t="shared" si="21"/>
        <v>2.000000000000008</v>
      </c>
      <c r="R105" s="14">
        <f t="shared" si="30"/>
        <v>0.52999999999999914</v>
      </c>
      <c r="S105" s="14">
        <f t="shared" si="22"/>
        <v>1.2227119096755692</v>
      </c>
      <c r="T105" s="37">
        <f t="shared" si="23"/>
        <v>3.4249999999999901</v>
      </c>
      <c r="U105" s="37">
        <f t="shared" si="31"/>
        <v>0.35699617800746647</v>
      </c>
      <c r="V105" s="37">
        <f t="shared" si="24"/>
        <v>6.4957324725758757E-3</v>
      </c>
      <c r="W105" s="37">
        <f t="shared" si="25"/>
        <v>0.2564957324725749</v>
      </c>
      <c r="X105" s="14">
        <f t="shared" si="32"/>
        <v>1.2706745894042966</v>
      </c>
      <c r="Y105" s="33">
        <f t="shared" si="26"/>
        <v>1270.6745894042965</v>
      </c>
      <c r="Z105" s="33">
        <f t="shared" si="33"/>
        <v>1769.2338225589842</v>
      </c>
      <c r="AA105" s="33">
        <f t="shared" si="14"/>
        <v>49.999999999999901</v>
      </c>
      <c r="AB105" s="43"/>
      <c r="AC105" s="43"/>
      <c r="AD105" s="67">
        <f t="shared" si="44"/>
        <v>460.27000000000004</v>
      </c>
      <c r="AE105" s="56">
        <f t="shared" si="45"/>
        <v>60.999999999999901</v>
      </c>
      <c r="AF105" s="95">
        <f t="shared" si="40"/>
        <v>3170.5268068408814</v>
      </c>
      <c r="AG105" s="68">
        <f t="shared" si="41"/>
        <v>1.3486017551585001</v>
      </c>
      <c r="AH105" s="58"/>
      <c r="AI105" s="71">
        <f t="shared" si="46"/>
        <v>460.79</v>
      </c>
      <c r="AJ105" s="72">
        <f t="shared" si="47"/>
        <v>112.99999999999999</v>
      </c>
      <c r="AK105" s="92">
        <f t="shared" si="43"/>
        <v>12673.031198716506</v>
      </c>
      <c r="AL105" s="68">
        <f t="shared" si="42"/>
        <v>3.7159244228048642</v>
      </c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</row>
    <row r="106" spans="1:52" ht="12.9" customHeight="1" x14ac:dyDescent="0.3">
      <c r="A106" s="42"/>
      <c r="B106" s="16">
        <v>0.50999999999999901</v>
      </c>
      <c r="C106" s="14">
        <f t="shared" si="27"/>
        <v>460.17</v>
      </c>
      <c r="D106" s="14">
        <f t="shared" si="15"/>
        <v>0.49019607843137353</v>
      </c>
      <c r="E106" s="14">
        <f t="shared" si="28"/>
        <v>0.68098039215686268</v>
      </c>
      <c r="F106" s="14">
        <f t="shared" si="34"/>
        <v>0.51267973816323031</v>
      </c>
      <c r="G106" s="37">
        <f t="shared" si="16"/>
        <v>3.52409999999999</v>
      </c>
      <c r="H106" s="37">
        <f t="shared" si="17"/>
        <v>0.14547820384303276</v>
      </c>
      <c r="I106" s="37">
        <f t="shared" si="18"/>
        <v>1.0786905093473492E-3</v>
      </c>
      <c r="J106" s="37">
        <f t="shared" si="19"/>
        <v>0.5110786905093464</v>
      </c>
      <c r="K106" s="14">
        <f t="shared" si="29"/>
        <v>0.51430713547693818</v>
      </c>
      <c r="L106" s="33">
        <f t="shared" si="35"/>
        <v>514.30713547693813</v>
      </c>
      <c r="M106" s="23"/>
      <c r="N106" s="81">
        <v>1</v>
      </c>
      <c r="O106" s="16">
        <f t="shared" si="20"/>
        <v>0.25999999999999901</v>
      </c>
      <c r="P106" s="14">
        <f t="shared" si="13"/>
        <v>460.17</v>
      </c>
      <c r="Q106" s="14">
        <f t="shared" si="21"/>
        <v>1.9230769230769305</v>
      </c>
      <c r="R106" s="14">
        <f t="shared" si="30"/>
        <v>0.53769230769230691</v>
      </c>
      <c r="S106" s="14">
        <f t="shared" si="22"/>
        <v>1.3156249627078289</v>
      </c>
      <c r="T106" s="37">
        <f t="shared" si="23"/>
        <v>3.52409999999999</v>
      </c>
      <c r="U106" s="37">
        <f t="shared" si="31"/>
        <v>0.37332225609597702</v>
      </c>
      <c r="V106" s="37">
        <f t="shared" si="24"/>
        <v>7.1034407184806447E-3</v>
      </c>
      <c r="W106" s="37">
        <f t="shared" si="25"/>
        <v>0.26710344071847963</v>
      </c>
      <c r="X106" s="14">
        <f t="shared" si="32"/>
        <v>1.3699077005529712</v>
      </c>
      <c r="Y106" s="33">
        <f t="shared" si="26"/>
        <v>1369.9077005529712</v>
      </c>
      <c r="Z106" s="33">
        <f t="shared" si="33"/>
        <v>1884.2148360299093</v>
      </c>
      <c r="AA106" s="33">
        <f t="shared" si="14"/>
        <v>50.999999999999901</v>
      </c>
      <c r="AB106" s="43"/>
      <c r="AC106" s="43"/>
      <c r="AD106" s="67">
        <f t="shared" si="44"/>
        <v>460.28000000000003</v>
      </c>
      <c r="AE106" s="56">
        <f t="shared" si="45"/>
        <v>61.999999999999901</v>
      </c>
      <c r="AF106" s="95">
        <f t="shared" si="40"/>
        <v>3311.6337190399104</v>
      </c>
      <c r="AG106" s="68">
        <f t="shared" si="41"/>
        <v>1.4126812720688349</v>
      </c>
      <c r="AH106" s="58"/>
      <c r="AI106" s="71">
        <f t="shared" si="46"/>
        <v>460.8</v>
      </c>
      <c r="AJ106" s="72">
        <f t="shared" si="47"/>
        <v>113.99999999999999</v>
      </c>
      <c r="AK106" s="92">
        <f t="shared" si="43"/>
        <v>12891.024424940355</v>
      </c>
      <c r="AL106" s="68">
        <f t="shared" si="42"/>
        <v>3.7417133014074677</v>
      </c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</row>
    <row r="107" spans="1:52" ht="12.9" customHeight="1" x14ac:dyDescent="0.3">
      <c r="A107" s="42"/>
      <c r="B107" s="16">
        <v>0.51999999999999902</v>
      </c>
      <c r="C107" s="14">
        <f t="shared" si="27"/>
        <v>460.18</v>
      </c>
      <c r="D107" s="14">
        <f t="shared" si="15"/>
        <v>0.48076923076923167</v>
      </c>
      <c r="E107" s="14">
        <f t="shared" si="28"/>
        <v>0.68192307692307685</v>
      </c>
      <c r="F107" s="14">
        <f t="shared" si="34"/>
        <v>0.52856291091312713</v>
      </c>
      <c r="G107" s="37">
        <f t="shared" si="16"/>
        <v>3.6243999999999899</v>
      </c>
      <c r="H107" s="37">
        <f t="shared" si="17"/>
        <v>0.14583459632301307</v>
      </c>
      <c r="I107" s="37">
        <f t="shared" si="18"/>
        <v>1.0839821347959316E-3</v>
      </c>
      <c r="J107" s="37">
        <f t="shared" si="19"/>
        <v>0.5210839821347949</v>
      </c>
      <c r="K107" s="14">
        <f t="shared" si="29"/>
        <v>0.53021652026071286</v>
      </c>
      <c r="L107" s="33">
        <f t="shared" si="35"/>
        <v>530.21652026071285</v>
      </c>
      <c r="M107" s="23"/>
      <c r="N107" s="81">
        <v>1</v>
      </c>
      <c r="O107" s="16">
        <f t="shared" si="20"/>
        <v>0.26999999999999902</v>
      </c>
      <c r="P107" s="14">
        <f t="shared" si="13"/>
        <v>460.18</v>
      </c>
      <c r="Q107" s="14">
        <f t="shared" si="21"/>
        <v>1.8518518518518585</v>
      </c>
      <c r="R107" s="14">
        <f t="shared" si="30"/>
        <v>0.54481481481481409</v>
      </c>
      <c r="S107" s="14">
        <f t="shared" si="22"/>
        <v>1.4106939851319538</v>
      </c>
      <c r="T107" s="37">
        <f t="shared" si="23"/>
        <v>3.6243999999999899</v>
      </c>
      <c r="U107" s="37">
        <f t="shared" si="31"/>
        <v>0.38922138426552194</v>
      </c>
      <c r="V107" s="37">
        <f t="shared" si="24"/>
        <v>7.7213703348404227E-3</v>
      </c>
      <c r="W107" s="37">
        <f t="shared" si="25"/>
        <v>0.27772137033483946</v>
      </c>
      <c r="X107" s="14">
        <f t="shared" si="32"/>
        <v>1.4716384206709165</v>
      </c>
      <c r="Y107" s="33">
        <f t="shared" si="26"/>
        <v>1471.6384206709165</v>
      </c>
      <c r="Z107" s="33">
        <f t="shared" si="33"/>
        <v>2001.8549409316292</v>
      </c>
      <c r="AA107" s="33">
        <f t="shared" si="14"/>
        <v>51.999999999999901</v>
      </c>
      <c r="AB107" s="43"/>
      <c r="AC107" s="43"/>
      <c r="AD107" s="67">
        <f t="shared" si="44"/>
        <v>460.29</v>
      </c>
      <c r="AE107" s="56">
        <f t="shared" si="45"/>
        <v>62.999999999999901</v>
      </c>
      <c r="AF107" s="95">
        <f t="shared" si="40"/>
        <v>3454.8223675306181</v>
      </c>
      <c r="AG107" s="68">
        <f t="shared" si="41"/>
        <v>1.4764265933068181</v>
      </c>
      <c r="AH107" s="58"/>
      <c r="AI107" s="71">
        <f t="shared" si="46"/>
        <v>460.81</v>
      </c>
      <c r="AJ107" s="72">
        <f t="shared" si="47"/>
        <v>114.99999999999999</v>
      </c>
      <c r="AK107" s="92">
        <f t="shared" si="43"/>
        <v>13110.147353269043</v>
      </c>
      <c r="AL107" s="68">
        <f t="shared" si="42"/>
        <v>3.7669061394244676</v>
      </c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</row>
    <row r="108" spans="1:52" ht="12.9" customHeight="1" x14ac:dyDescent="0.3">
      <c r="A108" s="42"/>
      <c r="B108" s="16">
        <v>0.52999999999999903</v>
      </c>
      <c r="C108" s="14">
        <f t="shared" si="27"/>
        <v>460.19</v>
      </c>
      <c r="D108" s="14">
        <f t="shared" si="15"/>
        <v>0.47169811320754801</v>
      </c>
      <c r="E108" s="14">
        <f t="shared" si="28"/>
        <v>0.68283018867924516</v>
      </c>
      <c r="F108" s="14">
        <f t="shared" si="34"/>
        <v>0.54460647486073677</v>
      </c>
      <c r="G108" s="37">
        <f t="shared" si="16"/>
        <v>3.7258999999999904</v>
      </c>
      <c r="H108" s="37">
        <f t="shared" si="17"/>
        <v>0.14616776479796509</v>
      </c>
      <c r="I108" s="37">
        <f t="shared" si="18"/>
        <v>1.0889406455674435E-3</v>
      </c>
      <c r="J108" s="37">
        <f t="shared" si="19"/>
        <v>0.53108894064556644</v>
      </c>
      <c r="K108" s="14">
        <f t="shared" si="29"/>
        <v>0.54628576346433855</v>
      </c>
      <c r="L108" s="33">
        <f t="shared" si="35"/>
        <v>546.28576346433852</v>
      </c>
      <c r="M108" s="23"/>
      <c r="N108" s="81">
        <v>1</v>
      </c>
      <c r="O108" s="16">
        <f t="shared" si="20"/>
        <v>0.27999999999999903</v>
      </c>
      <c r="P108" s="14">
        <f t="shared" si="13"/>
        <v>460.19</v>
      </c>
      <c r="Q108" s="14">
        <f t="shared" si="21"/>
        <v>1.785714285714292</v>
      </c>
      <c r="R108" s="14">
        <f t="shared" si="30"/>
        <v>0.55142857142857071</v>
      </c>
      <c r="S108" s="14">
        <f t="shared" si="22"/>
        <v>1.5078723288130103</v>
      </c>
      <c r="T108" s="37">
        <f t="shared" si="23"/>
        <v>3.7258999999999904</v>
      </c>
      <c r="U108" s="37">
        <f t="shared" si="31"/>
        <v>0.4047001607163408</v>
      </c>
      <c r="V108" s="37">
        <f t="shared" si="24"/>
        <v>8.3477176393390445E-3</v>
      </c>
      <c r="W108" s="37">
        <f t="shared" si="25"/>
        <v>0.28834771763933809</v>
      </c>
      <c r="X108" s="14">
        <f t="shared" si="32"/>
        <v>1.5758043744369303</v>
      </c>
      <c r="Y108" s="33">
        <f t="shared" si="26"/>
        <v>1575.8043744369304</v>
      </c>
      <c r="Z108" s="33">
        <f t="shared" si="33"/>
        <v>2122.0901379012689</v>
      </c>
      <c r="AA108" s="33">
        <f t="shared" si="14"/>
        <v>52.999999999999901</v>
      </c>
      <c r="AB108" s="43"/>
      <c r="AC108" s="43"/>
      <c r="AD108" s="67">
        <f t="shared" si="44"/>
        <v>460.3</v>
      </c>
      <c r="AE108" s="56">
        <f t="shared" si="45"/>
        <v>63.999999999999901</v>
      </c>
      <c r="AF108" s="95">
        <f t="shared" si="40"/>
        <v>3600.0520785231588</v>
      </c>
      <c r="AG108" s="68">
        <f t="shared" si="41"/>
        <v>1.5397693667836994</v>
      </c>
      <c r="AH108" s="58"/>
      <c r="AI108" s="71">
        <f t="shared" si="46"/>
        <v>460.82000000000005</v>
      </c>
      <c r="AJ108" s="72">
        <f t="shared" si="47"/>
        <v>115.99999999999999</v>
      </c>
      <c r="AK108" s="92">
        <f t="shared" si="43"/>
        <v>13330.392850096188</v>
      </c>
      <c r="AL108" s="68">
        <f t="shared" si="42"/>
        <v>3.7915132076184554</v>
      </c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</row>
    <row r="109" spans="1:52" ht="12.9" customHeight="1" x14ac:dyDescent="0.3">
      <c r="A109" s="42"/>
      <c r="B109" s="16">
        <v>0.53999999999999904</v>
      </c>
      <c r="C109" s="14">
        <f t="shared" si="27"/>
        <v>460.20000000000005</v>
      </c>
      <c r="D109" s="14">
        <f t="shared" si="15"/>
        <v>0.4629629629629638</v>
      </c>
      <c r="E109" s="14">
        <f t="shared" si="28"/>
        <v>0.68370370370370359</v>
      </c>
      <c r="F109" s="14">
        <f t="shared" si="34"/>
        <v>0.56080884512967355</v>
      </c>
      <c r="G109" s="37">
        <f t="shared" si="16"/>
        <v>3.82859999999999</v>
      </c>
      <c r="H109" s="37">
        <f t="shared" si="17"/>
        <v>0.1464788291097725</v>
      </c>
      <c r="I109" s="37">
        <f t="shared" si="18"/>
        <v>1.0935803964000985E-3</v>
      </c>
      <c r="J109" s="37">
        <f t="shared" si="19"/>
        <v>0.5410935803963991</v>
      </c>
      <c r="K109" s="14">
        <f t="shared" si="29"/>
        <v>0.56251328944941159</v>
      </c>
      <c r="L109" s="33">
        <f t="shared" si="35"/>
        <v>562.51328944941156</v>
      </c>
      <c r="M109" s="23"/>
      <c r="N109" s="81">
        <v>1</v>
      </c>
      <c r="O109" s="16">
        <f t="shared" si="20"/>
        <v>0.28999999999999904</v>
      </c>
      <c r="P109" s="14">
        <f t="shared" si="13"/>
        <v>460.20000000000005</v>
      </c>
      <c r="Q109" s="14">
        <f t="shared" si="21"/>
        <v>1.7241379310344884</v>
      </c>
      <c r="R109" s="14">
        <f t="shared" si="30"/>
        <v>0.55758620689655114</v>
      </c>
      <c r="S109" s="14">
        <f t="shared" si="22"/>
        <v>1.6071161992253293</v>
      </c>
      <c r="T109" s="37">
        <f t="shared" si="23"/>
        <v>3.82859999999999</v>
      </c>
      <c r="U109" s="37">
        <f t="shared" si="31"/>
        <v>0.4197660239318115</v>
      </c>
      <c r="V109" s="37">
        <f t="shared" si="24"/>
        <v>8.980811154307957E-3</v>
      </c>
      <c r="W109" s="37">
        <f t="shared" si="25"/>
        <v>0.29898081115430697</v>
      </c>
      <c r="X109" s="14">
        <f t="shared" si="32"/>
        <v>1.682345750736687</v>
      </c>
      <c r="Y109" s="33">
        <f t="shared" si="26"/>
        <v>1682.345750736687</v>
      </c>
      <c r="Z109" s="33">
        <f t="shared" si="33"/>
        <v>2244.8590401860984</v>
      </c>
      <c r="AA109" s="33">
        <f t="shared" si="14"/>
        <v>53.999999999999901</v>
      </c>
      <c r="AB109" s="43"/>
      <c r="AC109" s="43"/>
      <c r="AD109" s="67">
        <f t="shared" si="44"/>
        <v>460.31</v>
      </c>
      <c r="AE109" s="56">
        <f t="shared" si="45"/>
        <v>64.999999999999901</v>
      </c>
      <c r="AF109" s="95">
        <f t="shared" si="40"/>
        <v>3747.2838007887226</v>
      </c>
      <c r="AG109" s="68">
        <f t="shared" si="41"/>
        <v>1.6026479101801223</v>
      </c>
      <c r="AH109" s="58"/>
      <c r="AI109" s="71">
        <f t="shared" si="46"/>
        <v>460.83000000000004</v>
      </c>
      <c r="AJ109" s="72">
        <f t="shared" si="47"/>
        <v>117</v>
      </c>
      <c r="AK109" s="92">
        <f t="shared" si="43"/>
        <v>13551.753953682639</v>
      </c>
      <c r="AL109" s="68">
        <f t="shared" si="42"/>
        <v>3.8155446829671411</v>
      </c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</row>
    <row r="110" spans="1:52" ht="12.9" customHeight="1" x14ac:dyDescent="0.3">
      <c r="A110" s="42"/>
      <c r="B110" s="16">
        <v>0.54999999999999905</v>
      </c>
      <c r="C110" s="14">
        <f t="shared" si="27"/>
        <v>460.21000000000004</v>
      </c>
      <c r="D110" s="14">
        <f t="shared" si="15"/>
        <v>0.45454545454545531</v>
      </c>
      <c r="E110" s="14">
        <f t="shared" si="28"/>
        <v>0.68454545454545446</v>
      </c>
      <c r="F110" s="14">
        <f t="shared" si="34"/>
        <v>0.57716848284534572</v>
      </c>
      <c r="G110" s="37">
        <f t="shared" si="16"/>
        <v>3.9324999999999903</v>
      </c>
      <c r="H110" s="37">
        <f t="shared" si="17"/>
        <v>0.14676884497020906</v>
      </c>
      <c r="I110" s="37">
        <f t="shared" si="18"/>
        <v>1.0979150791992488E-3</v>
      </c>
      <c r="J110" s="37">
        <f t="shared" si="19"/>
        <v>0.55109791507919825</v>
      </c>
      <c r="K110" s="14">
        <f t="shared" si="29"/>
        <v>0.57889756861591346</v>
      </c>
      <c r="L110" s="33">
        <f t="shared" si="35"/>
        <v>578.89756861591343</v>
      </c>
      <c r="M110" s="23">
        <f>+((50-30)/53)</f>
        <v>0.37735849056603776</v>
      </c>
      <c r="N110" s="81">
        <v>1</v>
      </c>
      <c r="O110" s="16">
        <f t="shared" si="20"/>
        <v>0.29999999999999905</v>
      </c>
      <c r="P110" s="14">
        <f t="shared" si="13"/>
        <v>460.21000000000004</v>
      </c>
      <c r="Q110" s="14">
        <f t="shared" si="21"/>
        <v>1.6666666666666721</v>
      </c>
      <c r="R110" s="14">
        <f t="shared" si="30"/>
        <v>0.5633333333333328</v>
      </c>
      <c r="S110" s="14">
        <f t="shared" si="22"/>
        <v>1.7083843793186495</v>
      </c>
      <c r="T110" s="37">
        <f t="shared" si="23"/>
        <v>3.9324999999999903</v>
      </c>
      <c r="U110" s="37">
        <f t="shared" si="31"/>
        <v>0.43442705132070025</v>
      </c>
      <c r="V110" s="37">
        <f t="shared" si="24"/>
        <v>9.6191061630580173E-3</v>
      </c>
      <c r="W110" s="37">
        <f t="shared" si="25"/>
        <v>0.30961910616305705</v>
      </c>
      <c r="X110" s="14">
        <f t="shared" si="32"/>
        <v>1.7912051882839324</v>
      </c>
      <c r="Y110" s="33">
        <f t="shared" si="26"/>
        <v>1791.2051882839323</v>
      </c>
      <c r="Z110" s="33">
        <f t="shared" si="33"/>
        <v>2370.1027568998456</v>
      </c>
      <c r="AA110" s="33">
        <f t="shared" si="14"/>
        <v>54.999999999999908</v>
      </c>
      <c r="AB110" s="43"/>
      <c r="AC110" s="43"/>
      <c r="AD110" s="67">
        <f t="shared" si="44"/>
        <v>460.32000000000005</v>
      </c>
      <c r="AE110" s="56">
        <f t="shared" si="45"/>
        <v>65.999999999999901</v>
      </c>
      <c r="AF110" s="95">
        <f t="shared" si="40"/>
        <v>3896.4800360851632</v>
      </c>
      <c r="AG110" s="68">
        <f t="shared" si="41"/>
        <v>1.6650067230622636</v>
      </c>
      <c r="AH110" s="58"/>
      <c r="AI110" s="71">
        <f t="shared" si="46"/>
        <v>460.84000000000003</v>
      </c>
      <c r="AJ110" s="72">
        <f t="shared" si="47"/>
        <v>118</v>
      </c>
      <c r="AK110" s="92">
        <f t="shared" si="43"/>
        <v>13774.223867760888</v>
      </c>
      <c r="AL110" s="68">
        <f t="shared" si="42"/>
        <v>3.8390106425576822</v>
      </c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</row>
    <row r="111" spans="1:52" ht="12.9" customHeight="1" x14ac:dyDescent="0.3">
      <c r="A111" s="42"/>
      <c r="B111" s="16">
        <v>0.55999999999999905</v>
      </c>
      <c r="C111" s="14">
        <f t="shared" si="27"/>
        <v>460.22</v>
      </c>
      <c r="D111" s="14">
        <f t="shared" si="15"/>
        <v>0.44642857142857217</v>
      </c>
      <c r="E111" s="14">
        <f t="shared" si="28"/>
        <v>0.68535714285714278</v>
      </c>
      <c r="F111" s="14">
        <f t="shared" si="34"/>
        <v>0.59368389295475932</v>
      </c>
      <c r="G111" s="37">
        <f t="shared" si="16"/>
        <v>4.0375999999999905</v>
      </c>
      <c r="H111" s="37">
        <f t="shared" si="17"/>
        <v>0.14703880843936018</v>
      </c>
      <c r="I111" s="37">
        <f t="shared" si="18"/>
        <v>1.1019577567414299E-3</v>
      </c>
      <c r="J111" s="37">
        <f t="shared" si="19"/>
        <v>0.56110195775674043</v>
      </c>
      <c r="K111" s="14">
        <f t="shared" si="29"/>
        <v>0.59543711519570686</v>
      </c>
      <c r="L111" s="33">
        <f t="shared" si="35"/>
        <v>595.43711519570684</v>
      </c>
      <c r="M111" s="23"/>
      <c r="N111" s="81">
        <v>1</v>
      </c>
      <c r="O111" s="16">
        <f t="shared" si="20"/>
        <v>0.30999999999999905</v>
      </c>
      <c r="P111" s="14">
        <f t="shared" si="13"/>
        <v>460.22</v>
      </c>
      <c r="Q111" s="14">
        <f t="shared" si="21"/>
        <v>1.6129032258064566</v>
      </c>
      <c r="R111" s="14">
        <f t="shared" si="30"/>
        <v>0.5687096774193543</v>
      </c>
      <c r="S111" s="14">
        <f t="shared" si="22"/>
        <v>1.8116379890688603</v>
      </c>
      <c r="T111" s="37">
        <f t="shared" si="23"/>
        <v>4.0375999999999905</v>
      </c>
      <c r="U111" s="37">
        <f t="shared" si="31"/>
        <v>0.44869179439985746</v>
      </c>
      <c r="V111" s="37">
        <f t="shared" si="24"/>
        <v>1.02611787136475E-2</v>
      </c>
      <c r="W111" s="37">
        <f t="shared" si="25"/>
        <v>0.32026117871364657</v>
      </c>
      <c r="X111" s="14">
        <f t="shared" si="32"/>
        <v>1.902327669790443</v>
      </c>
      <c r="Y111" s="33">
        <f t="shared" si="26"/>
        <v>1902.327669790443</v>
      </c>
      <c r="Z111" s="33">
        <f t="shared" si="33"/>
        <v>2497.7647849861496</v>
      </c>
      <c r="AA111" s="33">
        <f t="shared" si="14"/>
        <v>55.999999999999908</v>
      </c>
      <c r="AB111" s="43"/>
      <c r="AC111" s="43"/>
      <c r="AD111" s="67">
        <f t="shared" si="44"/>
        <v>460.33000000000004</v>
      </c>
      <c r="AE111" s="56">
        <f t="shared" si="45"/>
        <v>66.999999999999901</v>
      </c>
      <c r="AF111" s="95">
        <f t="shared" si="40"/>
        <v>4047.6047721694868</v>
      </c>
      <c r="AG111" s="68">
        <f t="shared" si="41"/>
        <v>1.7267960276719427</v>
      </c>
      <c r="AH111" s="58"/>
      <c r="AI111" s="71">
        <f t="shared" si="46"/>
        <v>460.85</v>
      </c>
      <c r="AJ111" s="72">
        <f t="shared" si="47"/>
        <v>119</v>
      </c>
      <c r="AK111" s="92">
        <f t="shared" si="43"/>
        <v>13997.795955420725</v>
      </c>
      <c r="AL111" s="68">
        <f t="shared" si="42"/>
        <v>3.8619210581740262</v>
      </c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</row>
    <row r="112" spans="1:52" ht="12.9" customHeight="1" x14ac:dyDescent="0.3">
      <c r="A112" s="42"/>
      <c r="B112" s="16">
        <v>0.56999999999999895</v>
      </c>
      <c r="C112" s="14">
        <f t="shared" si="27"/>
        <v>460.23</v>
      </c>
      <c r="D112" s="14">
        <f t="shared" si="15"/>
        <v>0.43859649122807098</v>
      </c>
      <c r="E112" s="14">
        <f t="shared" si="28"/>
        <v>0.68614035087719283</v>
      </c>
      <c r="F112" s="14">
        <f t="shared" si="34"/>
        <v>0.6103536221881195</v>
      </c>
      <c r="G112" s="37">
        <f t="shared" si="16"/>
        <v>4.1438999999999888</v>
      </c>
      <c r="H112" s="37">
        <f t="shared" si="17"/>
        <v>0.14728966002753954</v>
      </c>
      <c r="I112" s="37">
        <f t="shared" si="18"/>
        <v>1.1057208945478175E-3</v>
      </c>
      <c r="J112" s="37">
        <f t="shared" si="19"/>
        <v>0.57110572089454681</v>
      </c>
      <c r="K112" s="14">
        <f t="shared" si="29"/>
        <v>0.61213048519108237</v>
      </c>
      <c r="L112" s="33">
        <f t="shared" si="35"/>
        <v>612.13048519108236</v>
      </c>
      <c r="M112" s="23"/>
      <c r="N112" s="81">
        <v>1</v>
      </c>
      <c r="O112" s="16">
        <f t="shared" si="20"/>
        <v>0.31999999999999895</v>
      </c>
      <c r="P112" s="14">
        <f t="shared" si="13"/>
        <v>460.23</v>
      </c>
      <c r="Q112" s="14">
        <f t="shared" si="21"/>
        <v>1.5625000000000051</v>
      </c>
      <c r="R112" s="14">
        <f t="shared" si="30"/>
        <v>0.57374999999999943</v>
      </c>
      <c r="S112" s="14">
        <f t="shared" si="22"/>
        <v>1.9168402750359659</v>
      </c>
      <c r="T112" s="37">
        <f t="shared" si="23"/>
        <v>4.1438999999999888</v>
      </c>
      <c r="U112" s="37">
        <f t="shared" si="31"/>
        <v>0.46256914381041314</v>
      </c>
      <c r="V112" s="37">
        <f t="shared" si="24"/>
        <v>1.0905719307110023E-2</v>
      </c>
      <c r="W112" s="37">
        <f t="shared" si="25"/>
        <v>0.33090571930710899</v>
      </c>
      <c r="X112" s="14">
        <f t="shared" si="32"/>
        <v>2.0156604227766044</v>
      </c>
      <c r="Y112" s="33">
        <f t="shared" si="26"/>
        <v>2015.6604227766045</v>
      </c>
      <c r="Z112" s="33">
        <f t="shared" si="33"/>
        <v>2627.790907967687</v>
      </c>
      <c r="AA112" s="33">
        <f t="shared" si="14"/>
        <v>56.999999999999893</v>
      </c>
      <c r="AB112" s="43"/>
      <c r="AC112" s="43"/>
      <c r="AD112" s="67">
        <f t="shared" si="44"/>
        <v>460.34000000000003</v>
      </c>
      <c r="AE112" s="56">
        <f t="shared" si="45"/>
        <v>67.999999999999901</v>
      </c>
      <c r="AF112" s="95">
        <f t="shared" si="40"/>
        <v>4200.6234183437009</v>
      </c>
      <c r="AG112" s="68">
        <f t="shared" si="41"/>
        <v>1.787971337887527</v>
      </c>
      <c r="AH112" s="58"/>
      <c r="AI112" s="71">
        <f t="shared" si="46"/>
        <v>460.86</v>
      </c>
      <c r="AJ112" s="72">
        <f t="shared" si="47"/>
        <v>120</v>
      </c>
      <c r="AK112" s="92">
        <f t="shared" si="43"/>
        <v>14222.463733262632</v>
      </c>
      <c r="AL112" s="68">
        <f t="shared" si="42"/>
        <v>3.8842857915224926</v>
      </c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</row>
    <row r="113" spans="1:52" ht="12.9" customHeight="1" x14ac:dyDescent="0.3">
      <c r="A113" s="42"/>
      <c r="B113" s="16">
        <v>0.57999999999999896</v>
      </c>
      <c r="C113" s="14">
        <f t="shared" si="27"/>
        <v>460.24</v>
      </c>
      <c r="D113" s="14">
        <f t="shared" si="15"/>
        <v>0.43103448275862144</v>
      </c>
      <c r="E113" s="14">
        <f t="shared" si="28"/>
        <v>0.68689655172413788</v>
      </c>
      <c r="F113" s="14">
        <f t="shared" si="34"/>
        <v>0.62717625715060177</v>
      </c>
      <c r="G113" s="37">
        <f t="shared" si="16"/>
        <v>4.2513999999999887</v>
      </c>
      <c r="H113" s="37">
        <f t="shared" si="17"/>
        <v>0.14752228845806167</v>
      </c>
      <c r="I113" s="37">
        <f t="shared" si="18"/>
        <v>1.1092163910246461E-3</v>
      </c>
      <c r="J113" s="37">
        <f t="shared" si="19"/>
        <v>0.58110921639102364</v>
      </c>
      <c r="K113" s="14">
        <f t="shared" si="29"/>
        <v>0.62897627444636328</v>
      </c>
      <c r="L113" s="33">
        <f t="shared" si="35"/>
        <v>628.97627444636328</v>
      </c>
      <c r="M113" s="23"/>
      <c r="N113" s="81">
        <v>1</v>
      </c>
      <c r="O113" s="16">
        <f t="shared" si="20"/>
        <v>0.32999999999999896</v>
      </c>
      <c r="P113" s="14">
        <f t="shared" si="13"/>
        <v>460.24</v>
      </c>
      <c r="Q113" s="14">
        <f t="shared" si="21"/>
        <v>1.51515151515152</v>
      </c>
      <c r="R113" s="14">
        <f t="shared" si="30"/>
        <v>0.57848484848484794</v>
      </c>
      <c r="S113" s="14">
        <f t="shared" si="22"/>
        <v>2.0239564253121789</v>
      </c>
      <c r="T113" s="37">
        <f t="shared" si="23"/>
        <v>4.2513999999999887</v>
      </c>
      <c r="U113" s="37">
        <f t="shared" si="31"/>
        <v>0.47606821877785771</v>
      </c>
      <c r="V113" s="37">
        <f t="shared" si="24"/>
        <v>1.155152644904802E-2</v>
      </c>
      <c r="W113" s="37">
        <f t="shared" si="25"/>
        <v>0.34155152644904696</v>
      </c>
      <c r="X113" s="14">
        <f t="shared" si="32"/>
        <v>2.1311528257010868</v>
      </c>
      <c r="Y113" s="33">
        <f t="shared" si="26"/>
        <v>2131.1528257010868</v>
      </c>
      <c r="Z113" s="33">
        <f t="shared" si="33"/>
        <v>2760.1291001474501</v>
      </c>
      <c r="AA113" s="33">
        <f t="shared" si="14"/>
        <v>57.999999999999893</v>
      </c>
      <c r="AB113" s="43"/>
      <c r="AC113" s="43"/>
      <c r="AD113" s="67">
        <f t="shared" si="44"/>
        <v>460.35</v>
      </c>
      <c r="AE113" s="56">
        <f t="shared" si="45"/>
        <v>68.999999999999901</v>
      </c>
      <c r="AF113" s="95">
        <f t="shared" si="40"/>
        <v>4355.5027434834919</v>
      </c>
      <c r="AG113" s="68">
        <f t="shared" si="41"/>
        <v>1.8484930555636305</v>
      </c>
      <c r="AH113" s="58"/>
      <c r="AI113" s="71">
        <f t="shared" si="46"/>
        <v>460.87</v>
      </c>
      <c r="AJ113" s="72">
        <f t="shared" si="47"/>
        <v>121</v>
      </c>
      <c r="AK113" s="92">
        <f t="shared" si="43"/>
        <v>14448.220865806017</v>
      </c>
      <c r="AL113" s="68">
        <f t="shared" si="42"/>
        <v>3.9061145900449645</v>
      </c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</row>
    <row r="114" spans="1:52" ht="12.9" customHeight="1" x14ac:dyDescent="0.3">
      <c r="A114" s="42"/>
      <c r="B114" s="16">
        <v>0.58999999999999897</v>
      </c>
      <c r="C114" s="14">
        <f t="shared" si="27"/>
        <v>460.25</v>
      </c>
      <c r="D114" s="14">
        <f t="shared" si="15"/>
        <v>0.42372881355932279</v>
      </c>
      <c r="E114" s="14">
        <f t="shared" si="28"/>
        <v>0.68762711864406767</v>
      </c>
      <c r="F114" s="14">
        <f t="shared" si="34"/>
        <v>0.64415042253380361</v>
      </c>
      <c r="G114" s="37">
        <f t="shared" si="16"/>
        <v>4.3600999999999885</v>
      </c>
      <c r="H114" s="37">
        <f t="shared" si="17"/>
        <v>0.14773753412394333</v>
      </c>
      <c r="I114" s="37">
        <f t="shared" si="18"/>
        <v>1.1124556059644913E-3</v>
      </c>
      <c r="J114" s="37">
        <f t="shared" si="19"/>
        <v>0.59111245560596348</v>
      </c>
      <c r="K114" s="14">
        <f t="shared" si="29"/>
        <v>0.64597311684176684</v>
      </c>
      <c r="L114" s="33">
        <f t="shared" si="35"/>
        <v>645.9731168417668</v>
      </c>
      <c r="M114" s="23"/>
      <c r="N114" s="81">
        <v>1</v>
      </c>
      <c r="O114" s="16">
        <f t="shared" si="20"/>
        <v>0.33999999999999897</v>
      </c>
      <c r="P114" s="14">
        <f t="shared" si="13"/>
        <v>460.25</v>
      </c>
      <c r="Q114" s="14">
        <f t="shared" si="21"/>
        <v>1.4705882352941222</v>
      </c>
      <c r="R114" s="14">
        <f t="shared" si="30"/>
        <v>0.58294117647058774</v>
      </c>
      <c r="S114" s="14">
        <f t="shared" si="22"/>
        <v>2.1329534060780495</v>
      </c>
      <c r="T114" s="37">
        <f t="shared" si="23"/>
        <v>4.3600999999999885</v>
      </c>
      <c r="U114" s="37">
        <f t="shared" si="31"/>
        <v>0.4891982766629332</v>
      </c>
      <c r="V114" s="37">
        <f t="shared" si="24"/>
        <v>1.2197500198266244E-2</v>
      </c>
      <c r="W114" s="37">
        <f t="shared" si="25"/>
        <v>0.35219750019826523</v>
      </c>
      <c r="X114" s="14">
        <f t="shared" si="32"/>
        <v>2.2487563184992769</v>
      </c>
      <c r="Y114" s="33">
        <f t="shared" si="26"/>
        <v>2248.7563184992769</v>
      </c>
      <c r="Z114" s="33">
        <f t="shared" si="33"/>
        <v>2894.7294353410434</v>
      </c>
      <c r="AA114" s="33">
        <f t="shared" si="14"/>
        <v>58.999999999999901</v>
      </c>
      <c r="AB114" s="43"/>
      <c r="AC114" s="43"/>
      <c r="AD114" s="67">
        <f t="shared" si="44"/>
        <v>460.36</v>
      </c>
      <c r="AE114" s="56">
        <f t="shared" si="45"/>
        <v>69.999999999999901</v>
      </c>
      <c r="AF114" s="95">
        <f t="shared" si="40"/>
        <v>4512.2108164994133</v>
      </c>
      <c r="AG114" s="68">
        <f t="shared" si="41"/>
        <v>1.9083260932550885</v>
      </c>
      <c r="AH114" s="58"/>
      <c r="AI114" s="71">
        <f t="shared" si="46"/>
        <v>460.88000000000005</v>
      </c>
      <c r="AJ114" s="72">
        <f t="shared" si="47"/>
        <v>122</v>
      </c>
      <c r="AK114" s="92">
        <f>Z177</f>
        <v>14660.386098980105</v>
      </c>
      <c r="AL114" s="68">
        <f t="shared" si="42"/>
        <v>3.9274170832728146</v>
      </c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</row>
    <row r="115" spans="1:52" ht="12.9" customHeight="1" thickBot="1" x14ac:dyDescent="0.35">
      <c r="A115" s="42"/>
      <c r="B115" s="16">
        <v>0.59999999999999898</v>
      </c>
      <c r="C115" s="14">
        <f t="shared" si="27"/>
        <v>460.26000000000005</v>
      </c>
      <c r="D115" s="14">
        <f t="shared" si="15"/>
        <v>0.41666666666666735</v>
      </c>
      <c r="E115" s="14">
        <f t="shared" si="28"/>
        <v>0.68833333333333324</v>
      </c>
      <c r="F115" s="14">
        <f t="shared" si="34"/>
        <v>0.66127477943741175</v>
      </c>
      <c r="G115" s="37">
        <f t="shared" si="16"/>
        <v>4.4699999999999891</v>
      </c>
      <c r="H115" s="37">
        <f t="shared" si="17"/>
        <v>0.14793619226787771</v>
      </c>
      <c r="I115" s="37">
        <f t="shared" si="18"/>
        <v>1.1154493874983935E-3</v>
      </c>
      <c r="J115" s="37">
        <f t="shared" si="19"/>
        <v>0.60111544938749739</v>
      </c>
      <c r="K115" s="14">
        <f t="shared" si="29"/>
        <v>0.66311968259976584</v>
      </c>
      <c r="L115" s="33">
        <f t="shared" si="35"/>
        <v>663.11968259976584</v>
      </c>
      <c r="M115" s="23"/>
      <c r="N115" s="81">
        <v>1</v>
      </c>
      <c r="O115" s="16">
        <f t="shared" si="20"/>
        <v>0.34999999999999898</v>
      </c>
      <c r="P115" s="14">
        <f t="shared" si="13"/>
        <v>460.26000000000005</v>
      </c>
      <c r="Q115" s="14">
        <f t="shared" si="21"/>
        <v>1.4285714285714328</v>
      </c>
      <c r="R115" s="14">
        <f t="shared" si="30"/>
        <v>0.58714285714285674</v>
      </c>
      <c r="S115" s="14">
        <f t="shared" si="22"/>
        <v>2.2437998166475213</v>
      </c>
      <c r="T115" s="37">
        <f t="shared" si="23"/>
        <v>4.4699999999999891</v>
      </c>
      <c r="U115" s="37">
        <f t="shared" si="31"/>
        <v>0.50196863907103506</v>
      </c>
      <c r="V115" s="37">
        <f t="shared" si="24"/>
        <v>1.2842635810949393E-2</v>
      </c>
      <c r="W115" s="37">
        <f t="shared" si="25"/>
        <v>0.36284263581094839</v>
      </c>
      <c r="X115" s="14">
        <f t="shared" si="32"/>
        <v>2.3684243169071029</v>
      </c>
      <c r="Y115" s="33">
        <f t="shared" si="26"/>
        <v>2368.4243169071028</v>
      </c>
      <c r="Z115" s="33">
        <f t="shared" si="33"/>
        <v>3031.5439995068687</v>
      </c>
      <c r="AA115" s="33">
        <f t="shared" si="14"/>
        <v>59.999999999999901</v>
      </c>
      <c r="AB115" s="43"/>
      <c r="AC115" s="59"/>
      <c r="AD115" s="69">
        <f t="shared" si="44"/>
        <v>460.37</v>
      </c>
      <c r="AE115" s="70">
        <f t="shared" si="45"/>
        <v>70.999999999999901</v>
      </c>
      <c r="AF115" s="96">
        <f>+Z126</f>
        <v>4670.7169491787108</v>
      </c>
      <c r="AG115" s="86">
        <f t="shared" si="41"/>
        <v>1.9674395221951777</v>
      </c>
      <c r="AH115" s="60"/>
      <c r="AI115" s="85">
        <f t="shared" si="46"/>
        <v>460.89000000000004</v>
      </c>
      <c r="AJ115" s="87">
        <f t="shared" si="47"/>
        <v>123</v>
      </c>
      <c r="AK115" s="93">
        <f>Z178</f>
        <v>14902.978560806743</v>
      </c>
      <c r="AL115" s="86">
        <f t="shared" si="42"/>
        <v>3.9482027796781076</v>
      </c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</row>
    <row r="116" spans="1:52" ht="3" customHeight="1" x14ac:dyDescent="0.3">
      <c r="A116" s="42"/>
      <c r="B116" s="16">
        <v>0.60999999999999899</v>
      </c>
      <c r="C116" s="14">
        <f t="shared" si="27"/>
        <v>460.27000000000004</v>
      </c>
      <c r="D116" s="14">
        <f t="shared" si="15"/>
        <v>0.40983606557377117</v>
      </c>
      <c r="E116" s="14">
        <f t="shared" si="28"/>
        <v>0.68901639344262289</v>
      </c>
      <c r="F116" s="14">
        <f t="shared" si="34"/>
        <v>0.67854802379250778</v>
      </c>
      <c r="G116" s="37">
        <f t="shared" si="16"/>
        <v>4.5810999999999886</v>
      </c>
      <c r="H116" s="37">
        <f t="shared" si="17"/>
        <v>0.14811901591157353</v>
      </c>
      <c r="I116" s="37">
        <f t="shared" si="18"/>
        <v>1.1182080975847589E-3</v>
      </c>
      <c r="J116" s="37">
        <f t="shared" si="19"/>
        <v>0.61111820809758377</v>
      </c>
      <c r="K116" s="14">
        <f t="shared" si="29"/>
        <v>0.68041467669512612</v>
      </c>
      <c r="L116" s="33">
        <f t="shared" si="35"/>
        <v>680.4146766951261</v>
      </c>
      <c r="M116" s="23"/>
      <c r="N116" s="81">
        <v>1</v>
      </c>
      <c r="O116" s="16">
        <f t="shared" si="20"/>
        <v>0.35999999999999899</v>
      </c>
      <c r="P116" s="14">
        <f t="shared" si="13"/>
        <v>460.27000000000004</v>
      </c>
      <c r="Q116" s="14">
        <f t="shared" si="21"/>
        <v>1.3888888888888928</v>
      </c>
      <c r="R116" s="14">
        <f t="shared" si="30"/>
        <v>0.5911111111111107</v>
      </c>
      <c r="S116" s="14">
        <f t="shared" si="22"/>
        <v>2.3564657604132391</v>
      </c>
      <c r="T116" s="37">
        <f t="shared" si="23"/>
        <v>4.5810999999999886</v>
      </c>
      <c r="U116" s="37">
        <f t="shared" si="31"/>
        <v>0.51438863164158066</v>
      </c>
      <c r="V116" s="37">
        <f t="shared" si="24"/>
        <v>1.3486017551585001E-2</v>
      </c>
      <c r="W116" s="37">
        <f t="shared" si="25"/>
        <v>0.373486017551584</v>
      </c>
      <c r="X116" s="14">
        <f t="shared" si="32"/>
        <v>2.4901121301457549</v>
      </c>
      <c r="Y116" s="33">
        <f t="shared" si="26"/>
        <v>2490.1121301457551</v>
      </c>
      <c r="Z116" s="33">
        <f t="shared" si="33"/>
        <v>3170.5268068408814</v>
      </c>
      <c r="AA116" s="33">
        <f t="shared" si="14"/>
        <v>60.999999999999901</v>
      </c>
      <c r="AB116" s="43"/>
      <c r="AC116" s="43"/>
      <c r="AD116" s="117"/>
      <c r="AE116" s="43"/>
      <c r="AF116" s="43"/>
      <c r="AG116" s="65"/>
      <c r="AH116" s="116"/>
      <c r="AI116" s="43"/>
      <c r="AJ116" s="43"/>
      <c r="AK116" s="43"/>
      <c r="AL116" s="65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</row>
    <row r="117" spans="1:52" ht="19.5" customHeight="1" x14ac:dyDescent="0.3">
      <c r="A117" s="42"/>
      <c r="B117" s="16">
        <v>0.619999999999999</v>
      </c>
      <c r="C117" s="14">
        <f t="shared" si="27"/>
        <v>460.28000000000003</v>
      </c>
      <c r="D117" s="14">
        <f t="shared" si="15"/>
        <v>0.40322580645161354</v>
      </c>
      <c r="E117" s="14">
        <f t="shared" si="28"/>
        <v>0.68967741935483862</v>
      </c>
      <c r="F117" s="14">
        <f t="shared" si="34"/>
        <v>0.69596888487874042</v>
      </c>
      <c r="G117" s="37">
        <f t="shared" si="16"/>
        <v>4.6933999999999889</v>
      </c>
      <c r="H117" s="37">
        <f t="shared" si="17"/>
        <v>0.148286718557707</v>
      </c>
      <c r="I117" s="37">
        <f t="shared" si="18"/>
        <v>1.1207416361168504E-3</v>
      </c>
      <c r="J117" s="37">
        <f t="shared" si="19"/>
        <v>0.62112074163611586</v>
      </c>
      <c r="K117" s="14">
        <f t="shared" si="29"/>
        <v>0.69785683736062432</v>
      </c>
      <c r="L117" s="33">
        <f t="shared" si="35"/>
        <v>697.85683736062435</v>
      </c>
      <c r="M117" s="23"/>
      <c r="N117" s="81">
        <v>1</v>
      </c>
      <c r="O117" s="16">
        <f t="shared" si="20"/>
        <v>0.369999999999999</v>
      </c>
      <c r="P117" s="14">
        <f t="shared" si="13"/>
        <v>460.28000000000003</v>
      </c>
      <c r="Q117" s="14">
        <f t="shared" si="21"/>
        <v>1.3513513513513551</v>
      </c>
      <c r="R117" s="14">
        <f t="shared" si="30"/>
        <v>0.59486486486486445</v>
      </c>
      <c r="S117" s="14">
        <f t="shared" si="22"/>
        <v>2.4709227295309018</v>
      </c>
      <c r="T117" s="37">
        <f t="shared" si="23"/>
        <v>4.6933999999999889</v>
      </c>
      <c r="U117" s="37">
        <f t="shared" si="31"/>
        <v>0.52646753516233591</v>
      </c>
      <c r="V117" s="37">
        <f t="shared" si="24"/>
        <v>1.4126812720688348E-2</v>
      </c>
      <c r="W117" s="37">
        <f t="shared" si="25"/>
        <v>0.38412681272068733</v>
      </c>
      <c r="X117" s="14">
        <f t="shared" si="32"/>
        <v>2.6137768816792861</v>
      </c>
      <c r="Y117" s="33">
        <f t="shared" si="26"/>
        <v>2613.7768816792859</v>
      </c>
      <c r="Z117" s="33">
        <f t="shared" si="33"/>
        <v>3311.6337190399104</v>
      </c>
      <c r="AA117" s="33">
        <f t="shared" si="14"/>
        <v>61.999999999999901</v>
      </c>
      <c r="AB117" s="11" t="s">
        <v>7</v>
      </c>
      <c r="AC117" s="54"/>
      <c r="AD117" s="115"/>
      <c r="AE117" s="54"/>
      <c r="AF117" s="54"/>
      <c r="AG117" s="105"/>
      <c r="AH117" s="54"/>
      <c r="AI117" s="54"/>
      <c r="AJ117" s="54"/>
      <c r="AK117" s="54"/>
      <c r="AL117" s="105"/>
      <c r="AM117" s="54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</row>
    <row r="118" spans="1:52" ht="19.5" customHeight="1" x14ac:dyDescent="0.3">
      <c r="A118" s="42"/>
      <c r="B118" s="16">
        <v>0.62999999999999901</v>
      </c>
      <c r="C118" s="14">
        <f t="shared" si="27"/>
        <v>460.29</v>
      </c>
      <c r="D118" s="14">
        <f t="shared" si="15"/>
        <v>0.39682539682539747</v>
      </c>
      <c r="E118" s="14">
        <f t="shared" si="28"/>
        <v>0.69031746031746022</v>
      </c>
      <c r="F118" s="14">
        <f t="shared" si="34"/>
        <v>0.71353612392831067</v>
      </c>
      <c r="G118" s="37">
        <f t="shared" si="16"/>
        <v>4.8068999999999891</v>
      </c>
      <c r="H118" s="37">
        <f t="shared" si="17"/>
        <v>0.14843997668524669</v>
      </c>
      <c r="I118" s="37">
        <f t="shared" si="18"/>
        <v>1.1230594637266353E-3</v>
      </c>
      <c r="J118" s="37">
        <f t="shared" si="19"/>
        <v>0.6311230594637256</v>
      </c>
      <c r="K118" s="14">
        <f t="shared" si="29"/>
        <v>0.71544493468119141</v>
      </c>
      <c r="L118" s="33">
        <f t="shared" si="35"/>
        <v>715.4449346811914</v>
      </c>
      <c r="M118" s="23"/>
      <c r="N118" s="81">
        <v>1</v>
      </c>
      <c r="O118" s="16">
        <f t="shared" si="20"/>
        <v>0.37999999999999901</v>
      </c>
      <c r="P118" s="14">
        <f t="shared" si="13"/>
        <v>460.29</v>
      </c>
      <c r="Q118" s="14">
        <f t="shared" si="21"/>
        <v>1.315789473684214</v>
      </c>
      <c r="R118" s="14">
        <f t="shared" si="30"/>
        <v>0.59842105263157852</v>
      </c>
      <c r="S118" s="14">
        <f t="shared" si="22"/>
        <v>2.5871435015282662</v>
      </c>
      <c r="T118" s="37">
        <f t="shared" si="23"/>
        <v>4.8068999999999891</v>
      </c>
      <c r="U118" s="37">
        <f t="shared" si="31"/>
        <v>0.5382145460750738</v>
      </c>
      <c r="V118" s="37">
        <f t="shared" si="24"/>
        <v>1.476426593306818E-2</v>
      </c>
      <c r="W118" s="37">
        <f t="shared" si="25"/>
        <v>0.39476426593306718</v>
      </c>
      <c r="X118" s="14">
        <f t="shared" si="32"/>
        <v>2.7393774328494263</v>
      </c>
      <c r="Y118" s="33">
        <f t="shared" si="26"/>
        <v>2739.3774328494264</v>
      </c>
      <c r="Z118" s="33">
        <f t="shared" si="33"/>
        <v>3454.8223675306181</v>
      </c>
      <c r="AA118" s="33">
        <f t="shared" si="14"/>
        <v>62.999999999999901</v>
      </c>
      <c r="AB118" s="10" t="str">
        <f>+$H$13</f>
        <v>Příloha: Hydrotechnické výpočty - Příloha 1</v>
      </c>
      <c r="AC118" s="43"/>
      <c r="AD118" s="114"/>
      <c r="AE118" s="43"/>
      <c r="AF118" s="43"/>
      <c r="AG118" s="65"/>
      <c r="AH118" s="43"/>
      <c r="AI118" s="43"/>
      <c r="AJ118" s="43"/>
      <c r="AK118" s="43"/>
      <c r="AL118" s="65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</row>
    <row r="119" spans="1:52" ht="9.9" customHeight="1" x14ac:dyDescent="0.35">
      <c r="A119" s="42"/>
      <c r="B119" s="16">
        <v>0.63999999999999901</v>
      </c>
      <c r="C119" s="14">
        <f t="shared" si="27"/>
        <v>460.3</v>
      </c>
      <c r="D119" s="14">
        <f t="shared" si="15"/>
        <v>0.39062500000000061</v>
      </c>
      <c r="E119" s="14">
        <f t="shared" si="28"/>
        <v>0.69093749999999987</v>
      </c>
      <c r="F119" s="14">
        <f t="shared" si="34"/>
        <v>0.73124853281034163</v>
      </c>
      <c r="G119" s="37">
        <f t="shared" si="16"/>
        <v>4.9215999999999891</v>
      </c>
      <c r="H119" s="37">
        <f t="shared" si="17"/>
        <v>0.148579432056718</v>
      </c>
      <c r="I119" s="37">
        <f t="shared" si="18"/>
        <v>1.1251706233586585E-3</v>
      </c>
      <c r="J119" s="37">
        <f t="shared" si="19"/>
        <v>0.64112517062335772</v>
      </c>
      <c r="K119" s="14">
        <f t="shared" si="29"/>
        <v>0.73317776926987932</v>
      </c>
      <c r="L119" s="33">
        <f t="shared" si="35"/>
        <v>733.17776926987926</v>
      </c>
      <c r="M119" s="23"/>
      <c r="N119" s="81">
        <v>1</v>
      </c>
      <c r="O119" s="16">
        <f t="shared" ref="O119:O177" si="48">IF(B119-$G$34&lt;0,0,B119-$G$34)</f>
        <v>0.38999999999999901</v>
      </c>
      <c r="P119" s="14">
        <f t="shared" ref="P119:P178" si="49">+C119</f>
        <v>460.3</v>
      </c>
      <c r="Q119" s="14">
        <f t="shared" si="21"/>
        <v>1.2820512820512853</v>
      </c>
      <c r="R119" s="14">
        <f t="shared" si="30"/>
        <v>0.60179487179487146</v>
      </c>
      <c r="S119" s="14">
        <f t="shared" si="22"/>
        <v>2.7051020463075761</v>
      </c>
      <c r="T119" s="37">
        <f t="shared" si="23"/>
        <v>4.9215999999999891</v>
      </c>
      <c r="U119" s="37">
        <f t="shared" si="31"/>
        <v>0.54963874477966146</v>
      </c>
      <c r="V119" s="37">
        <f t="shared" si="24"/>
        <v>1.5397693667836993E-2</v>
      </c>
      <c r="W119" s="37">
        <f t="shared" si="25"/>
        <v>0.40539769366783601</v>
      </c>
      <c r="X119" s="14">
        <f t="shared" si="32"/>
        <v>2.8668743092532796</v>
      </c>
      <c r="Y119" s="33">
        <f t="shared" si="26"/>
        <v>2866.8743092532795</v>
      </c>
      <c r="Z119" s="33">
        <f t="shared" si="33"/>
        <v>3600.0520785231588</v>
      </c>
      <c r="AA119" s="33">
        <f t="shared" ref="AA119:AA177" si="50">+B119*100</f>
        <v>63.999999999999901</v>
      </c>
      <c r="AB119" s="10" t="s">
        <v>6</v>
      </c>
      <c r="AC119" s="10" t="str">
        <f>H11</f>
        <v>VD Horka - LG odtok</v>
      </c>
      <c r="AD119" s="8"/>
      <c r="AE119" s="8"/>
      <c r="AF119" s="8"/>
      <c r="AG119" s="98"/>
      <c r="AH119" s="8"/>
      <c r="AI119" s="43"/>
      <c r="AJ119" s="43"/>
      <c r="AK119" s="43"/>
      <c r="AL119" s="65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</row>
    <row r="120" spans="1:52" ht="10.5" customHeight="1" x14ac:dyDescent="0.35">
      <c r="A120" s="42"/>
      <c r="B120" s="16">
        <v>0.64999999999999902</v>
      </c>
      <c r="C120" s="14">
        <f t="shared" si="27"/>
        <v>460.31</v>
      </c>
      <c r="D120" s="14">
        <f t="shared" ref="D120:D178" si="51">($I$15-$G$34)/B120</f>
        <v>0.38461538461538519</v>
      </c>
      <c r="E120" s="14">
        <f t="shared" si="28"/>
        <v>0.69153846153846144</v>
      </c>
      <c r="F120" s="14">
        <f t="shared" ref="F120:F178" si="52">+((2/3)*E120)*$G$33*((2*9.81)^0.5)*(B120^(1.5))</f>
        <v>0.74910493278979096</v>
      </c>
      <c r="G120" s="37">
        <f t="shared" ref="G120:G178" si="53">+(B120*$G$28)+(B120*(B120*$G$29))+((B120*$G$30)*B120)</f>
        <v>5.037499999999989</v>
      </c>
      <c r="H120" s="37">
        <f t="shared" ref="H120:H178" si="54">F120/G120</f>
        <v>0.14870569385405313</v>
      </c>
      <c r="I120" s="37">
        <f t="shared" ref="I120:I178" si="55">(H120^2)/(2*9.81)</f>
        <v>1.1270837606837602E-3</v>
      </c>
      <c r="J120" s="37">
        <f t="shared" ref="J120:J178" si="56">B120+I120</f>
        <v>0.65112708376068273</v>
      </c>
      <c r="K120" s="14">
        <f t="shared" si="29"/>
        <v>0.75105417101964678</v>
      </c>
      <c r="L120" s="33">
        <f t="shared" si="35"/>
        <v>751.05417101964679</v>
      </c>
      <c r="M120" s="23"/>
      <c r="N120" s="81">
        <v>1</v>
      </c>
      <c r="O120" s="16">
        <f t="shared" si="48"/>
        <v>0.39999999999999902</v>
      </c>
      <c r="P120" s="14">
        <f t="shared" si="49"/>
        <v>460.31</v>
      </c>
      <c r="Q120" s="14">
        <f t="shared" ref="Q120:Q178" si="57">IF(O120=0,0,$I$15/O120)</f>
        <v>1.2500000000000031</v>
      </c>
      <c r="R120" s="14">
        <f t="shared" si="30"/>
        <v>0.60499999999999965</v>
      </c>
      <c r="S120" s="14">
        <f t="shared" ref="S120:S177" si="58">+((2/3)*R120)*$I$17*((2*9.81)^0.5)*(O120^(1.5))</f>
        <v>2.8247734422427464</v>
      </c>
      <c r="T120" s="37">
        <f t="shared" ref="T120:T178" si="59">+G120</f>
        <v>5.037499999999989</v>
      </c>
      <c r="U120" s="37">
        <f t="shared" si="31"/>
        <v>0.56074907042039757</v>
      </c>
      <c r="V120" s="37">
        <f t="shared" ref="V120:V178" si="60">(U120^2)/(2*9.81)</f>
        <v>1.6026479101801223E-2</v>
      </c>
      <c r="W120" s="37">
        <f t="shared" ref="W120:W178" si="61">O120+V120</f>
        <v>0.41602647910180024</v>
      </c>
      <c r="X120" s="14">
        <f t="shared" si="32"/>
        <v>2.996229629769076</v>
      </c>
      <c r="Y120" s="33">
        <f t="shared" ref="Y120:Y177" si="62">+X120*1000</f>
        <v>2996.2296297690759</v>
      </c>
      <c r="Z120" s="33">
        <f t="shared" si="33"/>
        <v>3747.2838007887226</v>
      </c>
      <c r="AA120" s="33">
        <f t="shared" si="50"/>
        <v>64.999999999999901</v>
      </c>
      <c r="AB120" s="9" t="s">
        <v>13</v>
      </c>
      <c r="AC120" s="8"/>
      <c r="AD120" s="8"/>
      <c r="AE120" s="8"/>
      <c r="AF120" s="8"/>
      <c r="AG120" s="98"/>
      <c r="AH120" s="8"/>
      <c r="AI120" s="43"/>
      <c r="AJ120" s="43"/>
      <c r="AK120" s="43"/>
      <c r="AL120" s="65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</row>
    <row r="121" spans="1:52" ht="19.5" customHeight="1" x14ac:dyDescent="0.3">
      <c r="A121" s="42"/>
      <c r="B121" s="16">
        <v>0.65999999999999903</v>
      </c>
      <c r="C121" s="14">
        <f t="shared" ref="C121:C178" si="63">+B121+$C$55</f>
        <v>460.32000000000005</v>
      </c>
      <c r="D121" s="14">
        <f t="shared" si="51"/>
        <v>0.37878787878787934</v>
      </c>
      <c r="E121" s="14">
        <f t="shared" ref="E121:E178" si="64">IF(-0.1*D121+0.73&lt;0.5,0.5,-0.1*D121+0.73)</f>
        <v>0.69212121212121203</v>
      </c>
      <c r="F121" s="14">
        <f t="shared" si="52"/>
        <v>0.76710417335556014</v>
      </c>
      <c r="G121" s="37">
        <f t="shared" si="53"/>
        <v>5.1545999999999887</v>
      </c>
      <c r="H121" s="37">
        <f t="shared" si="54"/>
        <v>0.14881934065796798</v>
      </c>
      <c r="I121" s="37">
        <f t="shared" si="55"/>
        <v>1.1288071434185688E-3</v>
      </c>
      <c r="J121" s="37">
        <f t="shared" si="56"/>
        <v>0.6611288071434176</v>
      </c>
      <c r="K121" s="14">
        <f t="shared" ref="K121:K178" si="65">+((2/3)*E121)*$G$33*((2*9.81)^0.5)*(J121^(1.5))</f>
        <v>0.76907299792548589</v>
      </c>
      <c r="L121" s="33">
        <f t="shared" ref="L121:L177" si="66">(+K121*1000)</f>
        <v>769.07299792548588</v>
      </c>
      <c r="M121" s="4"/>
      <c r="N121" s="81">
        <v>1</v>
      </c>
      <c r="O121" s="16">
        <f t="shared" si="48"/>
        <v>0.40999999999999903</v>
      </c>
      <c r="P121" s="14">
        <f t="shared" si="49"/>
        <v>460.32000000000005</v>
      </c>
      <c r="Q121" s="14">
        <f t="shared" si="57"/>
        <v>1.2195121951219541</v>
      </c>
      <c r="R121" s="14">
        <f t="shared" ref="R121:R177" si="67">IF(-0.1*Q121+0.73&lt;0.5,0.5,-0.1*Q121+0.73)</f>
        <v>0.60804878048780453</v>
      </c>
      <c r="S121" s="14">
        <f t="shared" si="58"/>
        <v>2.9461338002647524</v>
      </c>
      <c r="T121" s="37">
        <f t="shared" si="59"/>
        <v>5.1545999999999887</v>
      </c>
      <c r="U121" s="37">
        <f t="shared" ref="U121:U178" si="68">IF(T121=0,0,S121/T121)</f>
        <v>0.57155430106405125</v>
      </c>
      <c r="V121" s="37">
        <f t="shared" si="60"/>
        <v>1.6650067230622637E-2</v>
      </c>
      <c r="W121" s="37">
        <f t="shared" si="61"/>
        <v>0.42665006723062165</v>
      </c>
      <c r="X121" s="14">
        <f t="shared" ref="X121:X177" si="69">+((2/3)*R121)*$I$17*((2*9.81)^0.5)*(W121^(1.5))</f>
        <v>3.127407038159677</v>
      </c>
      <c r="Y121" s="33">
        <f t="shared" si="62"/>
        <v>3127.4070381596771</v>
      </c>
      <c r="Z121" s="33">
        <f t="shared" ref="Z121:Z177" si="70">(L121+Y121)*N121</f>
        <v>3896.4800360851632</v>
      </c>
      <c r="AA121" s="33">
        <f t="shared" si="50"/>
        <v>65.999999999999901</v>
      </c>
      <c r="AB121" s="43"/>
      <c r="AC121" s="43"/>
      <c r="AD121" s="43"/>
      <c r="AE121" s="43"/>
      <c r="AF121" s="43"/>
      <c r="AG121" s="107"/>
      <c r="AH121" s="64"/>
      <c r="AI121" s="65"/>
      <c r="AJ121" s="65"/>
      <c r="AK121" s="65"/>
      <c r="AL121" s="65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</row>
    <row r="122" spans="1:52" ht="12.9" customHeight="1" x14ac:dyDescent="0.3">
      <c r="A122" s="42"/>
      <c r="B122" s="16">
        <v>0.66999999999999904</v>
      </c>
      <c r="C122" s="14">
        <f t="shared" si="63"/>
        <v>460.33000000000004</v>
      </c>
      <c r="D122" s="14">
        <f t="shared" si="51"/>
        <v>0.37313432835820948</v>
      </c>
      <c r="E122" s="14">
        <f t="shared" si="64"/>
        <v>0.69268656716417909</v>
      </c>
      <c r="F122" s="14">
        <f t="shared" si="52"/>
        <v>0.78524513111292671</v>
      </c>
      <c r="G122" s="37">
        <f t="shared" si="53"/>
        <v>5.2728999999999893</v>
      </c>
      <c r="H122" s="37">
        <f t="shared" si="54"/>
        <v>0.14892092228430812</v>
      </c>
      <c r="I122" s="37">
        <f t="shared" si="55"/>
        <v>1.1303486796130956E-3</v>
      </c>
      <c r="J122" s="37">
        <f t="shared" si="56"/>
        <v>0.67113034867961219</v>
      </c>
      <c r="K122" s="14">
        <f t="shared" si="65"/>
        <v>0.78723313497187908</v>
      </c>
      <c r="L122" s="33">
        <f t="shared" si="66"/>
        <v>787.23313497187905</v>
      </c>
      <c r="M122" s="4"/>
      <c r="N122" s="81">
        <v>1</v>
      </c>
      <c r="O122" s="16">
        <f t="shared" si="48"/>
        <v>0.41999999999999904</v>
      </c>
      <c r="P122" s="14">
        <f t="shared" si="49"/>
        <v>460.33000000000004</v>
      </c>
      <c r="Q122" s="14">
        <f t="shared" si="57"/>
        <v>1.1904761904761931</v>
      </c>
      <c r="R122" s="14">
        <f t="shared" si="67"/>
        <v>0.61095238095238069</v>
      </c>
      <c r="S122" s="14">
        <f t="shared" si="58"/>
        <v>3.0691601949881879</v>
      </c>
      <c r="T122" s="37">
        <f t="shared" si="59"/>
        <v>5.2728999999999893</v>
      </c>
      <c r="U122" s="37">
        <f t="shared" si="68"/>
        <v>0.58206303836374562</v>
      </c>
      <c r="V122" s="37">
        <f t="shared" si="60"/>
        <v>1.7267960276719427E-2</v>
      </c>
      <c r="W122" s="37">
        <f t="shared" si="61"/>
        <v>0.43726796027671849</v>
      </c>
      <c r="X122" s="14">
        <f t="shared" si="69"/>
        <v>3.2603716371976073</v>
      </c>
      <c r="Y122" s="33">
        <f t="shared" si="62"/>
        <v>3260.3716371976075</v>
      </c>
      <c r="Z122" s="33">
        <f t="shared" si="70"/>
        <v>4047.6047721694868</v>
      </c>
      <c r="AA122" s="33">
        <f t="shared" si="50"/>
        <v>66.999999999999901</v>
      </c>
      <c r="AB122" s="43"/>
      <c r="AC122" s="43"/>
      <c r="AD122" s="43"/>
      <c r="AE122" s="43"/>
      <c r="AF122" s="43"/>
      <c r="AG122" s="108"/>
      <c r="AH122" s="55"/>
      <c r="AI122" s="62"/>
      <c r="AJ122" s="63"/>
      <c r="AK122" s="63"/>
      <c r="AL122" s="65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</row>
    <row r="123" spans="1:52" ht="12.9" customHeight="1" x14ac:dyDescent="0.3">
      <c r="A123" s="42"/>
      <c r="B123" s="16">
        <v>0.67999999999999905</v>
      </c>
      <c r="C123" s="14">
        <f t="shared" si="63"/>
        <v>460.34000000000003</v>
      </c>
      <c r="D123" s="14">
        <f t="shared" si="51"/>
        <v>0.36764705882352994</v>
      </c>
      <c r="E123" s="14">
        <f t="shared" si="64"/>
        <v>0.69323529411764695</v>
      </c>
      <c r="F123" s="14">
        <f t="shared" si="52"/>
        <v>0.80352670873583099</v>
      </c>
      <c r="G123" s="37">
        <f t="shared" si="53"/>
        <v>5.3923999999999888</v>
      </c>
      <c r="H123" s="37">
        <f t="shared" si="54"/>
        <v>0.14901096148947271</v>
      </c>
      <c r="I123" s="37">
        <f t="shared" si="55"/>
        <v>1.1317159349651946E-3</v>
      </c>
      <c r="J123" s="37">
        <f t="shared" si="56"/>
        <v>0.68113171593496424</v>
      </c>
      <c r="K123" s="14">
        <f t="shared" si="65"/>
        <v>0.80553349308101518</v>
      </c>
      <c r="L123" s="33">
        <f t="shared" si="66"/>
        <v>805.53349308101519</v>
      </c>
      <c r="M123" s="4"/>
      <c r="N123" s="81">
        <v>1</v>
      </c>
      <c r="O123" s="16">
        <f t="shared" si="48"/>
        <v>0.42999999999999905</v>
      </c>
      <c r="P123" s="14">
        <f t="shared" si="49"/>
        <v>460.34000000000003</v>
      </c>
      <c r="Q123" s="14">
        <f t="shared" si="57"/>
        <v>1.1627906976744211</v>
      </c>
      <c r="R123" s="14">
        <f t="shared" si="67"/>
        <v>0.61372093023255792</v>
      </c>
      <c r="S123" s="14">
        <f t="shared" si="58"/>
        <v>3.1938306020650855</v>
      </c>
      <c r="T123" s="37">
        <f t="shared" si="59"/>
        <v>5.3923999999999888</v>
      </c>
      <c r="U123" s="37">
        <f t="shared" si="68"/>
        <v>0.59228369595450858</v>
      </c>
      <c r="V123" s="37">
        <f t="shared" si="60"/>
        <v>1.787971337887527E-2</v>
      </c>
      <c r="W123" s="37">
        <f t="shared" si="61"/>
        <v>0.44787971337887433</v>
      </c>
      <c r="X123" s="14">
        <f t="shared" si="69"/>
        <v>3.3950899252626856</v>
      </c>
      <c r="Y123" s="33">
        <f t="shared" si="62"/>
        <v>3395.0899252626855</v>
      </c>
      <c r="Z123" s="33">
        <f t="shared" si="70"/>
        <v>4200.6234183437009</v>
      </c>
      <c r="AA123" s="33">
        <f t="shared" si="50"/>
        <v>67.999999999999901</v>
      </c>
      <c r="AB123" s="43"/>
      <c r="AC123" s="43"/>
      <c r="AD123" s="43"/>
      <c r="AE123" s="43"/>
      <c r="AF123" s="43"/>
      <c r="AG123" s="65"/>
      <c r="AH123" s="43"/>
      <c r="AI123" s="62"/>
      <c r="AJ123" s="63"/>
      <c r="AK123" s="63"/>
      <c r="AL123" s="65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</row>
    <row r="124" spans="1:52" ht="12.9" customHeight="1" x14ac:dyDescent="0.3">
      <c r="A124" s="42"/>
      <c r="B124" s="16">
        <v>0.68999999999999895</v>
      </c>
      <c r="C124" s="14">
        <f t="shared" si="63"/>
        <v>460.35</v>
      </c>
      <c r="D124" s="14">
        <f t="shared" si="51"/>
        <v>0.3623188405797107</v>
      </c>
      <c r="E124" s="14">
        <f t="shared" si="64"/>
        <v>0.69376811594202892</v>
      </c>
      <c r="F124" s="14">
        <f t="shared" si="52"/>
        <v>0.82194783397492843</v>
      </c>
      <c r="G124" s="37">
        <f t="shared" si="53"/>
        <v>5.5130999999999872</v>
      </c>
      <c r="H124" s="37">
        <f t="shared" si="54"/>
        <v>0.14908995555584523</v>
      </c>
      <c r="I124" s="37">
        <f t="shared" si="55"/>
        <v>1.1329161492173243E-3</v>
      </c>
      <c r="J124" s="37">
        <f t="shared" si="56"/>
        <v>0.69113291614921624</v>
      </c>
      <c r="K124" s="14">
        <f t="shared" si="65"/>
        <v>0.82397300811757113</v>
      </c>
      <c r="L124" s="33">
        <f t="shared" si="66"/>
        <v>823.97300811757111</v>
      </c>
      <c r="M124" s="4"/>
      <c r="N124" s="81">
        <v>1</v>
      </c>
      <c r="O124" s="16">
        <f t="shared" si="48"/>
        <v>0.43999999999999895</v>
      </c>
      <c r="P124" s="14">
        <f t="shared" si="49"/>
        <v>460.35</v>
      </c>
      <c r="Q124" s="14">
        <f t="shared" si="57"/>
        <v>1.1363636363636391</v>
      </c>
      <c r="R124" s="14">
        <f t="shared" si="67"/>
        <v>0.616363636363636</v>
      </c>
      <c r="S124" s="14">
        <f t="shared" si="58"/>
        <v>3.3201238410637504</v>
      </c>
      <c r="T124" s="37">
        <f t="shared" si="59"/>
        <v>5.5130999999999872</v>
      </c>
      <c r="U124" s="37">
        <f t="shared" si="68"/>
        <v>0.60222449095132646</v>
      </c>
      <c r="V124" s="37">
        <f t="shared" si="60"/>
        <v>1.8484930555636304E-2</v>
      </c>
      <c r="W124" s="37">
        <f t="shared" si="61"/>
        <v>0.45848493055563527</v>
      </c>
      <c r="X124" s="14">
        <f t="shared" si="69"/>
        <v>3.5315297353659205</v>
      </c>
      <c r="Y124" s="33">
        <f t="shared" si="62"/>
        <v>3531.5297353659207</v>
      </c>
      <c r="Z124" s="33">
        <f t="shared" si="70"/>
        <v>4355.5027434834919</v>
      </c>
      <c r="AA124" s="33">
        <f t="shared" si="50"/>
        <v>68.999999999999901</v>
      </c>
      <c r="AB124" s="43"/>
      <c r="AC124" s="43"/>
      <c r="AD124" s="43"/>
      <c r="AE124" s="43"/>
      <c r="AF124" s="43"/>
      <c r="AG124" s="65"/>
      <c r="AH124" s="43"/>
      <c r="AI124" s="62"/>
      <c r="AJ124" s="63"/>
      <c r="AK124" s="63"/>
      <c r="AL124" s="65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</row>
    <row r="125" spans="1:52" ht="12.9" customHeight="1" x14ac:dyDescent="0.3">
      <c r="A125" s="42"/>
      <c r="B125" s="16">
        <v>0.69999999999999896</v>
      </c>
      <c r="C125" s="14">
        <f t="shared" si="63"/>
        <v>460.36</v>
      </c>
      <c r="D125" s="14">
        <f t="shared" si="51"/>
        <v>0.35714285714285765</v>
      </c>
      <c r="E125" s="14">
        <f t="shared" si="64"/>
        <v>0.69428571428571417</v>
      </c>
      <c r="F125" s="14">
        <f t="shared" si="52"/>
        <v>0.84050745871764654</v>
      </c>
      <c r="G125" s="37">
        <f t="shared" si="53"/>
        <v>5.6349999999999874</v>
      </c>
      <c r="H125" s="37">
        <f t="shared" si="54"/>
        <v>0.14915837776710708</v>
      </c>
      <c r="I125" s="37">
        <f t="shared" si="55"/>
        <v>1.1339562516878197E-3</v>
      </c>
      <c r="J125" s="37">
        <f t="shared" si="56"/>
        <v>0.70113395625168673</v>
      </c>
      <c r="K125" s="14">
        <f t="shared" si="65"/>
        <v>0.8425506399462106</v>
      </c>
      <c r="L125" s="33">
        <f t="shared" si="66"/>
        <v>842.55063994621059</v>
      </c>
      <c r="M125" s="23">
        <f>+((60-30)/63)</f>
        <v>0.47619047619047616</v>
      </c>
      <c r="N125" s="81">
        <v>1</v>
      </c>
      <c r="O125" s="16">
        <f t="shared" si="48"/>
        <v>0.44999999999999896</v>
      </c>
      <c r="P125" s="14">
        <f t="shared" si="49"/>
        <v>460.36</v>
      </c>
      <c r="Q125" s="14">
        <f t="shared" si="57"/>
        <v>1.1111111111111136</v>
      </c>
      <c r="R125" s="14">
        <f t="shared" si="67"/>
        <v>0.6188888888888886</v>
      </c>
      <c r="S125" s="14">
        <f t="shared" si="58"/>
        <v>3.4480195232643926</v>
      </c>
      <c r="T125" s="37">
        <f t="shared" si="59"/>
        <v>5.6349999999999874</v>
      </c>
      <c r="U125" s="37">
        <f t="shared" si="68"/>
        <v>0.61189343802385099</v>
      </c>
      <c r="V125" s="37">
        <f t="shared" si="60"/>
        <v>1.9083260932550885E-2</v>
      </c>
      <c r="W125" s="37">
        <f t="shared" si="61"/>
        <v>0.46908326093254982</v>
      </c>
      <c r="X125" s="14">
        <f t="shared" si="69"/>
        <v>3.6696601765532022</v>
      </c>
      <c r="Y125" s="33">
        <f t="shared" si="62"/>
        <v>3669.6601765532023</v>
      </c>
      <c r="Z125" s="33">
        <f t="shared" si="70"/>
        <v>4512.2108164994133</v>
      </c>
      <c r="AA125" s="33">
        <f t="shared" si="50"/>
        <v>69.999999999999901</v>
      </c>
      <c r="AB125" s="43"/>
      <c r="AC125" s="43"/>
      <c r="AD125" s="43"/>
      <c r="AE125" s="43"/>
      <c r="AF125" s="43"/>
      <c r="AG125" s="108"/>
      <c r="AH125" s="55"/>
      <c r="AI125" s="62"/>
      <c r="AJ125" s="63"/>
      <c r="AK125" s="63"/>
      <c r="AL125" s="65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</row>
    <row r="126" spans="1:52" ht="12.9" customHeight="1" x14ac:dyDescent="0.3">
      <c r="A126" s="42"/>
      <c r="B126" s="16">
        <v>0.70999999999999897</v>
      </c>
      <c r="C126" s="14">
        <f t="shared" si="63"/>
        <v>460.37</v>
      </c>
      <c r="D126" s="14">
        <f t="shared" si="51"/>
        <v>0.35211267605633856</v>
      </c>
      <c r="E126" s="14">
        <f t="shared" si="64"/>
        <v>0.69478873239436612</v>
      </c>
      <c r="F126" s="14">
        <f t="shared" si="52"/>
        <v>0.85920455809679963</v>
      </c>
      <c r="G126" s="37">
        <f t="shared" si="53"/>
        <v>5.7580999999999873</v>
      </c>
      <c r="H126" s="37">
        <f t="shared" si="54"/>
        <v>0.14921667878237641</v>
      </c>
      <c r="I126" s="37">
        <f t="shared" si="55"/>
        <v>1.1348428759858766E-3</v>
      </c>
      <c r="J126" s="37">
        <f t="shared" si="56"/>
        <v>0.71113484287598483</v>
      </c>
      <c r="K126" s="14">
        <f t="shared" si="65"/>
        <v>0.86126537153826987</v>
      </c>
      <c r="L126" s="33">
        <f t="shared" si="66"/>
        <v>861.26537153826985</v>
      </c>
      <c r="M126" s="4"/>
      <c r="N126" s="81">
        <v>1</v>
      </c>
      <c r="O126" s="16">
        <f t="shared" si="48"/>
        <v>0.45999999999999897</v>
      </c>
      <c r="P126" s="14">
        <f t="shared" si="49"/>
        <v>460.37</v>
      </c>
      <c r="Q126" s="14">
        <f t="shared" si="57"/>
        <v>1.0869565217391328</v>
      </c>
      <c r="R126" s="14">
        <f t="shared" si="67"/>
        <v>0.62130434782608668</v>
      </c>
      <c r="S126" s="14">
        <f t="shared" si="58"/>
        <v>3.5774980038428961</v>
      </c>
      <c r="T126" s="37">
        <f t="shared" si="59"/>
        <v>5.7580999999999873</v>
      </c>
      <c r="U126" s="37">
        <f t="shared" si="68"/>
        <v>0.62129834560756225</v>
      </c>
      <c r="V126" s="37">
        <f t="shared" si="60"/>
        <v>1.9674395221951777E-2</v>
      </c>
      <c r="W126" s="37">
        <f t="shared" si="61"/>
        <v>0.47967439522195077</v>
      </c>
      <c r="X126" s="14">
        <f t="shared" si="69"/>
        <v>3.809451577640441</v>
      </c>
      <c r="Y126" s="33">
        <f t="shared" si="62"/>
        <v>3809.451577640441</v>
      </c>
      <c r="Z126" s="33">
        <f t="shared" si="70"/>
        <v>4670.7169491787108</v>
      </c>
      <c r="AA126" s="33">
        <f t="shared" si="50"/>
        <v>70.999999999999901</v>
      </c>
      <c r="AB126" s="43"/>
      <c r="AC126" s="43"/>
      <c r="AD126" s="43"/>
      <c r="AE126" s="43"/>
      <c r="AF126" s="43"/>
      <c r="AG126" s="65"/>
      <c r="AH126" s="43"/>
      <c r="AI126" s="62"/>
      <c r="AJ126" s="63"/>
      <c r="AK126" s="63"/>
      <c r="AL126" s="65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</row>
    <row r="127" spans="1:52" ht="12.9" customHeight="1" x14ac:dyDescent="0.3">
      <c r="A127" s="42"/>
      <c r="B127" s="16">
        <v>0.71999999999999897</v>
      </c>
      <c r="C127" s="14">
        <f t="shared" si="63"/>
        <v>460.38000000000005</v>
      </c>
      <c r="D127" s="14">
        <f t="shared" si="51"/>
        <v>0.34722222222222271</v>
      </c>
      <c r="E127" s="14">
        <f t="shared" si="64"/>
        <v>0.69527777777777766</v>
      </c>
      <c r="F127" s="14">
        <f t="shared" si="52"/>
        <v>0.87803812964458239</v>
      </c>
      <c r="G127" s="37">
        <f t="shared" si="53"/>
        <v>5.8823999999999881</v>
      </c>
      <c r="H127" s="37">
        <f t="shared" si="54"/>
        <v>0.14926528791727597</v>
      </c>
      <c r="I127" s="37">
        <f t="shared" si="55"/>
        <v>1.1355823739565389E-3</v>
      </c>
      <c r="J127" s="37">
        <f t="shared" si="56"/>
        <v>0.72113558237395547</v>
      </c>
      <c r="K127" s="14">
        <f t="shared" si="65"/>
        <v>0.88011620812438551</v>
      </c>
      <c r="L127" s="33">
        <f t="shared" si="66"/>
        <v>880.11620812438548</v>
      </c>
      <c r="M127" s="4"/>
      <c r="N127" s="81">
        <v>1</v>
      </c>
      <c r="O127" s="16">
        <f t="shared" si="48"/>
        <v>0.46999999999999897</v>
      </c>
      <c r="P127" s="14">
        <f t="shared" si="49"/>
        <v>460.38000000000005</v>
      </c>
      <c r="Q127" s="14">
        <f t="shared" si="57"/>
        <v>1.063829787234045</v>
      </c>
      <c r="R127" s="14">
        <f t="shared" si="67"/>
        <v>0.62361702127659546</v>
      </c>
      <c r="S127" s="14">
        <f t="shared" si="58"/>
        <v>3.7085403379816975</v>
      </c>
      <c r="T127" s="37">
        <f t="shared" si="59"/>
        <v>5.8823999999999881</v>
      </c>
      <c r="U127" s="37">
        <f t="shared" si="68"/>
        <v>0.63044681388237878</v>
      </c>
      <c r="V127" s="37">
        <f t="shared" si="60"/>
        <v>2.0258062443141829E-2</v>
      </c>
      <c r="W127" s="37">
        <f t="shared" si="61"/>
        <v>0.4902580624431408</v>
      </c>
      <c r="X127" s="14">
        <f t="shared" si="69"/>
        <v>3.9508754332291147</v>
      </c>
      <c r="Y127" s="33">
        <f t="shared" si="62"/>
        <v>3950.8754332291146</v>
      </c>
      <c r="Z127" s="33">
        <f t="shared" si="70"/>
        <v>4830.9916413535002</v>
      </c>
      <c r="AA127" s="33">
        <f t="shared" si="50"/>
        <v>71.999999999999901</v>
      </c>
      <c r="AB127" s="43"/>
      <c r="AC127" s="43"/>
      <c r="AD127" s="43"/>
      <c r="AE127" s="43"/>
      <c r="AF127" s="43"/>
      <c r="AG127" s="65"/>
      <c r="AH127" s="43"/>
      <c r="AI127" s="62"/>
      <c r="AJ127" s="63"/>
      <c r="AK127" s="63"/>
      <c r="AL127" s="65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</row>
    <row r="128" spans="1:52" ht="12.9" customHeight="1" x14ac:dyDescent="0.3">
      <c r="A128" s="42"/>
      <c r="B128" s="16">
        <v>0.72999999999999898</v>
      </c>
      <c r="C128" s="14">
        <f t="shared" si="63"/>
        <v>460.39000000000004</v>
      </c>
      <c r="D128" s="14">
        <f t="shared" si="51"/>
        <v>0.34246575342465801</v>
      </c>
      <c r="E128" s="14">
        <f t="shared" si="64"/>
        <v>0.6957534246575342</v>
      </c>
      <c r="F128" s="14">
        <f t="shared" si="52"/>
        <v>0.89700719248902161</v>
      </c>
      <c r="G128" s="37">
        <f t="shared" si="53"/>
        <v>6.0078999999999869</v>
      </c>
      <c r="H128" s="37">
        <f t="shared" si="54"/>
        <v>0.14930461433929051</v>
      </c>
      <c r="I128" s="37">
        <f t="shared" si="55"/>
        <v>1.1361808288993004E-3</v>
      </c>
      <c r="J128" s="37">
        <f t="shared" si="56"/>
        <v>0.73113618082889831</v>
      </c>
      <c r="K128" s="14">
        <f t="shared" si="65"/>
        <v>0.89910217639007184</v>
      </c>
      <c r="L128" s="33">
        <f t="shared" si="66"/>
        <v>899.1021763900718</v>
      </c>
      <c r="M128" s="4"/>
      <c r="N128" s="81">
        <v>1</v>
      </c>
      <c r="O128" s="16">
        <f t="shared" si="48"/>
        <v>0.47999999999999898</v>
      </c>
      <c r="P128" s="14">
        <f t="shared" si="49"/>
        <v>460.39000000000004</v>
      </c>
      <c r="Q128" s="14">
        <f t="shared" si="57"/>
        <v>1.041666666666669</v>
      </c>
      <c r="R128" s="14">
        <f t="shared" si="67"/>
        <v>0.62583333333333302</v>
      </c>
      <c r="S128" s="14">
        <f t="shared" si="58"/>
        <v>3.8411282405043305</v>
      </c>
      <c r="T128" s="37">
        <f t="shared" si="59"/>
        <v>6.0078999999999869</v>
      </c>
      <c r="U128" s="37">
        <f t="shared" si="68"/>
        <v>0.6393462342090146</v>
      </c>
      <c r="V128" s="37">
        <f t="shared" si="60"/>
        <v>2.0834026870400008E-2</v>
      </c>
      <c r="W128" s="37">
        <f t="shared" si="61"/>
        <v>0.50083402687039902</v>
      </c>
      <c r="X128" s="14">
        <f t="shared" si="69"/>
        <v>4.0939043519481517</v>
      </c>
      <c r="Y128" s="33">
        <f t="shared" si="62"/>
        <v>4093.9043519481515</v>
      </c>
      <c r="Z128" s="33">
        <f t="shared" si="70"/>
        <v>4993.0065283382237</v>
      </c>
      <c r="AA128" s="33">
        <f t="shared" si="50"/>
        <v>72.999999999999901</v>
      </c>
      <c r="AB128" s="43"/>
      <c r="AC128" s="43"/>
      <c r="AD128" s="43"/>
      <c r="AE128" s="43"/>
      <c r="AF128" s="43"/>
      <c r="AG128" s="65"/>
      <c r="AH128" s="43"/>
      <c r="AI128" s="62"/>
      <c r="AJ128" s="63"/>
      <c r="AK128" s="63"/>
      <c r="AL128" s="65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</row>
    <row r="129" spans="1:52" ht="12.9" customHeight="1" x14ac:dyDescent="0.3">
      <c r="A129" s="42"/>
      <c r="B129" s="16">
        <v>0.73999999999999899</v>
      </c>
      <c r="C129" s="14">
        <f t="shared" si="63"/>
        <v>460.40000000000003</v>
      </c>
      <c r="D129" s="14">
        <f t="shared" si="51"/>
        <v>0.33783783783783827</v>
      </c>
      <c r="E129" s="14">
        <f t="shared" si="64"/>
        <v>0.69621621621621621</v>
      </c>
      <c r="F129" s="14">
        <f t="shared" si="52"/>
        <v>0.91611078659017886</v>
      </c>
      <c r="G129" s="37">
        <f t="shared" si="53"/>
        <v>6.1345999999999874</v>
      </c>
      <c r="H129" s="37">
        <f t="shared" si="54"/>
        <v>0.14933504818410015</v>
      </c>
      <c r="I129" s="37">
        <f t="shared" si="55"/>
        <v>1.1366440681013002E-3</v>
      </c>
      <c r="J129" s="37">
        <f t="shared" si="56"/>
        <v>0.74113664406810031</v>
      </c>
      <c r="K129" s="14">
        <f t="shared" si="65"/>
        <v>0.91822232371149071</v>
      </c>
      <c r="L129" s="33">
        <f t="shared" si="66"/>
        <v>918.22232371149073</v>
      </c>
      <c r="M129" s="4"/>
      <c r="N129" s="81">
        <v>1</v>
      </c>
      <c r="O129" s="16">
        <f t="shared" si="48"/>
        <v>0.48999999999999899</v>
      </c>
      <c r="P129" s="14">
        <f t="shared" si="49"/>
        <v>460.40000000000003</v>
      </c>
      <c r="Q129" s="14">
        <f t="shared" si="57"/>
        <v>1.0204081632653081</v>
      </c>
      <c r="R129" s="14">
        <f t="shared" si="67"/>
        <v>0.62795918367346915</v>
      </c>
      <c r="S129" s="14">
        <f t="shared" si="58"/>
        <v>3.9752440486795764</v>
      </c>
      <c r="T129" s="37">
        <f t="shared" si="59"/>
        <v>6.1345999999999874</v>
      </c>
      <c r="U129" s="37">
        <f t="shared" si="68"/>
        <v>0.64800378976291606</v>
      </c>
      <c r="V129" s="37">
        <f t="shared" si="60"/>
        <v>2.1402085196080608E-2</v>
      </c>
      <c r="W129" s="37">
        <f t="shared" si="61"/>
        <v>0.51140208519607955</v>
      </c>
      <c r="X129" s="14">
        <f t="shared" si="69"/>
        <v>4.2385120068650277</v>
      </c>
      <c r="Y129" s="33">
        <f t="shared" si="62"/>
        <v>4238.5120068650276</v>
      </c>
      <c r="Z129" s="33">
        <f t="shared" si="70"/>
        <v>5156.734330576518</v>
      </c>
      <c r="AA129" s="33">
        <f t="shared" si="50"/>
        <v>73.999999999999901</v>
      </c>
      <c r="AB129" s="43"/>
      <c r="AC129" s="43"/>
      <c r="AD129" s="43"/>
      <c r="AE129" s="43"/>
      <c r="AF129" s="43"/>
      <c r="AG129" s="65"/>
      <c r="AH129" s="43"/>
      <c r="AI129" s="62"/>
      <c r="AJ129" s="63"/>
      <c r="AK129" s="63"/>
      <c r="AL129" s="65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</row>
    <row r="130" spans="1:52" ht="12.9" customHeight="1" x14ac:dyDescent="0.3">
      <c r="A130" s="42"/>
      <c r="B130" s="16">
        <v>0.749999999999999</v>
      </c>
      <c r="C130" s="14">
        <f t="shared" si="63"/>
        <v>460.41</v>
      </c>
      <c r="D130" s="14">
        <f t="shared" si="51"/>
        <v>0.33333333333333376</v>
      </c>
      <c r="E130" s="14">
        <f t="shared" si="64"/>
        <v>0.69666666666666666</v>
      </c>
      <c r="F130" s="14">
        <f t="shared" si="52"/>
        <v>0.93534797201362252</v>
      </c>
      <c r="G130" s="37">
        <f t="shared" si="53"/>
        <v>6.2624999999999869</v>
      </c>
      <c r="H130" s="37">
        <f t="shared" si="54"/>
        <v>0.14935696159898196</v>
      </c>
      <c r="I130" s="37">
        <f t="shared" si="55"/>
        <v>1.1369776747237395E-3</v>
      </c>
      <c r="J130" s="37">
        <f t="shared" si="56"/>
        <v>0.75113697767472276</v>
      </c>
      <c r="K130" s="14">
        <f t="shared" si="65"/>
        <v>0.93747571742887603</v>
      </c>
      <c r="L130" s="33">
        <f t="shared" si="66"/>
        <v>937.47571742887601</v>
      </c>
      <c r="M130" s="4"/>
      <c r="N130" s="81">
        <v>1</v>
      </c>
      <c r="O130" s="16">
        <f t="shared" si="48"/>
        <v>0.499999999999999</v>
      </c>
      <c r="P130" s="14">
        <f t="shared" si="49"/>
        <v>460.41</v>
      </c>
      <c r="Q130" s="14">
        <f t="shared" si="57"/>
        <v>1.000000000000002</v>
      </c>
      <c r="R130" s="14">
        <f t="shared" si="67"/>
        <v>0.62999999999999978</v>
      </c>
      <c r="S130" s="14">
        <f t="shared" si="58"/>
        <v>4.1108706878835148</v>
      </c>
      <c r="T130" s="37">
        <f t="shared" si="59"/>
        <v>6.2624999999999869</v>
      </c>
      <c r="U130" s="37">
        <f t="shared" si="68"/>
        <v>0.6564264571470696</v>
      </c>
      <c r="V130" s="37">
        <f t="shared" si="60"/>
        <v>2.1962063896159713E-2</v>
      </c>
      <c r="W130" s="37">
        <f t="shared" si="61"/>
        <v>0.52196206389615873</v>
      </c>
      <c r="X130" s="14">
        <f t="shared" si="69"/>
        <v>4.3846730880063562</v>
      </c>
      <c r="Y130" s="33">
        <f t="shared" si="62"/>
        <v>4384.673088006356</v>
      </c>
      <c r="Z130" s="33">
        <f t="shared" si="70"/>
        <v>5322.1488054352321</v>
      </c>
      <c r="AA130" s="33">
        <f t="shared" si="50"/>
        <v>74.999999999999901</v>
      </c>
      <c r="AB130" s="43"/>
      <c r="AC130" s="43"/>
      <c r="AD130" s="43"/>
      <c r="AE130" s="43"/>
      <c r="AF130" s="43"/>
      <c r="AG130" s="65"/>
      <c r="AH130" s="43"/>
      <c r="AI130" s="62"/>
      <c r="AJ130" s="63"/>
      <c r="AK130" s="63"/>
      <c r="AL130" s="65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</row>
    <row r="131" spans="1:52" ht="12.9" customHeight="1" x14ac:dyDescent="0.3">
      <c r="A131" s="42"/>
      <c r="B131" s="16">
        <v>0.75999999999999901</v>
      </c>
      <c r="C131" s="14">
        <f t="shared" si="63"/>
        <v>460.42</v>
      </c>
      <c r="D131" s="14">
        <f t="shared" si="51"/>
        <v>0.32894736842105304</v>
      </c>
      <c r="E131" s="14">
        <f t="shared" si="64"/>
        <v>0.69710526315789467</v>
      </c>
      <c r="F131" s="14">
        <f t="shared" si="52"/>
        <v>0.95471782823885531</v>
      </c>
      <c r="G131" s="37">
        <f t="shared" si="53"/>
        <v>6.391599999999988</v>
      </c>
      <c r="H131" s="37">
        <f t="shared" si="54"/>
        <v>0.14937070971882738</v>
      </c>
      <c r="I131" s="37">
        <f t="shared" si="55"/>
        <v>1.1371869990777874E-3</v>
      </c>
      <c r="J131" s="37">
        <f t="shared" si="56"/>
        <v>0.76113718699907684</v>
      </c>
      <c r="K131" s="14">
        <f t="shared" si="65"/>
        <v>0.95686144415525509</v>
      </c>
      <c r="L131" s="33">
        <f t="shared" si="66"/>
        <v>956.86144415525507</v>
      </c>
      <c r="M131" s="4"/>
      <c r="N131" s="81">
        <v>1</v>
      </c>
      <c r="O131" s="16">
        <f t="shared" si="48"/>
        <v>0.50999999999999901</v>
      </c>
      <c r="P131" s="14">
        <f t="shared" si="49"/>
        <v>460.42</v>
      </c>
      <c r="Q131" s="14">
        <f t="shared" si="57"/>
        <v>0.98039215686274706</v>
      </c>
      <c r="R131" s="14">
        <f t="shared" si="67"/>
        <v>0.63196078431372527</v>
      </c>
      <c r="S131" s="14">
        <f t="shared" si="58"/>
        <v>4.2479916398443374</v>
      </c>
      <c r="T131" s="37">
        <f t="shared" si="59"/>
        <v>6.391599999999988</v>
      </c>
      <c r="U131" s="37">
        <f t="shared" si="68"/>
        <v>0.66462100879972863</v>
      </c>
      <c r="V131" s="37">
        <f t="shared" si="60"/>
        <v>2.2513816785829199E-2</v>
      </c>
      <c r="W131" s="37">
        <f t="shared" si="61"/>
        <v>0.53251381678582821</v>
      </c>
      <c r="X131" s="14">
        <f t="shared" si="69"/>
        <v>4.5323632569257688</v>
      </c>
      <c r="Y131" s="33">
        <f t="shared" si="62"/>
        <v>4532.3632569257688</v>
      </c>
      <c r="Z131" s="33">
        <f t="shared" si="70"/>
        <v>5489.2247010810243</v>
      </c>
      <c r="AA131" s="33">
        <f t="shared" si="50"/>
        <v>75.999999999999901</v>
      </c>
      <c r="AB131" s="43"/>
      <c r="AC131" s="43"/>
      <c r="AD131" s="43"/>
      <c r="AE131" s="43"/>
      <c r="AF131" s="43"/>
      <c r="AG131" s="65"/>
      <c r="AH131" s="43"/>
      <c r="AI131" s="62"/>
      <c r="AJ131" s="63"/>
      <c r="AK131" s="63"/>
      <c r="AL131" s="65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</row>
    <row r="132" spans="1:52" ht="12.9" customHeight="1" x14ac:dyDescent="0.3">
      <c r="A132" s="42"/>
      <c r="B132" s="16">
        <v>0.76999999999999902</v>
      </c>
      <c r="C132" s="14">
        <f t="shared" si="63"/>
        <v>460.43</v>
      </c>
      <c r="D132" s="14">
        <f t="shared" si="51"/>
        <v>0.32467532467532512</v>
      </c>
      <c r="E132" s="14">
        <f t="shared" si="64"/>
        <v>0.69753246753246745</v>
      </c>
      <c r="F132" s="14">
        <f t="shared" si="52"/>
        <v>0.97421945350057348</v>
      </c>
      <c r="G132" s="37">
        <f t="shared" si="53"/>
        <v>6.5218999999999863</v>
      </c>
      <c r="H132" s="37">
        <f t="shared" si="54"/>
        <v>0.1493766315798426</v>
      </c>
      <c r="I132" s="37">
        <f t="shared" si="55"/>
        <v>1.1372771693241605E-3</v>
      </c>
      <c r="J132" s="37">
        <f t="shared" si="56"/>
        <v>0.77113727716932323</v>
      </c>
      <c r="K132" s="14">
        <f t="shared" si="65"/>
        <v>0.97637860911829921</v>
      </c>
      <c r="L132" s="33">
        <f t="shared" si="66"/>
        <v>976.37860911829921</v>
      </c>
      <c r="M132" s="4"/>
      <c r="N132" s="81">
        <v>1</v>
      </c>
      <c r="O132" s="16">
        <f t="shared" si="48"/>
        <v>0.51999999999999902</v>
      </c>
      <c r="P132" s="14">
        <f t="shared" si="49"/>
        <v>460.43</v>
      </c>
      <c r="Q132" s="14">
        <f t="shared" si="57"/>
        <v>0.96153846153846334</v>
      </c>
      <c r="R132" s="14">
        <f t="shared" si="67"/>
        <v>0.63384615384615361</v>
      </c>
      <c r="S132" s="14">
        <f t="shared" si="58"/>
        <v>4.3865909132263381</v>
      </c>
      <c r="T132" s="37">
        <f t="shared" si="59"/>
        <v>6.5218999999999863</v>
      </c>
      <c r="U132" s="37">
        <f t="shared" si="68"/>
        <v>0.67259401604231084</v>
      </c>
      <c r="V132" s="37">
        <f t="shared" si="60"/>
        <v>2.3057222753105212E-2</v>
      </c>
      <c r="W132" s="37">
        <f t="shared" si="61"/>
        <v>0.5430572227531042</v>
      </c>
      <c r="X132" s="14">
        <f t="shared" si="69"/>
        <v>4.681559103255168</v>
      </c>
      <c r="Y132" s="33">
        <f t="shared" si="62"/>
        <v>4681.5591032551683</v>
      </c>
      <c r="Z132" s="33">
        <f t="shared" si="70"/>
        <v>5657.9377123734675</v>
      </c>
      <c r="AA132" s="33">
        <f t="shared" si="50"/>
        <v>76.999999999999901</v>
      </c>
      <c r="AB132" s="43"/>
      <c r="AC132" s="43"/>
      <c r="AD132" s="43"/>
      <c r="AE132" s="43"/>
      <c r="AF132" s="43"/>
      <c r="AG132" s="65"/>
      <c r="AH132" s="43"/>
      <c r="AI132" s="62"/>
      <c r="AJ132" s="63"/>
      <c r="AK132" s="63"/>
      <c r="AL132" s="65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</row>
    <row r="133" spans="1:52" ht="12.9" customHeight="1" x14ac:dyDescent="0.3">
      <c r="A133" s="42"/>
      <c r="B133" s="16">
        <v>0.77999999999999903</v>
      </c>
      <c r="C133" s="14">
        <f t="shared" si="63"/>
        <v>460.44</v>
      </c>
      <c r="D133" s="14">
        <f t="shared" si="51"/>
        <v>0.32051282051282093</v>
      </c>
      <c r="E133" s="14">
        <f t="shared" si="64"/>
        <v>0.69794871794871793</v>
      </c>
      <c r="F133" s="14">
        <f t="shared" si="52"/>
        <v>0.99385196416077781</v>
      </c>
      <c r="G133" s="37">
        <f t="shared" si="53"/>
        <v>6.6533999999999871</v>
      </c>
      <c r="H133" s="37">
        <f t="shared" si="54"/>
        <v>0.14937505097555831</v>
      </c>
      <c r="I133" s="37">
        <f t="shared" si="55"/>
        <v>1.1372531016284732E-3</v>
      </c>
      <c r="J133" s="37">
        <f t="shared" si="56"/>
        <v>0.78113725310162752</v>
      </c>
      <c r="K133" s="14">
        <f t="shared" si="65"/>
        <v>0.9960263355332909</v>
      </c>
      <c r="L133" s="33">
        <f t="shared" si="66"/>
        <v>996.02633553329088</v>
      </c>
      <c r="M133" s="4"/>
      <c r="N133" s="81">
        <v>1</v>
      </c>
      <c r="O133" s="16">
        <f t="shared" si="48"/>
        <v>0.52999999999999903</v>
      </c>
      <c r="P133" s="14">
        <f t="shared" si="49"/>
        <v>460.44</v>
      </c>
      <c r="Q133" s="14">
        <f t="shared" si="57"/>
        <v>0.94339622641509602</v>
      </c>
      <c r="R133" s="14">
        <f t="shared" si="67"/>
        <v>0.63566037735849035</v>
      </c>
      <c r="S133" s="14">
        <f t="shared" si="58"/>
        <v>4.5266530163369456</v>
      </c>
      <c r="T133" s="37">
        <f t="shared" si="59"/>
        <v>6.6533999999999871</v>
      </c>
      <c r="U133" s="37">
        <f t="shared" si="68"/>
        <v>0.68035185263729137</v>
      </c>
      <c r="V133" s="37">
        <f t="shared" si="60"/>
        <v>2.3592183658868227E-2</v>
      </c>
      <c r="W133" s="37">
        <f t="shared" si="61"/>
        <v>0.55359218365886731</v>
      </c>
      <c r="X133" s="14">
        <f t="shared" si="69"/>
        <v>4.8322381031739479</v>
      </c>
      <c r="Y133" s="33">
        <f t="shared" si="62"/>
        <v>4832.2381031739478</v>
      </c>
      <c r="Z133" s="33">
        <f t="shared" si="70"/>
        <v>5828.2644387072387</v>
      </c>
      <c r="AA133" s="33">
        <f t="shared" si="50"/>
        <v>77.999999999999901</v>
      </c>
      <c r="AB133" s="43"/>
      <c r="AC133" s="43"/>
      <c r="AD133" s="43"/>
      <c r="AE133" s="43"/>
      <c r="AF133" s="43"/>
      <c r="AG133" s="65"/>
      <c r="AH133" s="43"/>
      <c r="AI133" s="62"/>
      <c r="AJ133" s="63"/>
      <c r="AK133" s="63"/>
      <c r="AL133" s="65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</row>
    <row r="134" spans="1:52" ht="12.9" customHeight="1" x14ac:dyDescent="0.3">
      <c r="A134" s="42"/>
      <c r="B134" s="16">
        <v>0.78999999999999904</v>
      </c>
      <c r="C134" s="14">
        <f t="shared" si="63"/>
        <v>460.45000000000005</v>
      </c>
      <c r="D134" s="14">
        <f t="shared" si="51"/>
        <v>0.31645569620253206</v>
      </c>
      <c r="E134" s="14">
        <f t="shared" si="64"/>
        <v>0.69835443037974676</v>
      </c>
      <c r="F134" s="14">
        <f t="shared" si="52"/>
        <v>1.0136144941099039</v>
      </c>
      <c r="G134" s="37">
        <f t="shared" si="53"/>
        <v>6.7860999999999878</v>
      </c>
      <c r="H134" s="37">
        <f t="shared" si="54"/>
        <v>0.14936627725938401</v>
      </c>
      <c r="I134" s="37">
        <f t="shared" si="55"/>
        <v>1.1371195098026084E-3</v>
      </c>
      <c r="J134" s="37">
        <f t="shared" si="56"/>
        <v>0.79113711950980159</v>
      </c>
      <c r="K134" s="14">
        <f t="shared" si="65"/>
        <v>1.0158037640053355</v>
      </c>
      <c r="L134" s="33">
        <f t="shared" si="66"/>
        <v>1015.8037640053354</v>
      </c>
      <c r="M134" s="4"/>
      <c r="N134" s="81">
        <v>1</v>
      </c>
      <c r="O134" s="16">
        <f t="shared" si="48"/>
        <v>0.53999999999999904</v>
      </c>
      <c r="P134" s="14">
        <f t="shared" si="49"/>
        <v>460.45000000000005</v>
      </c>
      <c r="Q134" s="14">
        <f t="shared" si="57"/>
        <v>0.9259259259259276</v>
      </c>
      <c r="R134" s="14">
        <f t="shared" si="67"/>
        <v>0.6374074074074072</v>
      </c>
      <c r="S134" s="14">
        <f t="shared" si="58"/>
        <v>4.6681629317644724</v>
      </c>
      <c r="T134" s="37">
        <f t="shared" si="59"/>
        <v>6.7860999999999878</v>
      </c>
      <c r="U134" s="37">
        <f t="shared" si="68"/>
        <v>0.68790069874662629</v>
      </c>
      <c r="V134" s="37">
        <f t="shared" si="60"/>
        <v>2.4118622392257729E-2</v>
      </c>
      <c r="W134" s="37">
        <f t="shared" si="61"/>
        <v>0.56411862239225674</v>
      </c>
      <c r="X134" s="14">
        <f t="shared" si="69"/>
        <v>4.9843785797299498</v>
      </c>
      <c r="Y134" s="33">
        <f t="shared" si="62"/>
        <v>4984.3785797299497</v>
      </c>
      <c r="Z134" s="33">
        <f t="shared" si="70"/>
        <v>6000.182343735285</v>
      </c>
      <c r="AA134" s="33">
        <f t="shared" si="50"/>
        <v>78.999999999999901</v>
      </c>
      <c r="AB134" s="43"/>
      <c r="AC134" s="43"/>
      <c r="AD134" s="43"/>
      <c r="AE134" s="43"/>
      <c r="AF134" s="43"/>
      <c r="AG134" s="65"/>
      <c r="AH134" s="43"/>
      <c r="AI134" s="62"/>
      <c r="AJ134" s="63"/>
      <c r="AK134" s="63"/>
      <c r="AL134" s="65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</row>
    <row r="135" spans="1:52" ht="12.9" customHeight="1" x14ac:dyDescent="0.3">
      <c r="A135" s="42"/>
      <c r="B135" s="16">
        <v>0.79999999999999905</v>
      </c>
      <c r="C135" s="14">
        <f t="shared" si="63"/>
        <v>460.46000000000004</v>
      </c>
      <c r="D135" s="14">
        <f t="shared" si="51"/>
        <v>0.31250000000000039</v>
      </c>
      <c r="E135" s="14">
        <f t="shared" si="64"/>
        <v>0.69874999999999998</v>
      </c>
      <c r="F135" s="14">
        <f t="shared" si="52"/>
        <v>1.0335061941952723</v>
      </c>
      <c r="G135" s="37">
        <f t="shared" si="53"/>
        <v>6.9199999999999875</v>
      </c>
      <c r="H135" s="37">
        <f t="shared" si="54"/>
        <v>0.14935060609758297</v>
      </c>
      <c r="I135" s="37">
        <f t="shared" si="55"/>
        <v>1.1368809144605193E-3</v>
      </c>
      <c r="J135" s="37">
        <f t="shared" si="56"/>
        <v>0.80113688091445956</v>
      </c>
      <c r="K135" s="14">
        <f t="shared" si="65"/>
        <v>1.035710051959098</v>
      </c>
      <c r="L135" s="33">
        <f t="shared" si="66"/>
        <v>1035.7100519590981</v>
      </c>
      <c r="M135" s="4"/>
      <c r="N135" s="81">
        <v>1</v>
      </c>
      <c r="O135" s="16">
        <f t="shared" si="48"/>
        <v>0.54999999999999905</v>
      </c>
      <c r="P135" s="14">
        <f t="shared" si="49"/>
        <v>460.46000000000004</v>
      </c>
      <c r="Q135" s="14">
        <f t="shared" si="57"/>
        <v>0.90909090909091061</v>
      </c>
      <c r="R135" s="14">
        <f t="shared" si="67"/>
        <v>0.63909090909090893</v>
      </c>
      <c r="S135" s="14">
        <f t="shared" si="58"/>
        <v>4.8111060927750673</v>
      </c>
      <c r="T135" s="37">
        <f t="shared" si="59"/>
        <v>6.9199999999999875</v>
      </c>
      <c r="U135" s="37">
        <f t="shared" si="68"/>
        <v>0.69524654519871043</v>
      </c>
      <c r="V135" s="37">
        <f t="shared" si="60"/>
        <v>2.4636481070883919E-2</v>
      </c>
      <c r="W135" s="37">
        <f t="shared" si="61"/>
        <v>0.57463648107088294</v>
      </c>
      <c r="X135" s="14">
        <f t="shared" si="69"/>
        <v>5.13795966494546</v>
      </c>
      <c r="Y135" s="33">
        <f t="shared" si="62"/>
        <v>5137.9596649454597</v>
      </c>
      <c r="Z135" s="33">
        <f t="shared" si="70"/>
        <v>6173.6697169045583</v>
      </c>
      <c r="AA135" s="33">
        <f t="shared" si="50"/>
        <v>79.999999999999901</v>
      </c>
      <c r="AB135" s="43"/>
      <c r="AC135" s="43"/>
      <c r="AD135" s="43"/>
      <c r="AE135" s="43"/>
      <c r="AF135" s="43"/>
      <c r="AG135" s="65"/>
      <c r="AH135" s="43"/>
      <c r="AI135" s="62"/>
      <c r="AJ135" s="63"/>
      <c r="AK135" s="63"/>
      <c r="AL135" s="65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</row>
    <row r="136" spans="1:52" ht="12.9" customHeight="1" x14ac:dyDescent="0.3">
      <c r="A136" s="42"/>
      <c r="B136" s="16">
        <v>0.80999999999999905</v>
      </c>
      <c r="C136" s="14">
        <f t="shared" si="63"/>
        <v>460.47</v>
      </c>
      <c r="D136" s="14">
        <f t="shared" si="51"/>
        <v>0.30864197530864235</v>
      </c>
      <c r="E136" s="14">
        <f t="shared" si="64"/>
        <v>0.69913580246913576</v>
      </c>
      <c r="F136" s="14">
        <f t="shared" si="52"/>
        <v>1.0535262316752803</v>
      </c>
      <c r="G136" s="37">
        <f t="shared" si="53"/>
        <v>7.055099999999987</v>
      </c>
      <c r="H136" s="37">
        <f t="shared" si="54"/>
        <v>0.1493283201762246</v>
      </c>
      <c r="I136" s="37">
        <f t="shared" si="55"/>
        <v>1.1365416517152419E-3</v>
      </c>
      <c r="J136" s="37">
        <f t="shared" si="56"/>
        <v>0.81113654165171434</v>
      </c>
      <c r="K136" s="14">
        <f t="shared" si="65"/>
        <v>1.0557443730944474</v>
      </c>
      <c r="L136" s="33">
        <f t="shared" si="66"/>
        <v>1055.7443730944474</v>
      </c>
      <c r="M136" s="4"/>
      <c r="N136" s="81">
        <v>1</v>
      </c>
      <c r="O136" s="16">
        <f t="shared" si="48"/>
        <v>0.55999999999999905</v>
      </c>
      <c r="P136" s="14">
        <f t="shared" si="49"/>
        <v>460.47</v>
      </c>
      <c r="Q136" s="14">
        <f t="shared" si="57"/>
        <v>0.89285714285714435</v>
      </c>
      <c r="R136" s="14">
        <f t="shared" si="67"/>
        <v>0.64071428571428557</v>
      </c>
      <c r="S136" s="14">
        <f t="shared" si="58"/>
        <v>4.9554683613155959</v>
      </c>
      <c r="T136" s="37">
        <f t="shared" si="59"/>
        <v>7.055099999999987</v>
      </c>
      <c r="U136" s="37">
        <f t="shared" si="68"/>
        <v>0.70239519798664862</v>
      </c>
      <c r="V136" s="37">
        <f t="shared" si="60"/>
        <v>2.5145719375876823E-2</v>
      </c>
      <c r="W136" s="37">
        <f t="shared" si="61"/>
        <v>0.58514571937587589</v>
      </c>
      <c r="X136" s="14">
        <f t="shared" si="69"/>
        <v>5.2929612636414962</v>
      </c>
      <c r="Y136" s="33">
        <f t="shared" si="62"/>
        <v>5292.9612636414959</v>
      </c>
      <c r="Z136" s="33">
        <f t="shared" si="70"/>
        <v>6348.7056367359437</v>
      </c>
      <c r="AA136" s="33">
        <f t="shared" si="50"/>
        <v>80.999999999999901</v>
      </c>
      <c r="AB136" s="43"/>
      <c r="AC136" s="43"/>
      <c r="AD136" s="43"/>
      <c r="AE136" s="43"/>
      <c r="AF136" s="43"/>
      <c r="AG136" s="65"/>
      <c r="AH136" s="43"/>
      <c r="AI136" s="62"/>
      <c r="AJ136" s="63"/>
      <c r="AK136" s="63"/>
      <c r="AL136" s="65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</row>
    <row r="137" spans="1:52" ht="12.9" customHeight="1" x14ac:dyDescent="0.3">
      <c r="A137" s="42"/>
      <c r="B137" s="16">
        <v>0.81999999999999895</v>
      </c>
      <c r="C137" s="14">
        <f t="shared" si="63"/>
        <v>460.48</v>
      </c>
      <c r="D137" s="14">
        <f t="shared" si="51"/>
        <v>0.30487804878048819</v>
      </c>
      <c r="E137" s="14">
        <f t="shared" si="64"/>
        <v>0.69951219512195117</v>
      </c>
      <c r="F137" s="14">
        <f t="shared" si="52"/>
        <v>1.0736737896978559</v>
      </c>
      <c r="G137" s="37">
        <f t="shared" si="53"/>
        <v>7.1913999999999856</v>
      </c>
      <c r="H137" s="37">
        <f t="shared" si="54"/>
        <v>0.14929968986537503</v>
      </c>
      <c r="I137" s="37">
        <f t="shared" si="55"/>
        <v>1.1361058814422613E-3</v>
      </c>
      <c r="J137" s="37">
        <f t="shared" si="56"/>
        <v>0.82113610588144126</v>
      </c>
      <c r="K137" s="14">
        <f t="shared" si="65"/>
        <v>1.0759059168665164</v>
      </c>
      <c r="L137" s="33">
        <f t="shared" si="66"/>
        <v>1075.9059168665165</v>
      </c>
      <c r="M137" s="4"/>
      <c r="N137" s="81">
        <v>1</v>
      </c>
      <c r="O137" s="16">
        <f t="shared" si="48"/>
        <v>0.56999999999999895</v>
      </c>
      <c r="P137" s="14">
        <f t="shared" si="49"/>
        <v>460.48</v>
      </c>
      <c r="Q137" s="14">
        <f t="shared" si="57"/>
        <v>0.87719298245614197</v>
      </c>
      <c r="R137" s="14">
        <f t="shared" si="67"/>
        <v>0.64228070175438579</v>
      </c>
      <c r="S137" s="14">
        <f t="shared" si="58"/>
        <v>5.101236007485082</v>
      </c>
      <c r="T137" s="37">
        <f t="shared" si="59"/>
        <v>7.1913999999999856</v>
      </c>
      <c r="U137" s="37">
        <f t="shared" si="68"/>
        <v>0.7093522829330996</v>
      </c>
      <c r="V137" s="37">
        <f t="shared" si="60"/>
        <v>2.5646313012354746E-2</v>
      </c>
      <c r="W137" s="37">
        <f t="shared" si="61"/>
        <v>0.59564631301235371</v>
      </c>
      <c r="X137" s="14">
        <f t="shared" si="69"/>
        <v>5.449364018914042</v>
      </c>
      <c r="Y137" s="33">
        <f t="shared" si="62"/>
        <v>5449.3640189140424</v>
      </c>
      <c r="Z137" s="33">
        <f t="shared" si="70"/>
        <v>6525.2699357805586</v>
      </c>
      <c r="AA137" s="33">
        <f t="shared" si="50"/>
        <v>81.999999999999901</v>
      </c>
      <c r="AB137" s="43"/>
      <c r="AC137" s="43"/>
      <c r="AD137" s="43"/>
      <c r="AE137" s="43"/>
      <c r="AF137" s="43"/>
      <c r="AG137" s="65"/>
      <c r="AH137" s="43"/>
      <c r="AI137" s="62"/>
      <c r="AJ137" s="63"/>
      <c r="AK137" s="63"/>
      <c r="AL137" s="65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</row>
    <row r="138" spans="1:52" ht="12.9" customHeight="1" x14ac:dyDescent="0.3">
      <c r="A138" s="42"/>
      <c r="B138" s="16">
        <v>0.82999999999999896</v>
      </c>
      <c r="C138" s="14">
        <f t="shared" si="63"/>
        <v>460.49</v>
      </c>
      <c r="D138" s="14">
        <f t="shared" si="51"/>
        <v>0.30120481927710879</v>
      </c>
      <c r="E138" s="14">
        <f t="shared" si="64"/>
        <v>0.6998795180722891</v>
      </c>
      <c r="F138" s="14">
        <f t="shared" si="52"/>
        <v>1.093948066801818</v>
      </c>
      <c r="G138" s="37">
        <f t="shared" si="53"/>
        <v>7.3288999999999858</v>
      </c>
      <c r="H138" s="37">
        <f t="shared" si="54"/>
        <v>0.14926497384352633</v>
      </c>
      <c r="I138" s="37">
        <f t="shared" si="55"/>
        <v>1.1355775951329562E-3</v>
      </c>
      <c r="J138" s="37">
        <f t="shared" si="56"/>
        <v>0.8311355775951319</v>
      </c>
      <c r="K138" s="14">
        <f t="shared" si="65"/>
        <v>1.0961938879887945</v>
      </c>
      <c r="L138" s="33">
        <f t="shared" si="66"/>
        <v>1096.1938879887944</v>
      </c>
      <c r="M138" s="4"/>
      <c r="N138" s="81">
        <v>1</v>
      </c>
      <c r="O138" s="16">
        <f t="shared" si="48"/>
        <v>0.57999999999999896</v>
      </c>
      <c r="P138" s="14">
        <f t="shared" si="49"/>
        <v>460.49</v>
      </c>
      <c r="Q138" s="14">
        <f t="shared" si="57"/>
        <v>0.86206896551724288</v>
      </c>
      <c r="R138" s="14">
        <f t="shared" si="67"/>
        <v>0.64379310344827567</v>
      </c>
      <c r="S138" s="14">
        <f t="shared" si="58"/>
        <v>5.2483956903514652</v>
      </c>
      <c r="T138" s="37">
        <f t="shared" si="59"/>
        <v>7.3288999999999858</v>
      </c>
      <c r="U138" s="37">
        <f t="shared" si="68"/>
        <v>0.71612325046752934</v>
      </c>
      <c r="V138" s="37">
        <f t="shared" si="60"/>
        <v>2.6138252286451568E-2</v>
      </c>
      <c r="W138" s="37">
        <f t="shared" si="61"/>
        <v>0.60613825228645057</v>
      </c>
      <c r="X138" s="14">
        <f t="shared" si="69"/>
        <v>5.6071492791965198</v>
      </c>
      <c r="Y138" s="33">
        <f t="shared" si="62"/>
        <v>5607.1492791965202</v>
      </c>
      <c r="Z138" s="33">
        <f t="shared" si="70"/>
        <v>6703.3431671853141</v>
      </c>
      <c r="AA138" s="33">
        <f t="shared" si="50"/>
        <v>82.999999999999901</v>
      </c>
      <c r="AB138" s="43"/>
      <c r="AC138" s="43"/>
      <c r="AD138" s="43"/>
      <c r="AE138" s="43"/>
      <c r="AF138" s="43"/>
      <c r="AG138" s="65"/>
      <c r="AH138" s="43"/>
      <c r="AI138" s="62"/>
      <c r="AJ138" s="63"/>
      <c r="AK138" s="63"/>
      <c r="AL138" s="65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</row>
    <row r="139" spans="1:52" ht="12.9" customHeight="1" x14ac:dyDescent="0.3">
      <c r="A139" s="42"/>
      <c r="B139" s="16">
        <v>0.83999999999999897</v>
      </c>
      <c r="C139" s="14">
        <f t="shared" si="63"/>
        <v>460.5</v>
      </c>
      <c r="D139" s="14">
        <f t="shared" si="51"/>
        <v>0.297619047619048</v>
      </c>
      <c r="E139" s="14">
        <f t="shared" si="64"/>
        <v>0.70023809523809522</v>
      </c>
      <c r="F139" s="14">
        <f t="shared" si="52"/>
        <v>1.1143482764398549</v>
      </c>
      <c r="G139" s="37">
        <f t="shared" si="53"/>
        <v>7.4675999999999849</v>
      </c>
      <c r="H139" s="37">
        <f t="shared" si="54"/>
        <v>0.14922441968502023</v>
      </c>
      <c r="I139" s="37">
        <f t="shared" si="55"/>
        <v>1.1349606233604004E-3</v>
      </c>
      <c r="J139" s="37">
        <f t="shared" si="56"/>
        <v>0.84113496062335935</v>
      </c>
      <c r="K139" s="14">
        <f t="shared" si="65"/>
        <v>1.1166075059579443</v>
      </c>
      <c r="L139" s="33">
        <f t="shared" si="66"/>
        <v>1116.6075059579443</v>
      </c>
      <c r="M139" s="4"/>
      <c r="N139" s="81">
        <v>1</v>
      </c>
      <c r="O139" s="16">
        <f t="shared" si="48"/>
        <v>0.58999999999999897</v>
      </c>
      <c r="P139" s="14">
        <f t="shared" si="49"/>
        <v>460.5</v>
      </c>
      <c r="Q139" s="14">
        <f t="shared" si="57"/>
        <v>0.84745762711864558</v>
      </c>
      <c r="R139" s="14">
        <f t="shared" si="67"/>
        <v>0.64525423728813536</v>
      </c>
      <c r="S139" s="14">
        <f t="shared" si="58"/>
        <v>5.3969344400027062</v>
      </c>
      <c r="T139" s="37">
        <f t="shared" si="59"/>
        <v>7.4675999999999849</v>
      </c>
      <c r="U139" s="37">
        <f t="shared" si="68"/>
        <v>0.72271338047066225</v>
      </c>
      <c r="V139" s="37">
        <f t="shared" si="60"/>
        <v>2.6621540790587775E-2</v>
      </c>
      <c r="W139" s="37">
        <f t="shared" si="61"/>
        <v>0.61662154079058673</v>
      </c>
      <c r="X139" s="14">
        <f t="shared" si="69"/>
        <v>5.7662990668437111</v>
      </c>
      <c r="Y139" s="33">
        <f t="shared" si="62"/>
        <v>5766.2990668437114</v>
      </c>
      <c r="Z139" s="33">
        <f t="shared" si="70"/>
        <v>6882.9065728016558</v>
      </c>
      <c r="AA139" s="33">
        <f t="shared" si="50"/>
        <v>83.999999999999901</v>
      </c>
      <c r="AB139" s="43"/>
      <c r="AC139" s="43"/>
      <c r="AD139" s="62"/>
      <c r="AE139" s="63"/>
      <c r="AF139" s="63"/>
      <c r="AG139" s="102"/>
      <c r="AH139" s="58"/>
      <c r="AI139" s="62"/>
      <c r="AJ139" s="63"/>
      <c r="AK139" s="63"/>
      <c r="AL139" s="6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</row>
    <row r="140" spans="1:52" ht="12.9" customHeight="1" x14ac:dyDescent="0.3">
      <c r="A140" s="42"/>
      <c r="B140" s="16">
        <v>0.84999999999999898</v>
      </c>
      <c r="C140" s="14">
        <f t="shared" si="63"/>
        <v>460.51000000000005</v>
      </c>
      <c r="D140" s="14">
        <f t="shared" si="51"/>
        <v>0.29411764705882387</v>
      </c>
      <c r="E140" s="14">
        <f t="shared" si="64"/>
        <v>0.70058823529411762</v>
      </c>
      <c r="F140" s="14">
        <f t="shared" si="52"/>
        <v>1.1348736465219356</v>
      </c>
      <c r="G140" s="37">
        <f t="shared" si="53"/>
        <v>7.6074999999999857</v>
      </c>
      <c r="H140" s="37">
        <f t="shared" si="54"/>
        <v>0.14917826441300527</v>
      </c>
      <c r="I140" s="37">
        <f t="shared" si="55"/>
        <v>1.1342586428785175E-3</v>
      </c>
      <c r="J140" s="37">
        <f t="shared" si="56"/>
        <v>0.85113425864287751</v>
      </c>
      <c r="K140" s="14">
        <f t="shared" si="65"/>
        <v>1.1371460045991471</v>
      </c>
      <c r="L140" s="33">
        <f t="shared" si="66"/>
        <v>1137.1460045991471</v>
      </c>
      <c r="M140" s="4"/>
      <c r="N140" s="81">
        <v>1</v>
      </c>
      <c r="O140" s="16">
        <f t="shared" si="48"/>
        <v>0.59999999999999898</v>
      </c>
      <c r="P140" s="14">
        <f t="shared" si="49"/>
        <v>460.51000000000005</v>
      </c>
      <c r="Q140" s="14">
        <f t="shared" si="57"/>
        <v>0.8333333333333347</v>
      </c>
      <c r="R140" s="14">
        <f t="shared" si="67"/>
        <v>0.6466666666666665</v>
      </c>
      <c r="S140" s="14">
        <f t="shared" si="58"/>
        <v>5.5468396407323537</v>
      </c>
      <c r="T140" s="37">
        <f t="shared" si="59"/>
        <v>7.6074999999999857</v>
      </c>
      <c r="U140" s="37">
        <f t="shared" si="68"/>
        <v>0.72912778714851978</v>
      </c>
      <c r="V140" s="37">
        <f t="shared" si="60"/>
        <v>2.709619418919965E-2</v>
      </c>
      <c r="W140" s="37">
        <f t="shared" si="61"/>
        <v>0.6270961941891986</v>
      </c>
      <c r="X140" s="14">
        <f t="shared" si="69"/>
        <v>5.9267960481736717</v>
      </c>
      <c r="Y140" s="33">
        <f t="shared" si="62"/>
        <v>5926.7960481736718</v>
      </c>
      <c r="Z140" s="33">
        <f t="shared" si="70"/>
        <v>7063.9420527728189</v>
      </c>
      <c r="AA140" s="33">
        <f t="shared" si="50"/>
        <v>84.999999999999901</v>
      </c>
      <c r="AB140" s="43"/>
      <c r="AC140" s="43"/>
      <c r="AD140" s="62"/>
      <c r="AE140" s="63"/>
      <c r="AF140" s="63"/>
      <c r="AG140" s="102"/>
      <c r="AH140" s="58"/>
      <c r="AI140" s="62"/>
      <c r="AJ140" s="63"/>
      <c r="AK140" s="63"/>
      <c r="AL140" s="65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</row>
    <row r="141" spans="1:52" ht="12.9" customHeight="1" x14ac:dyDescent="0.3">
      <c r="A141" s="42"/>
      <c r="B141" s="16">
        <v>0.85999999999999899</v>
      </c>
      <c r="C141" s="14">
        <f t="shared" si="63"/>
        <v>460.52000000000004</v>
      </c>
      <c r="D141" s="14">
        <f t="shared" si="51"/>
        <v>0.290697674418605</v>
      </c>
      <c r="E141" s="14">
        <f t="shared" si="64"/>
        <v>0.70093023255813947</v>
      </c>
      <c r="F141" s="14">
        <f t="shared" si="52"/>
        <v>1.155523418978047</v>
      </c>
      <c r="G141" s="37">
        <f t="shared" si="53"/>
        <v>7.7485999999999855</v>
      </c>
      <c r="H141" s="37">
        <f t="shared" si="54"/>
        <v>0.14912673502026808</v>
      </c>
      <c r="I141" s="37">
        <f t="shared" si="55"/>
        <v>1.1334751833743755E-3</v>
      </c>
      <c r="J141" s="37">
        <f t="shared" si="56"/>
        <v>0.86113347518337335</v>
      </c>
      <c r="K141" s="14">
        <f t="shared" si="65"/>
        <v>1.1578086316308438</v>
      </c>
      <c r="L141" s="33">
        <f t="shared" si="66"/>
        <v>1157.8086316308438</v>
      </c>
      <c r="M141" s="4"/>
      <c r="N141" s="81">
        <v>1</v>
      </c>
      <c r="O141" s="16">
        <f t="shared" si="48"/>
        <v>0.60999999999999899</v>
      </c>
      <c r="P141" s="14">
        <f t="shared" si="49"/>
        <v>460.52000000000004</v>
      </c>
      <c r="Q141" s="14">
        <f t="shared" si="57"/>
        <v>0.81967213114754234</v>
      </c>
      <c r="R141" s="14">
        <f t="shared" si="67"/>
        <v>0.64803278688524579</v>
      </c>
      <c r="S141" s="14">
        <f t="shared" si="58"/>
        <v>5.6980990152692437</v>
      </c>
      <c r="T141" s="37">
        <f t="shared" si="59"/>
        <v>7.7485999999999855</v>
      </c>
      <c r="U141" s="37">
        <f t="shared" si="68"/>
        <v>0.73537142390486721</v>
      </c>
      <c r="V141" s="37">
        <f t="shared" si="60"/>
        <v>2.7562239097648926E-2</v>
      </c>
      <c r="W141" s="37">
        <f t="shared" si="61"/>
        <v>0.63756223909764786</v>
      </c>
      <c r="X141" s="14">
        <f t="shared" si="69"/>
        <v>6.0886235049053852</v>
      </c>
      <c r="Y141" s="33">
        <f t="shared" si="62"/>
        <v>6088.6235049053848</v>
      </c>
      <c r="Z141" s="33">
        <f t="shared" si="70"/>
        <v>7246.4321365362284</v>
      </c>
      <c r="AA141" s="33">
        <f t="shared" si="50"/>
        <v>85.999999999999901</v>
      </c>
      <c r="AB141" s="43"/>
      <c r="AC141" s="43"/>
      <c r="AD141" s="62"/>
      <c r="AE141" s="63"/>
      <c r="AF141" s="63"/>
      <c r="AG141" s="102"/>
      <c r="AH141" s="58"/>
      <c r="AI141" s="62"/>
      <c r="AJ141" s="63"/>
      <c r="AK141" s="63"/>
      <c r="AL141" s="65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</row>
    <row r="142" spans="1:52" ht="12.9" customHeight="1" x14ac:dyDescent="0.3">
      <c r="A142" s="42"/>
      <c r="B142" s="16">
        <v>0.869999999999999</v>
      </c>
      <c r="C142" s="14">
        <f t="shared" si="63"/>
        <v>460.53000000000003</v>
      </c>
      <c r="D142" s="14">
        <f t="shared" si="51"/>
        <v>0.28735632183908077</v>
      </c>
      <c r="E142" s="14">
        <f t="shared" si="64"/>
        <v>0.70126436781609192</v>
      </c>
      <c r="F142" s="14">
        <f t="shared" si="52"/>
        <v>1.1762968493392114</v>
      </c>
      <c r="G142" s="37">
        <f t="shared" si="53"/>
        <v>7.8908999999999851</v>
      </c>
      <c r="H142" s="37">
        <f t="shared" si="54"/>
        <v>0.14907004896009499</v>
      </c>
      <c r="I142" s="37">
        <f t="shared" si="55"/>
        <v>1.1326136338922076E-3</v>
      </c>
      <c r="J142" s="37">
        <f t="shared" si="56"/>
        <v>0.87113261363389116</v>
      </c>
      <c r="K142" s="14">
        <f t="shared" si="65"/>
        <v>1.1785946482478256</v>
      </c>
      <c r="L142" s="33">
        <f t="shared" si="66"/>
        <v>1178.5946482478255</v>
      </c>
      <c r="M142" s="4"/>
      <c r="N142" s="81">
        <v>1</v>
      </c>
      <c r="O142" s="16">
        <f t="shared" si="48"/>
        <v>0.619999999999999</v>
      </c>
      <c r="P142" s="14">
        <f t="shared" si="49"/>
        <v>460.53000000000003</v>
      </c>
      <c r="Q142" s="14">
        <f t="shared" si="57"/>
        <v>0.80645161290322709</v>
      </c>
      <c r="R142" s="14">
        <f t="shared" si="67"/>
        <v>0.64935483870967725</v>
      </c>
      <c r="S142" s="14">
        <f t="shared" si="58"/>
        <v>5.8507006099696994</v>
      </c>
      <c r="T142" s="37">
        <f t="shared" si="59"/>
        <v>7.8908999999999851</v>
      </c>
      <c r="U142" s="37">
        <f t="shared" si="68"/>
        <v>0.74144908818635524</v>
      </c>
      <c r="V142" s="37">
        <f t="shared" si="60"/>
        <v>2.8019712047521794E-2</v>
      </c>
      <c r="W142" s="37">
        <f t="shared" si="61"/>
        <v>0.64801971204752085</v>
      </c>
      <c r="X142" s="14">
        <f t="shared" si="69"/>
        <v>6.2517653069316594</v>
      </c>
      <c r="Y142" s="33">
        <f t="shared" si="62"/>
        <v>6251.7653069316593</v>
      </c>
      <c r="Z142" s="33">
        <f t="shared" si="70"/>
        <v>7430.359955179485</v>
      </c>
      <c r="AA142" s="33">
        <f t="shared" si="50"/>
        <v>86.999999999999901</v>
      </c>
      <c r="AB142" s="43"/>
      <c r="AC142" s="43"/>
      <c r="AD142" s="62"/>
      <c r="AE142" s="63"/>
      <c r="AF142" s="63"/>
      <c r="AG142" s="102"/>
      <c r="AH142" s="58"/>
      <c r="AI142" s="62"/>
      <c r="AJ142" s="63"/>
      <c r="AK142" s="63"/>
      <c r="AL142" s="6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</row>
    <row r="143" spans="1:52" ht="12.9" customHeight="1" x14ac:dyDescent="0.3">
      <c r="A143" s="42"/>
      <c r="B143" s="16">
        <v>0.87999999999999901</v>
      </c>
      <c r="C143" s="14">
        <f t="shared" si="63"/>
        <v>460.54</v>
      </c>
      <c r="D143" s="14">
        <f t="shared" si="51"/>
        <v>0.28409090909090939</v>
      </c>
      <c r="E143" s="14">
        <f t="shared" si="64"/>
        <v>0.70159090909090904</v>
      </c>
      <c r="F143" s="14">
        <f t="shared" si="52"/>
        <v>1.1971932063358171</v>
      </c>
      <c r="G143" s="37">
        <f t="shared" si="53"/>
        <v>8.0343999999999856</v>
      </c>
      <c r="H143" s="37">
        <f t="shared" si="54"/>
        <v>0.14900841460915801</v>
      </c>
      <c r="I143" s="37">
        <f t="shared" si="55"/>
        <v>1.1316772489467243E-3</v>
      </c>
      <c r="J143" s="37">
        <f t="shared" si="56"/>
        <v>0.8811316772489457</v>
      </c>
      <c r="K143" s="14">
        <f t="shared" si="65"/>
        <v>1.1995033287216799</v>
      </c>
      <c r="L143" s="33">
        <f t="shared" si="66"/>
        <v>1199.50332872168</v>
      </c>
      <c r="M143" s="4"/>
      <c r="N143" s="81">
        <v>1</v>
      </c>
      <c r="O143" s="16">
        <f t="shared" si="48"/>
        <v>0.62999999999999901</v>
      </c>
      <c r="P143" s="14">
        <f t="shared" si="49"/>
        <v>460.54</v>
      </c>
      <c r="Q143" s="14">
        <f t="shared" si="57"/>
        <v>0.79365079365079494</v>
      </c>
      <c r="R143" s="14">
        <f t="shared" si="67"/>
        <v>0.65063492063492046</v>
      </c>
      <c r="S143" s="14">
        <f t="shared" si="58"/>
        <v>6.0046327808982047</v>
      </c>
      <c r="T143" s="37">
        <f t="shared" si="59"/>
        <v>8.0343999999999856</v>
      </c>
      <c r="U143" s="37">
        <f t="shared" si="68"/>
        <v>0.74736542627927605</v>
      </c>
      <c r="V143" s="37">
        <f t="shared" si="60"/>
        <v>2.8468658531987972E-2</v>
      </c>
      <c r="W143" s="37">
        <f t="shared" si="61"/>
        <v>0.65846865853198699</v>
      </c>
      <c r="X143" s="14">
        <f t="shared" si="69"/>
        <v>6.4162058863682896</v>
      </c>
      <c r="Y143" s="33">
        <f t="shared" si="62"/>
        <v>6416.2058863682896</v>
      </c>
      <c r="Z143" s="33">
        <f t="shared" si="70"/>
        <v>7615.7092150899698</v>
      </c>
      <c r="AA143" s="33">
        <f t="shared" si="50"/>
        <v>87.999999999999901</v>
      </c>
      <c r="AB143" s="43"/>
      <c r="AC143" s="43"/>
      <c r="AD143" s="62"/>
      <c r="AE143" s="63"/>
      <c r="AF143" s="63"/>
      <c r="AG143" s="102"/>
      <c r="AH143" s="58"/>
      <c r="AI143" s="62"/>
      <c r="AJ143" s="63"/>
      <c r="AK143" s="63"/>
      <c r="AL143" s="65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</row>
    <row r="144" spans="1:52" ht="12.9" customHeight="1" x14ac:dyDescent="0.3">
      <c r="A144" s="42"/>
      <c r="B144" s="16">
        <v>0.88999999999999901</v>
      </c>
      <c r="C144" s="14">
        <f t="shared" si="63"/>
        <v>460.55</v>
      </c>
      <c r="D144" s="14">
        <f t="shared" si="51"/>
        <v>0.28089887640449468</v>
      </c>
      <c r="E144" s="14">
        <f t="shared" si="64"/>
        <v>0.70191011235955048</v>
      </c>
      <c r="F144" s="14">
        <f t="shared" si="52"/>
        <v>1.2182117715123568</v>
      </c>
      <c r="G144" s="37">
        <f t="shared" si="53"/>
        <v>8.1790999999999858</v>
      </c>
      <c r="H144" s="37">
        <f t="shared" si="54"/>
        <v>0.14894203170426562</v>
      </c>
      <c r="I144" s="37">
        <f t="shared" si="55"/>
        <v>1.1306691543422256E-3</v>
      </c>
      <c r="J144" s="37">
        <f t="shared" si="56"/>
        <v>0.89113066915434125</v>
      </c>
      <c r="K144" s="14">
        <f t="shared" si="65"/>
        <v>1.2205339600176885</v>
      </c>
      <c r="L144" s="33">
        <f t="shared" si="66"/>
        <v>1220.5339600176885</v>
      </c>
      <c r="M144" s="4"/>
      <c r="N144" s="81">
        <v>1</v>
      </c>
      <c r="O144" s="16">
        <f t="shared" si="48"/>
        <v>0.63999999999999901</v>
      </c>
      <c r="P144" s="14">
        <f t="shared" si="49"/>
        <v>460.55</v>
      </c>
      <c r="Q144" s="14">
        <f t="shared" si="57"/>
        <v>0.78125000000000122</v>
      </c>
      <c r="R144" s="14">
        <f t="shared" si="67"/>
        <v>0.65187499999999987</v>
      </c>
      <c r="S144" s="14">
        <f t="shared" si="58"/>
        <v>6.1598841807293594</v>
      </c>
      <c r="T144" s="37">
        <f t="shared" si="59"/>
        <v>8.1790999999999858</v>
      </c>
      <c r="U144" s="37">
        <f t="shared" si="68"/>
        <v>0.75312493804078318</v>
      </c>
      <c r="V144" s="37">
        <f t="shared" si="60"/>
        <v>2.8909132125327905E-2</v>
      </c>
      <c r="W144" s="37">
        <f t="shared" si="61"/>
        <v>0.66890913212532688</v>
      </c>
      <c r="X144" s="14">
        <f t="shared" si="69"/>
        <v>6.5819302128224191</v>
      </c>
      <c r="Y144" s="33">
        <f t="shared" si="62"/>
        <v>6581.930212822419</v>
      </c>
      <c r="Z144" s="33">
        <f t="shared" si="70"/>
        <v>7802.4641728401075</v>
      </c>
      <c r="AA144" s="33">
        <f t="shared" si="50"/>
        <v>88.999999999999901</v>
      </c>
      <c r="AB144" s="43"/>
      <c r="AC144" s="43"/>
      <c r="AD144" s="62"/>
      <c r="AE144" s="63"/>
      <c r="AF144" s="63"/>
      <c r="AG144" s="102"/>
      <c r="AH144" s="58"/>
      <c r="AI144" s="62"/>
      <c r="AJ144" s="63"/>
      <c r="AK144" s="63"/>
      <c r="AL144" s="65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</row>
    <row r="145" spans="1:52" ht="12.9" customHeight="1" x14ac:dyDescent="0.3">
      <c r="A145" s="42"/>
      <c r="B145" s="16">
        <v>0.89999999999999902</v>
      </c>
      <c r="C145" s="14">
        <f t="shared" si="63"/>
        <v>460.56</v>
      </c>
      <c r="D145" s="14">
        <f t="shared" si="51"/>
        <v>0.27777777777777807</v>
      </c>
      <c r="E145" s="14">
        <f t="shared" si="64"/>
        <v>0.70222222222222219</v>
      </c>
      <c r="F145" s="14">
        <f t="shared" si="52"/>
        <v>1.2393518388577129</v>
      </c>
      <c r="G145" s="37">
        <f t="shared" si="53"/>
        <v>8.3249999999999851</v>
      </c>
      <c r="H145" s="37">
        <f t="shared" si="54"/>
        <v>0.1488710917546805</v>
      </c>
      <c r="I145" s="37">
        <f t="shared" si="55"/>
        <v>1.1295923527130734E-3</v>
      </c>
      <c r="J145" s="37">
        <f t="shared" si="56"/>
        <v>0.90112959235271206</v>
      </c>
      <c r="K145" s="14">
        <f t="shared" si="65"/>
        <v>1.2416858414273015</v>
      </c>
      <c r="L145" s="33">
        <f t="shared" si="66"/>
        <v>1241.6858414273015</v>
      </c>
      <c r="M145" s="4"/>
      <c r="N145" s="81">
        <v>1</v>
      </c>
      <c r="O145" s="16">
        <f t="shared" si="48"/>
        <v>0.64999999999999902</v>
      </c>
      <c r="P145" s="14">
        <f t="shared" si="49"/>
        <v>460.56</v>
      </c>
      <c r="Q145" s="14">
        <f t="shared" si="57"/>
        <v>0.76923076923077038</v>
      </c>
      <c r="R145" s="14">
        <f t="shared" si="67"/>
        <v>0.65307692307692289</v>
      </c>
      <c r="S145" s="14">
        <f t="shared" si="58"/>
        <v>6.316443746410024</v>
      </c>
      <c r="T145" s="37">
        <f t="shared" si="59"/>
        <v>8.3249999999999851</v>
      </c>
      <c r="U145" s="37">
        <f t="shared" si="68"/>
        <v>0.75873198155075505</v>
      </c>
      <c r="V145" s="37">
        <f t="shared" si="60"/>
        <v>2.9341193671148586E-2</v>
      </c>
      <c r="W145" s="37">
        <f t="shared" si="61"/>
        <v>0.67934119367114765</v>
      </c>
      <c r="X145" s="14">
        <f t="shared" si="69"/>
        <v>6.748923769824807</v>
      </c>
      <c r="Y145" s="33">
        <f t="shared" si="62"/>
        <v>6748.9237698248071</v>
      </c>
      <c r="Z145" s="33">
        <f t="shared" si="70"/>
        <v>7990.6096112521082</v>
      </c>
      <c r="AA145" s="33">
        <f t="shared" si="50"/>
        <v>89.999999999999901</v>
      </c>
      <c r="AB145" s="43"/>
      <c r="AC145" s="43"/>
      <c r="AD145" s="62"/>
      <c r="AE145" s="63"/>
      <c r="AF145" s="63"/>
      <c r="AG145" s="102"/>
      <c r="AH145" s="58"/>
      <c r="AI145" s="62"/>
      <c r="AJ145" s="63"/>
      <c r="AK145" s="63"/>
      <c r="AL145" s="65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</row>
    <row r="146" spans="1:52" ht="12.9" customHeight="1" x14ac:dyDescent="0.3">
      <c r="A146" s="42"/>
      <c r="B146" s="16">
        <v>0.90999999999999903</v>
      </c>
      <c r="C146" s="14">
        <f t="shared" si="63"/>
        <v>460.57000000000005</v>
      </c>
      <c r="D146" s="14">
        <f t="shared" si="51"/>
        <v>0.27472527472527503</v>
      </c>
      <c r="E146" s="14">
        <f t="shared" si="64"/>
        <v>0.7025274725274725</v>
      </c>
      <c r="F146" s="14">
        <f t="shared" si="52"/>
        <v>1.2606127144502053</v>
      </c>
      <c r="G146" s="37">
        <f t="shared" si="53"/>
        <v>8.4720999999999851</v>
      </c>
      <c r="H146" s="37">
        <f t="shared" si="54"/>
        <v>0.1487957784315822</v>
      </c>
      <c r="I146" s="37">
        <f t="shared" si="55"/>
        <v>1.1284497288002295E-3</v>
      </c>
      <c r="J146" s="37">
        <f t="shared" si="56"/>
        <v>0.91112844972879925</v>
      </c>
      <c r="K146" s="14">
        <f t="shared" si="65"/>
        <v>1.2629582842153895</v>
      </c>
      <c r="L146" s="33">
        <f t="shared" si="66"/>
        <v>1262.9582842153895</v>
      </c>
      <c r="M146" s="4"/>
      <c r="N146" s="81">
        <v>1</v>
      </c>
      <c r="O146" s="16">
        <f t="shared" si="48"/>
        <v>0.65999999999999903</v>
      </c>
      <c r="P146" s="14">
        <f t="shared" si="49"/>
        <v>460.57000000000005</v>
      </c>
      <c r="Q146" s="14">
        <f t="shared" si="57"/>
        <v>0.75757575757575868</v>
      </c>
      <c r="R146" s="14">
        <f t="shared" si="67"/>
        <v>0.65424242424242407</v>
      </c>
      <c r="S146" s="14">
        <f t="shared" si="58"/>
        <v>6.4743006875260134</v>
      </c>
      <c r="T146" s="37">
        <f t="shared" si="59"/>
        <v>8.4720999999999851</v>
      </c>
      <c r="U146" s="37">
        <f t="shared" si="68"/>
        <v>0.76419077767330712</v>
      </c>
      <c r="V146" s="37">
        <f t="shared" si="60"/>
        <v>2.9764910534196429E-2</v>
      </c>
      <c r="W146" s="37">
        <f t="shared" si="61"/>
        <v>0.68976491053419542</v>
      </c>
      <c r="X146" s="14">
        <f t="shared" si="69"/>
        <v>6.9171725323726667</v>
      </c>
      <c r="Y146" s="33">
        <f t="shared" si="62"/>
        <v>6917.1725323726669</v>
      </c>
      <c r="Z146" s="33">
        <f t="shared" si="70"/>
        <v>8180.1308165880564</v>
      </c>
      <c r="AA146" s="33">
        <f t="shared" si="50"/>
        <v>90.999999999999901</v>
      </c>
      <c r="AB146" s="43"/>
      <c r="AC146" s="43"/>
      <c r="AD146" s="62"/>
      <c r="AE146" s="63"/>
      <c r="AF146" s="63"/>
      <c r="AG146" s="102"/>
      <c r="AH146" s="58"/>
      <c r="AI146" s="62"/>
      <c r="AJ146" s="63"/>
      <c r="AK146" s="63"/>
      <c r="AL146" s="65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</row>
    <row r="147" spans="1:52" ht="12.9" customHeight="1" x14ac:dyDescent="0.3">
      <c r="A147" s="42"/>
      <c r="B147" s="16">
        <v>0.91999999999999904</v>
      </c>
      <c r="C147" s="14">
        <f t="shared" si="63"/>
        <v>460.58000000000004</v>
      </c>
      <c r="D147" s="14">
        <f t="shared" si="51"/>
        <v>0.27173913043478287</v>
      </c>
      <c r="E147" s="14">
        <f t="shared" si="64"/>
        <v>0.70282608695652171</v>
      </c>
      <c r="F147" s="14">
        <f t="shared" si="52"/>
        <v>1.281993716116641</v>
      </c>
      <c r="G147" s="37">
        <f t="shared" si="53"/>
        <v>8.6203999999999859</v>
      </c>
      <c r="H147" s="37">
        <f t="shared" si="54"/>
        <v>0.14871626793613327</v>
      </c>
      <c r="I147" s="37">
        <f t="shared" si="55"/>
        <v>1.1272440544776647E-3</v>
      </c>
      <c r="J147" s="37">
        <f t="shared" si="56"/>
        <v>0.92112724405447666</v>
      </c>
      <c r="K147" s="14">
        <f t="shared" si="65"/>
        <v>1.2843506112815177</v>
      </c>
      <c r="L147" s="33">
        <f t="shared" si="66"/>
        <v>1284.3506112815178</v>
      </c>
      <c r="M147" s="4"/>
      <c r="N147" s="81">
        <v>1</v>
      </c>
      <c r="O147" s="16">
        <f t="shared" si="48"/>
        <v>0.66999999999999904</v>
      </c>
      <c r="P147" s="14">
        <f t="shared" si="49"/>
        <v>460.58000000000004</v>
      </c>
      <c r="Q147" s="14">
        <f t="shared" si="57"/>
        <v>0.74626865671641895</v>
      </c>
      <c r="R147" s="14">
        <f t="shared" si="67"/>
        <v>0.65537313432835809</v>
      </c>
      <c r="S147" s="14">
        <f t="shared" si="58"/>
        <v>6.6334444753225545</v>
      </c>
      <c r="T147" s="37">
        <f t="shared" si="59"/>
        <v>8.6203999999999859</v>
      </c>
      <c r="U147" s="37">
        <f t="shared" si="68"/>
        <v>0.7695054145193454</v>
      </c>
      <c r="V147" s="37">
        <f t="shared" si="60"/>
        <v>3.0180355911039222E-2</v>
      </c>
      <c r="W147" s="37">
        <f t="shared" si="61"/>
        <v>0.70018035591103822</v>
      </c>
      <c r="X147" s="14">
        <f t="shared" si="69"/>
        <v>7.0866629455316419</v>
      </c>
      <c r="Y147" s="33">
        <f t="shared" si="62"/>
        <v>7086.6629455316415</v>
      </c>
      <c r="Z147" s="33">
        <f t="shared" si="70"/>
        <v>8371.0135568131591</v>
      </c>
      <c r="AA147" s="33">
        <f t="shared" si="50"/>
        <v>91.999999999999901</v>
      </c>
      <c r="AB147" s="43"/>
      <c r="AC147" s="43"/>
      <c r="AD147" s="62"/>
      <c r="AE147" s="63"/>
      <c r="AF147" s="63"/>
      <c r="AG147" s="102"/>
      <c r="AH147" s="58"/>
      <c r="AI147" s="62"/>
      <c r="AJ147" s="63"/>
      <c r="AK147" s="63"/>
      <c r="AL147" s="65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</row>
    <row r="148" spans="1:52" ht="12.9" customHeight="1" x14ac:dyDescent="0.3">
      <c r="A148" s="42"/>
      <c r="B148" s="16">
        <v>0.92999999999999905</v>
      </c>
      <c r="C148" s="14">
        <f t="shared" si="63"/>
        <v>460.59000000000003</v>
      </c>
      <c r="D148" s="14">
        <f t="shared" si="51"/>
        <v>0.26881720430107553</v>
      </c>
      <c r="E148" s="14">
        <f t="shared" si="64"/>
        <v>0.70311827956989248</v>
      </c>
      <c r="F148" s="14">
        <f t="shared" si="52"/>
        <v>1.3034941731046727</v>
      </c>
      <c r="G148" s="37">
        <f t="shared" si="53"/>
        <v>8.7698999999999856</v>
      </c>
      <c r="H148" s="37">
        <f t="shared" si="54"/>
        <v>0.14863272934750396</v>
      </c>
      <c r="I148" s="37">
        <f t="shared" si="55"/>
        <v>1.1259779935417107E-3</v>
      </c>
      <c r="J148" s="37">
        <f t="shared" si="56"/>
        <v>0.9311259779935408</v>
      </c>
      <c r="K148" s="14">
        <f t="shared" si="65"/>
        <v>1.3058621568345299</v>
      </c>
      <c r="L148" s="33">
        <f t="shared" si="66"/>
        <v>1305.86215683453</v>
      </c>
      <c r="M148" s="4"/>
      <c r="N148" s="81">
        <v>1</v>
      </c>
      <c r="O148" s="16">
        <f t="shared" si="48"/>
        <v>0.67999999999999905</v>
      </c>
      <c r="P148" s="14">
        <f t="shared" si="49"/>
        <v>460.59000000000003</v>
      </c>
      <c r="Q148" s="14">
        <f t="shared" si="57"/>
        <v>0.73529411764705987</v>
      </c>
      <c r="R148" s="14">
        <f t="shared" si="67"/>
        <v>0.65647058823529403</v>
      </c>
      <c r="S148" s="14">
        <f t="shared" si="58"/>
        <v>6.7938648323321686</v>
      </c>
      <c r="T148" s="37">
        <f t="shared" si="59"/>
        <v>8.7698999999999856</v>
      </c>
      <c r="U148" s="37">
        <f t="shared" si="68"/>
        <v>0.77467985180357579</v>
      </c>
      <c r="V148" s="37">
        <f t="shared" si="60"/>
        <v>3.0587608195229873E-2</v>
      </c>
      <c r="W148" s="37">
        <f t="shared" si="61"/>
        <v>0.71058760819522893</v>
      </c>
      <c r="X148" s="14">
        <f t="shared" si="69"/>
        <v>7.2573819040474561</v>
      </c>
      <c r="Y148" s="33">
        <f t="shared" si="62"/>
        <v>7257.3819040474564</v>
      </c>
      <c r="Z148" s="33">
        <f t="shared" si="70"/>
        <v>8563.244060881987</v>
      </c>
      <c r="AA148" s="33">
        <f t="shared" si="50"/>
        <v>92.999999999999901</v>
      </c>
      <c r="AB148" s="43"/>
      <c r="AC148" s="43"/>
      <c r="AD148" s="62"/>
      <c r="AE148" s="63"/>
      <c r="AF148" s="63"/>
      <c r="AG148" s="102"/>
      <c r="AH148" s="58"/>
      <c r="AI148" s="62"/>
      <c r="AJ148" s="63"/>
      <c r="AK148" s="63"/>
      <c r="AL148" s="65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</row>
    <row r="149" spans="1:52" ht="12.9" customHeight="1" x14ac:dyDescent="0.3">
      <c r="A149" s="42"/>
      <c r="B149" s="16">
        <v>0.93999999999999895</v>
      </c>
      <c r="C149" s="14">
        <f t="shared" si="63"/>
        <v>460.6</v>
      </c>
      <c r="D149" s="14">
        <f t="shared" si="51"/>
        <v>0.26595744680851091</v>
      </c>
      <c r="E149" s="14">
        <f t="shared" si="64"/>
        <v>0.70340425531914885</v>
      </c>
      <c r="F149" s="14">
        <f t="shared" si="52"/>
        <v>1.3251134257677997</v>
      </c>
      <c r="G149" s="37">
        <f t="shared" si="53"/>
        <v>8.9205999999999843</v>
      </c>
      <c r="H149" s="37">
        <f t="shared" si="54"/>
        <v>0.14854532495211106</v>
      </c>
      <c r="I149" s="37">
        <f t="shared" si="55"/>
        <v>1.1246541062756509E-3</v>
      </c>
      <c r="J149" s="37">
        <f t="shared" si="56"/>
        <v>0.94112465410627455</v>
      </c>
      <c r="K149" s="14">
        <f t="shared" si="65"/>
        <v>1.3274922660797752</v>
      </c>
      <c r="L149" s="33">
        <f t="shared" si="66"/>
        <v>1327.4922660797752</v>
      </c>
      <c r="M149" s="4"/>
      <c r="N149" s="81">
        <v>1</v>
      </c>
      <c r="O149" s="16">
        <f t="shared" si="48"/>
        <v>0.68999999999999895</v>
      </c>
      <c r="P149" s="14">
        <f t="shared" si="49"/>
        <v>460.6</v>
      </c>
      <c r="Q149" s="14">
        <f t="shared" si="57"/>
        <v>0.7246376811594214</v>
      </c>
      <c r="R149" s="14">
        <f t="shared" si="67"/>
        <v>0.65753623188405785</v>
      </c>
      <c r="S149" s="14">
        <f t="shared" si="58"/>
        <v>6.955551722567539</v>
      </c>
      <c r="T149" s="37">
        <f t="shared" si="59"/>
        <v>8.9205999999999843</v>
      </c>
      <c r="U149" s="37">
        <f t="shared" si="68"/>
        <v>0.77971792509108706</v>
      </c>
      <c r="V149" s="37">
        <f t="shared" si="60"/>
        <v>3.0986750392882262E-2</v>
      </c>
      <c r="W149" s="37">
        <f t="shared" si="61"/>
        <v>0.72098675039288118</v>
      </c>
      <c r="X149" s="14">
        <f t="shared" si="69"/>
        <v>7.4293167329196947</v>
      </c>
      <c r="Y149" s="33">
        <f t="shared" si="62"/>
        <v>7429.3167329196949</v>
      </c>
      <c r="Z149" s="33">
        <f t="shared" si="70"/>
        <v>8756.8089989994696</v>
      </c>
      <c r="AA149" s="33">
        <f t="shared" si="50"/>
        <v>93.999999999999901</v>
      </c>
      <c r="AB149" s="43"/>
      <c r="AC149" s="43"/>
      <c r="AD149" s="62"/>
      <c r="AE149" s="63"/>
      <c r="AF149" s="63"/>
      <c r="AG149" s="102"/>
      <c r="AH149" s="58"/>
      <c r="AI149" s="62"/>
      <c r="AJ149" s="63"/>
      <c r="AK149" s="63"/>
      <c r="AL149" s="65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</row>
    <row r="150" spans="1:52" ht="12.9" customHeight="1" x14ac:dyDescent="0.3">
      <c r="A150" s="42"/>
      <c r="B150" s="16">
        <v>0.94999999999999896</v>
      </c>
      <c r="C150" s="14">
        <f t="shared" si="63"/>
        <v>460.61</v>
      </c>
      <c r="D150" s="14">
        <f t="shared" si="51"/>
        <v>0.26315789473684237</v>
      </c>
      <c r="E150" s="14">
        <f t="shared" si="64"/>
        <v>0.70368421052631569</v>
      </c>
      <c r="F150" s="14">
        <f t="shared" si="52"/>
        <v>1.3468508252623945</v>
      </c>
      <c r="G150" s="37">
        <f t="shared" si="53"/>
        <v>9.0724999999999838</v>
      </c>
      <c r="H150" s="37">
        <f t="shared" si="54"/>
        <v>0.14845421055523803</v>
      </c>
      <c r="I150" s="37">
        <f t="shared" si="55"/>
        <v>1.1232748538011694E-3</v>
      </c>
      <c r="J150" s="37">
        <f t="shared" si="56"/>
        <v>0.9511232748538001</v>
      </c>
      <c r="K150" s="14">
        <f t="shared" si="65"/>
        <v>1.3492402949183591</v>
      </c>
      <c r="L150" s="33">
        <f t="shared" si="66"/>
        <v>1349.240294918359</v>
      </c>
      <c r="M150" s="4"/>
      <c r="N150" s="81">
        <v>1</v>
      </c>
      <c r="O150" s="16">
        <f t="shared" si="48"/>
        <v>0.69999999999999896</v>
      </c>
      <c r="P150" s="14">
        <f t="shared" si="49"/>
        <v>460.61</v>
      </c>
      <c r="Q150" s="14">
        <f t="shared" si="57"/>
        <v>0.7142857142857153</v>
      </c>
      <c r="R150" s="14">
        <f t="shared" si="67"/>
        <v>0.65857142857142847</v>
      </c>
      <c r="S150" s="14">
        <f t="shared" si="58"/>
        <v>7.1184953422405037</v>
      </c>
      <c r="T150" s="37">
        <f t="shared" si="59"/>
        <v>9.0724999999999838</v>
      </c>
      <c r="U150" s="37">
        <f t="shared" si="68"/>
        <v>0.78462334993006522</v>
      </c>
      <c r="V150" s="37">
        <f t="shared" si="60"/>
        <v>3.1377869584886725E-2</v>
      </c>
      <c r="W150" s="37">
        <f t="shared" si="61"/>
        <v>0.73137786958488571</v>
      </c>
      <c r="X150" s="14">
        <f t="shared" si="69"/>
        <v>7.6024551688921322</v>
      </c>
      <c r="Y150" s="33">
        <f t="shared" si="62"/>
        <v>7602.455168892132</v>
      </c>
      <c r="Z150" s="33">
        <f t="shared" si="70"/>
        <v>8951.6954638104908</v>
      </c>
      <c r="AA150" s="33">
        <f t="shared" si="50"/>
        <v>94.999999999999901</v>
      </c>
      <c r="AB150" s="43"/>
      <c r="AC150" s="43"/>
      <c r="AD150" s="62"/>
      <c r="AE150" s="63"/>
      <c r="AF150" s="63"/>
      <c r="AG150" s="102"/>
      <c r="AH150" s="58"/>
      <c r="AI150" s="62"/>
      <c r="AJ150" s="63"/>
      <c r="AK150" s="63"/>
      <c r="AL150" s="65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</row>
    <row r="151" spans="1:52" ht="12.9" customHeight="1" x14ac:dyDescent="0.3">
      <c r="A151" s="42"/>
      <c r="B151" s="16">
        <v>0.95999999999999897</v>
      </c>
      <c r="C151" s="14">
        <f t="shared" si="63"/>
        <v>460.62</v>
      </c>
      <c r="D151" s="14">
        <f t="shared" si="51"/>
        <v>0.26041666666666696</v>
      </c>
      <c r="E151" s="14">
        <f t="shared" si="64"/>
        <v>0.70395833333333324</v>
      </c>
      <c r="F151" s="14">
        <f t="shared" si="52"/>
        <v>1.3687057332561712</v>
      </c>
      <c r="G151" s="37">
        <f t="shared" si="53"/>
        <v>9.225599999999984</v>
      </c>
      <c r="H151" s="37">
        <f t="shared" si="54"/>
        <v>0.1483595357761201</v>
      </c>
      <c r="I151" s="37">
        <f t="shared" si="55"/>
        <v>1.1218426022276177E-3</v>
      </c>
      <c r="J151" s="37">
        <f t="shared" si="56"/>
        <v>0.96112184260222655</v>
      </c>
      <c r="K151" s="14">
        <f t="shared" si="65"/>
        <v>1.3711056096578196</v>
      </c>
      <c r="L151" s="33">
        <f t="shared" si="66"/>
        <v>1371.1056096578195</v>
      </c>
      <c r="M151" s="4"/>
      <c r="N151" s="81">
        <v>1</v>
      </c>
      <c r="O151" s="16">
        <f t="shared" si="48"/>
        <v>0.70999999999999897</v>
      </c>
      <c r="P151" s="14">
        <f t="shared" si="49"/>
        <v>460.62</v>
      </c>
      <c r="Q151" s="14">
        <f t="shared" si="57"/>
        <v>0.70422535211267712</v>
      </c>
      <c r="R151" s="14">
        <f t="shared" si="67"/>
        <v>0.65957746478873225</v>
      </c>
      <c r="S151" s="14">
        <f t="shared" si="58"/>
        <v>7.282686110971504</v>
      </c>
      <c r="T151" s="37">
        <f t="shared" si="59"/>
        <v>9.225599999999984</v>
      </c>
      <c r="U151" s="37">
        <f t="shared" si="68"/>
        <v>0.78939972586840057</v>
      </c>
      <c r="V151" s="37">
        <f t="shared" si="60"/>
        <v>3.1761056432268397E-2</v>
      </c>
      <c r="W151" s="37">
        <f t="shared" si="61"/>
        <v>0.74176105643226742</v>
      </c>
      <c r="X151" s="14">
        <f t="shared" si="69"/>
        <v>7.7767853428158542</v>
      </c>
      <c r="Y151" s="33">
        <f t="shared" si="62"/>
        <v>7776.7853428158542</v>
      </c>
      <c r="Z151" s="33">
        <f t="shared" si="70"/>
        <v>9147.8909524736737</v>
      </c>
      <c r="AA151" s="33">
        <f t="shared" si="50"/>
        <v>95.999999999999901</v>
      </c>
      <c r="AB151" s="43"/>
      <c r="AC151" s="43"/>
      <c r="AD151" s="62"/>
      <c r="AE151" s="63"/>
      <c r="AF151" s="63"/>
      <c r="AG151" s="102"/>
      <c r="AH151" s="58"/>
      <c r="AI151" s="62"/>
      <c r="AJ151" s="63"/>
      <c r="AK151" s="63"/>
      <c r="AL151" s="65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</row>
    <row r="152" spans="1:52" ht="12.9" customHeight="1" x14ac:dyDescent="0.3">
      <c r="A152" s="42"/>
      <c r="B152" s="16">
        <v>0.96999999999999897</v>
      </c>
      <c r="C152" s="14">
        <f t="shared" si="63"/>
        <v>460.63000000000005</v>
      </c>
      <c r="D152" s="14">
        <f t="shared" si="51"/>
        <v>0.25773195876288685</v>
      </c>
      <c r="E152" s="14">
        <f t="shared" si="64"/>
        <v>0.7042268041237113</v>
      </c>
      <c r="F152" s="14">
        <f t="shared" si="52"/>
        <v>1.3906775216475435</v>
      </c>
      <c r="G152" s="37">
        <f t="shared" si="53"/>
        <v>9.379899999999985</v>
      </c>
      <c r="H152" s="37">
        <f t="shared" si="54"/>
        <v>0.14826144432750304</v>
      </c>
      <c r="I152" s="37">
        <f t="shared" si="55"/>
        <v>1.1203596266094436E-3</v>
      </c>
      <c r="J152" s="37">
        <f t="shared" si="56"/>
        <v>0.97112035962660836</v>
      </c>
      <c r="K152" s="14">
        <f t="shared" si="65"/>
        <v>1.3930875867336876</v>
      </c>
      <c r="L152" s="33">
        <f t="shared" si="66"/>
        <v>1393.0875867336877</v>
      </c>
      <c r="M152" s="4"/>
      <c r="N152" s="81">
        <v>1</v>
      </c>
      <c r="O152" s="16">
        <f t="shared" si="48"/>
        <v>0.71999999999999897</v>
      </c>
      <c r="P152" s="14">
        <f t="shared" si="49"/>
        <v>460.63000000000005</v>
      </c>
      <c r="Q152" s="14">
        <f t="shared" si="57"/>
        <v>0.69444444444444542</v>
      </c>
      <c r="R152" s="14">
        <f t="shared" si="67"/>
        <v>0.66055555555555545</v>
      </c>
      <c r="S152" s="14">
        <f t="shared" si="58"/>
        <v>7.4481146634567699</v>
      </c>
      <c r="T152" s="37">
        <f t="shared" si="59"/>
        <v>9.379899999999985</v>
      </c>
      <c r="U152" s="37">
        <f t="shared" si="68"/>
        <v>0.79405054035296552</v>
      </c>
      <c r="V152" s="37">
        <f t="shared" si="60"/>
        <v>3.2136404721449366E-2</v>
      </c>
      <c r="W152" s="37">
        <f t="shared" si="61"/>
        <v>0.75213640472144838</v>
      </c>
      <c r="X152" s="14">
        <f t="shared" si="69"/>
        <v>7.9522957628434252</v>
      </c>
      <c r="Y152" s="33">
        <f t="shared" si="62"/>
        <v>7952.2957628434251</v>
      </c>
      <c r="Z152" s="33">
        <f t="shared" si="70"/>
        <v>9345.3833495771123</v>
      </c>
      <c r="AA152" s="33">
        <f t="shared" si="50"/>
        <v>96.999999999999901</v>
      </c>
      <c r="AB152" s="43"/>
      <c r="AC152" s="43"/>
      <c r="AD152" s="62"/>
      <c r="AE152" s="63"/>
      <c r="AF152" s="63"/>
      <c r="AG152" s="102"/>
      <c r="AH152" s="58"/>
      <c r="AI152" s="62"/>
      <c r="AJ152" s="63"/>
      <c r="AK152" s="63"/>
      <c r="AL152" s="65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</row>
    <row r="153" spans="1:52" ht="12.9" customHeight="1" x14ac:dyDescent="0.3">
      <c r="A153" s="42"/>
      <c r="B153" s="16">
        <v>0.97999999999999898</v>
      </c>
      <c r="C153" s="14">
        <f t="shared" si="63"/>
        <v>460.64000000000004</v>
      </c>
      <c r="D153" s="14">
        <f t="shared" si="51"/>
        <v>0.25510204081632681</v>
      </c>
      <c r="E153" s="14">
        <f t="shared" si="64"/>
        <v>0.70448979591836736</v>
      </c>
      <c r="F153" s="14">
        <f t="shared" si="52"/>
        <v>1.4127655722953592</v>
      </c>
      <c r="G153" s="37">
        <f t="shared" si="53"/>
        <v>9.535399999999985</v>
      </c>
      <c r="H153" s="37">
        <f t="shared" si="54"/>
        <v>0.14816007428061342</v>
      </c>
      <c r="I153" s="37">
        <f t="shared" si="55"/>
        <v>1.1188281147215538E-3</v>
      </c>
      <c r="J153" s="37">
        <f t="shared" si="56"/>
        <v>0.98111882811472051</v>
      </c>
      <c r="K153" s="14">
        <f t="shared" si="65"/>
        <v>1.4151856124413971</v>
      </c>
      <c r="L153" s="33">
        <f t="shared" si="66"/>
        <v>1415.1856124413971</v>
      </c>
      <c r="M153" s="4"/>
      <c r="N153" s="81">
        <v>1</v>
      </c>
      <c r="O153" s="16">
        <f t="shared" si="48"/>
        <v>0.72999999999999898</v>
      </c>
      <c r="P153" s="14">
        <f t="shared" si="49"/>
        <v>460.64000000000004</v>
      </c>
      <c r="Q153" s="14">
        <f t="shared" si="57"/>
        <v>0.68493150684931603</v>
      </c>
      <c r="R153" s="14">
        <f t="shared" si="67"/>
        <v>0.66150684931506842</v>
      </c>
      <c r="S153" s="14">
        <f t="shared" si="58"/>
        <v>7.6147718415630976</v>
      </c>
      <c r="T153" s="37">
        <f t="shared" si="59"/>
        <v>9.535399999999985</v>
      </c>
      <c r="U153" s="37">
        <f t="shared" si="68"/>
        <v>0.79857917251118038</v>
      </c>
      <c r="V153" s="37">
        <f t="shared" si="60"/>
        <v>3.250401094641394E-2</v>
      </c>
      <c r="W153" s="37">
        <f t="shared" si="61"/>
        <v>0.76250401094641296</v>
      </c>
      <c r="X153" s="14">
        <f t="shared" si="69"/>
        <v>8.1289752984139838</v>
      </c>
      <c r="Y153" s="33">
        <f t="shared" si="62"/>
        <v>8128.9752984139841</v>
      </c>
      <c r="Z153" s="33">
        <f t="shared" si="70"/>
        <v>9544.1609108553821</v>
      </c>
      <c r="AA153" s="33">
        <f t="shared" si="50"/>
        <v>97.999999999999901</v>
      </c>
      <c r="AB153" s="43"/>
      <c r="AC153" s="43"/>
      <c r="AD153" s="62"/>
      <c r="AE153" s="63"/>
      <c r="AF153" s="63"/>
      <c r="AG153" s="102"/>
      <c r="AH153" s="58"/>
      <c r="AI153" s="62"/>
      <c r="AJ153" s="63"/>
      <c r="AK153" s="63"/>
      <c r="AL153" s="65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</row>
    <row r="154" spans="1:52" ht="12.9" customHeight="1" x14ac:dyDescent="0.3">
      <c r="A154" s="42"/>
      <c r="B154" s="16">
        <v>0.98999999999999899</v>
      </c>
      <c r="C154" s="14">
        <f t="shared" si="63"/>
        <v>460.65000000000003</v>
      </c>
      <c r="D154" s="14">
        <f t="shared" si="51"/>
        <v>0.25252525252525276</v>
      </c>
      <c r="E154" s="14">
        <f t="shared" si="64"/>
        <v>0.70474747474747468</v>
      </c>
      <c r="F154" s="14">
        <f t="shared" si="52"/>
        <v>1.4349692767585212</v>
      </c>
      <c r="G154" s="37">
        <f t="shared" si="53"/>
        <v>9.692099999999984</v>
      </c>
      <c r="H154" s="37">
        <f t="shared" si="54"/>
        <v>0.14805555831641476</v>
      </c>
      <c r="I154" s="37">
        <f t="shared" si="55"/>
        <v>1.1172501706618394E-3</v>
      </c>
      <c r="J154" s="37">
        <f t="shared" si="56"/>
        <v>0.99111725017066088</v>
      </c>
      <c r="K154" s="14">
        <f t="shared" si="65"/>
        <v>1.4373990826780669</v>
      </c>
      <c r="L154" s="33">
        <f t="shared" si="66"/>
        <v>1437.3990826780669</v>
      </c>
      <c r="M154" s="4"/>
      <c r="N154" s="81">
        <v>1</v>
      </c>
      <c r="O154" s="16">
        <f t="shared" si="48"/>
        <v>0.73999999999999899</v>
      </c>
      <c r="P154" s="14">
        <f t="shared" si="49"/>
        <v>460.65000000000003</v>
      </c>
      <c r="Q154" s="14">
        <f t="shared" si="57"/>
        <v>0.67567567567567655</v>
      </c>
      <c r="R154" s="14">
        <f t="shared" si="67"/>
        <v>0.66243243243243233</v>
      </c>
      <c r="S154" s="14">
        <f t="shared" si="58"/>
        <v>7.7826486868224833</v>
      </c>
      <c r="T154" s="37">
        <f t="shared" si="59"/>
        <v>9.692099999999984</v>
      </c>
      <c r="U154" s="37">
        <f t="shared" si="68"/>
        <v>0.80298889681518926</v>
      </c>
      <c r="V154" s="37">
        <f t="shared" si="60"/>
        <v>3.2863973924998707E-2</v>
      </c>
      <c r="W154" s="37">
        <f t="shared" si="61"/>
        <v>0.77286397392499773</v>
      </c>
      <c r="X154" s="14">
        <f t="shared" si="69"/>
        <v>8.306813164991139</v>
      </c>
      <c r="Y154" s="33">
        <f t="shared" si="62"/>
        <v>8306.8131649911393</v>
      </c>
      <c r="Z154" s="33">
        <f t="shared" si="70"/>
        <v>9744.2122476692057</v>
      </c>
      <c r="AA154" s="33">
        <f t="shared" si="50"/>
        <v>98.999999999999901</v>
      </c>
      <c r="AB154" s="43"/>
      <c r="AC154" s="43"/>
      <c r="AD154" s="62"/>
      <c r="AE154" s="63"/>
      <c r="AF154" s="63"/>
      <c r="AG154" s="102"/>
      <c r="AH154" s="58"/>
      <c r="AI154" s="62"/>
      <c r="AJ154" s="63"/>
      <c r="AK154" s="63"/>
      <c r="AL154" s="65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</row>
    <row r="155" spans="1:52" ht="12.9" customHeight="1" x14ac:dyDescent="0.3">
      <c r="A155" s="42"/>
      <c r="B155" s="16">
        <v>0.999999999999999</v>
      </c>
      <c r="C155" s="14">
        <f t="shared" si="63"/>
        <v>460.66</v>
      </c>
      <c r="D155" s="14">
        <f t="shared" si="51"/>
        <v>0.25000000000000022</v>
      </c>
      <c r="E155" s="14">
        <f t="shared" si="64"/>
        <v>0.70499999999999996</v>
      </c>
      <c r="F155" s="14">
        <f t="shared" si="52"/>
        <v>1.4572880360450344</v>
      </c>
      <c r="G155" s="37">
        <f t="shared" si="53"/>
        <v>9.8499999999999837</v>
      </c>
      <c r="H155" s="37">
        <f t="shared" si="54"/>
        <v>0.14794802396396314</v>
      </c>
      <c r="I155" s="37">
        <f t="shared" si="55"/>
        <v>1.1156278182895725E-3</v>
      </c>
      <c r="J155" s="37">
        <f t="shared" si="56"/>
        <v>1.0011156278182887</v>
      </c>
      <c r="K155" s="14">
        <f t="shared" si="65"/>
        <v>1.4597274026936826</v>
      </c>
      <c r="L155" s="33">
        <f t="shared" si="66"/>
        <v>1459.7274026936825</v>
      </c>
      <c r="M155" s="4"/>
      <c r="N155" s="81">
        <v>1</v>
      </c>
      <c r="O155" s="16">
        <f t="shared" si="48"/>
        <v>0.749999999999999</v>
      </c>
      <c r="P155" s="14">
        <f t="shared" si="49"/>
        <v>460.66</v>
      </c>
      <c r="Q155" s="14">
        <f t="shared" si="57"/>
        <v>0.66666666666666752</v>
      </c>
      <c r="R155" s="14">
        <f t="shared" si="67"/>
        <v>0.66333333333333322</v>
      </c>
      <c r="S155" s="14">
        <f t="shared" si="58"/>
        <v>7.9517364333010452</v>
      </c>
      <c r="T155" s="37">
        <f t="shared" si="59"/>
        <v>9.8499999999999837</v>
      </c>
      <c r="U155" s="37">
        <f t="shared" si="68"/>
        <v>0.80728288662954906</v>
      </c>
      <c r="V155" s="37">
        <f t="shared" si="60"/>
        <v>3.3216394446734826E-2</v>
      </c>
      <c r="W155" s="37">
        <f t="shared" si="61"/>
        <v>0.78321639444673385</v>
      </c>
      <c r="X155" s="14">
        <f t="shared" si="69"/>
        <v>8.4857989095170812</v>
      </c>
      <c r="Y155" s="33">
        <f t="shared" si="62"/>
        <v>8485.7989095170815</v>
      </c>
      <c r="Z155" s="33">
        <f t="shared" si="70"/>
        <v>9945.5263122107644</v>
      </c>
      <c r="AA155" s="33">
        <f t="shared" si="50"/>
        <v>99.999999999999901</v>
      </c>
      <c r="AB155" s="43"/>
      <c r="AC155" s="43"/>
      <c r="AD155" s="62"/>
      <c r="AE155" s="63"/>
      <c r="AF155" s="63"/>
      <c r="AG155" s="102"/>
      <c r="AH155" s="58"/>
      <c r="AI155" s="62"/>
      <c r="AJ155" s="63"/>
      <c r="AK155" s="63"/>
      <c r="AL155" s="65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</row>
    <row r="156" spans="1:52" ht="12.9" customHeight="1" x14ac:dyDescent="0.3">
      <c r="A156" s="42"/>
      <c r="B156" s="16">
        <v>1.01</v>
      </c>
      <c r="C156" s="14">
        <f t="shared" si="63"/>
        <v>460.67</v>
      </c>
      <c r="D156" s="14">
        <f t="shared" si="51"/>
        <v>0.24752475247524752</v>
      </c>
      <c r="E156" s="14">
        <f t="shared" si="64"/>
        <v>0.70524752475247521</v>
      </c>
      <c r="F156" s="14">
        <f t="shared" si="52"/>
        <v>1.4797212603700465</v>
      </c>
      <c r="G156" s="37">
        <f t="shared" si="53"/>
        <v>10.0091</v>
      </c>
      <c r="H156" s="37">
        <f t="shared" si="54"/>
        <v>0.14783759382662243</v>
      </c>
      <c r="I156" s="37">
        <f t="shared" si="55"/>
        <v>1.1139630045079198E-3</v>
      </c>
      <c r="J156" s="37">
        <f t="shared" si="56"/>
        <v>1.0111139630045078</v>
      </c>
      <c r="K156" s="14">
        <f t="shared" si="65"/>
        <v>1.4821699868512452</v>
      </c>
      <c r="L156" s="33">
        <f t="shared" si="66"/>
        <v>1482.1699868512453</v>
      </c>
      <c r="M156" s="4"/>
      <c r="N156" s="81">
        <v>1</v>
      </c>
      <c r="O156" s="16">
        <f t="shared" si="48"/>
        <v>0.76</v>
      </c>
      <c r="P156" s="14">
        <f t="shared" si="49"/>
        <v>460.67</v>
      </c>
      <c r="Q156" s="14">
        <f t="shared" si="57"/>
        <v>0.65789473684210531</v>
      </c>
      <c r="R156" s="14">
        <f t="shared" si="67"/>
        <v>0.66421052631578947</v>
      </c>
      <c r="S156" s="14">
        <f t="shared" si="58"/>
        <v>8.1220265008186239</v>
      </c>
      <c r="T156" s="37">
        <f t="shared" si="59"/>
        <v>10.0091</v>
      </c>
      <c r="U156" s="37">
        <f t="shared" si="68"/>
        <v>0.8114642176438065</v>
      </c>
      <c r="V156" s="37">
        <f t="shared" si="60"/>
        <v>3.3561374949861104E-2</v>
      </c>
      <c r="W156" s="37">
        <f t="shared" si="61"/>
        <v>0.79356137494986112</v>
      </c>
      <c r="X156" s="14">
        <f t="shared" si="69"/>
        <v>8.6659223965481651</v>
      </c>
      <c r="Y156" s="33">
        <f t="shared" si="62"/>
        <v>8665.9223965481651</v>
      </c>
      <c r="Z156" s="33">
        <f t="shared" si="70"/>
        <v>10148.092383399411</v>
      </c>
      <c r="AA156" s="33">
        <f t="shared" si="50"/>
        <v>101</v>
      </c>
      <c r="AB156" s="43"/>
      <c r="AC156" s="43"/>
      <c r="AD156" s="62"/>
      <c r="AE156" s="63"/>
      <c r="AF156" s="63"/>
      <c r="AG156" s="102"/>
      <c r="AH156" s="58"/>
      <c r="AI156" s="62"/>
      <c r="AJ156" s="63"/>
      <c r="AK156" s="63"/>
      <c r="AL156" s="65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</row>
    <row r="157" spans="1:52" ht="12.9" customHeight="1" x14ac:dyDescent="0.3">
      <c r="A157" s="42"/>
      <c r="B157" s="16">
        <v>1.02</v>
      </c>
      <c r="C157" s="14">
        <f t="shared" si="63"/>
        <v>460.68</v>
      </c>
      <c r="D157" s="14">
        <f t="shared" si="51"/>
        <v>0.24509803921568626</v>
      </c>
      <c r="E157" s="14">
        <f t="shared" si="64"/>
        <v>0.70549019607843133</v>
      </c>
      <c r="F157" s="14">
        <f t="shared" si="52"/>
        <v>1.5022683689224636</v>
      </c>
      <c r="G157" s="37">
        <f t="shared" si="53"/>
        <v>10.1694</v>
      </c>
      <c r="H157" s="37">
        <f t="shared" si="54"/>
        <v>0.14772438579684777</v>
      </c>
      <c r="I157" s="37">
        <f t="shared" si="55"/>
        <v>1.1122576023983649E-3</v>
      </c>
      <c r="J157" s="37">
        <f t="shared" si="56"/>
        <v>1.0211122576023983</v>
      </c>
      <c r="K157" s="14">
        <f t="shared" si="65"/>
        <v>1.5047262583954719</v>
      </c>
      <c r="L157" s="33">
        <f t="shared" si="66"/>
        <v>1504.7262583954719</v>
      </c>
      <c r="M157" s="4"/>
      <c r="N157" s="81">
        <v>1</v>
      </c>
      <c r="O157" s="16">
        <f t="shared" si="48"/>
        <v>0.77</v>
      </c>
      <c r="P157" s="14">
        <f t="shared" si="49"/>
        <v>460.68</v>
      </c>
      <c r="Q157" s="14">
        <f t="shared" si="57"/>
        <v>0.64935064935064934</v>
      </c>
      <c r="R157" s="14">
        <f t="shared" si="67"/>
        <v>0.66506493506493503</v>
      </c>
      <c r="S157" s="14">
        <f t="shared" si="58"/>
        <v>8.2935104884971658</v>
      </c>
      <c r="T157" s="37">
        <f t="shared" si="59"/>
        <v>10.1694</v>
      </c>
      <c r="U157" s="37">
        <f t="shared" si="68"/>
        <v>0.81553587119172877</v>
      </c>
      <c r="V157" s="37">
        <f t="shared" si="60"/>
        <v>3.3899019225303362E-2</v>
      </c>
      <c r="W157" s="37">
        <f t="shared" si="61"/>
        <v>0.80389901922530338</v>
      </c>
      <c r="X157" s="14">
        <f t="shared" si="69"/>
        <v>8.8471737950386071</v>
      </c>
      <c r="Y157" s="33">
        <f t="shared" si="62"/>
        <v>8847.1737950386068</v>
      </c>
      <c r="Z157" s="33">
        <f t="shared" si="70"/>
        <v>10351.900053434079</v>
      </c>
      <c r="AA157" s="33">
        <f t="shared" si="50"/>
        <v>102</v>
      </c>
      <c r="AB157" s="43"/>
      <c r="AC157" s="43"/>
      <c r="AD157" s="62"/>
      <c r="AE157" s="63"/>
      <c r="AF157" s="63"/>
      <c r="AG157" s="102"/>
      <c r="AH157" s="58"/>
      <c r="AI157" s="62"/>
      <c r="AJ157" s="63"/>
      <c r="AK157" s="63"/>
      <c r="AL157" s="65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</row>
    <row r="158" spans="1:52" ht="12.9" customHeight="1" x14ac:dyDescent="0.3">
      <c r="A158" s="42"/>
      <c r="B158" s="16">
        <v>1.03</v>
      </c>
      <c r="C158" s="14">
        <f t="shared" si="63"/>
        <v>460.69</v>
      </c>
      <c r="D158" s="14">
        <f t="shared" si="51"/>
        <v>0.24271844660194175</v>
      </c>
      <c r="E158" s="14">
        <f t="shared" si="64"/>
        <v>0.70572815533980582</v>
      </c>
      <c r="F158" s="14">
        <f t="shared" si="52"/>
        <v>1.5249287896397785</v>
      </c>
      <c r="G158" s="37">
        <f t="shared" si="53"/>
        <v>10.3309</v>
      </c>
      <c r="H158" s="37">
        <f t="shared" si="54"/>
        <v>0.14760851326019792</v>
      </c>
      <c r="I158" s="37">
        <f t="shared" si="55"/>
        <v>1.1105134142143742E-3</v>
      </c>
      <c r="J158" s="37">
        <f t="shared" si="56"/>
        <v>1.0311105134142144</v>
      </c>
      <c r="K158" s="14">
        <f t="shared" si="65"/>
        <v>1.5273956492296703</v>
      </c>
      <c r="L158" s="33">
        <f t="shared" si="66"/>
        <v>1527.3956492296702</v>
      </c>
      <c r="M158" s="23">
        <f>+((80-30)/82.67)</f>
        <v>0.604814322003145</v>
      </c>
      <c r="N158" s="81">
        <v>1</v>
      </c>
      <c r="O158" s="16">
        <f t="shared" si="48"/>
        <v>0.78</v>
      </c>
      <c r="P158" s="14">
        <f t="shared" si="49"/>
        <v>460.69</v>
      </c>
      <c r="Q158" s="14">
        <f t="shared" si="57"/>
        <v>0.64102564102564097</v>
      </c>
      <c r="R158" s="14">
        <f t="shared" si="67"/>
        <v>0.66589743589743589</v>
      </c>
      <c r="S158" s="14">
        <f t="shared" si="58"/>
        <v>8.4661801686179583</v>
      </c>
      <c r="T158" s="37">
        <f t="shared" si="59"/>
        <v>10.3309</v>
      </c>
      <c r="U158" s="37">
        <f t="shared" si="68"/>
        <v>0.81950073745926866</v>
      </c>
      <c r="V158" s="37">
        <f t="shared" si="60"/>
        <v>3.4229432145580281E-2</v>
      </c>
      <c r="W158" s="37">
        <f t="shared" si="61"/>
        <v>0.8142294321455803</v>
      </c>
      <c r="X158" s="14">
        <f t="shared" si="69"/>
        <v>9.0295435657409548</v>
      </c>
      <c r="Y158" s="33">
        <f t="shared" si="62"/>
        <v>9029.5435657409544</v>
      </c>
      <c r="Z158" s="33">
        <f t="shared" si="70"/>
        <v>10556.939214970625</v>
      </c>
      <c r="AA158" s="33">
        <f t="shared" si="50"/>
        <v>103</v>
      </c>
      <c r="AB158" s="43"/>
      <c r="AC158" s="43"/>
      <c r="AD158" s="62"/>
      <c r="AE158" s="63"/>
      <c r="AF158" s="63"/>
      <c r="AG158" s="102"/>
      <c r="AH158" s="58"/>
      <c r="AI158" s="62"/>
      <c r="AJ158" s="63"/>
      <c r="AK158" s="63"/>
      <c r="AL158" s="65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</row>
    <row r="159" spans="1:52" ht="12.9" customHeight="1" x14ac:dyDescent="0.3">
      <c r="A159" s="42"/>
      <c r="B159" s="16">
        <v>1.04</v>
      </c>
      <c r="C159" s="14">
        <f t="shared" si="63"/>
        <v>460.70000000000005</v>
      </c>
      <c r="D159" s="14">
        <f t="shared" si="51"/>
        <v>0.24038461538461536</v>
      </c>
      <c r="E159" s="14">
        <f t="shared" si="64"/>
        <v>0.70596153846153842</v>
      </c>
      <c r="F159" s="14">
        <f t="shared" si="52"/>
        <v>1.5477019589907093</v>
      </c>
      <c r="G159" s="37">
        <f t="shared" si="53"/>
        <v>10.493600000000001</v>
      </c>
      <c r="H159" s="37">
        <f t="shared" si="54"/>
        <v>0.14749008528919619</v>
      </c>
      <c r="I159" s="37">
        <f t="shared" si="55"/>
        <v>1.1087321742413031E-3</v>
      </c>
      <c r="J159" s="37">
        <f t="shared" si="56"/>
        <v>1.0411087321742414</v>
      </c>
      <c r="K159" s="14">
        <f t="shared" si="65"/>
        <v>1.5501775997003997</v>
      </c>
      <c r="L159" s="33">
        <f t="shared" si="66"/>
        <v>1550.1775997003997</v>
      </c>
      <c r="M159" s="4"/>
      <c r="N159" s="81">
        <v>1</v>
      </c>
      <c r="O159" s="16">
        <f t="shared" si="48"/>
        <v>0.79</v>
      </c>
      <c r="P159" s="14">
        <f t="shared" si="49"/>
        <v>460.70000000000005</v>
      </c>
      <c r="Q159" s="14">
        <f t="shared" si="57"/>
        <v>0.63291139240506322</v>
      </c>
      <c r="R159" s="14">
        <f t="shared" si="67"/>
        <v>0.66670886075949365</v>
      </c>
      <c r="S159" s="14">
        <f t="shared" si="58"/>
        <v>8.6400274807686532</v>
      </c>
      <c r="T159" s="37">
        <f t="shared" si="59"/>
        <v>10.493600000000001</v>
      </c>
      <c r="U159" s="37">
        <f t="shared" si="68"/>
        <v>0.82336161858357981</v>
      </c>
      <c r="V159" s="37">
        <f t="shared" si="60"/>
        <v>3.4552719416746806E-2</v>
      </c>
      <c r="W159" s="37">
        <f t="shared" si="61"/>
        <v>0.82455271941674679</v>
      </c>
      <c r="X159" s="14">
        <f t="shared" si="69"/>
        <v>9.2130224491928043</v>
      </c>
      <c r="Y159" s="33">
        <f t="shared" si="62"/>
        <v>9213.0224491928038</v>
      </c>
      <c r="Z159" s="33">
        <f t="shared" si="70"/>
        <v>10763.200048893203</v>
      </c>
      <c r="AA159" s="33">
        <f t="shared" si="50"/>
        <v>104</v>
      </c>
      <c r="AB159" s="43"/>
      <c r="AC159" s="43"/>
      <c r="AD159" s="62"/>
      <c r="AE159" s="63"/>
      <c r="AF159" s="63"/>
      <c r="AG159" s="102"/>
      <c r="AH159" s="58"/>
      <c r="AI159" s="62"/>
      <c r="AJ159" s="63"/>
      <c r="AK159" s="63"/>
      <c r="AL159" s="65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</row>
    <row r="160" spans="1:52" ht="12.9" customHeight="1" x14ac:dyDescent="0.3">
      <c r="A160" s="42"/>
      <c r="B160" s="16">
        <v>1.05</v>
      </c>
      <c r="C160" s="14">
        <f t="shared" si="63"/>
        <v>460.71000000000004</v>
      </c>
      <c r="D160" s="14">
        <f t="shared" si="51"/>
        <v>0.23809523809523808</v>
      </c>
      <c r="E160" s="14">
        <f t="shared" si="64"/>
        <v>0.70619047619047615</v>
      </c>
      <c r="F160" s="14">
        <f t="shared" si="52"/>
        <v>1.5705873217653323</v>
      </c>
      <c r="G160" s="37">
        <f t="shared" si="53"/>
        <v>10.657500000000002</v>
      </c>
      <c r="H160" s="37">
        <f t="shared" si="54"/>
        <v>0.14736920682761737</v>
      </c>
      <c r="I160" s="37">
        <f t="shared" si="55"/>
        <v>1.1069155515291062E-3</v>
      </c>
      <c r="J160" s="37">
        <f t="shared" si="56"/>
        <v>1.0511069155515291</v>
      </c>
      <c r="K160" s="14">
        <f t="shared" si="65"/>
        <v>1.5730715583895931</v>
      </c>
      <c r="L160" s="33">
        <f t="shared" si="66"/>
        <v>1573.0715583895931</v>
      </c>
      <c r="M160" s="4"/>
      <c r="N160" s="81">
        <v>1</v>
      </c>
      <c r="O160" s="16">
        <f t="shared" si="48"/>
        <v>0.8</v>
      </c>
      <c r="P160" s="14">
        <f t="shared" si="49"/>
        <v>460.71000000000004</v>
      </c>
      <c r="Q160" s="14">
        <f t="shared" si="57"/>
        <v>0.625</v>
      </c>
      <c r="R160" s="14">
        <f t="shared" si="67"/>
        <v>0.66749999999999998</v>
      </c>
      <c r="S160" s="14">
        <f t="shared" si="58"/>
        <v>8.8150445262630406</v>
      </c>
      <c r="T160" s="37">
        <f t="shared" si="59"/>
        <v>10.657500000000002</v>
      </c>
      <c r="U160" s="37">
        <f t="shared" si="68"/>
        <v>0.82712123164560536</v>
      </c>
      <c r="V160" s="37">
        <f t="shared" si="60"/>
        <v>3.4868987351628092E-2</v>
      </c>
      <c r="W160" s="37">
        <f t="shared" si="61"/>
        <v>0.83486898735162818</v>
      </c>
      <c r="X160" s="14">
        <f t="shared" si="69"/>
        <v>9.3976014542613662</v>
      </c>
      <c r="Y160" s="33">
        <f t="shared" si="62"/>
        <v>9397.6014542613666</v>
      </c>
      <c r="Z160" s="33">
        <f t="shared" si="70"/>
        <v>10970.673012650959</v>
      </c>
      <c r="AA160" s="33">
        <f t="shared" si="50"/>
        <v>105</v>
      </c>
      <c r="AB160" s="43"/>
      <c r="AC160" s="43"/>
      <c r="AD160" s="62"/>
      <c r="AE160" s="63"/>
      <c r="AF160" s="63"/>
      <c r="AG160" s="102"/>
      <c r="AH160" s="58"/>
      <c r="AI160" s="62"/>
      <c r="AJ160" s="63"/>
      <c r="AK160" s="63"/>
      <c r="AL160" s="65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</row>
    <row r="161" spans="1:52" ht="12.9" customHeight="1" x14ac:dyDescent="0.3">
      <c r="A161" s="42"/>
      <c r="B161" s="16">
        <v>1.06</v>
      </c>
      <c r="C161" s="14">
        <f t="shared" si="63"/>
        <v>460.72</v>
      </c>
      <c r="D161" s="14">
        <f t="shared" si="51"/>
        <v>0.23584905660377356</v>
      </c>
      <c r="E161" s="14">
        <f t="shared" si="64"/>
        <v>0.70641509433962257</v>
      </c>
      <c r="F161" s="14">
        <f t="shared" si="52"/>
        <v>1.5935843308723638</v>
      </c>
      <c r="G161" s="37">
        <f t="shared" si="53"/>
        <v>10.822600000000001</v>
      </c>
      <c r="H161" s="37">
        <f t="shared" si="54"/>
        <v>0.14724597886574053</v>
      </c>
      <c r="I161" s="37">
        <f t="shared" si="55"/>
        <v>1.1050651525040831E-3</v>
      </c>
      <c r="J161" s="37">
        <f t="shared" si="56"/>
        <v>1.0611050651525042</v>
      </c>
      <c r="K161" s="14">
        <f t="shared" si="65"/>
        <v>1.5960769819137903</v>
      </c>
      <c r="L161" s="33">
        <f t="shared" si="66"/>
        <v>1596.0769819137904</v>
      </c>
      <c r="M161" s="4"/>
      <c r="N161" s="81">
        <v>1</v>
      </c>
      <c r="O161" s="16">
        <f t="shared" si="48"/>
        <v>0.81</v>
      </c>
      <c r="P161" s="14">
        <f t="shared" si="49"/>
        <v>460.72</v>
      </c>
      <c r="Q161" s="14">
        <f t="shared" si="57"/>
        <v>0.61728395061728392</v>
      </c>
      <c r="R161" s="14">
        <f t="shared" si="67"/>
        <v>0.66827160493827154</v>
      </c>
      <c r="S161" s="14">
        <f t="shared" si="58"/>
        <v>8.9912235628173836</v>
      </c>
      <c r="T161" s="37">
        <f t="shared" si="59"/>
        <v>10.822600000000001</v>
      </c>
      <c r="U161" s="37">
        <f t="shared" si="68"/>
        <v>0.83078221155890286</v>
      </c>
      <c r="V161" s="37">
        <f t="shared" si="60"/>
        <v>3.5178342662726889E-2</v>
      </c>
      <c r="W161" s="37">
        <f t="shared" si="61"/>
        <v>0.84517834266272696</v>
      </c>
      <c r="X161" s="14">
        <f t="shared" si="69"/>
        <v>9.5832718472184357</v>
      </c>
      <c r="Y161" s="33">
        <f t="shared" si="62"/>
        <v>9583.2718472184351</v>
      </c>
      <c r="Z161" s="33">
        <f t="shared" si="70"/>
        <v>11179.348829132225</v>
      </c>
      <c r="AA161" s="33">
        <f t="shared" si="50"/>
        <v>106</v>
      </c>
      <c r="AB161" s="43"/>
      <c r="AC161" s="43"/>
      <c r="AD161" s="62"/>
      <c r="AE161" s="63"/>
      <c r="AF161" s="63"/>
      <c r="AG161" s="102"/>
      <c r="AH161" s="58"/>
      <c r="AI161" s="62"/>
      <c r="AJ161" s="63"/>
      <c r="AK161" s="63"/>
      <c r="AL161" s="65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</row>
    <row r="162" spans="1:52" ht="12.9" customHeight="1" x14ac:dyDescent="0.3">
      <c r="A162" s="42"/>
      <c r="B162" s="16">
        <v>1.07</v>
      </c>
      <c r="C162" s="14">
        <f t="shared" si="63"/>
        <v>460.73</v>
      </c>
      <c r="D162" s="14">
        <f t="shared" si="51"/>
        <v>0.23364485981308411</v>
      </c>
      <c r="E162" s="14">
        <f t="shared" si="64"/>
        <v>0.70663551401869151</v>
      </c>
      <c r="F162" s="14">
        <f t="shared" si="52"/>
        <v>1.61669244714329</v>
      </c>
      <c r="G162" s="37">
        <f t="shared" si="53"/>
        <v>10.988900000000001</v>
      </c>
      <c r="H162" s="37">
        <f t="shared" si="54"/>
        <v>0.1471204986070753</v>
      </c>
      <c r="I162" s="37">
        <f t="shared" si="55"/>
        <v>1.1031825234655678E-3</v>
      </c>
      <c r="J162" s="37">
        <f t="shared" si="56"/>
        <v>1.0711031825234656</v>
      </c>
      <c r="K162" s="14">
        <f t="shared" si="65"/>
        <v>1.6191933347301886</v>
      </c>
      <c r="L162" s="33">
        <f t="shared" si="66"/>
        <v>1619.1933347301886</v>
      </c>
      <c r="M162" s="4"/>
      <c r="N162" s="81">
        <v>1</v>
      </c>
      <c r="O162" s="16">
        <f t="shared" si="48"/>
        <v>0.82000000000000006</v>
      </c>
      <c r="P162" s="14">
        <f t="shared" si="49"/>
        <v>460.73</v>
      </c>
      <c r="Q162" s="14">
        <f t="shared" si="57"/>
        <v>0.6097560975609756</v>
      </c>
      <c r="R162" s="14">
        <f t="shared" si="67"/>
        <v>0.66902439024390237</v>
      </c>
      <c r="S162" s="14">
        <f t="shared" si="58"/>
        <v>9.1685569994683451</v>
      </c>
      <c r="T162" s="37">
        <f t="shared" si="59"/>
        <v>10.988900000000001</v>
      </c>
      <c r="U162" s="37">
        <f t="shared" si="68"/>
        <v>0.83434711385746929</v>
      </c>
      <c r="V162" s="37">
        <f t="shared" si="60"/>
        <v>3.548089227330728E-2</v>
      </c>
      <c r="W162" s="37">
        <f t="shared" si="61"/>
        <v>0.85548089227330737</v>
      </c>
      <c r="X162" s="14">
        <f t="shared" si="69"/>
        <v>9.7700251413198522</v>
      </c>
      <c r="Y162" s="33">
        <f t="shared" si="62"/>
        <v>9770.025141319853</v>
      </c>
      <c r="Z162" s="33">
        <f t="shared" si="70"/>
        <v>11389.218476050042</v>
      </c>
      <c r="AA162" s="33">
        <f t="shared" si="50"/>
        <v>107</v>
      </c>
      <c r="AB162" s="43"/>
      <c r="AC162" s="43"/>
      <c r="AD162" s="62"/>
      <c r="AE162" s="63"/>
      <c r="AF162" s="63"/>
      <c r="AG162" s="102"/>
      <c r="AH162" s="58"/>
      <c r="AI162" s="62"/>
      <c r="AJ162" s="63"/>
      <c r="AK162" s="63"/>
      <c r="AL162" s="65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</row>
    <row r="163" spans="1:52" ht="12.9" customHeight="1" x14ac:dyDescent="0.3">
      <c r="A163" s="42"/>
      <c r="B163" s="16">
        <v>1.08</v>
      </c>
      <c r="C163" s="14">
        <f t="shared" si="63"/>
        <v>460.74</v>
      </c>
      <c r="D163" s="14">
        <f t="shared" si="51"/>
        <v>0.23148148148148145</v>
      </c>
      <c r="E163" s="14">
        <f t="shared" si="64"/>
        <v>0.70685185185185184</v>
      </c>
      <c r="F163" s="14">
        <f t="shared" si="52"/>
        <v>1.6399111391430452</v>
      </c>
      <c r="G163" s="37">
        <f t="shared" si="53"/>
        <v>11.156400000000001</v>
      </c>
      <c r="H163" s="37">
        <f t="shared" si="54"/>
        <v>0.14699285962703426</v>
      </c>
      <c r="I163" s="37">
        <f t="shared" si="55"/>
        <v>1.1012691529731396E-3</v>
      </c>
      <c r="J163" s="37">
        <f t="shared" si="56"/>
        <v>1.0811012691529731</v>
      </c>
      <c r="K163" s="14">
        <f t="shared" si="65"/>
        <v>1.6424200889492078</v>
      </c>
      <c r="L163" s="33">
        <f t="shared" si="66"/>
        <v>1642.4200889492079</v>
      </c>
      <c r="M163" s="4"/>
      <c r="N163" s="81">
        <v>1</v>
      </c>
      <c r="O163" s="16">
        <f t="shared" si="48"/>
        <v>0.83000000000000007</v>
      </c>
      <c r="P163" s="14">
        <f t="shared" si="49"/>
        <v>460.74</v>
      </c>
      <c r="Q163" s="14">
        <f t="shared" si="57"/>
        <v>0.60240963855421681</v>
      </c>
      <c r="R163" s="14">
        <f t="shared" si="67"/>
        <v>0.66975903614457832</v>
      </c>
      <c r="S163" s="14">
        <f t="shared" si="58"/>
        <v>9.3470373917186986</v>
      </c>
      <c r="T163" s="37">
        <f t="shared" si="59"/>
        <v>11.156400000000001</v>
      </c>
      <c r="U163" s="37">
        <f t="shared" si="68"/>
        <v>0.83781841738541984</v>
      </c>
      <c r="V163" s="37">
        <f t="shared" si="60"/>
        <v>3.5776743145270622E-2</v>
      </c>
      <c r="W163" s="37">
        <f t="shared" si="61"/>
        <v>0.86577674314527064</v>
      </c>
      <c r="X163" s="14">
        <f t="shared" si="69"/>
        <v>9.9578530868646968</v>
      </c>
      <c r="Y163" s="33">
        <f t="shared" si="62"/>
        <v>9957.8530868646976</v>
      </c>
      <c r="Z163" s="33">
        <f t="shared" si="70"/>
        <v>11600.273175813905</v>
      </c>
      <c r="AA163" s="33">
        <f t="shared" si="50"/>
        <v>108</v>
      </c>
      <c r="AB163" s="43"/>
      <c r="AC163" s="43"/>
      <c r="AD163" s="62"/>
      <c r="AE163" s="63"/>
      <c r="AF163" s="63"/>
      <c r="AG163" s="102"/>
      <c r="AH163" s="58"/>
      <c r="AI163" s="62"/>
      <c r="AJ163" s="63"/>
      <c r="AK163" s="63"/>
      <c r="AL163" s="65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</row>
    <row r="164" spans="1:52" ht="12.9" customHeight="1" x14ac:dyDescent="0.3">
      <c r="A164" s="42"/>
      <c r="B164" s="16">
        <v>1.0900000000000001</v>
      </c>
      <c r="C164" s="14">
        <f t="shared" si="63"/>
        <v>460.75</v>
      </c>
      <c r="D164" s="14">
        <f t="shared" si="51"/>
        <v>0.2293577981651376</v>
      </c>
      <c r="E164" s="14">
        <f t="shared" si="64"/>
        <v>0.70706422018348625</v>
      </c>
      <c r="F164" s="14">
        <f t="shared" si="52"/>
        <v>1.6632398829869615</v>
      </c>
      <c r="G164" s="37">
        <f t="shared" si="53"/>
        <v>11.325100000000003</v>
      </c>
      <c r="H164" s="37">
        <f t="shared" si="54"/>
        <v>0.14686315202399636</v>
      </c>
      <c r="I164" s="37">
        <f t="shared" si="55"/>
        <v>1.0993264741296362E-3</v>
      </c>
      <c r="J164" s="37">
        <f t="shared" si="56"/>
        <v>1.0910993264741298</v>
      </c>
      <c r="K164" s="14">
        <f t="shared" si="65"/>
        <v>1.6657567241532862</v>
      </c>
      <c r="L164" s="33">
        <f t="shared" si="66"/>
        <v>1665.7567241532863</v>
      </c>
      <c r="M164" s="4"/>
      <c r="N164" s="81">
        <v>1</v>
      </c>
      <c r="O164" s="16">
        <f t="shared" si="48"/>
        <v>0.84000000000000008</v>
      </c>
      <c r="P164" s="14">
        <f t="shared" si="49"/>
        <v>460.75</v>
      </c>
      <c r="Q164" s="14">
        <f t="shared" si="57"/>
        <v>0.59523809523809523</v>
      </c>
      <c r="R164" s="14">
        <f t="shared" si="67"/>
        <v>0.67047619047619045</v>
      </c>
      <c r="S164" s="14">
        <f t="shared" si="58"/>
        <v>9.5266574368977928</v>
      </c>
      <c r="T164" s="37">
        <f t="shared" si="59"/>
        <v>11.325100000000003</v>
      </c>
      <c r="U164" s="37">
        <f t="shared" si="68"/>
        <v>0.84119852689139973</v>
      </c>
      <c r="V164" s="37">
        <f t="shared" si="60"/>
        <v>3.6066002122541331E-2</v>
      </c>
      <c r="W164" s="37">
        <f t="shared" si="61"/>
        <v>0.87606600212254138</v>
      </c>
      <c r="X164" s="14">
        <f t="shared" si="69"/>
        <v>10.146747661710755</v>
      </c>
      <c r="Y164" s="33">
        <f t="shared" si="62"/>
        <v>10146.747661710755</v>
      </c>
      <c r="Z164" s="33">
        <f t="shared" si="70"/>
        <v>11812.504385864042</v>
      </c>
      <c r="AA164" s="33">
        <f t="shared" si="50"/>
        <v>109.00000000000001</v>
      </c>
      <c r="AB164" s="43"/>
      <c r="AC164" s="43"/>
      <c r="AD164" s="62"/>
      <c r="AE164" s="63"/>
      <c r="AF164" s="63"/>
      <c r="AG164" s="102"/>
      <c r="AH164" s="58"/>
      <c r="AI164" s="62"/>
      <c r="AJ164" s="63"/>
      <c r="AK164" s="63"/>
      <c r="AL164" s="65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</row>
    <row r="165" spans="1:52" ht="12.9" customHeight="1" x14ac:dyDescent="0.3">
      <c r="A165" s="42"/>
      <c r="B165" s="16">
        <v>1.1000000000000001</v>
      </c>
      <c r="C165" s="14">
        <f t="shared" si="63"/>
        <v>460.76000000000005</v>
      </c>
      <c r="D165" s="14">
        <f t="shared" si="51"/>
        <v>0.22727272727272727</v>
      </c>
      <c r="E165" s="14">
        <f t="shared" si="64"/>
        <v>0.70727272727272728</v>
      </c>
      <c r="F165" s="14">
        <f t="shared" si="52"/>
        <v>1.686678162163725</v>
      </c>
      <c r="G165" s="37">
        <f t="shared" si="53"/>
        <v>11.495000000000001</v>
      </c>
      <c r="H165" s="37">
        <f t="shared" si="54"/>
        <v>0.14673146256317746</v>
      </c>
      <c r="I165" s="37">
        <f t="shared" si="55"/>
        <v>1.0973558667649922E-3</v>
      </c>
      <c r="J165" s="37">
        <f t="shared" si="56"/>
        <v>1.1010973558667652</v>
      </c>
      <c r="K165" s="14">
        <f t="shared" si="65"/>
        <v>1.689202727221653</v>
      </c>
      <c r="L165" s="33">
        <f t="shared" si="66"/>
        <v>1689.202727221653</v>
      </c>
      <c r="M165" s="4"/>
      <c r="N165" s="81">
        <v>1</v>
      </c>
      <c r="O165" s="16">
        <f t="shared" si="48"/>
        <v>0.85000000000000009</v>
      </c>
      <c r="P165" s="14">
        <f t="shared" si="49"/>
        <v>460.76000000000005</v>
      </c>
      <c r="Q165" s="14">
        <f t="shared" si="57"/>
        <v>0.58823529411764697</v>
      </c>
      <c r="R165" s="14">
        <f t="shared" si="67"/>
        <v>0.67117647058823526</v>
      </c>
      <c r="S165" s="14">
        <f t="shared" si="58"/>
        <v>9.7074099697248055</v>
      </c>
      <c r="T165" s="37">
        <f t="shared" si="59"/>
        <v>11.495000000000001</v>
      </c>
      <c r="U165" s="37">
        <f t="shared" si="68"/>
        <v>0.84448977553064852</v>
      </c>
      <c r="V165" s="37">
        <f t="shared" si="60"/>
        <v>3.6348775788777016E-2</v>
      </c>
      <c r="W165" s="37">
        <f t="shared" si="61"/>
        <v>0.88634877578877713</v>
      </c>
      <c r="X165" s="14">
        <f t="shared" si="69"/>
        <v>10.336701062223952</v>
      </c>
      <c r="Y165" s="33">
        <f t="shared" si="62"/>
        <v>10336.701062223952</v>
      </c>
      <c r="Z165" s="33">
        <f t="shared" si="70"/>
        <v>12025.903789445605</v>
      </c>
      <c r="AA165" s="33">
        <f t="shared" si="50"/>
        <v>110.00000000000001</v>
      </c>
      <c r="AB165" s="43"/>
      <c r="AC165" s="43"/>
      <c r="AD165" s="62"/>
      <c r="AE165" s="63"/>
      <c r="AF165" s="63"/>
      <c r="AG165" s="102"/>
      <c r="AH165" s="58"/>
      <c r="AI165" s="62"/>
      <c r="AJ165" s="63"/>
      <c r="AK165" s="63"/>
      <c r="AL165" s="65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</row>
    <row r="166" spans="1:52" ht="12.9" customHeight="1" x14ac:dyDescent="0.3">
      <c r="A166" s="42"/>
      <c r="B166" s="16">
        <v>1.1100000000000001</v>
      </c>
      <c r="C166" s="14">
        <f t="shared" si="63"/>
        <v>460.77000000000004</v>
      </c>
      <c r="D166" s="14">
        <f t="shared" si="51"/>
        <v>0.2252252252252252</v>
      </c>
      <c r="E166" s="14">
        <f t="shared" si="64"/>
        <v>0.70747747747747747</v>
      </c>
      <c r="F166" s="14">
        <f t="shared" si="52"/>
        <v>1.7102254673640902</v>
      </c>
      <c r="G166" s="37">
        <f t="shared" si="53"/>
        <v>11.666100000000002</v>
      </c>
      <c r="H166" s="37">
        <f t="shared" si="54"/>
        <v>0.14659787481369865</v>
      </c>
      <c r="I166" s="37">
        <f t="shared" si="55"/>
        <v>1.0953586595256299E-3</v>
      </c>
      <c r="J166" s="37">
        <f t="shared" si="56"/>
        <v>1.1110953586595258</v>
      </c>
      <c r="K166" s="14">
        <f t="shared" si="65"/>
        <v>1.71275759216082</v>
      </c>
      <c r="L166" s="33">
        <f t="shared" si="66"/>
        <v>1712.75759216082</v>
      </c>
      <c r="M166" s="4"/>
      <c r="N166" s="81">
        <v>1</v>
      </c>
      <c r="O166" s="16">
        <f t="shared" si="48"/>
        <v>0.8600000000000001</v>
      </c>
      <c r="P166" s="14">
        <f t="shared" si="49"/>
        <v>460.77000000000004</v>
      </c>
      <c r="Q166" s="14">
        <f t="shared" si="57"/>
        <v>0.58139534883720922</v>
      </c>
      <c r="R166" s="14">
        <f t="shared" si="67"/>
        <v>0.67186046511627906</v>
      </c>
      <c r="S166" s="14">
        <f t="shared" si="58"/>
        <v>9.8892879580635142</v>
      </c>
      <c r="T166" s="37">
        <f t="shared" si="59"/>
        <v>11.666100000000002</v>
      </c>
      <c r="U166" s="37">
        <f t="shared" si="68"/>
        <v>0.84769442727762601</v>
      </c>
      <c r="V166" s="37">
        <f t="shared" si="60"/>
        <v>3.662517033830491E-2</v>
      </c>
      <c r="W166" s="37">
        <f t="shared" si="61"/>
        <v>0.89662517033830502</v>
      </c>
      <c r="X166" s="14">
        <f t="shared" si="69"/>
        <v>10.527705694640481</v>
      </c>
      <c r="Y166" s="33">
        <f t="shared" si="62"/>
        <v>10527.705694640481</v>
      </c>
      <c r="Z166" s="33">
        <f t="shared" si="70"/>
        <v>12240.463286801301</v>
      </c>
      <c r="AA166" s="33">
        <f t="shared" si="50"/>
        <v>111.00000000000001</v>
      </c>
      <c r="AB166" s="43"/>
      <c r="AC166" s="43"/>
      <c r="AD166" s="62"/>
      <c r="AE166" s="63"/>
      <c r="AF166" s="63"/>
      <c r="AG166" s="102"/>
      <c r="AH166" s="58"/>
      <c r="AI166" s="62"/>
      <c r="AJ166" s="63"/>
      <c r="AK166" s="63"/>
      <c r="AL166" s="65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</row>
    <row r="167" spans="1:52" ht="12.9" customHeight="1" x14ac:dyDescent="0.3">
      <c r="A167" s="42"/>
      <c r="B167" s="16">
        <v>1.1200000000000001</v>
      </c>
      <c r="C167" s="14">
        <f t="shared" si="63"/>
        <v>460.78000000000003</v>
      </c>
      <c r="D167" s="14">
        <f t="shared" si="51"/>
        <v>0.2232142857142857</v>
      </c>
      <c r="E167" s="14">
        <f t="shared" si="64"/>
        <v>0.70767857142857138</v>
      </c>
      <c r="F167" s="14">
        <f t="shared" si="52"/>
        <v>1.7338812963151082</v>
      </c>
      <c r="G167" s="37">
        <f t="shared" si="53"/>
        <v>11.838400000000002</v>
      </c>
      <c r="H167" s="37">
        <f t="shared" si="54"/>
        <v>0.14646246927921916</v>
      </c>
      <c r="I167" s="37">
        <f t="shared" si="55"/>
        <v>1.0933361318739151E-3</v>
      </c>
      <c r="J167" s="37">
        <f t="shared" si="56"/>
        <v>1.121093336131874</v>
      </c>
      <c r="K167" s="14">
        <f t="shared" si="65"/>
        <v>1.7364208199405511</v>
      </c>
      <c r="L167" s="33">
        <f t="shared" si="66"/>
        <v>1736.4208199405512</v>
      </c>
      <c r="M167" s="4"/>
      <c r="N167" s="81">
        <v>1</v>
      </c>
      <c r="O167" s="16">
        <f t="shared" si="48"/>
        <v>0.87000000000000011</v>
      </c>
      <c r="P167" s="14">
        <f t="shared" si="49"/>
        <v>460.78000000000003</v>
      </c>
      <c r="Q167" s="14">
        <f t="shared" si="57"/>
        <v>0.57471264367816088</v>
      </c>
      <c r="R167" s="14">
        <f t="shared" si="67"/>
        <v>0.67252873563218385</v>
      </c>
      <c r="S167" s="14">
        <f t="shared" si="58"/>
        <v>10.072284498858117</v>
      </c>
      <c r="T167" s="37">
        <f t="shared" si="59"/>
        <v>11.838400000000002</v>
      </c>
      <c r="U167" s="37">
        <f t="shared" si="68"/>
        <v>0.85081467925210463</v>
      </c>
      <c r="V167" s="37">
        <f t="shared" si="60"/>
        <v>3.6895291459269196E-2</v>
      </c>
      <c r="W167" s="37">
        <f t="shared" si="61"/>
        <v>0.90689529145926928</v>
      </c>
      <c r="X167" s="14">
        <f t="shared" si="69"/>
        <v>10.719754166821533</v>
      </c>
      <c r="Y167" s="33">
        <f t="shared" si="62"/>
        <v>10719.754166821533</v>
      </c>
      <c r="Z167" s="33">
        <f t="shared" si="70"/>
        <v>12456.174986762084</v>
      </c>
      <c r="AA167" s="33">
        <f t="shared" si="50"/>
        <v>112.00000000000001</v>
      </c>
      <c r="AB167" s="43"/>
      <c r="AC167" s="43"/>
      <c r="AD167" s="62"/>
      <c r="AE167" s="63"/>
      <c r="AF167" s="63"/>
      <c r="AG167" s="102"/>
      <c r="AH167" s="58"/>
      <c r="AI167" s="62"/>
      <c r="AJ167" s="63"/>
      <c r="AK167" s="63"/>
      <c r="AL167" s="65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</row>
    <row r="168" spans="1:52" ht="12.9" customHeight="1" x14ac:dyDescent="0.3">
      <c r="A168" s="42"/>
      <c r="B168" s="16">
        <v>1.1299999999999999</v>
      </c>
      <c r="C168" s="14">
        <f t="shared" si="63"/>
        <v>460.79</v>
      </c>
      <c r="D168" s="14">
        <f t="shared" si="51"/>
        <v>0.22123893805309736</v>
      </c>
      <c r="E168" s="14">
        <f t="shared" si="64"/>
        <v>0.70787610619469021</v>
      </c>
      <c r="F168" s="14">
        <f t="shared" si="52"/>
        <v>1.7576451536196482</v>
      </c>
      <c r="G168" s="37">
        <f t="shared" si="53"/>
        <v>12.011899999999997</v>
      </c>
      <c r="H168" s="37">
        <f t="shared" si="54"/>
        <v>0.1463253235224776</v>
      </c>
      <c r="I168" s="37">
        <f t="shared" si="55"/>
        <v>1.0912895160019233E-3</v>
      </c>
      <c r="J168" s="37">
        <f t="shared" si="56"/>
        <v>1.1310912895160019</v>
      </c>
      <c r="K168" s="14">
        <f t="shared" si="65"/>
        <v>1.7601919183350911</v>
      </c>
      <c r="L168" s="33">
        <f t="shared" si="66"/>
        <v>1760.191918335091</v>
      </c>
      <c r="M168" s="4"/>
      <c r="N168" s="81">
        <v>1</v>
      </c>
      <c r="O168" s="16">
        <f t="shared" si="48"/>
        <v>0.87999999999999989</v>
      </c>
      <c r="P168" s="14">
        <f t="shared" si="49"/>
        <v>460.79</v>
      </c>
      <c r="Q168" s="14">
        <f t="shared" si="57"/>
        <v>0.56818181818181823</v>
      </c>
      <c r="R168" s="14">
        <f t="shared" si="67"/>
        <v>0.6731818181818181</v>
      </c>
      <c r="S168" s="14">
        <f t="shared" si="58"/>
        <v>10.256392814240295</v>
      </c>
      <c r="T168" s="37">
        <f t="shared" si="59"/>
        <v>12.011899999999997</v>
      </c>
      <c r="U168" s="37">
        <f t="shared" si="68"/>
        <v>0.8538526639615962</v>
      </c>
      <c r="V168" s="37">
        <f t="shared" si="60"/>
        <v>3.7159244228048643E-2</v>
      </c>
      <c r="W168" s="37">
        <f t="shared" si="61"/>
        <v>0.91715924422804851</v>
      </c>
      <c r="X168" s="14">
        <f t="shared" si="69"/>
        <v>10.912839280381416</v>
      </c>
      <c r="Y168" s="33">
        <f t="shared" si="62"/>
        <v>10912.839280381415</v>
      </c>
      <c r="Z168" s="33">
        <f t="shared" si="70"/>
        <v>12673.031198716506</v>
      </c>
      <c r="AA168" s="33">
        <f t="shared" si="50"/>
        <v>112.99999999999999</v>
      </c>
      <c r="AB168" s="43"/>
      <c r="AC168" s="43"/>
      <c r="AD168" s="62"/>
      <c r="AE168" s="63"/>
      <c r="AF168" s="63"/>
      <c r="AG168" s="102"/>
      <c r="AH168" s="58"/>
      <c r="AI168" s="62"/>
      <c r="AJ168" s="63"/>
      <c r="AK168" s="63"/>
      <c r="AL168" s="65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</row>
    <row r="169" spans="1:52" ht="12.9" customHeight="1" x14ac:dyDescent="0.3">
      <c r="A169" s="42"/>
      <c r="B169" s="16">
        <v>1.1399999999999999</v>
      </c>
      <c r="C169" s="14">
        <f t="shared" si="63"/>
        <v>460.8</v>
      </c>
      <c r="D169" s="14">
        <f t="shared" si="51"/>
        <v>0.2192982456140351</v>
      </c>
      <c r="E169" s="14">
        <f t="shared" si="64"/>
        <v>0.70807017543859652</v>
      </c>
      <c r="F169" s="14">
        <f t="shared" si="52"/>
        <v>1.7815165506009982</v>
      </c>
      <c r="G169" s="37">
        <f t="shared" si="53"/>
        <v>12.186599999999999</v>
      </c>
      <c r="H169" s="37">
        <f t="shared" si="54"/>
        <v>0.14618651228406598</v>
      </c>
      <c r="I169" s="37">
        <f t="shared" si="55"/>
        <v>1.0892199986635767E-3</v>
      </c>
      <c r="J169" s="37">
        <f t="shared" si="56"/>
        <v>1.1410892199986635</v>
      </c>
      <c r="K169" s="14">
        <f t="shared" si="65"/>
        <v>1.7840704017694342</v>
      </c>
      <c r="L169" s="33">
        <f t="shared" si="66"/>
        <v>1784.0704017694343</v>
      </c>
      <c r="M169" s="4"/>
      <c r="N169" s="81">
        <v>1</v>
      </c>
      <c r="O169" s="16">
        <f t="shared" si="48"/>
        <v>0.8899999999999999</v>
      </c>
      <c r="P169" s="14">
        <f t="shared" si="49"/>
        <v>460.8</v>
      </c>
      <c r="Q169" s="14">
        <f t="shared" si="57"/>
        <v>0.5617977528089888</v>
      </c>
      <c r="R169" s="14">
        <f t="shared" si="67"/>
        <v>0.67382022471910108</v>
      </c>
      <c r="S169" s="14">
        <f t="shared" si="58"/>
        <v>10.441606247798392</v>
      </c>
      <c r="T169" s="37">
        <f t="shared" si="59"/>
        <v>12.186599999999999</v>
      </c>
      <c r="U169" s="37">
        <f t="shared" si="68"/>
        <v>0.85681045146295054</v>
      </c>
      <c r="V169" s="37">
        <f t="shared" si="60"/>
        <v>3.7417133014074677E-2</v>
      </c>
      <c r="W169" s="37">
        <f t="shared" si="61"/>
        <v>0.92741713301407458</v>
      </c>
      <c r="X169" s="14">
        <f t="shared" si="69"/>
        <v>11.106954023170921</v>
      </c>
      <c r="Y169" s="33">
        <f t="shared" si="62"/>
        <v>11106.954023170922</v>
      </c>
      <c r="Z169" s="33">
        <f t="shared" si="70"/>
        <v>12891.024424940355</v>
      </c>
      <c r="AA169" s="33">
        <f t="shared" si="50"/>
        <v>113.99999999999999</v>
      </c>
      <c r="AB169" s="43"/>
      <c r="AC169" s="43"/>
      <c r="AD169" s="62"/>
      <c r="AE169" s="63"/>
      <c r="AF169" s="63"/>
      <c r="AG169" s="102"/>
      <c r="AH169" s="58"/>
      <c r="AI169" s="62"/>
      <c r="AJ169" s="63"/>
      <c r="AK169" s="63"/>
      <c r="AL169" s="65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</row>
    <row r="170" spans="1:52" ht="12.9" customHeight="1" x14ac:dyDescent="0.3">
      <c r="A170" s="42"/>
      <c r="B170" s="16">
        <v>1.1499999999999999</v>
      </c>
      <c r="C170" s="14">
        <f t="shared" si="63"/>
        <v>460.81</v>
      </c>
      <c r="D170" s="14">
        <f t="shared" si="51"/>
        <v>0.21739130434782611</v>
      </c>
      <c r="E170" s="14">
        <f t="shared" si="64"/>
        <v>0.70826086956521739</v>
      </c>
      <c r="F170" s="14">
        <f t="shared" si="52"/>
        <v>1.8054950051523264</v>
      </c>
      <c r="G170" s="37">
        <f t="shared" si="53"/>
        <v>12.362499999999999</v>
      </c>
      <c r="H170" s="37">
        <f t="shared" si="54"/>
        <v>0.14604610759573924</v>
      </c>
      <c r="I170" s="37">
        <f t="shared" si="55"/>
        <v>1.0871287229289623E-3</v>
      </c>
      <c r="J170" s="37">
        <f t="shared" si="56"/>
        <v>1.151087128722929</v>
      </c>
      <c r="K170" s="14">
        <f t="shared" si="65"/>
        <v>1.8080557911704229</v>
      </c>
      <c r="L170" s="33">
        <f t="shared" si="66"/>
        <v>1808.0557911704229</v>
      </c>
      <c r="M170" s="4"/>
      <c r="N170" s="81">
        <v>1</v>
      </c>
      <c r="O170" s="16">
        <f t="shared" si="48"/>
        <v>0.89999999999999991</v>
      </c>
      <c r="P170" s="14">
        <f t="shared" si="49"/>
        <v>460.81</v>
      </c>
      <c r="Q170" s="14">
        <f t="shared" si="57"/>
        <v>0.55555555555555558</v>
      </c>
      <c r="R170" s="14">
        <f t="shared" si="67"/>
        <v>0.6744444444444444</v>
      </c>
      <c r="S170" s="14">
        <f t="shared" si="58"/>
        <v>10.627918261000127</v>
      </c>
      <c r="T170" s="37">
        <f t="shared" si="59"/>
        <v>12.362499999999999</v>
      </c>
      <c r="U170" s="37">
        <f t="shared" si="68"/>
        <v>0.85969005144591537</v>
      </c>
      <c r="V170" s="37">
        <f t="shared" si="60"/>
        <v>3.7669061394244675E-2</v>
      </c>
      <c r="W170" s="37">
        <f t="shared" si="61"/>
        <v>0.93766906139424455</v>
      </c>
      <c r="X170" s="14">
        <f t="shared" si="69"/>
        <v>11.302091562098619</v>
      </c>
      <c r="Y170" s="33">
        <f t="shared" si="62"/>
        <v>11302.09156209862</v>
      </c>
      <c r="Z170" s="33">
        <f t="shared" si="70"/>
        <v>13110.147353269043</v>
      </c>
      <c r="AA170" s="33">
        <f t="shared" si="50"/>
        <v>114.99999999999999</v>
      </c>
      <c r="AB170" s="43"/>
      <c r="AC170" s="43"/>
      <c r="AD170" s="62"/>
      <c r="AE170" s="63"/>
      <c r="AF170" s="63"/>
      <c r="AG170" s="102"/>
      <c r="AH170" s="58"/>
      <c r="AI170" s="62"/>
      <c r="AJ170" s="63"/>
      <c r="AK170" s="63"/>
      <c r="AL170" s="65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</row>
    <row r="171" spans="1:52" ht="12.9" customHeight="1" x14ac:dyDescent="0.3">
      <c r="A171" s="42"/>
      <c r="B171" s="16">
        <v>1.1599999999999999</v>
      </c>
      <c r="C171" s="14">
        <f t="shared" si="63"/>
        <v>460.82000000000005</v>
      </c>
      <c r="D171" s="14">
        <f t="shared" si="51"/>
        <v>0.21551724137931036</v>
      </c>
      <c r="E171" s="14">
        <f t="shared" si="64"/>
        <v>0.70844827586206893</v>
      </c>
      <c r="F171" s="14">
        <f t="shared" si="52"/>
        <v>1.8295800415908343</v>
      </c>
      <c r="G171" s="37">
        <f t="shared" si="53"/>
        <v>12.5396</v>
      </c>
      <c r="H171" s="37">
        <f t="shared" si="54"/>
        <v>0.14590417888854781</v>
      </c>
      <c r="I171" s="37">
        <f t="shared" si="55"/>
        <v>1.0850167898644935E-3</v>
      </c>
      <c r="J171" s="37">
        <f t="shared" si="56"/>
        <v>1.1610850167898643</v>
      </c>
      <c r="K171" s="14">
        <f t="shared" si="65"/>
        <v>1.8321476138224955</v>
      </c>
      <c r="L171" s="33">
        <f t="shared" si="66"/>
        <v>1832.1476138224955</v>
      </c>
      <c r="M171" s="4"/>
      <c r="N171" s="81">
        <v>1</v>
      </c>
      <c r="O171" s="16">
        <f t="shared" si="48"/>
        <v>0.90999999999999992</v>
      </c>
      <c r="P171" s="14">
        <f t="shared" si="49"/>
        <v>460.82000000000005</v>
      </c>
      <c r="Q171" s="14">
        <f t="shared" si="57"/>
        <v>0.5494505494505495</v>
      </c>
      <c r="R171" s="14">
        <f t="shared" si="67"/>
        <v>0.67505494505494501</v>
      </c>
      <c r="S171" s="14">
        <f t="shared" si="58"/>
        <v>10.815322429760819</v>
      </c>
      <c r="T171" s="37">
        <f t="shared" si="59"/>
        <v>12.5396</v>
      </c>
      <c r="U171" s="37">
        <f t="shared" si="68"/>
        <v>0.86249341524138079</v>
      </c>
      <c r="V171" s="37">
        <f t="shared" si="60"/>
        <v>3.7915132076184556E-2</v>
      </c>
      <c r="W171" s="37">
        <f t="shared" si="61"/>
        <v>0.9479151320761845</v>
      </c>
      <c r="X171" s="14">
        <f t="shared" si="69"/>
        <v>11.498245236273693</v>
      </c>
      <c r="Y171" s="33">
        <f t="shared" si="62"/>
        <v>11498.245236273693</v>
      </c>
      <c r="Z171" s="33">
        <f t="shared" si="70"/>
        <v>13330.392850096188</v>
      </c>
      <c r="AA171" s="33">
        <f t="shared" si="50"/>
        <v>115.99999999999999</v>
      </c>
      <c r="AB171" s="43"/>
      <c r="AC171" s="43"/>
      <c r="AD171" s="62"/>
      <c r="AE171" s="63"/>
      <c r="AF171" s="63"/>
      <c r="AG171" s="102"/>
      <c r="AH171" s="58"/>
      <c r="AI171" s="62"/>
      <c r="AJ171" s="63"/>
      <c r="AK171" s="63"/>
      <c r="AL171" s="65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</row>
    <row r="172" spans="1:52" ht="12.9" customHeight="1" x14ac:dyDescent="0.3">
      <c r="A172" s="42"/>
      <c r="B172" s="16">
        <v>1.17</v>
      </c>
      <c r="C172" s="14">
        <f t="shared" si="63"/>
        <v>460.83000000000004</v>
      </c>
      <c r="D172" s="14">
        <f t="shared" si="51"/>
        <v>0.21367521367521369</v>
      </c>
      <c r="E172" s="14">
        <f t="shared" si="64"/>
        <v>0.70863247863247858</v>
      </c>
      <c r="F172" s="14">
        <f t="shared" si="52"/>
        <v>1.8537711905163914</v>
      </c>
      <c r="G172" s="37">
        <f t="shared" si="53"/>
        <v>12.7179</v>
      </c>
      <c r="H172" s="37">
        <f t="shared" si="54"/>
        <v>0.14576079309606077</v>
      </c>
      <c r="I172" s="37">
        <f t="shared" si="55"/>
        <v>1.0828852601423361E-3</v>
      </c>
      <c r="J172" s="37">
        <f t="shared" si="56"/>
        <v>1.1710828852601423</v>
      </c>
      <c r="K172" s="14">
        <f t="shared" si="65"/>
        <v>1.8563454032278894</v>
      </c>
      <c r="L172" s="33">
        <f t="shared" si="66"/>
        <v>1856.3454032278894</v>
      </c>
      <c r="M172" s="4"/>
      <c r="N172" s="81">
        <v>1</v>
      </c>
      <c r="O172" s="16">
        <f t="shared" si="48"/>
        <v>0.91999999999999993</v>
      </c>
      <c r="P172" s="14">
        <f t="shared" si="49"/>
        <v>460.83000000000004</v>
      </c>
      <c r="Q172" s="14">
        <f t="shared" si="57"/>
        <v>0.5434782608695653</v>
      </c>
      <c r="R172" s="14">
        <f t="shared" si="67"/>
        <v>0.67565217391304344</v>
      </c>
      <c r="S172" s="14">
        <f t="shared" si="58"/>
        <v>11.003812441149657</v>
      </c>
      <c r="T172" s="37">
        <f t="shared" si="59"/>
        <v>12.7179</v>
      </c>
      <c r="U172" s="37">
        <f t="shared" si="68"/>
        <v>0.8652224377569927</v>
      </c>
      <c r="V172" s="37">
        <f t="shared" si="60"/>
        <v>3.8155446829671411E-2</v>
      </c>
      <c r="W172" s="37">
        <f t="shared" si="61"/>
        <v>0.95815544682967135</v>
      </c>
      <c r="X172" s="14">
        <f t="shared" si="69"/>
        <v>11.695408550454749</v>
      </c>
      <c r="Y172" s="33">
        <f t="shared" si="62"/>
        <v>11695.408550454749</v>
      </c>
      <c r="Z172" s="33">
        <f t="shared" si="70"/>
        <v>13551.753953682639</v>
      </c>
      <c r="AA172" s="33">
        <f t="shared" si="50"/>
        <v>117</v>
      </c>
      <c r="AB172" s="43"/>
      <c r="AC172" s="43"/>
      <c r="AD172" s="62"/>
      <c r="AE172" s="63"/>
      <c r="AF172" s="63"/>
      <c r="AG172" s="102"/>
      <c r="AH172" s="58"/>
      <c r="AI172" s="62"/>
      <c r="AJ172" s="63"/>
      <c r="AK172" s="63"/>
      <c r="AL172" s="65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</row>
    <row r="173" spans="1:52" ht="12.9" customHeight="1" x14ac:dyDescent="0.3">
      <c r="A173" s="42"/>
      <c r="B173" s="16">
        <v>1.18</v>
      </c>
      <c r="C173" s="14">
        <f t="shared" si="63"/>
        <v>460.84000000000003</v>
      </c>
      <c r="D173" s="14">
        <f t="shared" si="51"/>
        <v>0.21186440677966104</v>
      </c>
      <c r="E173" s="14">
        <f t="shared" si="64"/>
        <v>0.70881355932203383</v>
      </c>
      <c r="F173" s="14">
        <f t="shared" si="52"/>
        <v>1.8780679886744887</v>
      </c>
      <c r="G173" s="37">
        <f t="shared" si="53"/>
        <v>12.897400000000001</v>
      </c>
      <c r="H173" s="37">
        <f t="shared" si="54"/>
        <v>0.14561601475293381</v>
      </c>
      <c r="I173" s="37">
        <f t="shared" si="55"/>
        <v>1.0807351555823974E-3</v>
      </c>
      <c r="J173" s="37">
        <f t="shared" si="56"/>
        <v>1.1810807351555823</v>
      </c>
      <c r="K173" s="14">
        <f t="shared" si="65"/>
        <v>1.8806486989711173</v>
      </c>
      <c r="L173" s="33">
        <f t="shared" si="66"/>
        <v>1880.6486989711173</v>
      </c>
      <c r="M173" s="4"/>
      <c r="N173" s="81">
        <v>1</v>
      </c>
      <c r="O173" s="16">
        <f t="shared" si="48"/>
        <v>0.92999999999999994</v>
      </c>
      <c r="P173" s="14">
        <f t="shared" si="49"/>
        <v>460.84000000000003</v>
      </c>
      <c r="Q173" s="14">
        <f t="shared" si="57"/>
        <v>0.53763440860215062</v>
      </c>
      <c r="R173" s="14">
        <f t="shared" si="67"/>
        <v>0.67623655913978498</v>
      </c>
      <c r="S173" s="14">
        <f t="shared" si="58"/>
        <v>11.193382090226908</v>
      </c>
      <c r="T173" s="37">
        <f t="shared" si="59"/>
        <v>12.897400000000001</v>
      </c>
      <c r="U173" s="37">
        <f t="shared" si="68"/>
        <v>0.86787895934272852</v>
      </c>
      <c r="V173" s="37">
        <f t="shared" si="60"/>
        <v>3.8390106425576824E-2</v>
      </c>
      <c r="W173" s="37">
        <f t="shared" si="61"/>
        <v>0.96839010642557677</v>
      </c>
      <c r="X173" s="14">
        <f t="shared" si="69"/>
        <v>11.89357516878977</v>
      </c>
      <c r="Y173" s="33">
        <f t="shared" si="62"/>
        <v>11893.57516878977</v>
      </c>
      <c r="Z173" s="33">
        <f t="shared" si="70"/>
        <v>13774.223867760888</v>
      </c>
      <c r="AA173" s="33">
        <f t="shared" si="50"/>
        <v>118</v>
      </c>
      <c r="AB173" s="43"/>
      <c r="AC173" s="59"/>
      <c r="AD173" s="62"/>
      <c r="AE173" s="63"/>
      <c r="AF173" s="63"/>
      <c r="AG173" s="102"/>
      <c r="AH173" s="60"/>
      <c r="AI173" s="62"/>
      <c r="AJ173" s="63"/>
      <c r="AK173" s="63"/>
      <c r="AL173" s="65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</row>
    <row r="174" spans="1:52" ht="9.9" customHeight="1" x14ac:dyDescent="0.3">
      <c r="A174" s="42"/>
      <c r="B174" s="16">
        <v>1.19</v>
      </c>
      <c r="C174" s="14">
        <f t="shared" si="63"/>
        <v>460.85</v>
      </c>
      <c r="D174" s="14">
        <f t="shared" si="51"/>
        <v>0.21008403361344538</v>
      </c>
      <c r="E174" s="14">
        <f t="shared" si="64"/>
        <v>0.70899159663865541</v>
      </c>
      <c r="F174" s="14">
        <f t="shared" si="52"/>
        <v>1.9024699788233395</v>
      </c>
      <c r="G174" s="37">
        <f t="shared" si="53"/>
        <v>13.078099999999999</v>
      </c>
      <c r="H174" s="37">
        <f t="shared" si="54"/>
        <v>0.1454699060890603</v>
      </c>
      <c r="I174" s="37">
        <f t="shared" si="55"/>
        <v>1.0785674606299705E-3</v>
      </c>
      <c r="J174" s="37">
        <f t="shared" si="56"/>
        <v>1.1910785674606299</v>
      </c>
      <c r="K174" s="14">
        <f t="shared" si="65"/>
        <v>1.9050570465875676</v>
      </c>
      <c r="L174" s="33">
        <f t="shared" si="66"/>
        <v>1905.0570465875676</v>
      </c>
      <c r="M174" s="4"/>
      <c r="N174" s="81">
        <v>1</v>
      </c>
      <c r="O174" s="16">
        <f t="shared" si="48"/>
        <v>0.94</v>
      </c>
      <c r="P174" s="14">
        <f t="shared" si="49"/>
        <v>460.85</v>
      </c>
      <c r="Q174" s="14">
        <f t="shared" si="57"/>
        <v>0.53191489361702127</v>
      </c>
      <c r="R174" s="14">
        <f t="shared" si="67"/>
        <v>0.67680851063829783</v>
      </c>
      <c r="S174" s="14">
        <f t="shared" si="58"/>
        <v>11.384025277005492</v>
      </c>
      <c r="T174" s="37">
        <f t="shared" si="59"/>
        <v>13.078099999999999</v>
      </c>
      <c r="U174" s="37">
        <f t="shared" si="68"/>
        <v>0.87046476758898406</v>
      </c>
      <c r="V174" s="37">
        <f t="shared" si="60"/>
        <v>3.8619210581740261E-2</v>
      </c>
      <c r="W174" s="37">
        <f t="shared" si="61"/>
        <v>0.97861921058174017</v>
      </c>
      <c r="X174" s="14">
        <f t="shared" si="69"/>
        <v>12.092738908833157</v>
      </c>
      <c r="Y174" s="33">
        <f t="shared" si="62"/>
        <v>12092.738908833157</v>
      </c>
      <c r="Z174" s="33">
        <f t="shared" si="70"/>
        <v>13997.795955420725</v>
      </c>
      <c r="AA174" s="33">
        <f t="shared" si="50"/>
        <v>119</v>
      </c>
      <c r="AB174" s="43"/>
      <c r="AC174" s="43"/>
      <c r="AD174" s="43"/>
      <c r="AE174" s="43"/>
      <c r="AF174" s="43"/>
      <c r="AG174" s="65"/>
      <c r="AH174" s="43"/>
      <c r="AI174" s="43"/>
      <c r="AJ174" s="43"/>
      <c r="AK174" s="43"/>
      <c r="AL174" s="65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</row>
    <row r="175" spans="1:52" ht="9.9" customHeight="1" x14ac:dyDescent="0.3">
      <c r="A175" s="42"/>
      <c r="B175" s="16">
        <v>1.2</v>
      </c>
      <c r="C175" s="14">
        <f t="shared" si="63"/>
        <v>460.86</v>
      </c>
      <c r="D175" s="14">
        <f t="shared" si="51"/>
        <v>0.20833333333333334</v>
      </c>
      <c r="E175" s="14">
        <f t="shared" si="64"/>
        <v>0.70916666666666661</v>
      </c>
      <c r="F175" s="14">
        <f t="shared" si="52"/>
        <v>1.9269767096049706</v>
      </c>
      <c r="G175" s="37">
        <f t="shared" si="53"/>
        <v>13.259999999999998</v>
      </c>
      <c r="H175" s="37">
        <f t="shared" si="54"/>
        <v>0.14532252711953023</v>
      </c>
      <c r="I175" s="37">
        <f t="shared" si="55"/>
        <v>1.0763831237719978E-3</v>
      </c>
      <c r="J175" s="37">
        <f t="shared" si="56"/>
        <v>1.2010763831237719</v>
      </c>
      <c r="K175" s="14">
        <f t="shared" si="65"/>
        <v>1.9295699974360512</v>
      </c>
      <c r="L175" s="33">
        <f t="shared" si="66"/>
        <v>1929.5699974360512</v>
      </c>
      <c r="M175" s="23">
        <f>+((90-30)/93.15)</f>
        <v>0.64412238325281801</v>
      </c>
      <c r="N175" s="81">
        <v>1</v>
      </c>
      <c r="O175" s="16">
        <f t="shared" si="48"/>
        <v>0.95</v>
      </c>
      <c r="P175" s="14">
        <f t="shared" si="49"/>
        <v>460.86</v>
      </c>
      <c r="Q175" s="14">
        <f t="shared" si="57"/>
        <v>0.52631578947368418</v>
      </c>
      <c r="R175" s="14">
        <f t="shared" si="67"/>
        <v>0.67736842105263162</v>
      </c>
      <c r="S175" s="14">
        <f t="shared" si="58"/>
        <v>11.575736003530727</v>
      </c>
      <c r="T175" s="37">
        <f t="shared" si="59"/>
        <v>13.259999999999998</v>
      </c>
      <c r="U175" s="37">
        <f t="shared" si="68"/>
        <v>0.87298159905963257</v>
      </c>
      <c r="V175" s="37">
        <f t="shared" si="60"/>
        <v>3.8842857915224925E-2</v>
      </c>
      <c r="W175" s="37">
        <f t="shared" si="61"/>
        <v>0.98884285791522486</v>
      </c>
      <c r="X175" s="14">
        <f t="shared" si="69"/>
        <v>12.292893735826581</v>
      </c>
      <c r="Y175" s="33">
        <f t="shared" si="62"/>
        <v>12292.893735826581</v>
      </c>
      <c r="Z175" s="33">
        <f t="shared" si="70"/>
        <v>14222.463733262632</v>
      </c>
      <c r="AA175" s="33">
        <f t="shared" si="50"/>
        <v>120</v>
      </c>
      <c r="AB175" s="11" t="s">
        <v>7</v>
      </c>
      <c r="AC175" s="54"/>
      <c r="AD175" s="54"/>
      <c r="AE175" s="54"/>
      <c r="AF175" s="54"/>
      <c r="AG175" s="105"/>
      <c r="AH175" s="54"/>
      <c r="AI175" s="54"/>
      <c r="AJ175" s="54"/>
      <c r="AK175" s="54"/>
      <c r="AL175" s="105"/>
      <c r="AM175" s="54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</row>
    <row r="176" spans="1:52" ht="19.5" customHeight="1" x14ac:dyDescent="0.3">
      <c r="A176" s="42"/>
      <c r="B176" s="16">
        <v>1.21</v>
      </c>
      <c r="C176" s="14">
        <f t="shared" si="63"/>
        <v>460.87</v>
      </c>
      <c r="D176" s="14">
        <f t="shared" si="51"/>
        <v>0.20661157024793389</v>
      </c>
      <c r="E176" s="14">
        <f t="shared" si="64"/>
        <v>0.70933884297520655</v>
      </c>
      <c r="F176" s="14">
        <f t="shared" si="52"/>
        <v>1.9515877354201423</v>
      </c>
      <c r="G176" s="37">
        <f t="shared" si="53"/>
        <v>13.443099999999998</v>
      </c>
      <c r="H176" s="37">
        <f t="shared" si="54"/>
        <v>0.14517393573060847</v>
      </c>
      <c r="I176" s="37">
        <f t="shared" si="55"/>
        <v>1.074183058894742E-3</v>
      </c>
      <c r="J176" s="37">
        <f t="shared" si="56"/>
        <v>1.2110741830588947</v>
      </c>
      <c r="K176" s="14">
        <f t="shared" si="65"/>
        <v>1.9541871085751517</v>
      </c>
      <c r="L176" s="33">
        <f t="shared" si="66"/>
        <v>1954.1871085751516</v>
      </c>
      <c r="M176" s="4"/>
      <c r="N176" s="81">
        <v>1</v>
      </c>
      <c r="O176" s="16">
        <f t="shared" si="48"/>
        <v>0.96</v>
      </c>
      <c r="P176" s="14">
        <f t="shared" si="49"/>
        <v>460.87</v>
      </c>
      <c r="Q176" s="14">
        <f t="shared" si="57"/>
        <v>0.52083333333333337</v>
      </c>
      <c r="R176" s="14">
        <f t="shared" si="67"/>
        <v>0.67791666666666661</v>
      </c>
      <c r="S176" s="14">
        <f t="shared" si="58"/>
        <v>11.768508371072349</v>
      </c>
      <c r="T176" s="37">
        <f t="shared" si="59"/>
        <v>13.443099999999998</v>
      </c>
      <c r="U176" s="37">
        <f t="shared" si="68"/>
        <v>0.87543114096245289</v>
      </c>
      <c r="V176" s="37">
        <f t="shared" si="60"/>
        <v>3.9061145900449644E-2</v>
      </c>
      <c r="W176" s="37">
        <f t="shared" si="61"/>
        <v>0.99906114590044959</v>
      </c>
      <c r="X176" s="14">
        <f t="shared" si="69"/>
        <v>12.494033757230865</v>
      </c>
      <c r="Y176" s="33">
        <f t="shared" si="62"/>
        <v>12494.033757230865</v>
      </c>
      <c r="Z176" s="33">
        <f t="shared" si="70"/>
        <v>14448.220865806017</v>
      </c>
      <c r="AA176" s="33">
        <f t="shared" si="50"/>
        <v>121</v>
      </c>
      <c r="AB176" s="10" t="str">
        <f>+$H$13</f>
        <v>Příloha: Hydrotechnické výpočty - Příloha 1</v>
      </c>
      <c r="AC176" s="43"/>
      <c r="AD176" s="43"/>
      <c r="AE176" s="43"/>
      <c r="AF176" s="43"/>
      <c r="AG176" s="65"/>
      <c r="AH176" s="43"/>
      <c r="AI176" s="43"/>
      <c r="AJ176" s="43"/>
      <c r="AK176" s="43"/>
      <c r="AL176" s="65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</row>
    <row r="177" spans="1:52" ht="19.5" customHeight="1" x14ac:dyDescent="0.3">
      <c r="A177" s="42"/>
      <c r="B177" s="16">
        <v>1.22</v>
      </c>
      <c r="C177" s="14">
        <f t="shared" si="63"/>
        <v>460.88000000000005</v>
      </c>
      <c r="D177" s="14">
        <f t="shared" si="51"/>
        <v>0.20491803278688525</v>
      </c>
      <c r="E177" s="14">
        <f t="shared" si="64"/>
        <v>0.70950819672131149</v>
      </c>
      <c r="F177" s="14">
        <f t="shared" si="52"/>
        <v>1.9763026163069664</v>
      </c>
      <c r="G177" s="37">
        <f t="shared" si="53"/>
        <v>13.627400000000002</v>
      </c>
      <c r="H177" s="37">
        <f t="shared" si="54"/>
        <v>0.14502418776193302</v>
      </c>
      <c r="I177" s="37">
        <f t="shared" si="55"/>
        <v>1.0719681465855453E-3</v>
      </c>
      <c r="J177" s="37">
        <f t="shared" si="56"/>
        <v>1.2210719681465856</v>
      </c>
      <c r="K177" s="14">
        <f t="shared" si="65"/>
        <v>1.9789079426432332</v>
      </c>
      <c r="L177" s="33">
        <f t="shared" si="66"/>
        <v>1978.9079426432331</v>
      </c>
      <c r="M177" s="4"/>
      <c r="N177" s="81">
        <v>0.999</v>
      </c>
      <c r="O177" s="16">
        <f t="shared" si="48"/>
        <v>0.97</v>
      </c>
      <c r="P177" s="14">
        <f t="shared" si="49"/>
        <v>460.88000000000005</v>
      </c>
      <c r="Q177" s="14">
        <f t="shared" si="57"/>
        <v>0.51546391752577325</v>
      </c>
      <c r="R177" s="14">
        <f t="shared" si="67"/>
        <v>0.67845360824742262</v>
      </c>
      <c r="S177" s="14">
        <f t="shared" si="58"/>
        <v>11.962336577423429</v>
      </c>
      <c r="T177" s="37">
        <f t="shared" si="59"/>
        <v>13.627400000000002</v>
      </c>
      <c r="U177" s="37">
        <f t="shared" si="68"/>
        <v>0.87781503275925177</v>
      </c>
      <c r="V177" s="37">
        <f t="shared" si="60"/>
        <v>3.9274170832728147E-2</v>
      </c>
      <c r="W177" s="37">
        <f t="shared" si="61"/>
        <v>1.0092741708327282</v>
      </c>
      <c r="X177" s="14">
        <f t="shared" si="69"/>
        <v>12.696153217497013</v>
      </c>
      <c r="Y177" s="33">
        <f t="shared" si="62"/>
        <v>12696.153217497013</v>
      </c>
      <c r="Z177" s="33">
        <f t="shared" si="70"/>
        <v>14660.386098980105</v>
      </c>
      <c r="AA177" s="33">
        <f t="shared" si="50"/>
        <v>122</v>
      </c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</row>
    <row r="178" spans="1:52" ht="19.5" customHeight="1" x14ac:dyDescent="0.3">
      <c r="A178" s="42"/>
      <c r="B178" s="16">
        <v>1.23</v>
      </c>
      <c r="C178" s="14">
        <f t="shared" si="63"/>
        <v>460.89000000000004</v>
      </c>
      <c r="D178" s="14">
        <f t="shared" si="51"/>
        <v>0.2032520325203252</v>
      </c>
      <c r="E178" s="14">
        <f t="shared" si="64"/>
        <v>0.70967479674796752</v>
      </c>
      <c r="F178" s="14">
        <f t="shared" si="52"/>
        <v>2.0011209178230684</v>
      </c>
      <c r="G178" s="37">
        <f t="shared" si="53"/>
        <v>13.812899999999999</v>
      </c>
      <c r="H178" s="37">
        <f t="shared" si="54"/>
        <v>0.14487333708512104</v>
      </c>
      <c r="I178" s="37">
        <f t="shared" si="55"/>
        <v>1.0697392353811979E-3</v>
      </c>
      <c r="J178" s="37">
        <f t="shared" si="56"/>
        <v>1.2310697392353811</v>
      </c>
      <c r="K178" s="14">
        <f t="shared" si="65"/>
        <v>2.0037320677419648</v>
      </c>
      <c r="L178" s="33">
        <f>(+K178*1000)</f>
        <v>2003.7320677419648</v>
      </c>
      <c r="M178" s="4"/>
      <c r="N178" s="81">
        <v>1</v>
      </c>
      <c r="O178" s="16">
        <f>IF(B178-$G$34&lt;0,0,B178-$G$34)</f>
        <v>0.98</v>
      </c>
      <c r="P178" s="14">
        <f t="shared" si="49"/>
        <v>460.89000000000004</v>
      </c>
      <c r="Q178" s="14">
        <f t="shared" si="57"/>
        <v>0.51020408163265307</v>
      </c>
      <c r="R178" s="14">
        <f>IF(-0.1*Q178+0.73&lt;0.5,0.5,-0.1*Q178+0.73)</f>
        <v>0.67897959183673473</v>
      </c>
      <c r="S178" s="14">
        <f>+((2/3)*R178)*$I$17*((2*9.81)^0.5)*(O178^(1.5))</f>
        <v>12.157214914300889</v>
      </c>
      <c r="T178" s="37">
        <f t="shared" si="59"/>
        <v>13.812899999999999</v>
      </c>
      <c r="U178" s="37">
        <f t="shared" si="68"/>
        <v>0.88013486771792238</v>
      </c>
      <c r="V178" s="37">
        <f t="shared" si="60"/>
        <v>3.9482027796781075E-2</v>
      </c>
      <c r="W178" s="37">
        <f t="shared" si="61"/>
        <v>1.0194820277967811</v>
      </c>
      <c r="X178" s="14">
        <f>+((2/3)*R178)*$I$17*((2*9.81)^0.5)*(W178^(1.5))</f>
        <v>12.899246493064778</v>
      </c>
      <c r="Y178" s="33">
        <f>+X178*1000</f>
        <v>12899.246493064778</v>
      </c>
      <c r="Z178" s="33">
        <f>(L178+Y178)*N178</f>
        <v>14902.978560806743</v>
      </c>
      <c r="AA178" s="33">
        <f>+B178*100</f>
        <v>123</v>
      </c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</row>
    <row r="179" spans="1:52" ht="19.5" customHeight="1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82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</row>
    <row r="180" spans="1:52" ht="12.9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</row>
    <row r="181" spans="1:52" ht="12.9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</row>
    <row r="182" spans="1:52" ht="12.9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</row>
    <row r="183" spans="1:52" ht="12.9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</row>
    <row r="184" spans="1:52" ht="12.9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</row>
    <row r="185" spans="1:52" ht="12.9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</row>
    <row r="186" spans="1:52" ht="12.9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</row>
    <row r="187" spans="1:52" ht="12.9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</row>
    <row r="188" spans="1:52" ht="12.9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</row>
    <row r="189" spans="1:52" ht="12.9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</row>
    <row r="190" spans="1:52" ht="12.9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</row>
    <row r="191" spans="1:52" ht="12.9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</row>
    <row r="192" spans="1:52" ht="12.9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</row>
    <row r="193" spans="1:52" ht="12.9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</row>
    <row r="194" spans="1:52" ht="12.9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</row>
    <row r="195" spans="1:52" ht="12.9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</row>
    <row r="196" spans="1:52" ht="12.9" customHeight="1" x14ac:dyDescent="0.25"/>
    <row r="197" spans="1:52" ht="12.9" customHeight="1" x14ac:dyDescent="0.25"/>
    <row r="198" spans="1:52" ht="12.9" customHeight="1" x14ac:dyDescent="0.25"/>
    <row r="199" spans="1:52" ht="12.9" customHeight="1" x14ac:dyDescent="0.25"/>
    <row r="200" spans="1:52" ht="12.9" customHeight="1" x14ac:dyDescent="0.25"/>
    <row r="201" spans="1:52" ht="12.9" customHeight="1" x14ac:dyDescent="0.25"/>
    <row r="202" spans="1:52" ht="12.9" customHeight="1" x14ac:dyDescent="0.25"/>
    <row r="203" spans="1:52" ht="12.9" customHeight="1" x14ac:dyDescent="0.25"/>
    <row r="204" spans="1:52" ht="12.9" customHeight="1" x14ac:dyDescent="0.25"/>
    <row r="205" spans="1:52" ht="12.9" customHeight="1" x14ac:dyDescent="0.25"/>
    <row r="206" spans="1:52" ht="12.9" customHeight="1" x14ac:dyDescent="0.25"/>
    <row r="207" spans="1:52" ht="12.9" customHeight="1" x14ac:dyDescent="0.25"/>
    <row r="208" spans="1:52" ht="12.9" customHeight="1" x14ac:dyDescent="0.25"/>
    <row r="209" ht="12.9" customHeight="1" x14ac:dyDescent="0.25"/>
    <row r="210" ht="12.9" customHeight="1" x14ac:dyDescent="0.25"/>
    <row r="211" ht="12.9" customHeight="1" x14ac:dyDescent="0.25"/>
    <row r="212" ht="12.9" customHeight="1" x14ac:dyDescent="0.25"/>
    <row r="213" ht="12.9" customHeight="1" x14ac:dyDescent="0.25"/>
    <row r="214" ht="12.9" customHeight="1" x14ac:dyDescent="0.25"/>
    <row r="215" ht="12.9" customHeight="1" x14ac:dyDescent="0.25"/>
    <row r="216" ht="12.9" customHeight="1" x14ac:dyDescent="0.25"/>
    <row r="217" ht="12.9" customHeight="1" x14ac:dyDescent="0.25"/>
    <row r="218" ht="12.9" customHeight="1" x14ac:dyDescent="0.25"/>
    <row r="219" ht="12.9" customHeight="1" x14ac:dyDescent="0.25"/>
    <row r="220" ht="12.9" customHeight="1" x14ac:dyDescent="0.25"/>
    <row r="221" ht="12.9" customHeight="1" x14ac:dyDescent="0.25"/>
    <row r="222" ht="12.9" customHeight="1" x14ac:dyDescent="0.25"/>
    <row r="223" ht="12.9" customHeight="1" x14ac:dyDescent="0.25"/>
    <row r="224" ht="12.9" customHeight="1" x14ac:dyDescent="0.25"/>
    <row r="225" spans="40:40" ht="12.9" customHeight="1" x14ac:dyDescent="0.25"/>
    <row r="226" spans="40:40" ht="12.9" customHeight="1" x14ac:dyDescent="0.25"/>
    <row r="230" spans="40:40" ht="19.5" customHeight="1" x14ac:dyDescent="0.25">
      <c r="AN230" s="3"/>
    </row>
    <row r="231" spans="40:40" ht="9.9" customHeight="1" x14ac:dyDescent="0.25">
      <c r="AN231" s="3"/>
    </row>
    <row r="232" spans="40:40" ht="19.5" customHeight="1" x14ac:dyDescent="0.25">
      <c r="AN232" s="3"/>
    </row>
    <row r="233" spans="40:40" ht="19.5" customHeight="1" x14ac:dyDescent="0.25">
      <c r="AN233" s="3"/>
    </row>
    <row r="234" spans="40:40" ht="19.5" customHeight="1" x14ac:dyDescent="0.25">
      <c r="AN234" s="3"/>
    </row>
    <row r="235" spans="40:40" ht="19.5" customHeight="1" x14ac:dyDescent="0.25">
      <c r="AN235" s="3"/>
    </row>
    <row r="236" spans="40:40" ht="19.5" customHeight="1" x14ac:dyDescent="0.25">
      <c r="AN236" s="3"/>
    </row>
    <row r="237" spans="40:40" ht="19.5" customHeight="1" x14ac:dyDescent="0.25">
      <c r="AN237" s="3"/>
    </row>
    <row r="238" spans="40:40" ht="19.5" customHeight="1" x14ac:dyDescent="0.25">
      <c r="AN238" s="3"/>
    </row>
    <row r="239" spans="40:40" ht="19.5" customHeight="1" x14ac:dyDescent="0.25">
      <c r="AN239" s="3"/>
    </row>
    <row r="240" spans="40:40" ht="19.5" customHeight="1" x14ac:dyDescent="0.25">
      <c r="AN240" s="3"/>
    </row>
    <row r="241" spans="40:40" ht="19.5" customHeight="1" x14ac:dyDescent="0.25">
      <c r="AN241" s="3"/>
    </row>
    <row r="242" spans="40:40" ht="19.5" customHeight="1" x14ac:dyDescent="0.25">
      <c r="AN242" s="3"/>
    </row>
    <row r="243" spans="40:40" ht="19.5" customHeight="1" x14ac:dyDescent="0.25">
      <c r="AN243" s="3"/>
    </row>
    <row r="244" spans="40:40" ht="19.5" customHeight="1" x14ac:dyDescent="0.25">
      <c r="AN244" s="3"/>
    </row>
    <row r="245" spans="40:40" ht="19.5" customHeight="1" x14ac:dyDescent="0.25">
      <c r="AN245" s="3"/>
    </row>
    <row r="246" spans="40:40" ht="19.5" customHeight="1" x14ac:dyDescent="0.25">
      <c r="AN246" s="3"/>
    </row>
    <row r="247" spans="40:40" ht="19.5" customHeight="1" x14ac:dyDescent="0.25">
      <c r="AN247" s="3"/>
    </row>
    <row r="248" spans="40:40" ht="19.5" customHeight="1" x14ac:dyDescent="0.25">
      <c r="AN248" s="3"/>
    </row>
  </sheetData>
  <mergeCells count="19">
    <mergeCell ref="AC31:AK31"/>
    <mergeCell ref="AB69:AC69"/>
    <mergeCell ref="Z53:AA53"/>
    <mergeCell ref="A2:Y2"/>
    <mergeCell ref="A53:L53"/>
    <mergeCell ref="AC7:AK10"/>
    <mergeCell ref="AB2:AL2"/>
    <mergeCell ref="H11:R11"/>
    <mergeCell ref="H12:R12"/>
    <mergeCell ref="H13:R13"/>
    <mergeCell ref="O53:Y53"/>
    <mergeCell ref="M53:N53"/>
    <mergeCell ref="AC11:AK14"/>
    <mergeCell ref="AB37:AC37"/>
    <mergeCell ref="AD35:AD36"/>
    <mergeCell ref="AE35:AE36"/>
    <mergeCell ref="AF35:AF36"/>
    <mergeCell ref="AG35:AG36"/>
    <mergeCell ref="T18:Z19"/>
  </mergeCells>
  <printOptions horizontalCentered="1" verticalCentered="1"/>
  <pageMargins left="0.25" right="0.25" top="0.75" bottom="0.75" header="0.3" footer="0.3"/>
  <pageSetup paperSize="9" fitToHeight="0" orientation="portrait" r:id="rId1"/>
  <rowBreaks count="2" manualBreakCount="2">
    <brk id="60" min="27" max="38" man="1"/>
    <brk id="118" min="27" max="38" man="1"/>
  </rowBreaks>
  <colBreaks count="1" manualBreakCount="1">
    <brk id="4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Vypocet</vt:lpstr>
      <vt:lpstr>Vypocet!Oblast_tisku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2023-09-14T18:18:27Z</dcterms:modified>
</cp:coreProperties>
</file>