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-2025 - Ležák, Zaječic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'001-2025 - Ležák, Zaječic...'!$C$121:$K$202</definedName>
    <definedName name="_xlnm.Print_Area" localSheetId="1">'001-2025 - Ležák, Zaječic...'!$C$4:$J$76,'001-2025 - Ležák, Zaječic...'!$C$82:$J$105,'001-2025 - Ležák, Zaječic...'!$C$111:$K$202</definedName>
    <definedName name="_xlnm.Print_Titles" localSheetId="1">'001-2025 - Ležák, Zaječic...'!$121:$121</definedName>
  </definedNames>
  <calcPr/>
</workbook>
</file>

<file path=xl/calcChain.xml><?xml version="1.0" encoding="utf-8"?>
<calcChain xmlns="http://schemas.openxmlformats.org/spreadsheetml/2006/main">
  <c i="2" l="1" r="J165"/>
  <c i="1" r="AY95"/>
  <c i="2" r="J35"/>
  <c r="J34"/>
  <c r="J33"/>
  <c i="1" r="AX95"/>
  <c i="2"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T177"/>
  <c r="R178"/>
  <c r="R177"/>
  <c r="P178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J100"/>
  <c r="BI163"/>
  <c r="BH163"/>
  <c r="BG163"/>
  <c r="BF163"/>
  <c r="T163"/>
  <c r="T162"/>
  <c r="R163"/>
  <c r="R162"/>
  <c r="P163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9"/>
  <c r="BH149"/>
  <c r="BG149"/>
  <c r="BF149"/>
  <c r="T149"/>
  <c r="T148"/>
  <c r="R149"/>
  <c r="R148"/>
  <c r="P149"/>
  <c r="P148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F116"/>
  <c r="E114"/>
  <c r="J90"/>
  <c r="F87"/>
  <c r="E85"/>
  <c r="J19"/>
  <c r="E19"/>
  <c r="J89"/>
  <c r="J18"/>
  <c r="J16"/>
  <c r="E16"/>
  <c r="F90"/>
  <c r="J15"/>
  <c r="J13"/>
  <c r="E13"/>
  <c r="F118"/>
  <c r="J12"/>
  <c r="J10"/>
  <c r="J87"/>
  <c i="1" r="L90"/>
  <c r="AM90"/>
  <c r="AM89"/>
  <c r="L89"/>
  <c r="AM87"/>
  <c r="L87"/>
  <c r="L85"/>
  <c r="L84"/>
  <c i="2" r="BK163"/>
  <c r="J143"/>
  <c r="F33"/>
  <c r="BK140"/>
  <c r="BK178"/>
  <c r="J200"/>
  <c r="BK190"/>
  <c r="BK200"/>
  <c r="J125"/>
  <c r="BK193"/>
  <c r="BK159"/>
  <c i="1" r="AS94"/>
  <c i="2" r="BK135"/>
  <c r="BK187"/>
  <c r="J184"/>
  <c r="J168"/>
  <c r="BK143"/>
  <c r="J32"/>
  <c r="J145"/>
  <c r="F35"/>
  <c r="J196"/>
  <c r="BK145"/>
  <c r="F34"/>
  <c r="J178"/>
  <c r="J153"/>
  <c r="J127"/>
  <c r="J198"/>
  <c r="J181"/>
  <c r="J140"/>
  <c r="J193"/>
  <c r="J159"/>
  <c r="BK137"/>
  <c r="J175"/>
  <c r="J156"/>
  <c r="J133"/>
  <c r="J129"/>
  <c r="J187"/>
  <c r="BK181"/>
  <c r="J163"/>
  <c r="J135"/>
  <c r="F32"/>
  <c r="BK196"/>
  <c r="BK129"/>
  <c r="BK170"/>
  <c r="J149"/>
  <c r="J137"/>
  <c r="BK198"/>
  <c r="BK175"/>
  <c r="BK149"/>
  <c r="J190"/>
  <c r="BK168"/>
  <c r="BK127"/>
  <c r="J173"/>
  <c r="J131"/>
  <c r="BK125"/>
  <c r="BK184"/>
  <c r="J170"/>
  <c r="BK156"/>
  <c r="BK133"/>
  <c r="BK173"/>
  <c r="BK153"/>
  <c r="BK131"/>
  <c l="1" r="BK167"/>
  <c r="T124"/>
  <c r="T123"/>
  <c r="T122"/>
  <c r="P167"/>
  <c r="P166"/>
  <c r="P124"/>
  <c r="P123"/>
  <c r="T152"/>
  <c r="T167"/>
  <c r="T166"/>
  <c r="BK124"/>
  <c r="J124"/>
  <c r="J96"/>
  <c r="P152"/>
  <c r="R167"/>
  <c r="R166"/>
  <c r="R124"/>
  <c r="R123"/>
  <c r="R122"/>
  <c r="BK180"/>
  <c r="J180"/>
  <c r="J104"/>
  <c r="BK152"/>
  <c r="J152"/>
  <c r="J98"/>
  <c r="R152"/>
  <c r="P180"/>
  <c r="R180"/>
  <c r="T180"/>
  <c r="BK148"/>
  <c r="J148"/>
  <c r="J97"/>
  <c r="BK177"/>
  <c r="J177"/>
  <c r="J103"/>
  <c r="BK162"/>
  <c r="J162"/>
  <c r="J99"/>
  <c r="F89"/>
  <c r="J116"/>
  <c r="BE125"/>
  <c r="BE129"/>
  <c r="BE133"/>
  <c r="BE135"/>
  <c r="BE187"/>
  <c r="BE170"/>
  <c r="BE173"/>
  <c r="BE193"/>
  <c i="1" r="BC95"/>
  <c i="2" r="BE190"/>
  <c r="BE137"/>
  <c r="BE140"/>
  <c r="BE143"/>
  <c r="BE159"/>
  <c r="BE163"/>
  <c r="BE175"/>
  <c r="BE178"/>
  <c r="BE181"/>
  <c r="BE184"/>
  <c r="BE198"/>
  <c r="J118"/>
  <c r="BE127"/>
  <c r="BE131"/>
  <c i="1" r="AW95"/>
  <c i="2" r="F119"/>
  <c i="1" r="BA95"/>
  <c i="2" r="BE200"/>
  <c i="1" r="BB95"/>
  <c i="2" r="BE145"/>
  <c r="BE149"/>
  <c r="BE153"/>
  <c r="BE156"/>
  <c r="BE168"/>
  <c r="BE196"/>
  <c i="1" r="BD95"/>
  <c r="BB94"/>
  <c r="AX94"/>
  <c r="BA94"/>
  <c r="W30"/>
  <c r="BC94"/>
  <c r="AY94"/>
  <c r="BD94"/>
  <c r="W33"/>
  <c i="2" l="1" r="P122"/>
  <c i="1" r="AU95"/>
  <c i="2" r="BK166"/>
  <c r="J166"/>
  <c r="J101"/>
  <c r="J167"/>
  <c r="J102"/>
  <c r="BK123"/>
  <c r="J123"/>
  <c r="J95"/>
  <c i="1" r="AU94"/>
  <c r="W32"/>
  <c i="2" r="F31"/>
  <c i="1" r="AZ95"/>
  <c r="AZ94"/>
  <c r="W29"/>
  <c r="AW94"/>
  <c r="AK30"/>
  <c i="2" r="J31"/>
  <c i="1" r="AV95"/>
  <c r="AT95"/>
  <c r="W31"/>
  <c i="2" l="1" r="BK122"/>
  <c r="J122"/>
  <c r="J94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<sst xmlns="http://schemas.openxmlformats.org/spreadsheetml/2006/main">
  <si>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</si>
  <si>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</si>
  <si>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</si>
  <si>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</si>
  <si>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</si>
  <si>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{28a0abd0-91e4-4889-9e00-64d4b4c4913e}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</si>
  <si>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</si>
  <si>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</si>
  <si>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</si>
  <si>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</si>
  <si>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</si>
  <si>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</si>
  <si>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</si>
  <si>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</si>
  <si>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001/2025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</si>
  <si>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</si>
  <si>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</si>
  <si>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Ležák, Zaječice, odstranění nánosů z úpravy, ř. km 11,200 - 11,440</t>
  </si>
  <si>
    <t>KSO:</t>
  </si>
  <si>
    <t>CC-CZ:</t>
  </si>
  <si>
    <t>Místo:</t>
  </si>
  <si>
    <t>Zaječice</t>
  </si>
  <si>
    <t>Datum:</t>
  </si>
  <si>
    <t>21. 2. 2025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</si>
  <si>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</si>
  <si>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</si>
  <si>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</si>
  <si>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</si>
  <si>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</si>
  <si>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</si>
  <si>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</si>
  <si>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</si>
  <si>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</si>
  <si>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70890005</t>
  </si>
  <si>
    <t>Povodí Labe, státní podnik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</si>
  <si>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</si>
  <si>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</si>
  <si>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</si>
  <si>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</si>
  <si>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</si>
  <si>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</si>
  <si>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</si>
  <si>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</si>
  <si>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</si>
  <si>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</si>
  <si>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</si>
  <si>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</si>
  <si>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</si>
  <si>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</si>
  <si>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</si>
  <si>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</si>
  <si>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</si>
  <si>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</si>
  <si>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</si>
  <si>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</si>
  <si>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</si>
  <si>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</si>
  <si>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</si>
  <si>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</si>
  <si>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</si>
  <si>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</si>
  <si>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</si>
  <si>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</si>
  <si>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</si>
  <si>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</si>
  <si>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</si>
  <si>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</si>
  <si>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</si>
  <si>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</si>
  <si>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</si>
  <si>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</si>
  <si>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</si>
  <si>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</si>
  <si>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</si>
  <si>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</si>
  <si>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</si>
  <si>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</si>
  <si>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</si>
  <si>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</si>
  <si>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</si>
  <si>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</si>
  <si>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</si>
  <si>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</si>
  <si>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</si>
  <si>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</si>
  <si>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</si>
  <si>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</si>
  <si>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</si>
  <si>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</si>
  <si>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</si>
  <si>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</si>
  <si>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</si>
  <si>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</si>
  <si>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</si>
  <si>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</si>
  <si>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</si>
  <si>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</si>
  <si>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</si>
  <si>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</si>
  <si>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</si>
  <si>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</si>
  <si>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</si>
  <si>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</si>
  <si>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</si>
  <si>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</si>
  <si>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</si>
  <si>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</si>
  <si>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</si>
  <si>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</si>
  <si>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</si>
  <si>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</si>
  <si>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</si>
  <si>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</si>
  <si>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</si>
  <si>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</si>
  <si>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</si>
  <si>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</si>
  <si>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26</t>
  </si>
  <si>
    <t>K</t>
  </si>
  <si>
    <t>112251102</t>
  </si>
  <si>
    <t>Odstranění pařezů průměru přes 300 do 500 mm</t>
  </si>
  <si>
    <t>kus</t>
  </si>
  <si>
    <t>CS ÚRS 2024 02</t>
  </si>
  <si>
    <t>4</t>
  </si>
  <si>
    <t>1450315438</t>
  </si>
  <si>
    <t>PP</t>
  </si>
  <si>
    <t>Odstranění pařezů strojně s jejich vykopáním nebo vytrháním průměru přes 300 do 500 mm</t>
  </si>
  <si>
    <t>27</t>
  </si>
  <si>
    <t>112251103</t>
  </si>
  <si>
    <t>Odstranění pařezů průměru přes 500 do 700 mm</t>
  </si>
  <si>
    <t>102866270</t>
  </si>
  <si>
    <t>Odstranění pařezů strojně s jejich vykopáním nebo vytrháním průměru přes 500 do 700 mm</t>
  </si>
  <si>
    <t>28</t>
  </si>
  <si>
    <t>112251104</t>
  </si>
  <si>
    <t>Odstranění pařezů průměru přes 700 do 900 mm</t>
  </si>
  <si>
    <t>-480344607</t>
  </si>
  <si>
    <t>Odstranění pařezů strojně s jejich vykopáním nebo vytrháním průměru přes 700 do 900 mm</t>
  </si>
  <si>
    <t>5</t>
  </si>
  <si>
    <t>129153201</t>
  </si>
  <si>
    <t>Čištění otevřených koryt vodotečí šíře dna přes 5 m hl do 5 m v hornině třídy těžitelnosti I skupiny 1 a 2 strojně</t>
  </si>
  <si>
    <t>m3</t>
  </si>
  <si>
    <t>708554782</t>
  </si>
  <si>
    <t>Čištění otevřených koryt vodotečí strojně s přehozením rozpojeného nánosu do 3 m nebo s naložením na dopravní prostředek při šířce původního dna přes 5 m a hloubce koryta do 5 m v hornině třídy těžitelnosti I skupiny 1 a 2</t>
  </si>
  <si>
    <t>6</t>
  </si>
  <si>
    <t>162251102</t>
  </si>
  <si>
    <t>Vodorovné přemístění přes 20 do 50 m výkopku/sypaniny z horniny třídy těžitelnosti I skupiny 1 až 3</t>
  </si>
  <si>
    <t>-1170868129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</si>
  <si>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</si>
  <si>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7</t>
  </si>
  <si>
    <t>167151111</t>
  </si>
  <si>
    <t>Nakládání výkopku z hornin třídy těžitelnosti I skupiny 1 až 3 přes 100 m3</t>
  </si>
  <si>
    <t>-1793423559</t>
  </si>
  <si>
    <t>Nakládání, skládání a překládání neulehlého výkopku nebo sypaniny strojně nakládání, množství přes 100 m3, z hornin třídy těžitelnosti I, skupiny 1 až 3</t>
  </si>
  <si>
    <t>25</t>
  </si>
  <si>
    <t>864376762</t>
  </si>
  <si>
    <t>P</t>
  </si>
  <si>
    <t>Poznámka k položce:_x000d_
_x000d_
Položka obsahuje přeložení odtěžovaného materiálu na místo nakládání.</t>
  </si>
  <si>
    <t>17</t>
  </si>
  <si>
    <t>180405111</t>
  </si>
  <si>
    <t>Založení trávníku ve vegetačních prefabrikátech výsevem semene v rovině a ve svahu do 1:5</t>
  </si>
  <si>
    <t>m2</t>
  </si>
  <si>
    <t>-1504656672</t>
  </si>
  <si>
    <t>Založení trávníků ve vegetačních dlaždicích nebo prefabrikátech výsevem semene v rovině nebo na svahu do 1:5</t>
  </si>
  <si>
    <t>Poznámka k položce:_x000d_
_x000d_
Předpokládá se částečné osetí travnatých ploch dotčených přístupem._x000d_
_x000d_
tj 207 m2.</t>
  </si>
  <si>
    <t>18</t>
  </si>
  <si>
    <t>M</t>
  </si>
  <si>
    <t>00572470</t>
  </si>
  <si>
    <t>osivo směs travní univerzál</t>
  </si>
  <si>
    <t>kg</t>
  </si>
  <si>
    <t>8</t>
  </si>
  <si>
    <t>1122776981</t>
  </si>
  <si>
    <t>181111131</t>
  </si>
  <si>
    <t>Plošná úprava terénu do 500 m2 zemina skupiny 1 až 4 nerovnosti přes 150 do 200 mm v rovinně a svahu do 1:5</t>
  </si>
  <si>
    <t>1116241485</t>
  </si>
  <si>
    <t>Plošná úprava terénu v zemině skupiny 1 až 4 s urovnáním povrchu bez doplnění ornice souvislé plochy do 500 m2 při nerovnostech terénu přes 150 do 200 mm v rovině nebo na svahu do 1:5</t>
  </si>
  <si>
    <t>Poznámka k položce:_x000d_
_x000d_
Plocha dotčená zařízením staveniště a přístupy přes travnatou část pozemků._x000d_
_x000d_
ZS - 332 m2_x000d_
přístupy - 83 m2_x000d_
_x000d_
CELKEM: 415 m2</t>
  </si>
  <si>
    <t>Vodorovné konstrukce</t>
  </si>
  <si>
    <t>29</t>
  </si>
  <si>
    <t>462511270</t>
  </si>
  <si>
    <t>Zához z lomového kamene bez proštěrkování z terénu hmotnost do 200 kg</t>
  </si>
  <si>
    <t>1882857112</t>
  </si>
  <si>
    <t>Zához z lomového kamene neupraveného záhozového bez proštěrkování z terénu, hmotnosti jednotlivých kamenů do 200 kg</t>
  </si>
  <si>
    <t>Poznámka k položce:_x000d_
_x000d_
_x000d_
Sanace pravého břehu po odstraněném pařezu v ř. km 11,350.</t>
  </si>
  <si>
    <t>9</t>
  </si>
  <si>
    <t>Ostatní konstrukce a práce, bourání</t>
  </si>
  <si>
    <t>31</t>
  </si>
  <si>
    <t>938901101</t>
  </si>
  <si>
    <t>Očištění dlažby z lomového kamene nebo z betonových desek od porostu</t>
  </si>
  <si>
    <t>917711254</t>
  </si>
  <si>
    <t>Dokončovací práce na dosavadních konstrukcích očištění dlažby od travního a divokého porostu, s vytrháním kořenů ze spár, s naložením odstraněného porostu na dopravní prostředek nebo s odklizením na hromady do vzdálenosti 50 m z lomového kamene nebo betonových desek</t>
  </si>
  <si>
    <t>Poznámka k položce:_x000d_
_x000d_
Položka obsahuje očištění dlažeb od nánosů v místech nakládání na nákladní automobily.</t>
  </si>
  <si>
    <t>10</t>
  </si>
  <si>
    <t>938909311</t>
  </si>
  <si>
    <t>Čištění vozovek metením strojně podkladu nebo krytu betonového nebo živičného</t>
  </si>
  <si>
    <t>-1860106911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</si>
  <si>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</si>
  <si>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Poznámka k položce:_x000d_
_x000d_
Plocha asfaltové komunikace dotčená přístupem ke stavbě - 1688 m2._x000d_
Předpoklad čištění komunikací během provádění prací - 4x._x000d_
CELKEM: 1688 x 4 = 6752 m2.</t>
  </si>
  <si>
    <t>11</t>
  </si>
  <si>
    <t>938909321</t>
  </si>
  <si>
    <t>Čištění vozovek metením ručně podkladu nebo krytu štěrkového</t>
  </si>
  <si>
    <t>960251625</t>
  </si>
  <si>
    <t>Čištění vozovek metením bláta, prachu nebo hlinitého nánosu s odklizením na hromady na vzdálenost do 20 m nebo naložením na dopravní prostředek ručně povrchu podkladu nebo krytu štěrkového</t>
  </si>
  <si>
    <t>Poznámka k položce:_x000d_
_x000d_
Plocha štěrkové komunikace dotčená přístupem ke korytu - 225 m2._x000d_
Předpoklad čištění - 2x._x000d_
CELKEM: 450 m2</t>
  </si>
  <si>
    <t>997</t>
  </si>
  <si>
    <t>Přesun sutě</t>
  </si>
  <si>
    <t>13</t>
  </si>
  <si>
    <t>997321511</t>
  </si>
  <si>
    <t>Vodorovná doprava suti a vybouraných hmot po suchu do 1 km</t>
  </si>
  <si>
    <t>t</t>
  </si>
  <si>
    <t>-1426345978</t>
  </si>
  <si>
    <t>Vodorovná doprava suti a vybouraných hmot bez naložení, s vyložením a hrubým urovnáním po suchu, na vzdálenost do 1 km</t>
  </si>
  <si>
    <t>998</t>
  </si>
  <si>
    <t>Přesun hmot</t>
  </si>
  <si>
    <t>VRN</t>
  </si>
  <si>
    <t>Vedlejší rozpočtové náklady</t>
  </si>
  <si>
    <t>VRN1</t>
  </si>
  <si>
    <t>Průzkumné, geodetické a projektové práce</t>
  </si>
  <si>
    <t>19</t>
  </si>
  <si>
    <t>012164000</t>
  </si>
  <si>
    <t>Vytyčení a zaměření inženýrských sítí</t>
  </si>
  <si>
    <t>kpl</t>
  </si>
  <si>
    <t>1024</t>
  </si>
  <si>
    <t>-492463279</t>
  </si>
  <si>
    <t>24</t>
  </si>
  <si>
    <t>012384000</t>
  </si>
  <si>
    <t>Ověřovací geodetická měření a měření fyzikálních veličin</t>
  </si>
  <si>
    <t>soubor</t>
  </si>
  <si>
    <t>931875430</t>
  </si>
  <si>
    <t>Poznámka k položce:_x000d_
_x000d_
_x000d_
Průběžné provádění výškového měření v korytě.</t>
  </si>
  <si>
    <t>20</t>
  </si>
  <si>
    <t>013254000</t>
  </si>
  <si>
    <t>Dokumentace skutečného provedení stavby</t>
  </si>
  <si>
    <t>1624686749</t>
  </si>
  <si>
    <t>013274000</t>
  </si>
  <si>
    <t>Pasportizace objektu před započetím prací</t>
  </si>
  <si>
    <t>-486738326</t>
  </si>
  <si>
    <t>VRN2</t>
  </si>
  <si>
    <t>Příprava staveniště</t>
  </si>
  <si>
    <t>33</t>
  </si>
  <si>
    <t>021002000</t>
  </si>
  <si>
    <t>Záchranné práce</t>
  </si>
  <si>
    <t>1913443320</t>
  </si>
  <si>
    <t>VRN3</t>
  </si>
  <si>
    <t>Zařízení staveniště</t>
  </si>
  <si>
    <t>030001000</t>
  </si>
  <si>
    <t>824757283</t>
  </si>
  <si>
    <t>Poznámka k položce:_x000d_
_x000d_
Zařízení staveniště bude obsahovat veškeré nutné zázemí pro řádné provádění stavby, jako například mobilní WC, dodávku pitné vody, buňku pro pracovníky stavby a TDS, sklad prostředků vyplývajících z havarijního a povodňového plánu a zásad BOZP._x000d_
_x000d_
V ceně jsou započteny náklady na zřízení i odstranění zařízení staveniště.</t>
  </si>
  <si>
    <t>15</t>
  </si>
  <si>
    <t>034103000</t>
  </si>
  <si>
    <t>Oplocení staveniště</t>
  </si>
  <si>
    <t>-368098374</t>
  </si>
  <si>
    <t>Poznámka k položce:_x000d_
_x000d_
Oplocení staveniště bude realizováno v rizikových lokalitách stavby. Předpokládá se opáskování v prostoru, kde budou přímo práce realizovány.</t>
  </si>
  <si>
    <t>3</t>
  </si>
  <si>
    <t>034303000</t>
  </si>
  <si>
    <t>Dopravní značení na staveništi</t>
  </si>
  <si>
    <t>1293286989</t>
  </si>
  <si>
    <t>Poznámka k položce:_x000d_
_x000d_
Nutné dopravní značení potřebné k řádnému a bezpečnému pohybu na obecních komunikacích._x000d_
_x000d_
Pokud si to bude situace a provádění stavby vyžadovat, obsahuje položka i projednání na DI a odboru dopravy umístění dopravních značek na PK. _x000d_
V ceně položky je dále obsaženo případné řízení provozu proškolenými pracovníky stavby.</t>
  </si>
  <si>
    <t>034503000</t>
  </si>
  <si>
    <t>Informační tabule na staveništi</t>
  </si>
  <si>
    <t>ks</t>
  </si>
  <si>
    <t>2082360965</t>
  </si>
  <si>
    <t>Poznámka k položce:_x000d_
_x000d_
Umístění informačních cedulí na stavbě o provádění prací._x000d_
Cedule s nápisem pozor stavba, zákaz vstupu nepovolaným osobám budou umístěny na viditelném místě a bude maximálním možným způsobem zamezeno přístupu osob do prostoru stavby.</t>
  </si>
  <si>
    <t>14</t>
  </si>
  <si>
    <t>R001</t>
  </si>
  <si>
    <t>Likvidace vytěženého materiálu včetně odvozu</t>
  </si>
  <si>
    <t>-155371402</t>
  </si>
  <si>
    <t>Poznámka k položce:_x000d_
_x000d_
Položka obsahuje kompletní likvidaci vytěžené materiálu z koryta VT, a to dle platné legislativy._x000d_
Součástí položky je i odvoz do lokality kde bude nános likvidován.</t>
  </si>
  <si>
    <t>22</t>
  </si>
  <si>
    <t>R002</t>
  </si>
  <si>
    <t>Zpracování havarijního plánu stavby</t>
  </si>
  <si>
    <t>1358501168</t>
  </si>
  <si>
    <t>23</t>
  </si>
  <si>
    <t>R003</t>
  </si>
  <si>
    <t>Zpracování Povodňového plánu stavby</t>
  </si>
  <si>
    <t>1788118541</t>
  </si>
  <si>
    <t>30</t>
  </si>
  <si>
    <t>R004</t>
  </si>
  <si>
    <t>Likvidace pařezů</t>
  </si>
  <si>
    <t>377459825</t>
  </si>
  <si>
    <t>Poznámka k položce:_x000d_
_x000d_
Likvidace pařezů včetně odvozu.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</si>
</sst>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0" xfId="0" applyFont="1" applyAlignment="1" applyProtection="1">
      <alignment vertical="center" wrapText="1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33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001/2025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Ležák, Zaječice, odstranění nánosů z úpravy, ř. km 11,200 - 11,440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Zaječice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21. 2. 2025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77" t="str">
        <f>IF(E20="","",E20)</f>
        <v>Povodí Labe, státní podnik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75</v>
      </c>
      <c r="BT94" s="114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24.75" customHeight="1">
      <c r="A95" s="115" t="s">
        <v>79</v>
      </c>
      <c r="B95" s="116"/>
      <c r="C95" s="117"/>
      <c r="D95" s="118" t="s">
        <v>14</v>
      </c>
      <c r="E95" s="118"/>
      <c r="F95" s="118"/>
      <c r="G95" s="118"/>
      <c r="H95" s="118"/>
      <c r="I95" s="119"/>
      <c r="J95" s="118" t="s">
        <v>17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'001-2025 - Ležák, Zaječic...'!J28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80</v>
      </c>
      <c r="AR95" s="122"/>
      <c r="AS95" s="123">
        <v>0</v>
      </c>
      <c r="AT95" s="124">
        <f>ROUND(SUM(AV95:AW95),2)</f>
        <v>0</v>
      </c>
      <c r="AU95" s="125">
        <f>'001-2025 - Ležák, Zaječic...'!P122</f>
        <v>0</v>
      </c>
      <c r="AV95" s="124">
        <f>'001-2025 - Ležák, Zaječic...'!J31</f>
        <v>0</v>
      </c>
      <c r="AW95" s="124">
        <f>'001-2025 - Ležák, Zaječic...'!J32</f>
        <v>0</v>
      </c>
      <c r="AX95" s="124">
        <f>'001-2025 - Ležák, Zaječic...'!J33</f>
        <v>0</v>
      </c>
      <c r="AY95" s="124">
        <f>'001-2025 - Ležák, Zaječic...'!J34</f>
        <v>0</v>
      </c>
      <c r="AZ95" s="124">
        <f>'001-2025 - Ležák, Zaječic...'!F31</f>
        <v>0</v>
      </c>
      <c r="BA95" s="124">
        <f>'001-2025 - Ležák, Zaječic...'!F32</f>
        <v>0</v>
      </c>
      <c r="BB95" s="124">
        <f>'001-2025 - Ležák, Zaječic...'!F33</f>
        <v>0</v>
      </c>
      <c r="BC95" s="124">
        <f>'001-2025 - Ležák, Zaječic...'!F34</f>
        <v>0</v>
      </c>
      <c r="BD95" s="126">
        <f>'001-2025 - Ležák, Zaječic...'!F35</f>
        <v>0</v>
      </c>
      <c r="BE95" s="7"/>
      <c r="BT95" s="127" t="s">
        <v>81</v>
      </c>
      <c r="BU95" s="127" t="s">
        <v>82</v>
      </c>
      <c r="BV95" s="127" t="s">
        <v>77</v>
      </c>
      <c r="BW95" s="127" t="s">
        <v>5</v>
      </c>
      <c r="BX95" s="127" t="s">
        <v>78</v>
      </c>
      <c r="CL95" s="127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atlR1r3Rlq1+D3H3TjXQnoTi+Gf0tGyvxELi9Ds5PkKE/Pl8tbtUiTWHOy7Ok7EghIs1LjaLmaIdrIi824yjNA==" hashValue="3KUg0QnyixIibsST92pE7opn6DBtxfkpCQH71TZfll/s6bPprBUoDhtLR5knc65kil2JakOqharsECD53gfax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01-2025 - Ležák, Zaječic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7"/>
      <c r="AT3" s="14" t="s">
        <v>83</v>
      </c>
    </row>
    <row r="4" s="1" customFormat="1" ht="24.96" customHeight="1">
      <c r="B4" s="17"/>
      <c r="D4" s="130" t="s">
        <v>84</v>
      </c>
      <c r="L4" s="17"/>
      <c r="M4" s="131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2" t="s">
        <v>16</v>
      </c>
      <c r="E6" s="35"/>
      <c r="F6" s="35"/>
      <c r="G6" s="35"/>
      <c r="H6" s="35"/>
      <c r="I6" s="35"/>
      <c r="J6" s="35"/>
      <c r="K6" s="35"/>
      <c r="L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30" customHeight="1">
      <c r="A7" s="35"/>
      <c r="B7" s="41"/>
      <c r="C7" s="35"/>
      <c r="D7" s="35"/>
      <c r="E7" s="133" t="s">
        <v>17</v>
      </c>
      <c r="F7" s="35"/>
      <c r="G7" s="35"/>
      <c r="H7" s="35"/>
      <c r="I7" s="35"/>
      <c r="J7" s="35"/>
      <c r="K7" s="35"/>
      <c r="L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2" t="s">
        <v>18</v>
      </c>
      <c r="E9" s="35"/>
      <c r="F9" s="134" t="s">
        <v>1</v>
      </c>
      <c r="G9" s="35"/>
      <c r="H9" s="35"/>
      <c r="I9" s="132" t="s">
        <v>19</v>
      </c>
      <c r="J9" s="134" t="s">
        <v>1</v>
      </c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2" t="s">
        <v>20</v>
      </c>
      <c r="E10" s="35"/>
      <c r="F10" s="134" t="s">
        <v>21</v>
      </c>
      <c r="G10" s="35"/>
      <c r="H10" s="35"/>
      <c r="I10" s="132" t="s">
        <v>22</v>
      </c>
      <c r="J10" s="135" t="str">
        <f>'Rekapitulace stavby'!AN8</f>
        <v>21. 2. 2025</v>
      </c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2" t="s">
        <v>24</v>
      </c>
      <c r="E12" s="35"/>
      <c r="F12" s="35"/>
      <c r="G12" s="35"/>
      <c r="H12" s="35"/>
      <c r="I12" s="132" t="s">
        <v>25</v>
      </c>
      <c r="J12" s="134" t="str">
        <f>IF('Rekapitulace stavby'!AN10="","",'Rekapitulace stavby'!AN10)</f>
        <v/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4" t="str">
        <f>IF('Rekapitulace stavby'!E11="","",'Rekapitulace stavby'!E11)</f>
        <v xml:space="preserve"> </v>
      </c>
      <c r="F13" s="35"/>
      <c r="G13" s="35"/>
      <c r="H13" s="35"/>
      <c r="I13" s="132" t="s">
        <v>27</v>
      </c>
      <c r="J13" s="134" t="str">
        <f>IF('Rekapitulace stavby'!AN11="","",'Rekapitulace stavby'!AN11)</f>
        <v/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2" t="s">
        <v>28</v>
      </c>
      <c r="E15" s="35"/>
      <c r="F15" s="35"/>
      <c r="G15" s="35"/>
      <c r="H15" s="35"/>
      <c r="I15" s="132" t="s">
        <v>25</v>
      </c>
      <c r="J15" s="30" t="str">
        <f>'Rekapitulace stavby'!AN13</f>
        <v>Vyplň údaj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34"/>
      <c r="G16" s="134"/>
      <c r="H16" s="134"/>
      <c r="I16" s="132" t="s">
        <v>27</v>
      </c>
      <c r="J16" s="30" t="str">
        <f>'Rekapitulace stavby'!AN14</f>
        <v>Vyplň údaj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2" t="s">
        <v>30</v>
      </c>
      <c r="E18" s="35"/>
      <c r="F18" s="35"/>
      <c r="G18" s="35"/>
      <c r="H18" s="35"/>
      <c r="I18" s="132" t="s">
        <v>25</v>
      </c>
      <c r="J18" s="134" t="str">
        <f>IF('Rekapitulace stavby'!AN16="","",'Rekapitulace stavby'!AN16)</f>
        <v/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4" t="str">
        <f>IF('Rekapitulace stavby'!E17="","",'Rekapitulace stavby'!E17)</f>
        <v xml:space="preserve"> </v>
      </c>
      <c r="F19" s="35"/>
      <c r="G19" s="35"/>
      <c r="H19" s="35"/>
      <c r="I19" s="132" t="s">
        <v>27</v>
      </c>
      <c r="J19" s="134" t="str">
        <f>IF('Rekapitulace stavby'!AN17="","",'Rekapitulace stavby'!AN17)</f>
        <v/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2" t="s">
        <v>32</v>
      </c>
      <c r="E21" s="35"/>
      <c r="F21" s="35"/>
      <c r="G21" s="35"/>
      <c r="H21" s="35"/>
      <c r="I21" s="132" t="s">
        <v>25</v>
      </c>
      <c r="J21" s="134" t="s">
        <v>33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4" t="s">
        <v>34</v>
      </c>
      <c r="F22" s="35"/>
      <c r="G22" s="35"/>
      <c r="H22" s="35"/>
      <c r="I22" s="132" t="s">
        <v>27</v>
      </c>
      <c r="J22" s="134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2" t="s">
        <v>35</v>
      </c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6"/>
      <c r="B25" s="137"/>
      <c r="C25" s="136"/>
      <c r="D25" s="136"/>
      <c r="E25" s="138" t="s">
        <v>1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0"/>
      <c r="E27" s="140"/>
      <c r="F27" s="140"/>
      <c r="G27" s="140"/>
      <c r="H27" s="140"/>
      <c r="I27" s="140"/>
      <c r="J27" s="140"/>
      <c r="K27" s="140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1" t="s">
        <v>36</v>
      </c>
      <c r="E28" s="35"/>
      <c r="F28" s="35"/>
      <c r="G28" s="35"/>
      <c r="H28" s="35"/>
      <c r="I28" s="35"/>
      <c r="J28" s="142">
        <f>ROUND(J122, 2)</f>
        <v>0</v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0"/>
      <c r="E29" s="140"/>
      <c r="F29" s="140"/>
      <c r="G29" s="140"/>
      <c r="H29" s="140"/>
      <c r="I29" s="140"/>
      <c r="J29" s="140"/>
      <c r="K29" s="140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3" t="s">
        <v>38</v>
      </c>
      <c r="G30" s="35"/>
      <c r="H30" s="35"/>
      <c r="I30" s="143" t="s">
        <v>37</v>
      </c>
      <c r="J30" s="143" t="s">
        <v>39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44" t="s">
        <v>40</v>
      </c>
      <c r="E31" s="132" t="s">
        <v>41</v>
      </c>
      <c r="F31" s="145">
        <f>ROUND((SUM(BE122:BE202)),  2)</f>
        <v>0</v>
      </c>
      <c r="G31" s="35"/>
      <c r="H31" s="35"/>
      <c r="I31" s="146">
        <v>0.20999999999999999</v>
      </c>
      <c r="J31" s="145">
        <f>ROUND(((SUM(BE122:BE202))*I31),  2)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32" t="s">
        <v>42</v>
      </c>
      <c r="F32" s="145">
        <f>ROUND((SUM(BF122:BF202)),  2)</f>
        <v>0</v>
      </c>
      <c r="G32" s="35"/>
      <c r="H32" s="35"/>
      <c r="I32" s="146">
        <v>0.12</v>
      </c>
      <c r="J32" s="145">
        <f>ROUND(((SUM(BF122:BF202))*I32), 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2" t="s">
        <v>43</v>
      </c>
      <c r="F33" s="145">
        <f>ROUND((SUM(BG122:BG202)),  2)</f>
        <v>0</v>
      </c>
      <c r="G33" s="35"/>
      <c r="H33" s="35"/>
      <c r="I33" s="146">
        <v>0.20999999999999999</v>
      </c>
      <c r="J33" s="145">
        <f>0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2" t="s">
        <v>44</v>
      </c>
      <c r="F34" s="145">
        <f>ROUND((SUM(BH122:BH202)),  2)</f>
        <v>0</v>
      </c>
      <c r="G34" s="35"/>
      <c r="H34" s="35"/>
      <c r="I34" s="146">
        <v>0.12</v>
      </c>
      <c r="J34" s="145">
        <f>0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2" t="s">
        <v>45</v>
      </c>
      <c r="F35" s="145">
        <f>ROUND((SUM(BI122:BI202)),  2)</f>
        <v>0</v>
      </c>
      <c r="G35" s="35"/>
      <c r="H35" s="35"/>
      <c r="I35" s="146">
        <v>0</v>
      </c>
      <c r="J35" s="145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47"/>
      <c r="D37" s="148" t="s">
        <v>46</v>
      </c>
      <c r="E37" s="149"/>
      <c r="F37" s="149"/>
      <c r="G37" s="150" t="s">
        <v>47</v>
      </c>
      <c r="H37" s="151" t="s">
        <v>48</v>
      </c>
      <c r="I37" s="149"/>
      <c r="J37" s="152">
        <f>SUM(J28:J35)</f>
        <v>0</v>
      </c>
      <c r="K37" s="153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4" t="s">
        <v>49</v>
      </c>
      <c r="E50" s="155"/>
      <c r="F50" s="155"/>
      <c r="G50" s="154" t="s">
        <v>50</v>
      </c>
      <c r="H50" s="155"/>
      <c r="I50" s="155"/>
      <c r="J50" s="155"/>
      <c r="K50" s="155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6" t="s">
        <v>51</v>
      </c>
      <c r="E61" s="157"/>
      <c r="F61" s="158" t="s">
        <v>52</v>
      </c>
      <c r="G61" s="156" t="s">
        <v>51</v>
      </c>
      <c r="H61" s="157"/>
      <c r="I61" s="157"/>
      <c r="J61" s="159" t="s">
        <v>52</v>
      </c>
      <c r="K61" s="157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4" t="s">
        <v>53</v>
      </c>
      <c r="E65" s="160"/>
      <c r="F65" s="160"/>
      <c r="G65" s="154" t="s">
        <v>54</v>
      </c>
      <c r="H65" s="160"/>
      <c r="I65" s="160"/>
      <c r="J65" s="160"/>
      <c r="K65" s="160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6" t="s">
        <v>51</v>
      </c>
      <c r="E76" s="157"/>
      <c r="F76" s="158" t="s">
        <v>52</v>
      </c>
      <c r="G76" s="156" t="s">
        <v>51</v>
      </c>
      <c r="H76" s="157"/>
      <c r="I76" s="157"/>
      <c r="J76" s="159" t="s">
        <v>52</v>
      </c>
      <c r="K76" s="157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30" customHeight="1">
      <c r="A85" s="35"/>
      <c r="B85" s="36"/>
      <c r="C85" s="37"/>
      <c r="D85" s="37"/>
      <c r="E85" s="73" t="str">
        <f>E7</f>
        <v>Ležák, Zaječice, odstranění nánosů z úpravy, ř. km 11,200 - 11,440</v>
      </c>
      <c r="F85" s="37"/>
      <c r="G85" s="37"/>
      <c r="H85" s="37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2" customHeight="1">
      <c r="A87" s="35"/>
      <c r="B87" s="36"/>
      <c r="C87" s="29" t="s">
        <v>20</v>
      </c>
      <c r="D87" s="37"/>
      <c r="E87" s="37"/>
      <c r="F87" s="24" t="str">
        <f>F10</f>
        <v>Zaječice</v>
      </c>
      <c r="G87" s="37"/>
      <c r="H87" s="37"/>
      <c r="I87" s="29" t="s">
        <v>22</v>
      </c>
      <c r="J87" s="76" t="str">
        <f>IF(J10="","",J10)</f>
        <v>21. 2. 2025</v>
      </c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5.15" customHeight="1">
      <c r="A89" s="35"/>
      <c r="B89" s="36"/>
      <c r="C89" s="29" t="s">
        <v>24</v>
      </c>
      <c r="D89" s="37"/>
      <c r="E89" s="37"/>
      <c r="F89" s="24" t="str">
        <f>E13</f>
        <v xml:space="preserve"> </v>
      </c>
      <c r="G89" s="37"/>
      <c r="H89" s="37"/>
      <c r="I89" s="29" t="s">
        <v>30</v>
      </c>
      <c r="J89" s="33" t="str">
        <f>E19</f>
        <v xml:space="preserve"> 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25.65" customHeight="1">
      <c r="A90" s="35"/>
      <c r="B90" s="36"/>
      <c r="C90" s="29" t="s">
        <v>28</v>
      </c>
      <c r="D90" s="37"/>
      <c r="E90" s="37"/>
      <c r="F90" s="24" t="str">
        <f>IF(E16="","",E16)</f>
        <v>Vyplň údaj</v>
      </c>
      <c r="G90" s="37"/>
      <c r="H90" s="37"/>
      <c r="I90" s="29" t="s">
        <v>32</v>
      </c>
      <c r="J90" s="33" t="str">
        <f>E22</f>
        <v>Povodí Labe, státní podnik</v>
      </c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9.28" customHeight="1">
      <c r="A92" s="35"/>
      <c r="B92" s="36"/>
      <c r="C92" s="165" t="s">
        <v>86</v>
      </c>
      <c r="D92" s="166"/>
      <c r="E92" s="166"/>
      <c r="F92" s="166"/>
      <c r="G92" s="166"/>
      <c r="H92" s="166"/>
      <c r="I92" s="166"/>
      <c r="J92" s="167" t="s">
        <v>87</v>
      </c>
      <c r="K92" s="166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2.8" customHeight="1">
      <c r="A94" s="35"/>
      <c r="B94" s="36"/>
      <c r="C94" s="168" t="s">
        <v>88</v>
      </c>
      <c r="D94" s="37"/>
      <c r="E94" s="37"/>
      <c r="F94" s="37"/>
      <c r="G94" s="37"/>
      <c r="H94" s="37"/>
      <c r="I94" s="37"/>
      <c r="J94" s="107">
        <f>J122</f>
        <v>0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89</v>
      </c>
    </row>
    <row r="95" s="9" customFormat="1" ht="24.96" customHeight="1">
      <c r="A95" s="9"/>
      <c r="B95" s="169"/>
      <c r="C95" s="170"/>
      <c r="D95" s="171" t="s">
        <v>90</v>
      </c>
      <c r="E95" s="172"/>
      <c r="F95" s="172"/>
      <c r="G95" s="172"/>
      <c r="H95" s="172"/>
      <c r="I95" s="172"/>
      <c r="J95" s="173">
        <f>J123</f>
        <v>0</v>
      </c>
      <c r="K95" s="170"/>
      <c r="L95" s="17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5"/>
      <c r="C96" s="176"/>
      <c r="D96" s="177" t="s">
        <v>91</v>
      </c>
      <c r="E96" s="178"/>
      <c r="F96" s="178"/>
      <c r="G96" s="178"/>
      <c r="H96" s="178"/>
      <c r="I96" s="178"/>
      <c r="J96" s="179">
        <f>J124</f>
        <v>0</v>
      </c>
      <c r="K96" s="176"/>
      <c r="L96" s="18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5"/>
      <c r="C97" s="176"/>
      <c r="D97" s="177" t="s">
        <v>92</v>
      </c>
      <c r="E97" s="178"/>
      <c r="F97" s="178"/>
      <c r="G97" s="178"/>
      <c r="H97" s="178"/>
      <c r="I97" s="178"/>
      <c r="J97" s="179">
        <f>J148</f>
        <v>0</v>
      </c>
      <c r="K97" s="176"/>
      <c r="L97" s="18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5"/>
      <c r="C98" s="176"/>
      <c r="D98" s="177" t="s">
        <v>93</v>
      </c>
      <c r="E98" s="178"/>
      <c r="F98" s="178"/>
      <c r="G98" s="178"/>
      <c r="H98" s="178"/>
      <c r="I98" s="178"/>
      <c r="J98" s="179">
        <f>J152</f>
        <v>0</v>
      </c>
      <c r="K98" s="176"/>
      <c r="L98" s="18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5"/>
      <c r="C99" s="176"/>
      <c r="D99" s="177" t="s">
        <v>94</v>
      </c>
      <c r="E99" s="178"/>
      <c r="F99" s="178"/>
      <c r="G99" s="178"/>
      <c r="H99" s="178"/>
      <c r="I99" s="178"/>
      <c r="J99" s="179">
        <f>J162</f>
        <v>0</v>
      </c>
      <c r="K99" s="176"/>
      <c r="L99" s="18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5"/>
      <c r="C100" s="176"/>
      <c r="D100" s="177" t="s">
        <v>95</v>
      </c>
      <c r="E100" s="178"/>
      <c r="F100" s="178"/>
      <c r="G100" s="178"/>
      <c r="H100" s="178"/>
      <c r="I100" s="178"/>
      <c r="J100" s="179">
        <f>J165</f>
        <v>0</v>
      </c>
      <c r="K100" s="176"/>
      <c r="L100" s="18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69"/>
      <c r="C101" s="170"/>
      <c r="D101" s="171" t="s">
        <v>96</v>
      </c>
      <c r="E101" s="172"/>
      <c r="F101" s="172"/>
      <c r="G101" s="172"/>
      <c r="H101" s="172"/>
      <c r="I101" s="172"/>
      <c r="J101" s="173">
        <f>J166</f>
        <v>0</v>
      </c>
      <c r="K101" s="170"/>
      <c r="L101" s="17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75"/>
      <c r="C102" s="176"/>
      <c r="D102" s="177" t="s">
        <v>97</v>
      </c>
      <c r="E102" s="178"/>
      <c r="F102" s="178"/>
      <c r="G102" s="178"/>
      <c r="H102" s="178"/>
      <c r="I102" s="178"/>
      <c r="J102" s="179">
        <f>J167</f>
        <v>0</v>
      </c>
      <c r="K102" s="176"/>
      <c r="L102" s="18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5"/>
      <c r="C103" s="176"/>
      <c r="D103" s="177" t="s">
        <v>98</v>
      </c>
      <c r="E103" s="178"/>
      <c r="F103" s="178"/>
      <c r="G103" s="178"/>
      <c r="H103" s="178"/>
      <c r="I103" s="178"/>
      <c r="J103" s="179">
        <f>J177</f>
        <v>0</v>
      </c>
      <c r="K103" s="176"/>
      <c r="L103" s="18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5"/>
      <c r="C104" s="176"/>
      <c r="D104" s="177" t="s">
        <v>99</v>
      </c>
      <c r="E104" s="178"/>
      <c r="F104" s="178"/>
      <c r="G104" s="178"/>
      <c r="H104" s="178"/>
      <c r="I104" s="178"/>
      <c r="J104" s="179">
        <f>J180</f>
        <v>0</v>
      </c>
      <c r="K104" s="176"/>
      <c r="L104" s="18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100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16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30" customHeight="1">
      <c r="A114" s="35"/>
      <c r="B114" s="36"/>
      <c r="C114" s="37"/>
      <c r="D114" s="37"/>
      <c r="E114" s="73" t="str">
        <f>E7</f>
        <v>Ležák, Zaječice, odstranění nánosů z úpravy, ř. km 11,200 - 11,440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F10</f>
        <v>Zaječice</v>
      </c>
      <c r="G116" s="37"/>
      <c r="H116" s="37"/>
      <c r="I116" s="29" t="s">
        <v>22</v>
      </c>
      <c r="J116" s="76" t="str">
        <f>IF(J10="","",J10)</f>
        <v>21. 2. 2025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E13</f>
        <v xml:space="preserve"> </v>
      </c>
      <c r="G118" s="37"/>
      <c r="H118" s="37"/>
      <c r="I118" s="29" t="s">
        <v>30</v>
      </c>
      <c r="J118" s="33" t="str">
        <f>E19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5.65" customHeight="1">
      <c r="A119" s="35"/>
      <c r="B119" s="36"/>
      <c r="C119" s="29" t="s">
        <v>28</v>
      </c>
      <c r="D119" s="37"/>
      <c r="E119" s="37"/>
      <c r="F119" s="24" t="str">
        <f>IF(E16="","",E16)</f>
        <v>Vyplň údaj</v>
      </c>
      <c r="G119" s="37"/>
      <c r="H119" s="37"/>
      <c r="I119" s="29" t="s">
        <v>32</v>
      </c>
      <c r="J119" s="33" t="str">
        <f>E22</f>
        <v>Povodí Labe, státní podnik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1"/>
      <c r="B121" s="182"/>
      <c r="C121" s="183" t="s">
        <v>101</v>
      </c>
      <c r="D121" s="184" t="s">
        <v>61</v>
      </c>
      <c r="E121" s="184" t="s">
        <v>57</v>
      </c>
      <c r="F121" s="184" t="s">
        <v>58</v>
      </c>
      <c r="G121" s="184" t="s">
        <v>102</v>
      </c>
      <c r="H121" s="184" t="s">
        <v>103</v>
      </c>
      <c r="I121" s="184" t="s">
        <v>104</v>
      </c>
      <c r="J121" s="184" t="s">
        <v>87</v>
      </c>
      <c r="K121" s="185" t="s">
        <v>105</v>
      </c>
      <c r="L121" s="186"/>
      <c r="M121" s="97" t="s">
        <v>1</v>
      </c>
      <c r="N121" s="98" t="s">
        <v>40</v>
      </c>
      <c r="O121" s="98" t="s">
        <v>106</v>
      </c>
      <c r="P121" s="98" t="s">
        <v>107</v>
      </c>
      <c r="Q121" s="98" t="s">
        <v>108</v>
      </c>
      <c r="R121" s="98" t="s">
        <v>109</v>
      </c>
      <c r="S121" s="98" t="s">
        <v>110</v>
      </c>
      <c r="T121" s="99" t="s">
        <v>111</v>
      </c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</row>
    <row r="122" s="2" customFormat="1" ht="22.8" customHeight="1">
      <c r="A122" s="35"/>
      <c r="B122" s="36"/>
      <c r="C122" s="104" t="s">
        <v>112</v>
      </c>
      <c r="D122" s="37"/>
      <c r="E122" s="37"/>
      <c r="F122" s="37"/>
      <c r="G122" s="37"/>
      <c r="H122" s="37"/>
      <c r="I122" s="37"/>
      <c r="J122" s="187">
        <f>BK122</f>
        <v>0</v>
      </c>
      <c r="K122" s="37"/>
      <c r="L122" s="41"/>
      <c r="M122" s="100"/>
      <c r="N122" s="188"/>
      <c r="O122" s="101"/>
      <c r="P122" s="189">
        <f>P123+P166</f>
        <v>0</v>
      </c>
      <c r="Q122" s="101"/>
      <c r="R122" s="189">
        <f>R123+R166</f>
        <v>3.20526</v>
      </c>
      <c r="S122" s="101"/>
      <c r="T122" s="190">
        <f>T123+T166</f>
        <v>144.03999999999999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75</v>
      </c>
      <c r="AU122" s="14" t="s">
        <v>89</v>
      </c>
      <c r="BK122" s="191">
        <f>BK123+BK166</f>
        <v>0</v>
      </c>
    </row>
    <row r="123" s="12" customFormat="1" ht="25.92" customHeight="1">
      <c r="A123" s="12"/>
      <c r="B123" s="192"/>
      <c r="C123" s="193"/>
      <c r="D123" s="194" t="s">
        <v>75</v>
      </c>
      <c r="E123" s="195" t="s">
        <v>113</v>
      </c>
      <c r="F123" s="195" t="s">
        <v>114</v>
      </c>
      <c r="G123" s="193"/>
      <c r="H123" s="193"/>
      <c r="I123" s="196"/>
      <c r="J123" s="197">
        <f>BK123</f>
        <v>0</v>
      </c>
      <c r="K123" s="193"/>
      <c r="L123" s="198"/>
      <c r="M123" s="199"/>
      <c r="N123" s="200"/>
      <c r="O123" s="200"/>
      <c r="P123" s="201">
        <f>P124+P148+P152+P162+P165</f>
        <v>0</v>
      </c>
      <c r="Q123" s="200"/>
      <c r="R123" s="201">
        <f>R124+R148+R152+R162+R165</f>
        <v>3.20526</v>
      </c>
      <c r="S123" s="200"/>
      <c r="T123" s="202">
        <f>T124+T148+T152+T162+T165</f>
        <v>144.03999999999999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3" t="s">
        <v>81</v>
      </c>
      <c r="AT123" s="204" t="s">
        <v>75</v>
      </c>
      <c r="AU123" s="204" t="s">
        <v>76</v>
      </c>
      <c r="AY123" s="203" t="s">
        <v>115</v>
      </c>
      <c r="BK123" s="205">
        <f>BK124+BK148+BK152+BK162+BK165</f>
        <v>0</v>
      </c>
    </row>
    <row r="124" s="12" customFormat="1" ht="22.8" customHeight="1">
      <c r="A124" s="12"/>
      <c r="B124" s="192"/>
      <c r="C124" s="193"/>
      <c r="D124" s="194" t="s">
        <v>75</v>
      </c>
      <c r="E124" s="206" t="s">
        <v>81</v>
      </c>
      <c r="F124" s="206" t="s">
        <v>116</v>
      </c>
      <c r="G124" s="193"/>
      <c r="H124" s="193"/>
      <c r="I124" s="196"/>
      <c r="J124" s="207">
        <f>BK124</f>
        <v>0</v>
      </c>
      <c r="K124" s="193"/>
      <c r="L124" s="198"/>
      <c r="M124" s="199"/>
      <c r="N124" s="200"/>
      <c r="O124" s="200"/>
      <c r="P124" s="201">
        <f>SUM(P125:P147)</f>
        <v>0</v>
      </c>
      <c r="Q124" s="200"/>
      <c r="R124" s="201">
        <f>SUM(R125:R147)</f>
        <v>0.0041399999999999996</v>
      </c>
      <c r="S124" s="200"/>
      <c r="T124" s="202">
        <f>SUM(T125:T147)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3" t="s">
        <v>81</v>
      </c>
      <c r="AT124" s="204" t="s">
        <v>75</v>
      </c>
      <c r="AU124" s="204" t="s">
        <v>81</v>
      </c>
      <c r="AY124" s="203" t="s">
        <v>115</v>
      </c>
      <c r="BK124" s="205">
        <f>SUM(BK125:BK147)</f>
        <v>0</v>
      </c>
    </row>
    <row r="125" s="2" customFormat="1" ht="21.75" customHeight="1">
      <c r="A125" s="35"/>
      <c r="B125" s="36"/>
      <c r="C125" s="208" t="s">
        <v>117</v>
      </c>
      <c r="D125" s="208" t="s">
        <v>118</v>
      </c>
      <c r="E125" s="209" t="s">
        <v>119</v>
      </c>
      <c r="F125" s="210" t="s">
        <v>120</v>
      </c>
      <c r="G125" s="211" t="s">
        <v>121</v>
      </c>
      <c r="H125" s="212">
        <v>2</v>
      </c>
      <c r="I125" s="213"/>
      <c r="J125" s="214">
        <f>ROUND(I125*H125,2)</f>
        <v>0</v>
      </c>
      <c r="K125" s="210" t="s">
        <v>122</v>
      </c>
      <c r="L125" s="41"/>
      <c r="M125" s="215" t="s">
        <v>1</v>
      </c>
      <c r="N125" s="216" t="s">
        <v>41</v>
      </c>
      <c r="O125" s="88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19" t="s">
        <v>123</v>
      </c>
      <c r="AT125" s="219" t="s">
        <v>118</v>
      </c>
      <c r="AU125" s="219" t="s">
        <v>83</v>
      </c>
      <c r="AY125" s="14" t="s">
        <v>115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14" t="s">
        <v>81</v>
      </c>
      <c r="BK125" s="220">
        <f>ROUND(I125*H125,2)</f>
        <v>0</v>
      </c>
      <c r="BL125" s="14" t="s">
        <v>123</v>
      </c>
      <c r="BM125" s="219" t="s">
        <v>124</v>
      </c>
    </row>
    <row r="126" s="2" customFormat="1">
      <c r="A126" s="35"/>
      <c r="B126" s="36"/>
      <c r="C126" s="37"/>
      <c r="D126" s="221" t="s">
        <v>125</v>
      </c>
      <c r="E126" s="37"/>
      <c r="F126" s="222" t="s">
        <v>126</v>
      </c>
      <c r="G126" s="37"/>
      <c r="H126" s="37"/>
      <c r="I126" s="223"/>
      <c r="J126" s="37"/>
      <c r="K126" s="37"/>
      <c r="L126" s="41"/>
      <c r="M126" s="224"/>
      <c r="N126" s="225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125</v>
      </c>
      <c r="AU126" s="14" t="s">
        <v>83</v>
      </c>
    </row>
    <row r="127" s="2" customFormat="1" ht="21.75" customHeight="1">
      <c r="A127" s="35"/>
      <c r="B127" s="36"/>
      <c r="C127" s="208" t="s">
        <v>127</v>
      </c>
      <c r="D127" s="208" t="s">
        <v>118</v>
      </c>
      <c r="E127" s="209" t="s">
        <v>128</v>
      </c>
      <c r="F127" s="210" t="s">
        <v>129</v>
      </c>
      <c r="G127" s="211" t="s">
        <v>121</v>
      </c>
      <c r="H127" s="212">
        <v>1</v>
      </c>
      <c r="I127" s="213"/>
      <c r="J127" s="214">
        <f>ROUND(I127*H127,2)</f>
        <v>0</v>
      </c>
      <c r="K127" s="210" t="s">
        <v>122</v>
      </c>
      <c r="L127" s="41"/>
      <c r="M127" s="215" t="s">
        <v>1</v>
      </c>
      <c r="N127" s="216" t="s">
        <v>41</v>
      </c>
      <c r="O127" s="88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19" t="s">
        <v>123</v>
      </c>
      <c r="AT127" s="219" t="s">
        <v>118</v>
      </c>
      <c r="AU127" s="219" t="s">
        <v>83</v>
      </c>
      <c r="AY127" s="14" t="s">
        <v>115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14" t="s">
        <v>81</v>
      </c>
      <c r="BK127" s="220">
        <f>ROUND(I127*H127,2)</f>
        <v>0</v>
      </c>
      <c r="BL127" s="14" t="s">
        <v>123</v>
      </c>
      <c r="BM127" s="219" t="s">
        <v>130</v>
      </c>
    </row>
    <row r="128" s="2" customFormat="1">
      <c r="A128" s="35"/>
      <c r="B128" s="36"/>
      <c r="C128" s="37"/>
      <c r="D128" s="221" t="s">
        <v>125</v>
      </c>
      <c r="E128" s="37"/>
      <c r="F128" s="222" t="s">
        <v>131</v>
      </c>
      <c r="G128" s="37"/>
      <c r="H128" s="37"/>
      <c r="I128" s="223"/>
      <c r="J128" s="37"/>
      <c r="K128" s="37"/>
      <c r="L128" s="41"/>
      <c r="M128" s="224"/>
      <c r="N128" s="225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125</v>
      </c>
      <c r="AU128" s="14" t="s">
        <v>83</v>
      </c>
    </row>
    <row r="129" s="2" customFormat="1" ht="21.75" customHeight="1">
      <c r="A129" s="35"/>
      <c r="B129" s="36"/>
      <c r="C129" s="208" t="s">
        <v>132</v>
      </c>
      <c r="D129" s="208" t="s">
        <v>118</v>
      </c>
      <c r="E129" s="209" t="s">
        <v>133</v>
      </c>
      <c r="F129" s="210" t="s">
        <v>134</v>
      </c>
      <c r="G129" s="211" t="s">
        <v>121</v>
      </c>
      <c r="H129" s="212">
        <v>1</v>
      </c>
      <c r="I129" s="213"/>
      <c r="J129" s="214">
        <f>ROUND(I129*H129,2)</f>
        <v>0</v>
      </c>
      <c r="K129" s="210" t="s">
        <v>122</v>
      </c>
      <c r="L129" s="41"/>
      <c r="M129" s="215" t="s">
        <v>1</v>
      </c>
      <c r="N129" s="216" t="s">
        <v>41</v>
      </c>
      <c r="O129" s="88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9" t="s">
        <v>123</v>
      </c>
      <c r="AT129" s="219" t="s">
        <v>118</v>
      </c>
      <c r="AU129" s="219" t="s">
        <v>83</v>
      </c>
      <c r="AY129" s="14" t="s">
        <v>115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14" t="s">
        <v>81</v>
      </c>
      <c r="BK129" s="220">
        <f>ROUND(I129*H129,2)</f>
        <v>0</v>
      </c>
      <c r="BL129" s="14" t="s">
        <v>123</v>
      </c>
      <c r="BM129" s="219" t="s">
        <v>135</v>
      </c>
    </row>
    <row r="130" s="2" customFormat="1">
      <c r="A130" s="35"/>
      <c r="B130" s="36"/>
      <c r="C130" s="37"/>
      <c r="D130" s="221" t="s">
        <v>125</v>
      </c>
      <c r="E130" s="37"/>
      <c r="F130" s="222" t="s">
        <v>136</v>
      </c>
      <c r="G130" s="37"/>
      <c r="H130" s="37"/>
      <c r="I130" s="223"/>
      <c r="J130" s="37"/>
      <c r="K130" s="37"/>
      <c r="L130" s="41"/>
      <c r="M130" s="224"/>
      <c r="N130" s="225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125</v>
      </c>
      <c r="AU130" s="14" t="s">
        <v>83</v>
      </c>
    </row>
    <row r="131" s="2" customFormat="1" ht="33" customHeight="1">
      <c r="A131" s="35"/>
      <c r="B131" s="36"/>
      <c r="C131" s="208" t="s">
        <v>137</v>
      </c>
      <c r="D131" s="208" t="s">
        <v>118</v>
      </c>
      <c r="E131" s="209" t="s">
        <v>138</v>
      </c>
      <c r="F131" s="210" t="s">
        <v>139</v>
      </c>
      <c r="G131" s="211" t="s">
        <v>140</v>
      </c>
      <c r="H131" s="212">
        <v>630</v>
      </c>
      <c r="I131" s="213"/>
      <c r="J131" s="214">
        <f>ROUND(I131*H131,2)</f>
        <v>0</v>
      </c>
      <c r="K131" s="210" t="s">
        <v>122</v>
      </c>
      <c r="L131" s="41"/>
      <c r="M131" s="215" t="s">
        <v>1</v>
      </c>
      <c r="N131" s="216" t="s">
        <v>41</v>
      </c>
      <c r="O131" s="88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9" t="s">
        <v>123</v>
      </c>
      <c r="AT131" s="219" t="s">
        <v>118</v>
      </c>
      <c r="AU131" s="219" t="s">
        <v>83</v>
      </c>
      <c r="AY131" s="14" t="s">
        <v>115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14" t="s">
        <v>81</v>
      </c>
      <c r="BK131" s="220">
        <f>ROUND(I131*H131,2)</f>
        <v>0</v>
      </c>
      <c r="BL131" s="14" t="s">
        <v>123</v>
      </c>
      <c r="BM131" s="219" t="s">
        <v>141</v>
      </c>
    </row>
    <row r="132" s="2" customFormat="1">
      <c r="A132" s="35"/>
      <c r="B132" s="36"/>
      <c r="C132" s="37"/>
      <c r="D132" s="221" t="s">
        <v>125</v>
      </c>
      <c r="E132" s="37"/>
      <c r="F132" s="222" t="s">
        <v>142</v>
      </c>
      <c r="G132" s="37"/>
      <c r="H132" s="37"/>
      <c r="I132" s="223"/>
      <c r="J132" s="37"/>
      <c r="K132" s="37"/>
      <c r="L132" s="41"/>
      <c r="M132" s="224"/>
      <c r="N132" s="225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125</v>
      </c>
      <c r="AU132" s="14" t="s">
        <v>83</v>
      </c>
    </row>
    <row r="133" s="2" customFormat="1" ht="37.8" customHeight="1">
      <c r="A133" s="35"/>
      <c r="B133" s="36"/>
      <c r="C133" s="208" t="s">
        <v>143</v>
      </c>
      <c r="D133" s="208" t="s">
        <v>118</v>
      </c>
      <c r="E133" s="209" t="s">
        <v>144</v>
      </c>
      <c r="F133" s="210" t="s">
        <v>145</v>
      </c>
      <c r="G133" s="211" t="s">
        <v>140</v>
      </c>
      <c r="H133" s="212">
        <v>630</v>
      </c>
      <c r="I133" s="213"/>
      <c r="J133" s="214">
        <f>ROUND(I133*H133,2)</f>
        <v>0</v>
      </c>
      <c r="K133" s="210" t="s">
        <v>122</v>
      </c>
      <c r="L133" s="41"/>
      <c r="M133" s="215" t="s">
        <v>1</v>
      </c>
      <c r="N133" s="216" t="s">
        <v>41</v>
      </c>
      <c r="O133" s="88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9" t="s">
        <v>123</v>
      </c>
      <c r="AT133" s="219" t="s">
        <v>118</v>
      </c>
      <c r="AU133" s="219" t="s">
        <v>83</v>
      </c>
      <c r="AY133" s="14" t="s">
        <v>115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14" t="s">
        <v>81</v>
      </c>
      <c r="BK133" s="220">
        <f>ROUND(I133*H133,2)</f>
        <v>0</v>
      </c>
      <c r="BL133" s="14" t="s">
        <v>123</v>
      </c>
      <c r="BM133" s="219" t="s">
        <v>146</v>
      </c>
    </row>
    <row r="134" s="2" customFormat="1">
      <c r="A134" s="35"/>
      <c r="B134" s="36"/>
      <c r="C134" s="37"/>
      <c r="D134" s="221" t="s">
        <v>125</v>
      </c>
      <c r="E134" s="37"/>
      <c r="F134" s="222" t="s">
        <v>147</v>
      </c>
      <c r="G134" s="37"/>
      <c r="H134" s="37"/>
      <c r="I134" s="223"/>
      <c r="J134" s="37"/>
      <c r="K134" s="37"/>
      <c r="L134" s="41"/>
      <c r="M134" s="224"/>
      <c r="N134" s="225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125</v>
      </c>
      <c r="AU134" s="14" t="s">
        <v>83</v>
      </c>
    </row>
    <row r="135" s="2" customFormat="1" ht="24.15" customHeight="1">
      <c r="A135" s="35"/>
      <c r="B135" s="36"/>
      <c r="C135" s="208" t="s">
        <v>148</v>
      </c>
      <c r="D135" s="208" t="s">
        <v>118</v>
      </c>
      <c r="E135" s="209" t="s">
        <v>149</v>
      </c>
      <c r="F135" s="210" t="s">
        <v>150</v>
      </c>
      <c r="G135" s="211" t="s">
        <v>140</v>
      </c>
      <c r="H135" s="212">
        <v>630</v>
      </c>
      <c r="I135" s="213"/>
      <c r="J135" s="214">
        <f>ROUND(I135*H135,2)</f>
        <v>0</v>
      </c>
      <c r="K135" s="210" t="s">
        <v>122</v>
      </c>
      <c r="L135" s="41"/>
      <c r="M135" s="215" t="s">
        <v>1</v>
      </c>
      <c r="N135" s="216" t="s">
        <v>41</v>
      </c>
      <c r="O135" s="88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9" t="s">
        <v>123</v>
      </c>
      <c r="AT135" s="219" t="s">
        <v>118</v>
      </c>
      <c r="AU135" s="219" t="s">
        <v>83</v>
      </c>
      <c r="AY135" s="14" t="s">
        <v>115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14" t="s">
        <v>81</v>
      </c>
      <c r="BK135" s="220">
        <f>ROUND(I135*H135,2)</f>
        <v>0</v>
      </c>
      <c r="BL135" s="14" t="s">
        <v>123</v>
      </c>
      <c r="BM135" s="219" t="s">
        <v>151</v>
      </c>
    </row>
    <row r="136" s="2" customFormat="1">
      <c r="A136" s="35"/>
      <c r="B136" s="36"/>
      <c r="C136" s="37"/>
      <c r="D136" s="221" t="s">
        <v>125</v>
      </c>
      <c r="E136" s="37"/>
      <c r="F136" s="222" t="s">
        <v>152</v>
      </c>
      <c r="G136" s="37"/>
      <c r="H136" s="37"/>
      <c r="I136" s="223"/>
      <c r="J136" s="37"/>
      <c r="K136" s="37"/>
      <c r="L136" s="41"/>
      <c r="M136" s="224"/>
      <c r="N136" s="225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125</v>
      </c>
      <c r="AU136" s="14" t="s">
        <v>83</v>
      </c>
    </row>
    <row r="137" s="2" customFormat="1" ht="24.15" customHeight="1">
      <c r="A137" s="35"/>
      <c r="B137" s="36"/>
      <c r="C137" s="208" t="s">
        <v>153</v>
      </c>
      <c r="D137" s="208" t="s">
        <v>118</v>
      </c>
      <c r="E137" s="209" t="s">
        <v>149</v>
      </c>
      <c r="F137" s="210" t="s">
        <v>150</v>
      </c>
      <c r="G137" s="211" t="s">
        <v>140</v>
      </c>
      <c r="H137" s="212">
        <v>202</v>
      </c>
      <c r="I137" s="213"/>
      <c r="J137" s="214">
        <f>ROUND(I137*H137,2)</f>
        <v>0</v>
      </c>
      <c r="K137" s="210" t="s">
        <v>122</v>
      </c>
      <c r="L137" s="41"/>
      <c r="M137" s="215" t="s">
        <v>1</v>
      </c>
      <c r="N137" s="216" t="s">
        <v>41</v>
      </c>
      <c r="O137" s="88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9" t="s">
        <v>123</v>
      </c>
      <c r="AT137" s="219" t="s">
        <v>118</v>
      </c>
      <c r="AU137" s="219" t="s">
        <v>83</v>
      </c>
      <c r="AY137" s="14" t="s">
        <v>115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14" t="s">
        <v>81</v>
      </c>
      <c r="BK137" s="220">
        <f>ROUND(I137*H137,2)</f>
        <v>0</v>
      </c>
      <c r="BL137" s="14" t="s">
        <v>123</v>
      </c>
      <c r="BM137" s="219" t="s">
        <v>154</v>
      </c>
    </row>
    <row r="138" s="2" customFormat="1">
      <c r="A138" s="35"/>
      <c r="B138" s="36"/>
      <c r="C138" s="37"/>
      <c r="D138" s="221" t="s">
        <v>125</v>
      </c>
      <c r="E138" s="37"/>
      <c r="F138" s="222" t="s">
        <v>152</v>
      </c>
      <c r="G138" s="37"/>
      <c r="H138" s="37"/>
      <c r="I138" s="223"/>
      <c r="J138" s="37"/>
      <c r="K138" s="37"/>
      <c r="L138" s="41"/>
      <c r="M138" s="224"/>
      <c r="N138" s="225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125</v>
      </c>
      <c r="AU138" s="14" t="s">
        <v>83</v>
      </c>
    </row>
    <row r="139" s="2" customFormat="1">
      <c r="A139" s="35"/>
      <c r="B139" s="36"/>
      <c r="C139" s="37"/>
      <c r="D139" s="221" t="s">
        <v>155</v>
      </c>
      <c r="E139" s="37"/>
      <c r="F139" s="226" t="s">
        <v>156</v>
      </c>
      <c r="G139" s="37"/>
      <c r="H139" s="37"/>
      <c r="I139" s="223"/>
      <c r="J139" s="37"/>
      <c r="K139" s="37"/>
      <c r="L139" s="41"/>
      <c r="M139" s="224"/>
      <c r="N139" s="225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155</v>
      </c>
      <c r="AU139" s="14" t="s">
        <v>83</v>
      </c>
    </row>
    <row r="140" s="2" customFormat="1" ht="24.15" customHeight="1">
      <c r="A140" s="35"/>
      <c r="B140" s="36"/>
      <c r="C140" s="208" t="s">
        <v>157</v>
      </c>
      <c r="D140" s="208" t="s">
        <v>118</v>
      </c>
      <c r="E140" s="209" t="s">
        <v>158</v>
      </c>
      <c r="F140" s="210" t="s">
        <v>159</v>
      </c>
      <c r="G140" s="211" t="s">
        <v>160</v>
      </c>
      <c r="H140" s="212">
        <v>207</v>
      </c>
      <c r="I140" s="213"/>
      <c r="J140" s="214">
        <f>ROUND(I140*H140,2)</f>
        <v>0</v>
      </c>
      <c r="K140" s="210" t="s">
        <v>122</v>
      </c>
      <c r="L140" s="41"/>
      <c r="M140" s="215" t="s">
        <v>1</v>
      </c>
      <c r="N140" s="216" t="s">
        <v>41</v>
      </c>
      <c r="O140" s="88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9" t="s">
        <v>123</v>
      </c>
      <c r="AT140" s="219" t="s">
        <v>118</v>
      </c>
      <c r="AU140" s="219" t="s">
        <v>83</v>
      </c>
      <c r="AY140" s="14" t="s">
        <v>115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14" t="s">
        <v>81</v>
      </c>
      <c r="BK140" s="220">
        <f>ROUND(I140*H140,2)</f>
        <v>0</v>
      </c>
      <c r="BL140" s="14" t="s">
        <v>123</v>
      </c>
      <c r="BM140" s="219" t="s">
        <v>161</v>
      </c>
    </row>
    <row r="141" s="2" customFormat="1">
      <c r="A141" s="35"/>
      <c r="B141" s="36"/>
      <c r="C141" s="37"/>
      <c r="D141" s="221" t="s">
        <v>125</v>
      </c>
      <c r="E141" s="37"/>
      <c r="F141" s="222" t="s">
        <v>162</v>
      </c>
      <c r="G141" s="37"/>
      <c r="H141" s="37"/>
      <c r="I141" s="223"/>
      <c r="J141" s="37"/>
      <c r="K141" s="37"/>
      <c r="L141" s="41"/>
      <c r="M141" s="224"/>
      <c r="N141" s="225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125</v>
      </c>
      <c r="AU141" s="14" t="s">
        <v>83</v>
      </c>
    </row>
    <row r="142" s="2" customFormat="1">
      <c r="A142" s="35"/>
      <c r="B142" s="36"/>
      <c r="C142" s="37"/>
      <c r="D142" s="221" t="s">
        <v>155</v>
      </c>
      <c r="E142" s="37"/>
      <c r="F142" s="226" t="s">
        <v>163</v>
      </c>
      <c r="G142" s="37"/>
      <c r="H142" s="37"/>
      <c r="I142" s="223"/>
      <c r="J142" s="37"/>
      <c r="K142" s="37"/>
      <c r="L142" s="41"/>
      <c r="M142" s="224"/>
      <c r="N142" s="225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155</v>
      </c>
      <c r="AU142" s="14" t="s">
        <v>83</v>
      </c>
    </row>
    <row r="143" s="2" customFormat="1" ht="16.5" customHeight="1">
      <c r="A143" s="35"/>
      <c r="B143" s="36"/>
      <c r="C143" s="227" t="s">
        <v>164</v>
      </c>
      <c r="D143" s="227" t="s">
        <v>165</v>
      </c>
      <c r="E143" s="228" t="s">
        <v>166</v>
      </c>
      <c r="F143" s="229" t="s">
        <v>167</v>
      </c>
      <c r="G143" s="230" t="s">
        <v>168</v>
      </c>
      <c r="H143" s="231">
        <v>4.1399999999999997</v>
      </c>
      <c r="I143" s="232"/>
      <c r="J143" s="233">
        <f>ROUND(I143*H143,2)</f>
        <v>0</v>
      </c>
      <c r="K143" s="229" t="s">
        <v>122</v>
      </c>
      <c r="L143" s="234"/>
      <c r="M143" s="235" t="s">
        <v>1</v>
      </c>
      <c r="N143" s="236" t="s">
        <v>41</v>
      </c>
      <c r="O143" s="88"/>
      <c r="P143" s="217">
        <f>O143*H143</f>
        <v>0</v>
      </c>
      <c r="Q143" s="217">
        <v>0.001</v>
      </c>
      <c r="R143" s="217">
        <f>Q143*H143</f>
        <v>0.0041399999999999996</v>
      </c>
      <c r="S143" s="217">
        <v>0</v>
      </c>
      <c r="T143" s="218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9" t="s">
        <v>169</v>
      </c>
      <c r="AT143" s="219" t="s">
        <v>165</v>
      </c>
      <c r="AU143" s="219" t="s">
        <v>83</v>
      </c>
      <c r="AY143" s="14" t="s">
        <v>115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14" t="s">
        <v>81</v>
      </c>
      <c r="BK143" s="220">
        <f>ROUND(I143*H143,2)</f>
        <v>0</v>
      </c>
      <c r="BL143" s="14" t="s">
        <v>123</v>
      </c>
      <c r="BM143" s="219" t="s">
        <v>170</v>
      </c>
    </row>
    <row r="144" s="2" customFormat="1">
      <c r="A144" s="35"/>
      <c r="B144" s="36"/>
      <c r="C144" s="37"/>
      <c r="D144" s="221" t="s">
        <v>125</v>
      </c>
      <c r="E144" s="37"/>
      <c r="F144" s="222" t="s">
        <v>167</v>
      </c>
      <c r="G144" s="37"/>
      <c r="H144" s="37"/>
      <c r="I144" s="223"/>
      <c r="J144" s="37"/>
      <c r="K144" s="37"/>
      <c r="L144" s="41"/>
      <c r="M144" s="224"/>
      <c r="N144" s="225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125</v>
      </c>
      <c r="AU144" s="14" t="s">
        <v>83</v>
      </c>
    </row>
    <row r="145" s="2" customFormat="1" ht="37.8" customHeight="1">
      <c r="A145" s="35"/>
      <c r="B145" s="36"/>
      <c r="C145" s="208" t="s">
        <v>169</v>
      </c>
      <c r="D145" s="208" t="s">
        <v>118</v>
      </c>
      <c r="E145" s="209" t="s">
        <v>171</v>
      </c>
      <c r="F145" s="210" t="s">
        <v>172</v>
      </c>
      <c r="G145" s="211" t="s">
        <v>160</v>
      </c>
      <c r="H145" s="212">
        <v>415</v>
      </c>
      <c r="I145" s="213"/>
      <c r="J145" s="214">
        <f>ROUND(I145*H145,2)</f>
        <v>0</v>
      </c>
      <c r="K145" s="210" t="s">
        <v>122</v>
      </c>
      <c r="L145" s="41"/>
      <c r="M145" s="215" t="s">
        <v>1</v>
      </c>
      <c r="N145" s="216" t="s">
        <v>41</v>
      </c>
      <c r="O145" s="88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9" t="s">
        <v>123</v>
      </c>
      <c r="AT145" s="219" t="s">
        <v>118</v>
      </c>
      <c r="AU145" s="219" t="s">
        <v>83</v>
      </c>
      <c r="AY145" s="14" t="s">
        <v>115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14" t="s">
        <v>81</v>
      </c>
      <c r="BK145" s="220">
        <f>ROUND(I145*H145,2)</f>
        <v>0</v>
      </c>
      <c r="BL145" s="14" t="s">
        <v>123</v>
      </c>
      <c r="BM145" s="219" t="s">
        <v>173</v>
      </c>
    </row>
    <row r="146" s="2" customFormat="1">
      <c r="A146" s="35"/>
      <c r="B146" s="36"/>
      <c r="C146" s="37"/>
      <c r="D146" s="221" t="s">
        <v>125</v>
      </c>
      <c r="E146" s="37"/>
      <c r="F146" s="222" t="s">
        <v>174</v>
      </c>
      <c r="G146" s="37"/>
      <c r="H146" s="37"/>
      <c r="I146" s="223"/>
      <c r="J146" s="37"/>
      <c r="K146" s="37"/>
      <c r="L146" s="41"/>
      <c r="M146" s="224"/>
      <c r="N146" s="225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125</v>
      </c>
      <c r="AU146" s="14" t="s">
        <v>83</v>
      </c>
    </row>
    <row r="147" s="2" customFormat="1">
      <c r="A147" s="35"/>
      <c r="B147" s="36"/>
      <c r="C147" s="37"/>
      <c r="D147" s="221" t="s">
        <v>155</v>
      </c>
      <c r="E147" s="37"/>
      <c r="F147" s="226" t="s">
        <v>175</v>
      </c>
      <c r="G147" s="37"/>
      <c r="H147" s="37"/>
      <c r="I147" s="223"/>
      <c r="J147" s="37"/>
      <c r="K147" s="37"/>
      <c r="L147" s="41"/>
      <c r="M147" s="224"/>
      <c r="N147" s="225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155</v>
      </c>
      <c r="AU147" s="14" t="s">
        <v>83</v>
      </c>
    </row>
    <row r="148" s="12" customFormat="1" ht="22.8" customHeight="1">
      <c r="A148" s="12"/>
      <c r="B148" s="192"/>
      <c r="C148" s="193"/>
      <c r="D148" s="194" t="s">
        <v>75</v>
      </c>
      <c r="E148" s="206" t="s">
        <v>123</v>
      </c>
      <c r="F148" s="206" t="s">
        <v>176</v>
      </c>
      <c r="G148" s="193"/>
      <c r="H148" s="193"/>
      <c r="I148" s="196"/>
      <c r="J148" s="207">
        <f>BK148</f>
        <v>0</v>
      </c>
      <c r="K148" s="193"/>
      <c r="L148" s="198"/>
      <c r="M148" s="199"/>
      <c r="N148" s="200"/>
      <c r="O148" s="200"/>
      <c r="P148" s="201">
        <f>SUM(P149:P151)</f>
        <v>0</v>
      </c>
      <c r="Q148" s="200"/>
      <c r="R148" s="201">
        <f>SUM(R149:R151)</f>
        <v>3.20112</v>
      </c>
      <c r="S148" s="200"/>
      <c r="T148" s="202">
        <f>SUM(T149:T151)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3" t="s">
        <v>81</v>
      </c>
      <c r="AT148" s="204" t="s">
        <v>75</v>
      </c>
      <c r="AU148" s="204" t="s">
        <v>81</v>
      </c>
      <c r="AY148" s="203" t="s">
        <v>115</v>
      </c>
      <c r="BK148" s="205">
        <f>SUM(BK149:BK151)</f>
        <v>0</v>
      </c>
    </row>
    <row r="149" s="2" customFormat="1" ht="24.15" customHeight="1">
      <c r="A149" s="35"/>
      <c r="B149" s="36"/>
      <c r="C149" s="208" t="s">
        <v>177</v>
      </c>
      <c r="D149" s="208" t="s">
        <v>118</v>
      </c>
      <c r="E149" s="209" t="s">
        <v>178</v>
      </c>
      <c r="F149" s="210" t="s">
        <v>179</v>
      </c>
      <c r="G149" s="211" t="s">
        <v>140</v>
      </c>
      <c r="H149" s="212">
        <v>1.5</v>
      </c>
      <c r="I149" s="213"/>
      <c r="J149" s="214">
        <f>ROUND(I149*H149,2)</f>
        <v>0</v>
      </c>
      <c r="K149" s="210" t="s">
        <v>122</v>
      </c>
      <c r="L149" s="41"/>
      <c r="M149" s="215" t="s">
        <v>1</v>
      </c>
      <c r="N149" s="216" t="s">
        <v>41</v>
      </c>
      <c r="O149" s="88"/>
      <c r="P149" s="217">
        <f>O149*H149</f>
        <v>0</v>
      </c>
      <c r="Q149" s="217">
        <v>2.13408</v>
      </c>
      <c r="R149" s="217">
        <f>Q149*H149</f>
        <v>3.20112</v>
      </c>
      <c r="S149" s="217">
        <v>0</v>
      </c>
      <c r="T149" s="218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9" t="s">
        <v>123</v>
      </c>
      <c r="AT149" s="219" t="s">
        <v>118</v>
      </c>
      <c r="AU149" s="219" t="s">
        <v>83</v>
      </c>
      <c r="AY149" s="14" t="s">
        <v>115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14" t="s">
        <v>81</v>
      </c>
      <c r="BK149" s="220">
        <f>ROUND(I149*H149,2)</f>
        <v>0</v>
      </c>
      <c r="BL149" s="14" t="s">
        <v>123</v>
      </c>
      <c r="BM149" s="219" t="s">
        <v>180</v>
      </c>
    </row>
    <row r="150" s="2" customFormat="1">
      <c r="A150" s="35"/>
      <c r="B150" s="36"/>
      <c r="C150" s="37"/>
      <c r="D150" s="221" t="s">
        <v>125</v>
      </c>
      <c r="E150" s="37"/>
      <c r="F150" s="222" t="s">
        <v>181</v>
      </c>
      <c r="G150" s="37"/>
      <c r="H150" s="37"/>
      <c r="I150" s="223"/>
      <c r="J150" s="37"/>
      <c r="K150" s="37"/>
      <c r="L150" s="41"/>
      <c r="M150" s="224"/>
      <c r="N150" s="225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125</v>
      </c>
      <c r="AU150" s="14" t="s">
        <v>83</v>
      </c>
    </row>
    <row r="151" s="2" customFormat="1">
      <c r="A151" s="35"/>
      <c r="B151" s="36"/>
      <c r="C151" s="37"/>
      <c r="D151" s="221" t="s">
        <v>155</v>
      </c>
      <c r="E151" s="37"/>
      <c r="F151" s="226" t="s">
        <v>182</v>
      </c>
      <c r="G151" s="37"/>
      <c r="H151" s="37"/>
      <c r="I151" s="223"/>
      <c r="J151" s="37"/>
      <c r="K151" s="37"/>
      <c r="L151" s="41"/>
      <c r="M151" s="224"/>
      <c r="N151" s="225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155</v>
      </c>
      <c r="AU151" s="14" t="s">
        <v>83</v>
      </c>
    </row>
    <row r="152" s="12" customFormat="1" ht="22.8" customHeight="1">
      <c r="A152" s="12"/>
      <c r="B152" s="192"/>
      <c r="C152" s="193"/>
      <c r="D152" s="194" t="s">
        <v>75</v>
      </c>
      <c r="E152" s="206" t="s">
        <v>183</v>
      </c>
      <c r="F152" s="206" t="s">
        <v>184</v>
      </c>
      <c r="G152" s="193"/>
      <c r="H152" s="193"/>
      <c r="I152" s="196"/>
      <c r="J152" s="207">
        <f>BK152</f>
        <v>0</v>
      </c>
      <c r="K152" s="193"/>
      <c r="L152" s="198"/>
      <c r="M152" s="199"/>
      <c r="N152" s="200"/>
      <c r="O152" s="200"/>
      <c r="P152" s="201">
        <f>SUM(P153:P161)</f>
        <v>0</v>
      </c>
      <c r="Q152" s="200"/>
      <c r="R152" s="201">
        <f>SUM(R153:R161)</f>
        <v>0</v>
      </c>
      <c r="S152" s="200"/>
      <c r="T152" s="202">
        <f>SUM(T153:T161)</f>
        <v>144.03999999999999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3" t="s">
        <v>81</v>
      </c>
      <c r="AT152" s="204" t="s">
        <v>75</v>
      </c>
      <c r="AU152" s="204" t="s">
        <v>81</v>
      </c>
      <c r="AY152" s="203" t="s">
        <v>115</v>
      </c>
      <c r="BK152" s="205">
        <f>SUM(BK153:BK161)</f>
        <v>0</v>
      </c>
    </row>
    <row r="153" s="2" customFormat="1" ht="24.15" customHeight="1">
      <c r="A153" s="35"/>
      <c r="B153" s="36"/>
      <c r="C153" s="208" t="s">
        <v>185</v>
      </c>
      <c r="D153" s="208" t="s">
        <v>118</v>
      </c>
      <c r="E153" s="209" t="s">
        <v>186</v>
      </c>
      <c r="F153" s="210" t="s">
        <v>187</v>
      </c>
      <c r="G153" s="211" t="s">
        <v>160</v>
      </c>
      <c r="H153" s="212">
        <v>20</v>
      </c>
      <c r="I153" s="213"/>
      <c r="J153" s="214">
        <f>ROUND(I153*H153,2)</f>
        <v>0</v>
      </c>
      <c r="K153" s="210" t="s">
        <v>122</v>
      </c>
      <c r="L153" s="41"/>
      <c r="M153" s="215" t="s">
        <v>1</v>
      </c>
      <c r="N153" s="216" t="s">
        <v>41</v>
      </c>
      <c r="O153" s="88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19" t="s">
        <v>123</v>
      </c>
      <c r="AT153" s="219" t="s">
        <v>118</v>
      </c>
      <c r="AU153" s="219" t="s">
        <v>83</v>
      </c>
      <c r="AY153" s="14" t="s">
        <v>115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14" t="s">
        <v>81</v>
      </c>
      <c r="BK153" s="220">
        <f>ROUND(I153*H153,2)</f>
        <v>0</v>
      </c>
      <c r="BL153" s="14" t="s">
        <v>123</v>
      </c>
      <c r="BM153" s="219" t="s">
        <v>188</v>
      </c>
    </row>
    <row r="154" s="2" customFormat="1">
      <c r="A154" s="35"/>
      <c r="B154" s="36"/>
      <c r="C154" s="37"/>
      <c r="D154" s="221" t="s">
        <v>125</v>
      </c>
      <c r="E154" s="37"/>
      <c r="F154" s="222" t="s">
        <v>189</v>
      </c>
      <c r="G154" s="37"/>
      <c r="H154" s="37"/>
      <c r="I154" s="223"/>
      <c r="J154" s="37"/>
      <c r="K154" s="37"/>
      <c r="L154" s="41"/>
      <c r="M154" s="224"/>
      <c r="N154" s="225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125</v>
      </c>
      <c r="AU154" s="14" t="s">
        <v>83</v>
      </c>
    </row>
    <row r="155" s="2" customFormat="1">
      <c r="A155" s="35"/>
      <c r="B155" s="36"/>
      <c r="C155" s="37"/>
      <c r="D155" s="221" t="s">
        <v>155</v>
      </c>
      <c r="E155" s="37"/>
      <c r="F155" s="226" t="s">
        <v>190</v>
      </c>
      <c r="G155" s="37"/>
      <c r="H155" s="37"/>
      <c r="I155" s="223"/>
      <c r="J155" s="37"/>
      <c r="K155" s="37"/>
      <c r="L155" s="41"/>
      <c r="M155" s="224"/>
      <c r="N155" s="225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155</v>
      </c>
      <c r="AU155" s="14" t="s">
        <v>83</v>
      </c>
    </row>
    <row r="156" s="2" customFormat="1" ht="24.15" customHeight="1">
      <c r="A156" s="35"/>
      <c r="B156" s="36"/>
      <c r="C156" s="208" t="s">
        <v>191</v>
      </c>
      <c r="D156" s="208" t="s">
        <v>118</v>
      </c>
      <c r="E156" s="209" t="s">
        <v>192</v>
      </c>
      <c r="F156" s="210" t="s">
        <v>193</v>
      </c>
      <c r="G156" s="211" t="s">
        <v>160</v>
      </c>
      <c r="H156" s="212">
        <v>6752</v>
      </c>
      <c r="I156" s="213"/>
      <c r="J156" s="214">
        <f>ROUND(I156*H156,2)</f>
        <v>0</v>
      </c>
      <c r="K156" s="210" t="s">
        <v>122</v>
      </c>
      <c r="L156" s="41"/>
      <c r="M156" s="215" t="s">
        <v>1</v>
      </c>
      <c r="N156" s="216" t="s">
        <v>41</v>
      </c>
      <c r="O156" s="88"/>
      <c r="P156" s="217">
        <f>O156*H156</f>
        <v>0</v>
      </c>
      <c r="Q156" s="217">
        <v>0</v>
      </c>
      <c r="R156" s="217">
        <f>Q156*H156</f>
        <v>0</v>
      </c>
      <c r="S156" s="217">
        <v>0.02</v>
      </c>
      <c r="T156" s="218">
        <f>S156*H156</f>
        <v>135.03999999999999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9" t="s">
        <v>123</v>
      </c>
      <c r="AT156" s="219" t="s">
        <v>118</v>
      </c>
      <c r="AU156" s="219" t="s">
        <v>83</v>
      </c>
      <c r="AY156" s="14" t="s">
        <v>115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14" t="s">
        <v>81</v>
      </c>
      <c r="BK156" s="220">
        <f>ROUND(I156*H156,2)</f>
        <v>0</v>
      </c>
      <c r="BL156" s="14" t="s">
        <v>123</v>
      </c>
      <c r="BM156" s="219" t="s">
        <v>194</v>
      </c>
    </row>
    <row r="157" s="2" customFormat="1">
      <c r="A157" s="35"/>
      <c r="B157" s="36"/>
      <c r="C157" s="37"/>
      <c r="D157" s="221" t="s">
        <v>125</v>
      </c>
      <c r="E157" s="37"/>
      <c r="F157" s="222" t="s">
        <v>195</v>
      </c>
      <c r="G157" s="37"/>
      <c r="H157" s="37"/>
      <c r="I157" s="223"/>
      <c r="J157" s="37"/>
      <c r="K157" s="37"/>
      <c r="L157" s="41"/>
      <c r="M157" s="224"/>
      <c r="N157" s="225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125</v>
      </c>
      <c r="AU157" s="14" t="s">
        <v>83</v>
      </c>
    </row>
    <row r="158" s="2" customFormat="1">
      <c r="A158" s="35"/>
      <c r="B158" s="36"/>
      <c r="C158" s="37"/>
      <c r="D158" s="221" t="s">
        <v>155</v>
      </c>
      <c r="E158" s="37"/>
      <c r="F158" s="226" t="s">
        <v>196</v>
      </c>
      <c r="G158" s="37"/>
      <c r="H158" s="37"/>
      <c r="I158" s="223"/>
      <c r="J158" s="37"/>
      <c r="K158" s="37"/>
      <c r="L158" s="41"/>
      <c r="M158" s="224"/>
      <c r="N158" s="225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155</v>
      </c>
      <c r="AU158" s="14" t="s">
        <v>83</v>
      </c>
    </row>
    <row r="159" s="2" customFormat="1" ht="24.15" customHeight="1">
      <c r="A159" s="35"/>
      <c r="B159" s="36"/>
      <c r="C159" s="208" t="s">
        <v>197</v>
      </c>
      <c r="D159" s="208" t="s">
        <v>118</v>
      </c>
      <c r="E159" s="209" t="s">
        <v>198</v>
      </c>
      <c r="F159" s="210" t="s">
        <v>199</v>
      </c>
      <c r="G159" s="211" t="s">
        <v>160</v>
      </c>
      <c r="H159" s="212">
        <v>450</v>
      </c>
      <c r="I159" s="213"/>
      <c r="J159" s="214">
        <f>ROUND(I159*H159,2)</f>
        <v>0</v>
      </c>
      <c r="K159" s="210" t="s">
        <v>122</v>
      </c>
      <c r="L159" s="41"/>
      <c r="M159" s="215" t="s">
        <v>1</v>
      </c>
      <c r="N159" s="216" t="s">
        <v>41</v>
      </c>
      <c r="O159" s="88"/>
      <c r="P159" s="217">
        <f>O159*H159</f>
        <v>0</v>
      </c>
      <c r="Q159" s="217">
        <v>0</v>
      </c>
      <c r="R159" s="217">
        <f>Q159*H159</f>
        <v>0</v>
      </c>
      <c r="S159" s="217">
        <v>0.02</v>
      </c>
      <c r="T159" s="218">
        <f>S159*H159</f>
        <v>9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19" t="s">
        <v>123</v>
      </c>
      <c r="AT159" s="219" t="s">
        <v>118</v>
      </c>
      <c r="AU159" s="219" t="s">
        <v>83</v>
      </c>
      <c r="AY159" s="14" t="s">
        <v>115</v>
      </c>
      <c r="BE159" s="220">
        <f>IF(N159="základní",J159,0)</f>
        <v>0</v>
      </c>
      <c r="BF159" s="220">
        <f>IF(N159="snížená",J159,0)</f>
        <v>0</v>
      </c>
      <c r="BG159" s="220">
        <f>IF(N159="zákl. přenesená",J159,0)</f>
        <v>0</v>
      </c>
      <c r="BH159" s="220">
        <f>IF(N159="sníž. přenesená",J159,0)</f>
        <v>0</v>
      </c>
      <c r="BI159" s="220">
        <f>IF(N159="nulová",J159,0)</f>
        <v>0</v>
      </c>
      <c r="BJ159" s="14" t="s">
        <v>81</v>
      </c>
      <c r="BK159" s="220">
        <f>ROUND(I159*H159,2)</f>
        <v>0</v>
      </c>
      <c r="BL159" s="14" t="s">
        <v>123</v>
      </c>
      <c r="BM159" s="219" t="s">
        <v>200</v>
      </c>
    </row>
    <row r="160" s="2" customFormat="1">
      <c r="A160" s="35"/>
      <c r="B160" s="36"/>
      <c r="C160" s="37"/>
      <c r="D160" s="221" t="s">
        <v>125</v>
      </c>
      <c r="E160" s="37"/>
      <c r="F160" s="222" t="s">
        <v>201</v>
      </c>
      <c r="G160" s="37"/>
      <c r="H160" s="37"/>
      <c r="I160" s="223"/>
      <c r="J160" s="37"/>
      <c r="K160" s="37"/>
      <c r="L160" s="41"/>
      <c r="M160" s="224"/>
      <c r="N160" s="225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125</v>
      </c>
      <c r="AU160" s="14" t="s">
        <v>83</v>
      </c>
    </row>
    <row r="161" s="2" customFormat="1">
      <c r="A161" s="35"/>
      <c r="B161" s="36"/>
      <c r="C161" s="37"/>
      <c r="D161" s="221" t="s">
        <v>155</v>
      </c>
      <c r="E161" s="37"/>
      <c r="F161" s="226" t="s">
        <v>202</v>
      </c>
      <c r="G161" s="37"/>
      <c r="H161" s="37"/>
      <c r="I161" s="223"/>
      <c r="J161" s="37"/>
      <c r="K161" s="37"/>
      <c r="L161" s="41"/>
      <c r="M161" s="224"/>
      <c r="N161" s="225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155</v>
      </c>
      <c r="AU161" s="14" t="s">
        <v>83</v>
      </c>
    </row>
    <row r="162" s="12" customFormat="1" ht="22.8" customHeight="1">
      <c r="A162" s="12"/>
      <c r="B162" s="192"/>
      <c r="C162" s="193"/>
      <c r="D162" s="194" t="s">
        <v>75</v>
      </c>
      <c r="E162" s="206" t="s">
        <v>203</v>
      </c>
      <c r="F162" s="206" t="s">
        <v>204</v>
      </c>
      <c r="G162" s="193"/>
      <c r="H162" s="193"/>
      <c r="I162" s="196"/>
      <c r="J162" s="207">
        <f>BK162</f>
        <v>0</v>
      </c>
      <c r="K162" s="193"/>
      <c r="L162" s="198"/>
      <c r="M162" s="199"/>
      <c r="N162" s="200"/>
      <c r="O162" s="200"/>
      <c r="P162" s="201">
        <f>SUM(P163:P164)</f>
        <v>0</v>
      </c>
      <c r="Q162" s="200"/>
      <c r="R162" s="201">
        <f>SUM(R163:R164)</f>
        <v>0</v>
      </c>
      <c r="S162" s="200"/>
      <c r="T162" s="202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3" t="s">
        <v>81</v>
      </c>
      <c r="AT162" s="204" t="s">
        <v>75</v>
      </c>
      <c r="AU162" s="204" t="s">
        <v>81</v>
      </c>
      <c r="AY162" s="203" t="s">
        <v>115</v>
      </c>
      <c r="BK162" s="205">
        <f>SUM(BK163:BK164)</f>
        <v>0</v>
      </c>
    </row>
    <row r="163" s="2" customFormat="1" ht="24.15" customHeight="1">
      <c r="A163" s="35"/>
      <c r="B163" s="36"/>
      <c r="C163" s="208" t="s">
        <v>205</v>
      </c>
      <c r="D163" s="208" t="s">
        <v>118</v>
      </c>
      <c r="E163" s="209" t="s">
        <v>206</v>
      </c>
      <c r="F163" s="210" t="s">
        <v>207</v>
      </c>
      <c r="G163" s="211" t="s">
        <v>208</v>
      </c>
      <c r="H163" s="212">
        <v>144.03999999999999</v>
      </c>
      <c r="I163" s="213"/>
      <c r="J163" s="214">
        <f>ROUND(I163*H163,2)</f>
        <v>0</v>
      </c>
      <c r="K163" s="210" t="s">
        <v>122</v>
      </c>
      <c r="L163" s="41"/>
      <c r="M163" s="215" t="s">
        <v>1</v>
      </c>
      <c r="N163" s="216" t="s">
        <v>41</v>
      </c>
      <c r="O163" s="88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9" t="s">
        <v>123</v>
      </c>
      <c r="AT163" s="219" t="s">
        <v>118</v>
      </c>
      <c r="AU163" s="219" t="s">
        <v>83</v>
      </c>
      <c r="AY163" s="14" t="s">
        <v>115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14" t="s">
        <v>81</v>
      </c>
      <c r="BK163" s="220">
        <f>ROUND(I163*H163,2)</f>
        <v>0</v>
      </c>
      <c r="BL163" s="14" t="s">
        <v>123</v>
      </c>
      <c r="BM163" s="219" t="s">
        <v>209</v>
      </c>
    </row>
    <row r="164" s="2" customFormat="1">
      <c r="A164" s="35"/>
      <c r="B164" s="36"/>
      <c r="C164" s="37"/>
      <c r="D164" s="221" t="s">
        <v>125</v>
      </c>
      <c r="E164" s="37"/>
      <c r="F164" s="222" t="s">
        <v>210</v>
      </c>
      <c r="G164" s="37"/>
      <c r="H164" s="37"/>
      <c r="I164" s="223"/>
      <c r="J164" s="37"/>
      <c r="K164" s="37"/>
      <c r="L164" s="41"/>
      <c r="M164" s="224"/>
      <c r="N164" s="225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125</v>
      </c>
      <c r="AU164" s="14" t="s">
        <v>83</v>
      </c>
    </row>
    <row r="165" s="12" customFormat="1" ht="22.8" customHeight="1">
      <c r="A165" s="12"/>
      <c r="B165" s="192"/>
      <c r="C165" s="193"/>
      <c r="D165" s="194" t="s">
        <v>75</v>
      </c>
      <c r="E165" s="206" t="s">
        <v>211</v>
      </c>
      <c r="F165" s="206" t="s">
        <v>212</v>
      </c>
      <c r="G165" s="193"/>
      <c r="H165" s="193"/>
      <c r="I165" s="196"/>
      <c r="J165" s="207">
        <f>BK165</f>
        <v>0</v>
      </c>
      <c r="K165" s="193"/>
      <c r="L165" s="198"/>
      <c r="M165" s="199"/>
      <c r="N165" s="200"/>
      <c r="O165" s="200"/>
      <c r="P165" s="201">
        <v>0</v>
      </c>
      <c r="Q165" s="200"/>
      <c r="R165" s="201">
        <v>0</v>
      </c>
      <c r="S165" s="200"/>
      <c r="T165" s="202"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3" t="s">
        <v>81</v>
      </c>
      <c r="AT165" s="204" t="s">
        <v>75</v>
      </c>
      <c r="AU165" s="204" t="s">
        <v>81</v>
      </c>
      <c r="AY165" s="203" t="s">
        <v>115</v>
      </c>
      <c r="BK165" s="205">
        <v>0</v>
      </c>
    </row>
    <row r="166" s="12" customFormat="1" ht="25.92" customHeight="1">
      <c r="A166" s="12"/>
      <c r="B166" s="192"/>
      <c r="C166" s="193"/>
      <c r="D166" s="194" t="s">
        <v>75</v>
      </c>
      <c r="E166" s="195" t="s">
        <v>213</v>
      </c>
      <c r="F166" s="195" t="s">
        <v>214</v>
      </c>
      <c r="G166" s="193"/>
      <c r="H166" s="193"/>
      <c r="I166" s="196"/>
      <c r="J166" s="197">
        <f>BK166</f>
        <v>0</v>
      </c>
      <c r="K166" s="193"/>
      <c r="L166" s="198"/>
      <c r="M166" s="199"/>
      <c r="N166" s="200"/>
      <c r="O166" s="200"/>
      <c r="P166" s="201">
        <f>P167+P177+P180</f>
        <v>0</v>
      </c>
      <c r="Q166" s="200"/>
      <c r="R166" s="201">
        <f>R167+R177+R180</f>
        <v>0</v>
      </c>
      <c r="S166" s="200"/>
      <c r="T166" s="202">
        <f>T167+T177+T180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3" t="s">
        <v>137</v>
      </c>
      <c r="AT166" s="204" t="s">
        <v>75</v>
      </c>
      <c r="AU166" s="204" t="s">
        <v>76</v>
      </c>
      <c r="AY166" s="203" t="s">
        <v>115</v>
      </c>
      <c r="BK166" s="205">
        <f>BK167+BK177+BK180</f>
        <v>0</v>
      </c>
    </row>
    <row r="167" s="12" customFormat="1" ht="22.8" customHeight="1">
      <c r="A167" s="12"/>
      <c r="B167" s="192"/>
      <c r="C167" s="193"/>
      <c r="D167" s="194" t="s">
        <v>75</v>
      </c>
      <c r="E167" s="206" t="s">
        <v>215</v>
      </c>
      <c r="F167" s="206" t="s">
        <v>216</v>
      </c>
      <c r="G167" s="193"/>
      <c r="H167" s="193"/>
      <c r="I167" s="196"/>
      <c r="J167" s="207">
        <f>BK167</f>
        <v>0</v>
      </c>
      <c r="K167" s="193"/>
      <c r="L167" s="198"/>
      <c r="M167" s="199"/>
      <c r="N167" s="200"/>
      <c r="O167" s="200"/>
      <c r="P167" s="201">
        <f>SUM(P168:P176)</f>
        <v>0</v>
      </c>
      <c r="Q167" s="200"/>
      <c r="R167" s="201">
        <f>SUM(R168:R176)</f>
        <v>0</v>
      </c>
      <c r="S167" s="200"/>
      <c r="T167" s="202">
        <f>SUM(T168:T176)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3" t="s">
        <v>137</v>
      </c>
      <c r="AT167" s="204" t="s">
        <v>75</v>
      </c>
      <c r="AU167" s="204" t="s">
        <v>81</v>
      </c>
      <c r="AY167" s="203" t="s">
        <v>115</v>
      </c>
      <c r="BK167" s="205">
        <f>SUM(BK168:BK176)</f>
        <v>0</v>
      </c>
    </row>
    <row r="168" s="2" customFormat="1" ht="16.5" customHeight="1">
      <c r="A168" s="35"/>
      <c r="B168" s="36"/>
      <c r="C168" s="208" t="s">
        <v>217</v>
      </c>
      <c r="D168" s="208" t="s">
        <v>118</v>
      </c>
      <c r="E168" s="209" t="s">
        <v>218</v>
      </c>
      <c r="F168" s="210" t="s">
        <v>219</v>
      </c>
      <c r="G168" s="211" t="s">
        <v>220</v>
      </c>
      <c r="H168" s="212">
        <v>1</v>
      </c>
      <c r="I168" s="213"/>
      <c r="J168" s="214">
        <f>ROUND(I168*H168,2)</f>
        <v>0</v>
      </c>
      <c r="K168" s="210" t="s">
        <v>122</v>
      </c>
      <c r="L168" s="41"/>
      <c r="M168" s="215" t="s">
        <v>1</v>
      </c>
      <c r="N168" s="216" t="s">
        <v>41</v>
      </c>
      <c r="O168" s="88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19" t="s">
        <v>221</v>
      </c>
      <c r="AT168" s="219" t="s">
        <v>118</v>
      </c>
      <c r="AU168" s="219" t="s">
        <v>83</v>
      </c>
      <c r="AY168" s="14" t="s">
        <v>115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14" t="s">
        <v>81</v>
      </c>
      <c r="BK168" s="220">
        <f>ROUND(I168*H168,2)</f>
        <v>0</v>
      </c>
      <c r="BL168" s="14" t="s">
        <v>221</v>
      </c>
      <c r="BM168" s="219" t="s">
        <v>222</v>
      </c>
    </row>
    <row r="169" s="2" customFormat="1">
      <c r="A169" s="35"/>
      <c r="B169" s="36"/>
      <c r="C169" s="37"/>
      <c r="D169" s="221" t="s">
        <v>125</v>
      </c>
      <c r="E169" s="37"/>
      <c r="F169" s="222" t="s">
        <v>219</v>
      </c>
      <c r="G169" s="37"/>
      <c r="H169" s="37"/>
      <c r="I169" s="223"/>
      <c r="J169" s="37"/>
      <c r="K169" s="37"/>
      <c r="L169" s="41"/>
      <c r="M169" s="224"/>
      <c r="N169" s="225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125</v>
      </c>
      <c r="AU169" s="14" t="s">
        <v>83</v>
      </c>
    </row>
    <row r="170" s="2" customFormat="1" ht="24.15" customHeight="1">
      <c r="A170" s="35"/>
      <c r="B170" s="36"/>
      <c r="C170" s="208" t="s">
        <v>223</v>
      </c>
      <c r="D170" s="208" t="s">
        <v>118</v>
      </c>
      <c r="E170" s="209" t="s">
        <v>224</v>
      </c>
      <c r="F170" s="210" t="s">
        <v>225</v>
      </c>
      <c r="G170" s="211" t="s">
        <v>226</v>
      </c>
      <c r="H170" s="212">
        <v>1</v>
      </c>
      <c r="I170" s="213"/>
      <c r="J170" s="214">
        <f>ROUND(I170*H170,2)</f>
        <v>0</v>
      </c>
      <c r="K170" s="210" t="s">
        <v>122</v>
      </c>
      <c r="L170" s="41"/>
      <c r="M170" s="215" t="s">
        <v>1</v>
      </c>
      <c r="N170" s="216" t="s">
        <v>41</v>
      </c>
      <c r="O170" s="88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9" t="s">
        <v>221</v>
      </c>
      <c r="AT170" s="219" t="s">
        <v>118</v>
      </c>
      <c r="AU170" s="219" t="s">
        <v>83</v>
      </c>
      <c r="AY170" s="14" t="s">
        <v>115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14" t="s">
        <v>81</v>
      </c>
      <c r="BK170" s="220">
        <f>ROUND(I170*H170,2)</f>
        <v>0</v>
      </c>
      <c r="BL170" s="14" t="s">
        <v>221</v>
      </c>
      <c r="BM170" s="219" t="s">
        <v>227</v>
      </c>
    </row>
    <row r="171" s="2" customFormat="1">
      <c r="A171" s="35"/>
      <c r="B171" s="36"/>
      <c r="C171" s="37"/>
      <c r="D171" s="221" t="s">
        <v>125</v>
      </c>
      <c r="E171" s="37"/>
      <c r="F171" s="222" t="s">
        <v>225</v>
      </c>
      <c r="G171" s="37"/>
      <c r="H171" s="37"/>
      <c r="I171" s="223"/>
      <c r="J171" s="37"/>
      <c r="K171" s="37"/>
      <c r="L171" s="41"/>
      <c r="M171" s="224"/>
      <c r="N171" s="225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125</v>
      </c>
      <c r="AU171" s="14" t="s">
        <v>83</v>
      </c>
    </row>
    <row r="172" s="2" customFormat="1">
      <c r="A172" s="35"/>
      <c r="B172" s="36"/>
      <c r="C172" s="37"/>
      <c r="D172" s="221" t="s">
        <v>155</v>
      </c>
      <c r="E172" s="37"/>
      <c r="F172" s="226" t="s">
        <v>228</v>
      </c>
      <c r="G172" s="37"/>
      <c r="H172" s="37"/>
      <c r="I172" s="223"/>
      <c r="J172" s="37"/>
      <c r="K172" s="37"/>
      <c r="L172" s="41"/>
      <c r="M172" s="224"/>
      <c r="N172" s="225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155</v>
      </c>
      <c r="AU172" s="14" t="s">
        <v>83</v>
      </c>
    </row>
    <row r="173" s="2" customFormat="1" ht="16.5" customHeight="1">
      <c r="A173" s="35"/>
      <c r="B173" s="36"/>
      <c r="C173" s="208" t="s">
        <v>229</v>
      </c>
      <c r="D173" s="208" t="s">
        <v>118</v>
      </c>
      <c r="E173" s="209" t="s">
        <v>230</v>
      </c>
      <c r="F173" s="210" t="s">
        <v>231</v>
      </c>
      <c r="G173" s="211" t="s">
        <v>226</v>
      </c>
      <c r="H173" s="212">
        <v>1</v>
      </c>
      <c r="I173" s="213"/>
      <c r="J173" s="214">
        <f>ROUND(I173*H173,2)</f>
        <v>0</v>
      </c>
      <c r="K173" s="210" t="s">
        <v>122</v>
      </c>
      <c r="L173" s="41"/>
      <c r="M173" s="215" t="s">
        <v>1</v>
      </c>
      <c r="N173" s="216" t="s">
        <v>41</v>
      </c>
      <c r="O173" s="88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19" t="s">
        <v>221</v>
      </c>
      <c r="AT173" s="219" t="s">
        <v>118</v>
      </c>
      <c r="AU173" s="219" t="s">
        <v>83</v>
      </c>
      <c r="AY173" s="14" t="s">
        <v>115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14" t="s">
        <v>81</v>
      </c>
      <c r="BK173" s="220">
        <f>ROUND(I173*H173,2)</f>
        <v>0</v>
      </c>
      <c r="BL173" s="14" t="s">
        <v>221</v>
      </c>
      <c r="BM173" s="219" t="s">
        <v>232</v>
      </c>
    </row>
    <row r="174" s="2" customFormat="1">
      <c r="A174" s="35"/>
      <c r="B174" s="36"/>
      <c r="C174" s="37"/>
      <c r="D174" s="221" t="s">
        <v>125</v>
      </c>
      <c r="E174" s="37"/>
      <c r="F174" s="222" t="s">
        <v>231</v>
      </c>
      <c r="G174" s="37"/>
      <c r="H174" s="37"/>
      <c r="I174" s="223"/>
      <c r="J174" s="37"/>
      <c r="K174" s="37"/>
      <c r="L174" s="41"/>
      <c r="M174" s="224"/>
      <c r="N174" s="225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125</v>
      </c>
      <c r="AU174" s="14" t="s">
        <v>83</v>
      </c>
    </row>
    <row r="175" s="2" customFormat="1" ht="16.5" customHeight="1">
      <c r="A175" s="35"/>
      <c r="B175" s="36"/>
      <c r="C175" s="208" t="s">
        <v>7</v>
      </c>
      <c r="D175" s="208" t="s">
        <v>118</v>
      </c>
      <c r="E175" s="209" t="s">
        <v>233</v>
      </c>
      <c r="F175" s="210" t="s">
        <v>234</v>
      </c>
      <c r="G175" s="211" t="s">
        <v>220</v>
      </c>
      <c r="H175" s="212">
        <v>1</v>
      </c>
      <c r="I175" s="213"/>
      <c r="J175" s="214">
        <f>ROUND(I175*H175,2)</f>
        <v>0</v>
      </c>
      <c r="K175" s="210" t="s">
        <v>122</v>
      </c>
      <c r="L175" s="41"/>
      <c r="M175" s="215" t="s">
        <v>1</v>
      </c>
      <c r="N175" s="216" t="s">
        <v>41</v>
      </c>
      <c r="O175" s="88"/>
      <c r="P175" s="217">
        <f>O175*H175</f>
        <v>0</v>
      </c>
      <c r="Q175" s="217">
        <v>0</v>
      </c>
      <c r="R175" s="217">
        <f>Q175*H175</f>
        <v>0</v>
      </c>
      <c r="S175" s="217">
        <v>0</v>
      </c>
      <c r="T175" s="218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9" t="s">
        <v>221</v>
      </c>
      <c r="AT175" s="219" t="s">
        <v>118</v>
      </c>
      <c r="AU175" s="219" t="s">
        <v>83</v>
      </c>
      <c r="AY175" s="14" t="s">
        <v>115</v>
      </c>
      <c r="BE175" s="220">
        <f>IF(N175="základní",J175,0)</f>
        <v>0</v>
      </c>
      <c r="BF175" s="220">
        <f>IF(N175="snížená",J175,0)</f>
        <v>0</v>
      </c>
      <c r="BG175" s="220">
        <f>IF(N175="zákl. přenesená",J175,0)</f>
        <v>0</v>
      </c>
      <c r="BH175" s="220">
        <f>IF(N175="sníž. přenesená",J175,0)</f>
        <v>0</v>
      </c>
      <c r="BI175" s="220">
        <f>IF(N175="nulová",J175,0)</f>
        <v>0</v>
      </c>
      <c r="BJ175" s="14" t="s">
        <v>81</v>
      </c>
      <c r="BK175" s="220">
        <f>ROUND(I175*H175,2)</f>
        <v>0</v>
      </c>
      <c r="BL175" s="14" t="s">
        <v>221</v>
      </c>
      <c r="BM175" s="219" t="s">
        <v>235</v>
      </c>
    </row>
    <row r="176" s="2" customFormat="1">
      <c r="A176" s="35"/>
      <c r="B176" s="36"/>
      <c r="C176" s="37"/>
      <c r="D176" s="221" t="s">
        <v>125</v>
      </c>
      <c r="E176" s="37"/>
      <c r="F176" s="222" t="s">
        <v>234</v>
      </c>
      <c r="G176" s="37"/>
      <c r="H176" s="37"/>
      <c r="I176" s="223"/>
      <c r="J176" s="37"/>
      <c r="K176" s="37"/>
      <c r="L176" s="41"/>
      <c r="M176" s="224"/>
      <c r="N176" s="225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125</v>
      </c>
      <c r="AU176" s="14" t="s">
        <v>83</v>
      </c>
    </row>
    <row r="177" s="12" customFormat="1" ht="22.8" customHeight="1">
      <c r="A177" s="12"/>
      <c r="B177" s="192"/>
      <c r="C177" s="193"/>
      <c r="D177" s="194" t="s">
        <v>75</v>
      </c>
      <c r="E177" s="206" t="s">
        <v>236</v>
      </c>
      <c r="F177" s="206" t="s">
        <v>237</v>
      </c>
      <c r="G177" s="193"/>
      <c r="H177" s="193"/>
      <c r="I177" s="196"/>
      <c r="J177" s="207">
        <f>BK177</f>
        <v>0</v>
      </c>
      <c r="K177" s="193"/>
      <c r="L177" s="198"/>
      <c r="M177" s="199"/>
      <c r="N177" s="200"/>
      <c r="O177" s="200"/>
      <c r="P177" s="201">
        <f>SUM(P178:P179)</f>
        <v>0</v>
      </c>
      <c r="Q177" s="200"/>
      <c r="R177" s="201">
        <f>SUM(R178:R179)</f>
        <v>0</v>
      </c>
      <c r="S177" s="200"/>
      <c r="T177" s="202">
        <f>SUM(T178:T179)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3" t="s">
        <v>137</v>
      </c>
      <c r="AT177" s="204" t="s">
        <v>75</v>
      </c>
      <c r="AU177" s="204" t="s">
        <v>81</v>
      </c>
      <c r="AY177" s="203" t="s">
        <v>115</v>
      </c>
      <c r="BK177" s="205">
        <f>SUM(BK178:BK179)</f>
        <v>0</v>
      </c>
    </row>
    <row r="178" s="2" customFormat="1" ht="16.5" customHeight="1">
      <c r="A178" s="35"/>
      <c r="B178" s="36"/>
      <c r="C178" s="208" t="s">
        <v>238</v>
      </c>
      <c r="D178" s="208" t="s">
        <v>118</v>
      </c>
      <c r="E178" s="209" t="s">
        <v>239</v>
      </c>
      <c r="F178" s="210" t="s">
        <v>240</v>
      </c>
      <c r="G178" s="211" t="s">
        <v>226</v>
      </c>
      <c r="H178" s="212">
        <v>1</v>
      </c>
      <c r="I178" s="213"/>
      <c r="J178" s="214">
        <f>ROUND(I178*H178,2)</f>
        <v>0</v>
      </c>
      <c r="K178" s="210" t="s">
        <v>122</v>
      </c>
      <c r="L178" s="41"/>
      <c r="M178" s="215" t="s">
        <v>1</v>
      </c>
      <c r="N178" s="216" t="s">
        <v>41</v>
      </c>
      <c r="O178" s="88"/>
      <c r="P178" s="217">
        <f>O178*H178</f>
        <v>0</v>
      </c>
      <c r="Q178" s="217">
        <v>0</v>
      </c>
      <c r="R178" s="217">
        <f>Q178*H178</f>
        <v>0</v>
      </c>
      <c r="S178" s="217">
        <v>0</v>
      </c>
      <c r="T178" s="218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9" t="s">
        <v>221</v>
      </c>
      <c r="AT178" s="219" t="s">
        <v>118</v>
      </c>
      <c r="AU178" s="219" t="s">
        <v>83</v>
      </c>
      <c r="AY178" s="14" t="s">
        <v>115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14" t="s">
        <v>81</v>
      </c>
      <c r="BK178" s="220">
        <f>ROUND(I178*H178,2)</f>
        <v>0</v>
      </c>
      <c r="BL178" s="14" t="s">
        <v>221</v>
      </c>
      <c r="BM178" s="219" t="s">
        <v>241</v>
      </c>
    </row>
    <row r="179" s="2" customFormat="1">
      <c r="A179" s="35"/>
      <c r="B179" s="36"/>
      <c r="C179" s="37"/>
      <c r="D179" s="221" t="s">
        <v>125</v>
      </c>
      <c r="E179" s="37"/>
      <c r="F179" s="222" t="s">
        <v>240</v>
      </c>
      <c r="G179" s="37"/>
      <c r="H179" s="37"/>
      <c r="I179" s="223"/>
      <c r="J179" s="37"/>
      <c r="K179" s="37"/>
      <c r="L179" s="41"/>
      <c r="M179" s="224"/>
      <c r="N179" s="225"/>
      <c r="O179" s="88"/>
      <c r="P179" s="88"/>
      <c r="Q179" s="88"/>
      <c r="R179" s="88"/>
      <c r="S179" s="88"/>
      <c r="T179" s="89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4" t="s">
        <v>125</v>
      </c>
      <c r="AU179" s="14" t="s">
        <v>83</v>
      </c>
    </row>
    <row r="180" s="12" customFormat="1" ht="22.8" customHeight="1">
      <c r="A180" s="12"/>
      <c r="B180" s="192"/>
      <c r="C180" s="193"/>
      <c r="D180" s="194" t="s">
        <v>75</v>
      </c>
      <c r="E180" s="206" t="s">
        <v>242</v>
      </c>
      <c r="F180" s="206" t="s">
        <v>243</v>
      </c>
      <c r="G180" s="193"/>
      <c r="H180" s="193"/>
      <c r="I180" s="196"/>
      <c r="J180" s="207">
        <f>BK180</f>
        <v>0</v>
      </c>
      <c r="K180" s="193"/>
      <c r="L180" s="198"/>
      <c r="M180" s="199"/>
      <c r="N180" s="200"/>
      <c r="O180" s="200"/>
      <c r="P180" s="201">
        <f>SUM(P181:P202)</f>
        <v>0</v>
      </c>
      <c r="Q180" s="200"/>
      <c r="R180" s="201">
        <f>SUM(R181:R202)</f>
        <v>0</v>
      </c>
      <c r="S180" s="200"/>
      <c r="T180" s="202">
        <f>SUM(T181:T202)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3" t="s">
        <v>137</v>
      </c>
      <c r="AT180" s="204" t="s">
        <v>75</v>
      </c>
      <c r="AU180" s="204" t="s">
        <v>81</v>
      </c>
      <c r="AY180" s="203" t="s">
        <v>115</v>
      </c>
      <c r="BK180" s="205">
        <f>SUM(BK181:BK202)</f>
        <v>0</v>
      </c>
    </row>
    <row r="181" s="2" customFormat="1" ht="16.5" customHeight="1">
      <c r="A181" s="35"/>
      <c r="B181" s="36"/>
      <c r="C181" s="208" t="s">
        <v>81</v>
      </c>
      <c r="D181" s="208" t="s">
        <v>118</v>
      </c>
      <c r="E181" s="209" t="s">
        <v>244</v>
      </c>
      <c r="F181" s="210" t="s">
        <v>243</v>
      </c>
      <c r="G181" s="211" t="s">
        <v>220</v>
      </c>
      <c r="H181" s="212">
        <v>1</v>
      </c>
      <c r="I181" s="213"/>
      <c r="J181" s="214">
        <f>ROUND(I181*H181,2)</f>
        <v>0</v>
      </c>
      <c r="K181" s="210" t="s">
        <v>122</v>
      </c>
      <c r="L181" s="41"/>
      <c r="M181" s="215" t="s">
        <v>1</v>
      </c>
      <c r="N181" s="216" t="s">
        <v>41</v>
      </c>
      <c r="O181" s="88"/>
      <c r="P181" s="217">
        <f>O181*H181</f>
        <v>0</v>
      </c>
      <c r="Q181" s="217">
        <v>0</v>
      </c>
      <c r="R181" s="217">
        <f>Q181*H181</f>
        <v>0</v>
      </c>
      <c r="S181" s="217">
        <v>0</v>
      </c>
      <c r="T181" s="218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19" t="s">
        <v>221</v>
      </c>
      <c r="AT181" s="219" t="s">
        <v>118</v>
      </c>
      <c r="AU181" s="219" t="s">
        <v>83</v>
      </c>
      <c r="AY181" s="14" t="s">
        <v>115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14" t="s">
        <v>81</v>
      </c>
      <c r="BK181" s="220">
        <f>ROUND(I181*H181,2)</f>
        <v>0</v>
      </c>
      <c r="BL181" s="14" t="s">
        <v>221</v>
      </c>
      <c r="BM181" s="219" t="s">
        <v>245</v>
      </c>
    </row>
    <row r="182" s="2" customFormat="1">
      <c r="A182" s="35"/>
      <c r="B182" s="36"/>
      <c r="C182" s="37"/>
      <c r="D182" s="221" t="s">
        <v>125</v>
      </c>
      <c r="E182" s="37"/>
      <c r="F182" s="222" t="s">
        <v>243</v>
      </c>
      <c r="G182" s="37"/>
      <c r="H182" s="37"/>
      <c r="I182" s="223"/>
      <c r="J182" s="37"/>
      <c r="K182" s="37"/>
      <c r="L182" s="41"/>
      <c r="M182" s="224"/>
      <c r="N182" s="225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125</v>
      </c>
      <c r="AU182" s="14" t="s">
        <v>83</v>
      </c>
    </row>
    <row r="183" s="2" customFormat="1">
      <c r="A183" s="35"/>
      <c r="B183" s="36"/>
      <c r="C183" s="37"/>
      <c r="D183" s="221" t="s">
        <v>155</v>
      </c>
      <c r="E183" s="37"/>
      <c r="F183" s="226" t="s">
        <v>246</v>
      </c>
      <c r="G183" s="37"/>
      <c r="H183" s="37"/>
      <c r="I183" s="223"/>
      <c r="J183" s="37"/>
      <c r="K183" s="37"/>
      <c r="L183" s="41"/>
      <c r="M183" s="224"/>
      <c r="N183" s="225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155</v>
      </c>
      <c r="AU183" s="14" t="s">
        <v>83</v>
      </c>
    </row>
    <row r="184" s="2" customFormat="1" ht="16.5" customHeight="1">
      <c r="A184" s="35"/>
      <c r="B184" s="36"/>
      <c r="C184" s="208" t="s">
        <v>247</v>
      </c>
      <c r="D184" s="208" t="s">
        <v>118</v>
      </c>
      <c r="E184" s="209" t="s">
        <v>248</v>
      </c>
      <c r="F184" s="210" t="s">
        <v>249</v>
      </c>
      <c r="G184" s="211" t="s">
        <v>220</v>
      </c>
      <c r="H184" s="212">
        <v>1</v>
      </c>
      <c r="I184" s="213"/>
      <c r="J184" s="214">
        <f>ROUND(I184*H184,2)</f>
        <v>0</v>
      </c>
      <c r="K184" s="210" t="s">
        <v>122</v>
      </c>
      <c r="L184" s="41"/>
      <c r="M184" s="215" t="s">
        <v>1</v>
      </c>
      <c r="N184" s="216" t="s">
        <v>41</v>
      </c>
      <c r="O184" s="88"/>
      <c r="P184" s="217">
        <f>O184*H184</f>
        <v>0</v>
      </c>
      <c r="Q184" s="217">
        <v>0</v>
      </c>
      <c r="R184" s="217">
        <f>Q184*H184</f>
        <v>0</v>
      </c>
      <c r="S184" s="217">
        <v>0</v>
      </c>
      <c r="T184" s="218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9" t="s">
        <v>221</v>
      </c>
      <c r="AT184" s="219" t="s">
        <v>118</v>
      </c>
      <c r="AU184" s="219" t="s">
        <v>83</v>
      </c>
      <c r="AY184" s="14" t="s">
        <v>115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14" t="s">
        <v>81</v>
      </c>
      <c r="BK184" s="220">
        <f>ROUND(I184*H184,2)</f>
        <v>0</v>
      </c>
      <c r="BL184" s="14" t="s">
        <v>221</v>
      </c>
      <c r="BM184" s="219" t="s">
        <v>250</v>
      </c>
    </row>
    <row r="185" s="2" customFormat="1">
      <c r="A185" s="35"/>
      <c r="B185" s="36"/>
      <c r="C185" s="37"/>
      <c r="D185" s="221" t="s">
        <v>125</v>
      </c>
      <c r="E185" s="37"/>
      <c r="F185" s="222" t="s">
        <v>249</v>
      </c>
      <c r="G185" s="37"/>
      <c r="H185" s="37"/>
      <c r="I185" s="223"/>
      <c r="J185" s="37"/>
      <c r="K185" s="37"/>
      <c r="L185" s="41"/>
      <c r="M185" s="224"/>
      <c r="N185" s="225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125</v>
      </c>
      <c r="AU185" s="14" t="s">
        <v>83</v>
      </c>
    </row>
    <row r="186" s="2" customFormat="1">
      <c r="A186" s="35"/>
      <c r="B186" s="36"/>
      <c r="C186" s="37"/>
      <c r="D186" s="221" t="s">
        <v>155</v>
      </c>
      <c r="E186" s="37"/>
      <c r="F186" s="226" t="s">
        <v>251</v>
      </c>
      <c r="G186" s="37"/>
      <c r="H186" s="37"/>
      <c r="I186" s="223"/>
      <c r="J186" s="37"/>
      <c r="K186" s="37"/>
      <c r="L186" s="41"/>
      <c r="M186" s="224"/>
      <c r="N186" s="225"/>
      <c r="O186" s="88"/>
      <c r="P186" s="88"/>
      <c r="Q186" s="88"/>
      <c r="R186" s="88"/>
      <c r="S186" s="88"/>
      <c r="T186" s="89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4" t="s">
        <v>155</v>
      </c>
      <c r="AU186" s="14" t="s">
        <v>83</v>
      </c>
    </row>
    <row r="187" s="2" customFormat="1" ht="16.5" customHeight="1">
      <c r="A187" s="35"/>
      <c r="B187" s="36"/>
      <c r="C187" s="208" t="s">
        <v>252</v>
      </c>
      <c r="D187" s="208" t="s">
        <v>118</v>
      </c>
      <c r="E187" s="209" t="s">
        <v>253</v>
      </c>
      <c r="F187" s="210" t="s">
        <v>254</v>
      </c>
      <c r="G187" s="211" t="s">
        <v>121</v>
      </c>
      <c r="H187" s="212">
        <v>4</v>
      </c>
      <c r="I187" s="213"/>
      <c r="J187" s="214">
        <f>ROUND(I187*H187,2)</f>
        <v>0</v>
      </c>
      <c r="K187" s="210" t="s">
        <v>122</v>
      </c>
      <c r="L187" s="41"/>
      <c r="M187" s="215" t="s">
        <v>1</v>
      </c>
      <c r="N187" s="216" t="s">
        <v>41</v>
      </c>
      <c r="O187" s="88"/>
      <c r="P187" s="217">
        <f>O187*H187</f>
        <v>0</v>
      </c>
      <c r="Q187" s="217">
        <v>0</v>
      </c>
      <c r="R187" s="217">
        <f>Q187*H187</f>
        <v>0</v>
      </c>
      <c r="S187" s="217">
        <v>0</v>
      </c>
      <c r="T187" s="218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9" t="s">
        <v>221</v>
      </c>
      <c r="AT187" s="219" t="s">
        <v>118</v>
      </c>
      <c r="AU187" s="219" t="s">
        <v>83</v>
      </c>
      <c r="AY187" s="14" t="s">
        <v>115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14" t="s">
        <v>81</v>
      </c>
      <c r="BK187" s="220">
        <f>ROUND(I187*H187,2)</f>
        <v>0</v>
      </c>
      <c r="BL187" s="14" t="s">
        <v>221</v>
      </c>
      <c r="BM187" s="219" t="s">
        <v>255</v>
      </c>
    </row>
    <row r="188" s="2" customFormat="1">
      <c r="A188" s="35"/>
      <c r="B188" s="36"/>
      <c r="C188" s="37"/>
      <c r="D188" s="221" t="s">
        <v>125</v>
      </c>
      <c r="E188" s="37"/>
      <c r="F188" s="222" t="s">
        <v>254</v>
      </c>
      <c r="G188" s="37"/>
      <c r="H188" s="37"/>
      <c r="I188" s="223"/>
      <c r="J188" s="37"/>
      <c r="K188" s="37"/>
      <c r="L188" s="41"/>
      <c r="M188" s="224"/>
      <c r="N188" s="225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125</v>
      </c>
      <c r="AU188" s="14" t="s">
        <v>83</v>
      </c>
    </row>
    <row r="189" s="2" customFormat="1">
      <c r="A189" s="35"/>
      <c r="B189" s="36"/>
      <c r="C189" s="37"/>
      <c r="D189" s="221" t="s">
        <v>155</v>
      </c>
      <c r="E189" s="37"/>
      <c r="F189" s="226" t="s">
        <v>256</v>
      </c>
      <c r="G189" s="37"/>
      <c r="H189" s="37"/>
      <c r="I189" s="223"/>
      <c r="J189" s="37"/>
      <c r="K189" s="37"/>
      <c r="L189" s="41"/>
      <c r="M189" s="224"/>
      <c r="N189" s="225"/>
      <c r="O189" s="88"/>
      <c r="P189" s="88"/>
      <c r="Q189" s="88"/>
      <c r="R189" s="88"/>
      <c r="S189" s="88"/>
      <c r="T189" s="89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4" t="s">
        <v>155</v>
      </c>
      <c r="AU189" s="14" t="s">
        <v>83</v>
      </c>
    </row>
    <row r="190" s="2" customFormat="1" ht="16.5" customHeight="1">
      <c r="A190" s="35"/>
      <c r="B190" s="36"/>
      <c r="C190" s="208" t="s">
        <v>83</v>
      </c>
      <c r="D190" s="208" t="s">
        <v>118</v>
      </c>
      <c r="E190" s="209" t="s">
        <v>257</v>
      </c>
      <c r="F190" s="210" t="s">
        <v>258</v>
      </c>
      <c r="G190" s="211" t="s">
        <v>259</v>
      </c>
      <c r="H190" s="212">
        <v>6</v>
      </c>
      <c r="I190" s="213"/>
      <c r="J190" s="214">
        <f>ROUND(I190*H190,2)</f>
        <v>0</v>
      </c>
      <c r="K190" s="210" t="s">
        <v>122</v>
      </c>
      <c r="L190" s="41"/>
      <c r="M190" s="215" t="s">
        <v>1</v>
      </c>
      <c r="N190" s="216" t="s">
        <v>41</v>
      </c>
      <c r="O190" s="88"/>
      <c r="P190" s="217">
        <f>O190*H190</f>
        <v>0</v>
      </c>
      <c r="Q190" s="217">
        <v>0</v>
      </c>
      <c r="R190" s="217">
        <f>Q190*H190</f>
        <v>0</v>
      </c>
      <c r="S190" s="217">
        <v>0</v>
      </c>
      <c r="T190" s="218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9" t="s">
        <v>221</v>
      </c>
      <c r="AT190" s="219" t="s">
        <v>118</v>
      </c>
      <c r="AU190" s="219" t="s">
        <v>83</v>
      </c>
      <c r="AY190" s="14" t="s">
        <v>115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14" t="s">
        <v>81</v>
      </c>
      <c r="BK190" s="220">
        <f>ROUND(I190*H190,2)</f>
        <v>0</v>
      </c>
      <c r="BL190" s="14" t="s">
        <v>221</v>
      </c>
      <c r="BM190" s="219" t="s">
        <v>260</v>
      </c>
    </row>
    <row r="191" s="2" customFormat="1">
      <c r="A191" s="35"/>
      <c r="B191" s="36"/>
      <c r="C191" s="37"/>
      <c r="D191" s="221" t="s">
        <v>125</v>
      </c>
      <c r="E191" s="37"/>
      <c r="F191" s="222" t="s">
        <v>258</v>
      </c>
      <c r="G191" s="37"/>
      <c r="H191" s="37"/>
      <c r="I191" s="223"/>
      <c r="J191" s="37"/>
      <c r="K191" s="37"/>
      <c r="L191" s="41"/>
      <c r="M191" s="224"/>
      <c r="N191" s="225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125</v>
      </c>
      <c r="AU191" s="14" t="s">
        <v>83</v>
      </c>
    </row>
    <row r="192" s="2" customFormat="1">
      <c r="A192" s="35"/>
      <c r="B192" s="36"/>
      <c r="C192" s="37"/>
      <c r="D192" s="221" t="s">
        <v>155</v>
      </c>
      <c r="E192" s="37"/>
      <c r="F192" s="226" t="s">
        <v>261</v>
      </c>
      <c r="G192" s="37"/>
      <c r="H192" s="37"/>
      <c r="I192" s="223"/>
      <c r="J192" s="37"/>
      <c r="K192" s="37"/>
      <c r="L192" s="41"/>
      <c r="M192" s="224"/>
      <c r="N192" s="225"/>
      <c r="O192" s="88"/>
      <c r="P192" s="88"/>
      <c r="Q192" s="88"/>
      <c r="R192" s="88"/>
      <c r="S192" s="88"/>
      <c r="T192" s="89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4" t="s">
        <v>155</v>
      </c>
      <c r="AU192" s="14" t="s">
        <v>83</v>
      </c>
    </row>
    <row r="193" s="2" customFormat="1" ht="16.5" customHeight="1">
      <c r="A193" s="35"/>
      <c r="B193" s="36"/>
      <c r="C193" s="208" t="s">
        <v>262</v>
      </c>
      <c r="D193" s="208" t="s">
        <v>118</v>
      </c>
      <c r="E193" s="209" t="s">
        <v>263</v>
      </c>
      <c r="F193" s="210" t="s">
        <v>264</v>
      </c>
      <c r="G193" s="211" t="s">
        <v>140</v>
      </c>
      <c r="H193" s="212">
        <v>630</v>
      </c>
      <c r="I193" s="213"/>
      <c r="J193" s="214">
        <f>ROUND(I193*H193,2)</f>
        <v>0</v>
      </c>
      <c r="K193" s="210" t="s">
        <v>1</v>
      </c>
      <c r="L193" s="41"/>
      <c r="M193" s="215" t="s">
        <v>1</v>
      </c>
      <c r="N193" s="216" t="s">
        <v>41</v>
      </c>
      <c r="O193" s="88"/>
      <c r="P193" s="217">
        <f>O193*H193</f>
        <v>0</v>
      </c>
      <c r="Q193" s="217">
        <v>0</v>
      </c>
      <c r="R193" s="217">
        <f>Q193*H193</f>
        <v>0</v>
      </c>
      <c r="S193" s="217">
        <v>0</v>
      </c>
      <c r="T193" s="218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19" t="s">
        <v>123</v>
      </c>
      <c r="AT193" s="219" t="s">
        <v>118</v>
      </c>
      <c r="AU193" s="219" t="s">
        <v>83</v>
      </c>
      <c r="AY193" s="14" t="s">
        <v>115</v>
      </c>
      <c r="BE193" s="220">
        <f>IF(N193="základní",J193,0)</f>
        <v>0</v>
      </c>
      <c r="BF193" s="220">
        <f>IF(N193="snížená",J193,0)</f>
        <v>0</v>
      </c>
      <c r="BG193" s="220">
        <f>IF(N193="zákl. přenesená",J193,0)</f>
        <v>0</v>
      </c>
      <c r="BH193" s="220">
        <f>IF(N193="sníž. přenesená",J193,0)</f>
        <v>0</v>
      </c>
      <c r="BI193" s="220">
        <f>IF(N193="nulová",J193,0)</f>
        <v>0</v>
      </c>
      <c r="BJ193" s="14" t="s">
        <v>81</v>
      </c>
      <c r="BK193" s="220">
        <f>ROUND(I193*H193,2)</f>
        <v>0</v>
      </c>
      <c r="BL193" s="14" t="s">
        <v>123</v>
      </c>
      <c r="BM193" s="219" t="s">
        <v>265</v>
      </c>
    </row>
    <row r="194" s="2" customFormat="1">
      <c r="A194" s="35"/>
      <c r="B194" s="36"/>
      <c r="C194" s="37"/>
      <c r="D194" s="221" t="s">
        <v>125</v>
      </c>
      <c r="E194" s="37"/>
      <c r="F194" s="222" t="s">
        <v>264</v>
      </c>
      <c r="G194" s="37"/>
      <c r="H194" s="37"/>
      <c r="I194" s="223"/>
      <c r="J194" s="37"/>
      <c r="K194" s="37"/>
      <c r="L194" s="41"/>
      <c r="M194" s="224"/>
      <c r="N194" s="225"/>
      <c r="O194" s="88"/>
      <c r="P194" s="88"/>
      <c r="Q194" s="88"/>
      <c r="R194" s="88"/>
      <c r="S194" s="88"/>
      <c r="T194" s="89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4" t="s">
        <v>125</v>
      </c>
      <c r="AU194" s="14" t="s">
        <v>83</v>
      </c>
    </row>
    <row r="195" s="2" customFormat="1">
      <c r="A195" s="35"/>
      <c r="B195" s="36"/>
      <c r="C195" s="37"/>
      <c r="D195" s="221" t="s">
        <v>155</v>
      </c>
      <c r="E195" s="37"/>
      <c r="F195" s="226" t="s">
        <v>266</v>
      </c>
      <c r="G195" s="37"/>
      <c r="H195" s="37"/>
      <c r="I195" s="223"/>
      <c r="J195" s="37"/>
      <c r="K195" s="37"/>
      <c r="L195" s="41"/>
      <c r="M195" s="224"/>
      <c r="N195" s="225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155</v>
      </c>
      <c r="AU195" s="14" t="s">
        <v>83</v>
      </c>
    </row>
    <row r="196" s="2" customFormat="1" ht="16.5" customHeight="1">
      <c r="A196" s="35"/>
      <c r="B196" s="36"/>
      <c r="C196" s="208" t="s">
        <v>267</v>
      </c>
      <c r="D196" s="208" t="s">
        <v>118</v>
      </c>
      <c r="E196" s="209" t="s">
        <v>268</v>
      </c>
      <c r="F196" s="210" t="s">
        <v>269</v>
      </c>
      <c r="G196" s="211" t="s">
        <v>220</v>
      </c>
      <c r="H196" s="212">
        <v>1</v>
      </c>
      <c r="I196" s="213"/>
      <c r="J196" s="214">
        <f>ROUND(I196*H196,2)</f>
        <v>0</v>
      </c>
      <c r="K196" s="210" t="s">
        <v>1</v>
      </c>
      <c r="L196" s="41"/>
      <c r="M196" s="215" t="s">
        <v>1</v>
      </c>
      <c r="N196" s="216" t="s">
        <v>41</v>
      </c>
      <c r="O196" s="88"/>
      <c r="P196" s="217">
        <f>O196*H196</f>
        <v>0</v>
      </c>
      <c r="Q196" s="217">
        <v>0</v>
      </c>
      <c r="R196" s="217">
        <f>Q196*H196</f>
        <v>0</v>
      </c>
      <c r="S196" s="217">
        <v>0</v>
      </c>
      <c r="T196" s="218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19" t="s">
        <v>221</v>
      </c>
      <c r="AT196" s="219" t="s">
        <v>118</v>
      </c>
      <c r="AU196" s="219" t="s">
        <v>83</v>
      </c>
      <c r="AY196" s="14" t="s">
        <v>115</v>
      </c>
      <c r="BE196" s="220">
        <f>IF(N196="základní",J196,0)</f>
        <v>0</v>
      </c>
      <c r="BF196" s="220">
        <f>IF(N196="snížená",J196,0)</f>
        <v>0</v>
      </c>
      <c r="BG196" s="220">
        <f>IF(N196="zákl. přenesená",J196,0)</f>
        <v>0</v>
      </c>
      <c r="BH196" s="220">
        <f>IF(N196="sníž. přenesená",J196,0)</f>
        <v>0</v>
      </c>
      <c r="BI196" s="220">
        <f>IF(N196="nulová",J196,0)</f>
        <v>0</v>
      </c>
      <c r="BJ196" s="14" t="s">
        <v>81</v>
      </c>
      <c r="BK196" s="220">
        <f>ROUND(I196*H196,2)</f>
        <v>0</v>
      </c>
      <c r="BL196" s="14" t="s">
        <v>221</v>
      </c>
      <c r="BM196" s="219" t="s">
        <v>270</v>
      </c>
    </row>
    <row r="197" s="2" customFormat="1">
      <c r="A197" s="35"/>
      <c r="B197" s="36"/>
      <c r="C197" s="37"/>
      <c r="D197" s="221" t="s">
        <v>125</v>
      </c>
      <c r="E197" s="37"/>
      <c r="F197" s="222" t="s">
        <v>269</v>
      </c>
      <c r="G197" s="37"/>
      <c r="H197" s="37"/>
      <c r="I197" s="223"/>
      <c r="J197" s="37"/>
      <c r="K197" s="37"/>
      <c r="L197" s="41"/>
      <c r="M197" s="224"/>
      <c r="N197" s="225"/>
      <c r="O197" s="88"/>
      <c r="P197" s="88"/>
      <c r="Q197" s="88"/>
      <c r="R197" s="88"/>
      <c r="S197" s="88"/>
      <c r="T197" s="89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4" t="s">
        <v>125</v>
      </c>
      <c r="AU197" s="14" t="s">
        <v>83</v>
      </c>
    </row>
    <row r="198" s="2" customFormat="1" ht="16.5" customHeight="1">
      <c r="A198" s="35"/>
      <c r="B198" s="36"/>
      <c r="C198" s="208" t="s">
        <v>271</v>
      </c>
      <c r="D198" s="208" t="s">
        <v>118</v>
      </c>
      <c r="E198" s="209" t="s">
        <v>272</v>
      </c>
      <c r="F198" s="210" t="s">
        <v>273</v>
      </c>
      <c r="G198" s="211" t="s">
        <v>220</v>
      </c>
      <c r="H198" s="212">
        <v>1</v>
      </c>
      <c r="I198" s="213"/>
      <c r="J198" s="214">
        <f>ROUND(I198*H198,2)</f>
        <v>0</v>
      </c>
      <c r="K198" s="210" t="s">
        <v>1</v>
      </c>
      <c r="L198" s="41"/>
      <c r="M198" s="215" t="s">
        <v>1</v>
      </c>
      <c r="N198" s="216" t="s">
        <v>41</v>
      </c>
      <c r="O198" s="88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19" t="s">
        <v>221</v>
      </c>
      <c r="AT198" s="219" t="s">
        <v>118</v>
      </c>
      <c r="AU198" s="219" t="s">
        <v>83</v>
      </c>
      <c r="AY198" s="14" t="s">
        <v>115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14" t="s">
        <v>81</v>
      </c>
      <c r="BK198" s="220">
        <f>ROUND(I198*H198,2)</f>
        <v>0</v>
      </c>
      <c r="BL198" s="14" t="s">
        <v>221</v>
      </c>
      <c r="BM198" s="219" t="s">
        <v>274</v>
      </c>
    </row>
    <row r="199" s="2" customFormat="1">
      <c r="A199" s="35"/>
      <c r="B199" s="36"/>
      <c r="C199" s="37"/>
      <c r="D199" s="221" t="s">
        <v>125</v>
      </c>
      <c r="E199" s="37"/>
      <c r="F199" s="222" t="s">
        <v>273</v>
      </c>
      <c r="G199" s="37"/>
      <c r="H199" s="37"/>
      <c r="I199" s="223"/>
      <c r="J199" s="37"/>
      <c r="K199" s="37"/>
      <c r="L199" s="41"/>
      <c r="M199" s="224"/>
      <c r="N199" s="225"/>
      <c r="O199" s="88"/>
      <c r="P199" s="88"/>
      <c r="Q199" s="88"/>
      <c r="R199" s="88"/>
      <c r="S199" s="88"/>
      <c r="T199" s="89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4" t="s">
        <v>125</v>
      </c>
      <c r="AU199" s="14" t="s">
        <v>83</v>
      </c>
    </row>
    <row r="200" s="2" customFormat="1" ht="16.5" customHeight="1">
      <c r="A200" s="35"/>
      <c r="B200" s="36"/>
      <c r="C200" s="208" t="s">
        <v>275</v>
      </c>
      <c r="D200" s="208" t="s">
        <v>118</v>
      </c>
      <c r="E200" s="209" t="s">
        <v>276</v>
      </c>
      <c r="F200" s="210" t="s">
        <v>277</v>
      </c>
      <c r="G200" s="211" t="s">
        <v>121</v>
      </c>
      <c r="H200" s="212">
        <v>4</v>
      </c>
      <c r="I200" s="213"/>
      <c r="J200" s="214">
        <f>ROUND(I200*H200,2)</f>
        <v>0</v>
      </c>
      <c r="K200" s="210" t="s">
        <v>1</v>
      </c>
      <c r="L200" s="41"/>
      <c r="M200" s="215" t="s">
        <v>1</v>
      </c>
      <c r="N200" s="216" t="s">
        <v>41</v>
      </c>
      <c r="O200" s="88"/>
      <c r="P200" s="217">
        <f>O200*H200</f>
        <v>0</v>
      </c>
      <c r="Q200" s="217">
        <v>0</v>
      </c>
      <c r="R200" s="217">
        <f>Q200*H200</f>
        <v>0</v>
      </c>
      <c r="S200" s="217">
        <v>0</v>
      </c>
      <c r="T200" s="218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19" t="s">
        <v>123</v>
      </c>
      <c r="AT200" s="219" t="s">
        <v>118</v>
      </c>
      <c r="AU200" s="219" t="s">
        <v>83</v>
      </c>
      <c r="AY200" s="14" t="s">
        <v>115</v>
      </c>
      <c r="BE200" s="220">
        <f>IF(N200="základní",J200,0)</f>
        <v>0</v>
      </c>
      <c r="BF200" s="220">
        <f>IF(N200="snížená",J200,0)</f>
        <v>0</v>
      </c>
      <c r="BG200" s="220">
        <f>IF(N200="zákl. přenesená",J200,0)</f>
        <v>0</v>
      </c>
      <c r="BH200" s="220">
        <f>IF(N200="sníž. přenesená",J200,0)</f>
        <v>0</v>
      </c>
      <c r="BI200" s="220">
        <f>IF(N200="nulová",J200,0)</f>
        <v>0</v>
      </c>
      <c r="BJ200" s="14" t="s">
        <v>81</v>
      </c>
      <c r="BK200" s="220">
        <f>ROUND(I200*H200,2)</f>
        <v>0</v>
      </c>
      <c r="BL200" s="14" t="s">
        <v>123</v>
      </c>
      <c r="BM200" s="219" t="s">
        <v>278</v>
      </c>
    </row>
    <row r="201" s="2" customFormat="1">
      <c r="A201" s="35"/>
      <c r="B201" s="36"/>
      <c r="C201" s="37"/>
      <c r="D201" s="221" t="s">
        <v>125</v>
      </c>
      <c r="E201" s="37"/>
      <c r="F201" s="222" t="s">
        <v>277</v>
      </c>
      <c r="G201" s="37"/>
      <c r="H201" s="37"/>
      <c r="I201" s="223"/>
      <c r="J201" s="37"/>
      <c r="K201" s="37"/>
      <c r="L201" s="41"/>
      <c r="M201" s="224"/>
      <c r="N201" s="225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125</v>
      </c>
      <c r="AU201" s="14" t="s">
        <v>83</v>
      </c>
    </row>
    <row r="202" s="2" customFormat="1">
      <c r="A202" s="35"/>
      <c r="B202" s="36"/>
      <c r="C202" s="37"/>
      <c r="D202" s="221" t="s">
        <v>155</v>
      </c>
      <c r="E202" s="37"/>
      <c r="F202" s="226" t="s">
        <v>279</v>
      </c>
      <c r="G202" s="37"/>
      <c r="H202" s="37"/>
      <c r="I202" s="223"/>
      <c r="J202" s="37"/>
      <c r="K202" s="37"/>
      <c r="L202" s="41"/>
      <c r="M202" s="237"/>
      <c r="N202" s="238"/>
      <c r="O202" s="239"/>
      <c r="P202" s="239"/>
      <c r="Q202" s="239"/>
      <c r="R202" s="239"/>
      <c r="S202" s="239"/>
      <c r="T202" s="240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4" t="s">
        <v>155</v>
      </c>
      <c r="AU202" s="14" t="s">
        <v>83</v>
      </c>
    </row>
    <row r="203" s="2" customFormat="1" ht="6.96" customHeight="1">
      <c r="A203" s="35"/>
      <c r="B203" s="63"/>
      <c r="C203" s="64"/>
      <c r="D203" s="64"/>
      <c r="E203" s="64"/>
      <c r="F203" s="64"/>
      <c r="G203" s="64"/>
      <c r="H203" s="64"/>
      <c r="I203" s="64"/>
      <c r="J203" s="64"/>
      <c r="K203" s="64"/>
      <c r="L203" s="41"/>
      <c r="M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</row>
  </sheetData>
  <sheetProtection sheet="1" autoFilter="0" formatColumns="0" formatRows="0" objects="1" scenarios="1" spinCount="100000" saltValue="LIxmaY4LRUj9iYVAgzvUIeYqgDBCl6fXkXdGMTAbaDmMkkTr2L7dMx8NX0N/NN72d+xHsv+orobwJaiNhb5GWg==" hashValue="thUhDfvmRPVU6HHZ9JUd+8M0Zt16tzbU9ieVbxOT5jHWk/VvPSh0FuD3jZLr7OG5xiCvvxVxlMsrUhIg5Vu23A==" algorithmName="SHA-512" password="CC35"/>
  <autoFilter ref="C121:K202"/>
  <mergeCells count="6">
    <mergeCell ref="E7:H7"/>
    <mergeCell ref="E16:H16"/>
    <mergeCell ref="E25:H25"/>
    <mergeCell ref="E85:H85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DiS. Michal Kubík</dc:creator>
  <cp:lastModifiedBy>DiS. Michal Kubík</cp:lastModifiedBy>
  <dcterms:created xsi:type="dcterms:W3CDTF">2025-02-25T14:36:44Z</dcterms:created>
  <dcterms:modified xsi:type="dcterms:W3CDTF">2025-02-25T14:36:46Z</dcterms:modified>
</cp:coreProperties>
</file>