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Common\U504\ZSM 2025\VN_Ludkovice_vrty_monitoring_2025\VD Ludkovice-vrty\CD\VÝKAZ VÝMĚR\"/>
    </mc:Choice>
  </mc:AlternateContent>
  <xr:revisionPtr revIDLastSave="0" documentId="13_ncr:1_{5C5917F4-C107-4046-B358-F65F800C3BC4}" xr6:coauthVersionLast="36" xr6:coauthVersionMax="36" xr10:uidLastSave="{00000000-0000-0000-0000-000000000000}"/>
  <bookViews>
    <workbookView xWindow="360" yWindow="270" windowWidth="18735" windowHeight="1221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46" i="12" l="1"/>
  <c r="E45" i="12" s="1"/>
  <c r="AC56" i="12" l="1"/>
  <c r="F39" i="1" s="1"/>
  <c r="F40" i="1" s="1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O39" i="12"/>
  <c r="G40" i="12"/>
  <c r="G39" i="12" s="1"/>
  <c r="I49" i="1" s="1"/>
  <c r="I40" i="12"/>
  <c r="I39" i="12" s="1"/>
  <c r="K40" i="12"/>
  <c r="K39" i="12" s="1"/>
  <c r="O40" i="12"/>
  <c r="Q40" i="12"/>
  <c r="Q39" i="12" s="1"/>
  <c r="U40" i="12"/>
  <c r="U39" i="12" s="1"/>
  <c r="G43" i="12"/>
  <c r="M43" i="12" s="1"/>
  <c r="M42" i="12" s="1"/>
  <c r="I43" i="12"/>
  <c r="I42" i="12" s="1"/>
  <c r="K43" i="12"/>
  <c r="K42" i="12" s="1"/>
  <c r="O43" i="12"/>
  <c r="O42" i="12" s="1"/>
  <c r="Q43" i="12"/>
  <c r="Q42" i="12" s="1"/>
  <c r="U43" i="12"/>
  <c r="U42" i="12" s="1"/>
  <c r="G45" i="12"/>
  <c r="G44" i="12" s="1"/>
  <c r="I51" i="1" s="1"/>
  <c r="I17" i="1" s="1"/>
  <c r="I45" i="12"/>
  <c r="I44" i="12" s="1"/>
  <c r="K45" i="12"/>
  <c r="K44" i="12" s="1"/>
  <c r="O45" i="12"/>
  <c r="O44" i="12" s="1"/>
  <c r="Q45" i="12"/>
  <c r="Q44" i="12" s="1"/>
  <c r="U45" i="12"/>
  <c r="U44" i="12" s="1"/>
  <c r="G48" i="12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O8" i="12" l="1"/>
  <c r="M40" i="12"/>
  <c r="M39" i="12" s="1"/>
  <c r="O20" i="12"/>
  <c r="K8" i="12"/>
  <c r="I8" i="12"/>
  <c r="I47" i="12"/>
  <c r="Q20" i="12"/>
  <c r="U47" i="12"/>
  <c r="G42" i="12"/>
  <c r="I50" i="1" s="1"/>
  <c r="K20" i="12"/>
  <c r="Q8" i="12"/>
  <c r="U8" i="12"/>
  <c r="G8" i="12"/>
  <c r="O47" i="12"/>
  <c r="AD56" i="12"/>
  <c r="G39" i="1" s="1"/>
  <c r="U20" i="12"/>
  <c r="G47" i="12"/>
  <c r="I52" i="1" s="1"/>
  <c r="I19" i="1" s="1"/>
  <c r="K47" i="12"/>
  <c r="Q47" i="12"/>
  <c r="M45" i="12"/>
  <c r="M44" i="12" s="1"/>
  <c r="I20" i="12"/>
  <c r="G23" i="1"/>
  <c r="M20" i="12"/>
  <c r="G20" i="12"/>
  <c r="I48" i="1" s="1"/>
  <c r="M9" i="12"/>
  <c r="M8" i="12" s="1"/>
  <c r="M48" i="12"/>
  <c r="M47" i="12" s="1"/>
  <c r="G40" i="1" l="1"/>
  <c r="H39" i="1"/>
  <c r="G56" i="12"/>
  <c r="I47" i="1"/>
  <c r="G24" i="1"/>
  <c r="I16" i="1" l="1"/>
  <c r="I21" i="1" s="1"/>
  <c r="I53" i="1"/>
  <c r="G25" i="1"/>
  <c r="G26" i="1" s="1"/>
  <c r="G29" i="1" s="1"/>
  <c r="G28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<sst xmlns="http://schemas.openxmlformats.org/spreadsheetml/2006/main" count="301" uniqueCount="175">
  <si>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</si>
  <si>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</si>
  <si>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</si>
  <si>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</si>
  <si>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</si>
  <si>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</si>
  <si>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</si>
  <si>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</si>
  <si>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</si>
  <si>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</si>
  <si>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</si>
  <si>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</si>
  <si>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</si>
  <si>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</si>
  <si>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</si>
  <si>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</si>
  <si>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</si>
  <si>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</si>
  <si>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</si>
  <si>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</si>
  <si>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</si>
  <si>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</si>
  <si>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</si>
  <si>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</si>
  <si>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</si>
  <si>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</si>
  <si>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</si>
  <si>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</si>
  <si>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</si>
  <si>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</si>
  <si>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</si>
  <si>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</si>
  <si>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</si>
  <si>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</si>
  <si>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</si>
  <si>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</si>
  <si>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</si>
  <si>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</si>
  <si>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</si>
  <si>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</si>
  <si>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</si>
  <si>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</si>
  <si>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Ludkovice</t>
  </si>
  <si>
    <t>Rozpočet:</t>
  </si>
  <si>
    <t>Misto</t>
  </si>
  <si>
    <t>Ing. František Marcián</t>
  </si>
  <si>
    <t>VN Ludkovice, doplnění pozorovacích vrtů a aut. měření průsaků SO-01 -Vrty</t>
  </si>
  <si>
    <t>Marcián František, Ing.</t>
  </si>
  <si>
    <t>Za Sokolovnou 323</t>
  </si>
  <si>
    <t>Rajhradice</t>
  </si>
  <si>
    <t>66461</t>
  </si>
  <si>
    <t>15226085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</si>
  <si>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</si>
  <si>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</si>
  <si>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</si>
  <si>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</si>
  <si>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</si>
  <si>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</si>
  <si>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</si>
  <si>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</si>
  <si>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</si>
  <si>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</si>
  <si>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</si>
  <si>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99</t>
  </si>
  <si>
    <t>Staveništní přesun hmot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</si>
  <si>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</si>
  <si>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</si>
  <si>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</si>
  <si>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</si>
  <si>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</si>
  <si>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</si>
  <si>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</si>
  <si>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</si>
  <si>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</si>
  <si>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</si>
  <si>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</si>
  <si>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</si>
  <si>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</si>
  <si>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</si>
  <si>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</si>
  <si>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</si>
  <si>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</si>
  <si>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</si>
  <si>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</si>
  <si>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</si>
  <si>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</si>
  <si>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</si>
  <si>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</si>
  <si>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</si>
  <si>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</si>
  <si>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</si>
  <si>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</si>
  <si>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</si>
  <si>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</si>
  <si>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</si>
  <si>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</si>
  <si>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131201110R00</t>
  </si>
  <si>
    <t>Hloubení nezapaž. jam hor.3 do 50 m3, STROJNĚ</t>
  </si>
  <si>
    <t>m3</t>
  </si>
  <si>
    <t>POL1_0</t>
  </si>
  <si>
    <t>Výkop patek:0,5*0,5*0,5*13</t>
  </si>
  <si>
    <t>VV</t>
  </si>
  <si>
    <t>182001112R00</t>
  </si>
  <si>
    <t>Plošná úprava terénu, nerovnosti do 10 cm svah 1:2</t>
  </si>
  <si>
    <t>m2</t>
  </si>
  <si>
    <t>Úprava okolí vrtů:13*4,0*4,0</t>
  </si>
  <si>
    <t>182303112R00</t>
  </si>
  <si>
    <t>Doplnění ornice tl. do 5 cm na svahu 1 : 2</t>
  </si>
  <si>
    <t>180401212R00</t>
  </si>
  <si>
    <t>Založení trávníku lučního výsevem ve svahu do 1:2</t>
  </si>
  <si>
    <t>Úprava okolí vrtů:4,0*4,0*13</t>
  </si>
  <si>
    <t>00572465R</t>
  </si>
  <si>
    <t>Směs travní standard PROFI, á 25 kg</t>
  </si>
  <si>
    <t>kg</t>
  </si>
  <si>
    <t>POL3_0</t>
  </si>
  <si>
    <t>Úprava okolí vrtů:4,0*4,0*13*0,0125</t>
  </si>
  <si>
    <t>262303382R00</t>
  </si>
  <si>
    <t>Vrty pro injekt.podzem.do 156 mm,4 st.,25 m,hor.3</t>
  </si>
  <si>
    <t>m</t>
  </si>
  <si>
    <t>21,0+11,0+8,0+21,0+9,0+19,0+8,0</t>
  </si>
  <si>
    <t>262603382R00</t>
  </si>
  <si>
    <t>Vrty pro injekt.podzem.do 156 mm,4 st.,25 m,hor.6</t>
  </si>
  <si>
    <t>0,5*7</t>
  </si>
  <si>
    <t>262009362R00</t>
  </si>
  <si>
    <t>Příplatek za výnos jádra podz.D do 156 mm,hl.25 m, popis hornin geologem+archivace</t>
  </si>
  <si>
    <t>.R00</t>
  </si>
  <si>
    <t>Zapuštění zárubnice z trub PVC, DN do 250</t>
  </si>
  <si>
    <t>21,0+11,0+8,0+21,0+9,0+19,0+8,0+7*0,7</t>
  </si>
  <si>
    <t>R</t>
  </si>
  <si>
    <t xml:space="preserve">Pažnice PVC  113x5,0 mm, perforovaná, závitový spoj, systém gweVERTI </t>
  </si>
  <si>
    <t>17,5+7,5+4,5+17,5+5,5+15,5+4,5</t>
  </si>
  <si>
    <t>Pažnice PVC  113x5,0 mm, plná, závitový spoj, systém gweVERTI -</t>
  </si>
  <si>
    <t>21,0+11,0+8,0+21,0+9,0+19,0+8,0+7*0,7-(17,5+7,5+4,5+17,5+5,5+15,5+4,5)</t>
  </si>
  <si>
    <t>Obsyp výpažnice z kameniva kopaného 1-4 mm</t>
  </si>
  <si>
    <t>3,14*((0,156/2*0,156/2)-(0,09/2*0,09/2))*(17,5+7,5+4,5+17,5+5,5+15,5+4,5)</t>
  </si>
  <si>
    <t>Jílocementová zálivka mezi výpažnicí a chráničkou</t>
  </si>
  <si>
    <t>ks</t>
  </si>
  <si>
    <t>Utěsnění vrtu- jíl bentonit mletý GA vč. dodávky</t>
  </si>
  <si>
    <t>281681151R00</t>
  </si>
  <si>
    <t>Hmoty pro injektáž nízkotl., jíl bentonit mletý GA</t>
  </si>
  <si>
    <t>t</t>
  </si>
  <si>
    <t>.AR</t>
  </si>
  <si>
    <t>Zátka PVC d 113 mm, systém gweVERTI</t>
  </si>
  <si>
    <t>kus</t>
  </si>
  <si>
    <t>329311115R00</t>
  </si>
  <si>
    <t>Konstrukce ostatní z bet.prostého C 30/37 XA3</t>
  </si>
  <si>
    <t>0,5*0,5*0,5*13</t>
  </si>
  <si>
    <t>998254011R00</t>
  </si>
  <si>
    <t>Přesun hmot pro studny jakéhokoliv rozsahu</t>
  </si>
  <si>
    <t>005111020R</t>
  </si>
  <si>
    <t>Vytyčení stavby</t>
  </si>
  <si>
    <t>Soubor</t>
  </si>
  <si>
    <t>005111021R</t>
  </si>
  <si>
    <t>Vytyčení inženýrských sítí</t>
  </si>
  <si>
    <t>005121010R</t>
  </si>
  <si>
    <t>Vybudování zařízení staveniště</t>
  </si>
  <si>
    <t>005121030R</t>
  </si>
  <si>
    <t>Odstranění zařízení staveniště</t>
  </si>
  <si>
    <t>.R</t>
  </si>
  <si>
    <t>Nivelační výškové zaměření zhlaví vrtů</t>
  </si>
  <si>
    <t>005241020R</t>
  </si>
  <si>
    <t xml:space="preserve">Geodetické zaměření skutečného provedení  </t>
  </si>
  <si>
    <t>005241010R</t>
  </si>
  <si>
    <t xml:space="preserve">Dokumentace skutečného provedení </t>
  </si>
  <si>
    <t/>
  </si>
  <si>
    <t>SUM</t>
  </si>
  <si>
    <t>POPUZIV</t>
  </si>
  <si>
    <t>END</t>
  </si>
  <si>
    <t>VN Ludkovice, doplnění pozorovacích vrtů a aut. měření průsaků SO-01 -Pozorovací vrty</t>
  </si>
  <si>
    <t>Položkový výkaz výměr</t>
  </si>
  <si>
    <t>VN Ludkovice, doplnění pozorovacích vrtů a aut. měření průsaků SO-01 Pozorovací vrty</t>
  </si>
  <si>
    <t>R00</t>
  </si>
  <si>
    <t>7*(20,4+14,41+0,82+3,7+0,62+0,16)+6*(20,4+14,41+0,82+0,62+0,16)+6.12+5.28+1.43+3.57+0.022</t>
  </si>
  <si>
    <t>Demontáž vrtů, vč.zem. prací, odvozu a uložení odpadu</t>
  </si>
  <si>
    <t xml:space="preserve">Výroba a montáž kov. atypických konstr. do 50 kg, nerez. zhlaví vrtů, šachta, dodávka + montáž,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</si>
</sst>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33" xfId="0" quotePrefix="1" applyNumberFormat="1" applyFont="1" applyBorder="1" applyAlignment="1">
      <alignment horizontal="right" vertical="top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opLeftCell="B24" zoomScaleNormal="100" zoomScaleSheetLayoutView="75" workbookViewId="0">
      <selection activeCell="L15" sqref="L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5" t="s">
        <v>169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81" t="s">
        <v>40</v>
      </c>
      <c r="C2" s="82"/>
      <c r="D2" s="220" t="s">
        <v>170</v>
      </c>
      <c r="E2" s="221"/>
      <c r="F2" s="221"/>
      <c r="G2" s="221"/>
      <c r="H2" s="221"/>
      <c r="I2" s="221"/>
      <c r="J2" s="222"/>
      <c r="O2" s="2"/>
    </row>
    <row r="3" spans="1:15" ht="23.25" customHeight="1" x14ac:dyDescent="0.2">
      <c r="A3" s="4"/>
      <c r="B3" s="83" t="s">
        <v>44</v>
      </c>
      <c r="C3" s="84"/>
      <c r="D3" s="248" t="s">
        <v>42</v>
      </c>
      <c r="E3" s="249"/>
      <c r="F3" s="249"/>
      <c r="G3" s="249"/>
      <c r="H3" s="249"/>
      <c r="I3" s="249"/>
      <c r="J3" s="250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47</v>
      </c>
      <c r="E11" s="227"/>
      <c r="F11" s="227"/>
      <c r="G11" s="227"/>
      <c r="H11" s="28" t="s">
        <v>33</v>
      </c>
      <c r="I11" s="94" t="s">
        <v>51</v>
      </c>
      <c r="J11" s="11"/>
    </row>
    <row r="12" spans="1:15" ht="15.75" customHeight="1" x14ac:dyDescent="0.2">
      <c r="A12" s="4"/>
      <c r="B12" s="41"/>
      <c r="C12" s="26"/>
      <c r="D12" s="246" t="s">
        <v>48</v>
      </c>
      <c r="E12" s="246"/>
      <c r="F12" s="246"/>
      <c r="G12" s="24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50</v>
      </c>
      <c r="D13" s="247" t="s">
        <v>49</v>
      </c>
      <c r="E13" s="247"/>
      <c r="F13" s="247"/>
      <c r="G13" s="24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44"/>
      <c r="H15" s="244"/>
      <c r="I15" s="244" t="s">
        <v>28</v>
      </c>
      <c r="J15" s="24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3"/>
      <c r="F16" s="224"/>
      <c r="G16" s="223"/>
      <c r="H16" s="224"/>
      <c r="I16" s="223">
        <f>SUMIF(F47:F52,A16,I47:I52)+SUMIF(F47:F52,"PSU",I47:I52)</f>
        <v>0</v>
      </c>
      <c r="J16" s="225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3"/>
      <c r="F17" s="224"/>
      <c r="G17" s="223"/>
      <c r="H17" s="224"/>
      <c r="I17" s="223">
        <f>SUMIF(F47:F52,A17,I47:I52)</f>
        <v>0</v>
      </c>
      <c r="J17" s="225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3"/>
      <c r="F18" s="224"/>
      <c r="G18" s="223"/>
      <c r="H18" s="224"/>
      <c r="I18" s="223">
        <f>SUMIF(F47:F52,A18,I47:I52)</f>
        <v>0</v>
      </c>
      <c r="J18" s="225"/>
    </row>
    <row r="19" spans="1:10" ht="23.25" customHeight="1" x14ac:dyDescent="0.2">
      <c r="A19" s="141" t="s">
        <v>67</v>
      </c>
      <c r="B19" s="142" t="s">
        <v>26</v>
      </c>
      <c r="C19" s="58"/>
      <c r="D19" s="59"/>
      <c r="E19" s="223"/>
      <c r="F19" s="224"/>
      <c r="G19" s="223"/>
      <c r="H19" s="224"/>
      <c r="I19" s="223">
        <f>SUMIF(F47:F52,A19,I47:I52)</f>
        <v>0</v>
      </c>
      <c r="J19" s="225"/>
    </row>
    <row r="20" spans="1:10" ht="23.25" customHeight="1" x14ac:dyDescent="0.2">
      <c r="A20" s="141" t="s">
        <v>68</v>
      </c>
      <c r="B20" s="142" t="s">
        <v>27</v>
      </c>
      <c r="C20" s="58"/>
      <c r="D20" s="59"/>
      <c r="E20" s="223"/>
      <c r="F20" s="224"/>
      <c r="G20" s="223"/>
      <c r="H20" s="224"/>
      <c r="I20" s="223">
        <f>SUMIF(F47:F52,A20,I47:I52)</f>
        <v>0</v>
      </c>
      <c r="J20" s="225"/>
    </row>
    <row r="21" spans="1:10" ht="23.25" customHeight="1" x14ac:dyDescent="0.2">
      <c r="A21" s="4"/>
      <c r="B21" s="74" t="s">
        <v>28</v>
      </c>
      <c r="C21" s="75"/>
      <c r="D21" s="76"/>
      <c r="E21" s="233"/>
      <c r="F21" s="242"/>
      <c r="G21" s="233"/>
      <c r="H21" s="242"/>
      <c r="I21" s="233">
        <f>SUM(I16:J20)</f>
        <v>0</v>
      </c>
      <c r="J21" s="23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ZakladDPHSni*SazbaDPH1/100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ZakladDPHZakl*SazbaDPH2/100</f>
        <v>0</v>
      </c>
      <c r="H26" s="239"/>
      <c r="I26" s="23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3">
        <f>ZakladDPHSniVypocet+ZakladDPHZaklVypocet</f>
        <v>0</v>
      </c>
      <c r="H28" s="243"/>
      <c r="I28" s="24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1">
        <f>ZakladDPHSni+DPHSni+ZakladDPHZakl+DPHZakl+Zaokrouhleni</f>
        <v>0</v>
      </c>
      <c r="H29" s="241"/>
      <c r="I29" s="241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45751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11" t="s">
        <v>46</v>
      </c>
      <c r="D39" s="212"/>
      <c r="E39" s="212"/>
      <c r="F39" s="108">
        <f>'Rozpočet Pol'!AC56</f>
        <v>0</v>
      </c>
      <c r="G39" s="109">
        <f>'Rozpočet Pol'!AD56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3" t="s">
        <v>53</v>
      </c>
      <c r="C40" s="214"/>
      <c r="D40" s="214"/>
      <c r="E40" s="21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16" t="s">
        <v>28</v>
      </c>
      <c r="J46" s="216"/>
    </row>
    <row r="47" spans="1:10" ht="25.5" customHeight="1" x14ac:dyDescent="0.2">
      <c r="A47" s="122"/>
      <c r="B47" s="130" t="s">
        <v>57</v>
      </c>
      <c r="C47" s="218" t="s">
        <v>58</v>
      </c>
      <c r="D47" s="219"/>
      <c r="E47" s="219"/>
      <c r="F47" s="132" t="s">
        <v>23</v>
      </c>
      <c r="G47" s="133"/>
      <c r="H47" s="133"/>
      <c r="I47" s="217">
        <f>'Rozpočet Pol'!G8</f>
        <v>0</v>
      </c>
      <c r="J47" s="217"/>
    </row>
    <row r="48" spans="1:10" ht="25.5" customHeight="1" x14ac:dyDescent="0.2">
      <c r="A48" s="122"/>
      <c r="B48" s="124" t="s">
        <v>59</v>
      </c>
      <c r="C48" s="209" t="s">
        <v>60</v>
      </c>
      <c r="D48" s="210"/>
      <c r="E48" s="210"/>
      <c r="F48" s="134" t="s">
        <v>23</v>
      </c>
      <c r="G48" s="135"/>
      <c r="H48" s="135"/>
      <c r="I48" s="208">
        <f>'Rozpočet Pol'!G20</f>
        <v>0</v>
      </c>
      <c r="J48" s="208"/>
    </row>
    <row r="49" spans="1:10" ht="25.5" customHeight="1" x14ac:dyDescent="0.2">
      <c r="A49" s="122"/>
      <c r="B49" s="124" t="s">
        <v>61</v>
      </c>
      <c r="C49" s="209" t="s">
        <v>62</v>
      </c>
      <c r="D49" s="210"/>
      <c r="E49" s="210"/>
      <c r="F49" s="134" t="s">
        <v>23</v>
      </c>
      <c r="G49" s="135"/>
      <c r="H49" s="135"/>
      <c r="I49" s="208">
        <f>'Rozpočet Pol'!G39</f>
        <v>0</v>
      </c>
      <c r="J49" s="208"/>
    </row>
    <row r="50" spans="1:10" ht="25.5" customHeight="1" x14ac:dyDescent="0.2">
      <c r="A50" s="122"/>
      <c r="B50" s="124" t="s">
        <v>63</v>
      </c>
      <c r="C50" s="209" t="s">
        <v>64</v>
      </c>
      <c r="D50" s="210"/>
      <c r="E50" s="210"/>
      <c r="F50" s="134" t="s">
        <v>23</v>
      </c>
      <c r="G50" s="135"/>
      <c r="H50" s="135"/>
      <c r="I50" s="208">
        <f>'Rozpočet Pol'!G42</f>
        <v>0</v>
      </c>
      <c r="J50" s="208"/>
    </row>
    <row r="51" spans="1:10" ht="25.5" customHeight="1" x14ac:dyDescent="0.2">
      <c r="A51" s="122"/>
      <c r="B51" s="124" t="s">
        <v>65</v>
      </c>
      <c r="C51" s="209" t="s">
        <v>66</v>
      </c>
      <c r="D51" s="210"/>
      <c r="E51" s="210"/>
      <c r="F51" s="134" t="s">
        <v>24</v>
      </c>
      <c r="G51" s="135"/>
      <c r="H51" s="135"/>
      <c r="I51" s="208">
        <f>'Rozpočet Pol'!G44</f>
        <v>0</v>
      </c>
      <c r="J51" s="208"/>
    </row>
    <row r="52" spans="1:10" ht="25.5" customHeight="1" x14ac:dyDescent="0.2">
      <c r="A52" s="122"/>
      <c r="B52" s="131" t="s">
        <v>67</v>
      </c>
      <c r="C52" s="205" t="s">
        <v>26</v>
      </c>
      <c r="D52" s="206"/>
      <c r="E52" s="206"/>
      <c r="F52" s="136" t="s">
        <v>67</v>
      </c>
      <c r="G52" s="137"/>
      <c r="H52" s="137"/>
      <c r="I52" s="204">
        <f>'Rozpočet Pol'!G47</f>
        <v>0</v>
      </c>
      <c r="J52" s="204"/>
    </row>
    <row r="53" spans="1:10" ht="25.5" customHeight="1" x14ac:dyDescent="0.2">
      <c r="A53" s="123"/>
      <c r="B53" s="127" t="s">
        <v>1</v>
      </c>
      <c r="C53" s="127"/>
      <c r="D53" s="128"/>
      <c r="E53" s="128"/>
      <c r="F53" s="138"/>
      <c r="G53" s="139"/>
      <c r="H53" s="139"/>
      <c r="I53" s="207">
        <f>SUM(I47:I52)</f>
        <v>0</v>
      </c>
      <c r="J53" s="207"/>
    </row>
    <row r="54" spans="1:10" x14ac:dyDescent="0.2">
      <c r="F54" s="140"/>
      <c r="G54" s="96"/>
      <c r="H54" s="140"/>
      <c r="I54" s="96"/>
      <c r="J54" s="96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66"/>
  <sheetViews>
    <sheetView tabSelected="1" topLeftCell="A27" workbookViewId="0">
      <selection activeCell="V43" sqref="V43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9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7" t="s">
        <v>169</v>
      </c>
      <c r="B1" s="267"/>
      <c r="C1" s="267"/>
      <c r="D1" s="267"/>
      <c r="E1" s="267"/>
      <c r="F1" s="267"/>
      <c r="G1" s="267"/>
      <c r="AE1" t="s">
        <v>70</v>
      </c>
    </row>
    <row r="2" spans="1:60" ht="24.95" customHeight="1" x14ac:dyDescent="0.2">
      <c r="A2" s="145" t="s">
        <v>69</v>
      </c>
      <c r="B2" s="143"/>
      <c r="C2" s="268" t="s">
        <v>168</v>
      </c>
      <c r="D2" s="269"/>
      <c r="E2" s="269"/>
      <c r="F2" s="269"/>
      <c r="G2" s="270"/>
      <c r="AE2" t="s">
        <v>71</v>
      </c>
    </row>
    <row r="3" spans="1:60" ht="24.95" customHeight="1" x14ac:dyDescent="0.2">
      <c r="A3" s="146" t="s">
        <v>7</v>
      </c>
      <c r="B3" s="144"/>
      <c r="C3" s="271" t="s">
        <v>42</v>
      </c>
      <c r="D3" s="272"/>
      <c r="E3" s="272"/>
      <c r="F3" s="272"/>
      <c r="G3" s="273"/>
      <c r="AE3" t="s">
        <v>72</v>
      </c>
    </row>
    <row r="4" spans="1:60" ht="24.95" hidden="1" customHeight="1" x14ac:dyDescent="0.2">
      <c r="A4" s="146" t="s">
        <v>8</v>
      </c>
      <c r="B4" s="144"/>
      <c r="C4" s="271"/>
      <c r="D4" s="272"/>
      <c r="E4" s="272"/>
      <c r="F4" s="272"/>
      <c r="G4" s="273"/>
      <c r="AE4" t="s">
        <v>73</v>
      </c>
    </row>
    <row r="5" spans="1:60" hidden="1" x14ac:dyDescent="0.2">
      <c r="A5" s="147" t="s">
        <v>74</v>
      </c>
      <c r="B5" s="148"/>
      <c r="C5" s="149"/>
      <c r="D5" s="150"/>
      <c r="E5" s="150"/>
      <c r="F5" s="150"/>
      <c r="G5" s="151"/>
      <c r="AE5" t="s">
        <v>75</v>
      </c>
    </row>
    <row r="7" spans="1:60" ht="38.25" x14ac:dyDescent="0.2">
      <c r="A7" s="156" t="s">
        <v>76</v>
      </c>
      <c r="B7" s="157" t="s">
        <v>77</v>
      </c>
      <c r="C7" s="157" t="s">
        <v>78</v>
      </c>
      <c r="D7" s="156" t="s">
        <v>79</v>
      </c>
      <c r="E7" s="156" t="s">
        <v>80</v>
      </c>
      <c r="F7" s="152" t="s">
        <v>81</v>
      </c>
      <c r="G7" s="175" t="s">
        <v>28</v>
      </c>
      <c r="H7" s="176" t="s">
        <v>29</v>
      </c>
      <c r="I7" s="176" t="s">
        <v>82</v>
      </c>
      <c r="J7" s="176" t="s">
        <v>30</v>
      </c>
      <c r="K7" s="176" t="s">
        <v>83</v>
      </c>
      <c r="L7" s="176" t="s">
        <v>84</v>
      </c>
      <c r="M7" s="176" t="s">
        <v>85</v>
      </c>
      <c r="N7" s="176" t="s">
        <v>86</v>
      </c>
      <c r="O7" s="176" t="s">
        <v>87</v>
      </c>
      <c r="P7" s="176" t="s">
        <v>88</v>
      </c>
      <c r="Q7" s="176" t="s">
        <v>89</v>
      </c>
      <c r="R7" s="176" t="s">
        <v>90</v>
      </c>
      <c r="S7" s="176" t="s">
        <v>91</v>
      </c>
      <c r="T7" s="176" t="s">
        <v>92</v>
      </c>
      <c r="U7" s="159" t="s">
        <v>93</v>
      </c>
    </row>
    <row r="8" spans="1:60" x14ac:dyDescent="0.2">
      <c r="A8" s="177" t="s">
        <v>94</v>
      </c>
      <c r="B8" s="178" t="s">
        <v>57</v>
      </c>
      <c r="C8" s="179" t="s">
        <v>58</v>
      </c>
      <c r="D8" s="180"/>
      <c r="E8" s="181"/>
      <c r="F8" s="182"/>
      <c r="G8" s="182">
        <f>SUMIF(AE9:AE18,"&lt;&gt;NOR",G9:G18)</f>
        <v>0</v>
      </c>
      <c r="H8" s="182"/>
      <c r="I8" s="182">
        <f>SUM(I9:I18)</f>
        <v>0</v>
      </c>
      <c r="J8" s="182"/>
      <c r="K8" s="182">
        <f>SUM(K9:K18)</f>
        <v>0</v>
      </c>
      <c r="L8" s="182"/>
      <c r="M8" s="182">
        <f>SUM(M9:M18)</f>
        <v>0</v>
      </c>
      <c r="N8" s="158"/>
      <c r="O8" s="158">
        <f>SUM(O9:O19)</f>
        <v>0.125</v>
      </c>
      <c r="P8" s="158"/>
      <c r="Q8" s="158">
        <f>SUM(Q9:Q18)</f>
        <v>0</v>
      </c>
      <c r="R8" s="158"/>
      <c r="S8" s="158"/>
      <c r="T8" s="177"/>
      <c r="U8" s="158">
        <f>SUM(U9:U18)</f>
        <v>69.489999999999995</v>
      </c>
      <c r="AE8" t="s">
        <v>95</v>
      </c>
    </row>
    <row r="9" spans="1:60" outlineLevel="1" x14ac:dyDescent="0.2">
      <c r="A9" s="154">
        <v>1</v>
      </c>
      <c r="B9" s="160" t="s">
        <v>96</v>
      </c>
      <c r="C9" s="195" t="s">
        <v>97</v>
      </c>
      <c r="D9" s="162" t="s">
        <v>98</v>
      </c>
      <c r="E9" s="169">
        <v>1.625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0.26666000000000001</v>
      </c>
      <c r="U9" s="163">
        <f>ROUND(E9*T9,2)</f>
        <v>0.43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99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100</v>
      </c>
      <c r="D10" s="165"/>
      <c r="E10" s="170">
        <v>1.625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101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0" t="s">
        <v>102</v>
      </c>
      <c r="C11" s="195" t="s">
        <v>103</v>
      </c>
      <c r="D11" s="162" t="s">
        <v>104</v>
      </c>
      <c r="E11" s="169">
        <v>208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63">
        <v>0</v>
      </c>
      <c r="O11" s="163">
        <f>ROUND(E11*N11,5)</f>
        <v>0</v>
      </c>
      <c r="P11" s="163">
        <v>0</v>
      </c>
      <c r="Q11" s="163">
        <f>ROUND(E11*P11,5)</f>
        <v>0</v>
      </c>
      <c r="R11" s="163"/>
      <c r="S11" s="163"/>
      <c r="T11" s="164">
        <v>0.17100000000000001</v>
      </c>
      <c r="U11" s="163">
        <f>ROUND(E11*T11,2)</f>
        <v>35.57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99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6" t="s">
        <v>105</v>
      </c>
      <c r="D12" s="165"/>
      <c r="E12" s="170">
        <v>208</v>
      </c>
      <c r="F12" s="173"/>
      <c r="G12" s="173"/>
      <c r="H12" s="173"/>
      <c r="I12" s="173"/>
      <c r="J12" s="173"/>
      <c r="K12" s="173"/>
      <c r="L12" s="173"/>
      <c r="M12" s="173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101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3</v>
      </c>
      <c r="B13" s="160" t="s">
        <v>106</v>
      </c>
      <c r="C13" s="195" t="s">
        <v>107</v>
      </c>
      <c r="D13" s="162" t="s">
        <v>104</v>
      </c>
      <c r="E13" s="169">
        <v>208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0.114</v>
      </c>
      <c r="U13" s="163">
        <f>ROUND(E13*T13,2)</f>
        <v>23.71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99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6" t="s">
        <v>105</v>
      </c>
      <c r="D14" s="165"/>
      <c r="E14" s="170">
        <v>208</v>
      </c>
      <c r="F14" s="173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101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4</v>
      </c>
      <c r="B15" s="160" t="s">
        <v>108</v>
      </c>
      <c r="C15" s="195" t="s">
        <v>109</v>
      </c>
      <c r="D15" s="162" t="s">
        <v>104</v>
      </c>
      <c r="E15" s="169">
        <v>208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3">
        <v>0</v>
      </c>
      <c r="O15" s="163">
        <f>ROUND(E15*N15,5)</f>
        <v>0</v>
      </c>
      <c r="P15" s="163">
        <v>0</v>
      </c>
      <c r="Q15" s="163">
        <f>ROUND(E15*P15,5)</f>
        <v>0</v>
      </c>
      <c r="R15" s="163"/>
      <c r="S15" s="163"/>
      <c r="T15" s="164">
        <v>4.7E-2</v>
      </c>
      <c r="U15" s="163">
        <f>ROUND(E15*T15,2)</f>
        <v>9.7799999999999994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99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6" t="s">
        <v>110</v>
      </c>
      <c r="D16" s="165"/>
      <c r="E16" s="170">
        <v>208</v>
      </c>
      <c r="F16" s="173"/>
      <c r="G16" s="173"/>
      <c r="H16" s="173"/>
      <c r="I16" s="173"/>
      <c r="J16" s="173"/>
      <c r="K16" s="173"/>
      <c r="L16" s="173"/>
      <c r="M16" s="173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101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5</v>
      </c>
      <c r="B17" s="160" t="s">
        <v>111</v>
      </c>
      <c r="C17" s="195" t="s">
        <v>112</v>
      </c>
      <c r="D17" s="162" t="s">
        <v>113</v>
      </c>
      <c r="E17" s="169">
        <v>2.6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3">
        <v>1E-3</v>
      </c>
      <c r="O17" s="163">
        <f>ROUND(E17*N17,5)</f>
        <v>2.5999999999999999E-3</v>
      </c>
      <c r="P17" s="163">
        <v>0</v>
      </c>
      <c r="Q17" s="163">
        <f>ROUND(E17*P17,5)</f>
        <v>0</v>
      </c>
      <c r="R17" s="163"/>
      <c r="S17" s="163"/>
      <c r="T17" s="164">
        <v>0</v>
      </c>
      <c r="U17" s="163">
        <f>ROUND(E17*T17,2)</f>
        <v>0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114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6" t="s">
        <v>115</v>
      </c>
      <c r="D18" s="165"/>
      <c r="E18" s="170">
        <v>2.6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101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5.0999999999999996</v>
      </c>
      <c r="B19" s="154" t="s">
        <v>128</v>
      </c>
      <c r="C19" s="154" t="s">
        <v>173</v>
      </c>
      <c r="D19" s="154" t="s">
        <v>136</v>
      </c>
      <c r="E19" s="169">
        <v>6</v>
      </c>
      <c r="F19" s="154"/>
      <c r="G19" s="173">
        <v>0</v>
      </c>
      <c r="H19" s="154"/>
      <c r="I19" s="154"/>
      <c r="J19" s="154"/>
      <c r="K19" s="154"/>
      <c r="L19" s="154"/>
      <c r="M19" s="154"/>
      <c r="N19" s="163">
        <v>2.0400000000000001E-2</v>
      </c>
      <c r="O19" s="154">
        <v>0.12239999999999999</v>
      </c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x14ac:dyDescent="0.2">
      <c r="A20" s="155" t="s">
        <v>94</v>
      </c>
      <c r="B20" s="161" t="s">
        <v>59</v>
      </c>
      <c r="C20" s="197" t="s">
        <v>60</v>
      </c>
      <c r="D20" s="166"/>
      <c r="E20" s="171"/>
      <c r="F20" s="174"/>
      <c r="G20" s="174">
        <f>SUMIF(AE21:AE38,"&lt;&gt;NOR",G21:G38)</f>
        <v>0</v>
      </c>
      <c r="H20" s="174"/>
      <c r="I20" s="174">
        <f>SUM(I21:I38)</f>
        <v>0</v>
      </c>
      <c r="J20" s="174"/>
      <c r="K20" s="174">
        <f>SUM(K21:K38)</f>
        <v>0</v>
      </c>
      <c r="L20" s="174"/>
      <c r="M20" s="174">
        <f>SUM(M21:M38)</f>
        <v>0</v>
      </c>
      <c r="N20" s="167"/>
      <c r="O20" s="167">
        <f>SUM(O21:O38)</f>
        <v>2.0617000000000001</v>
      </c>
      <c r="P20" s="167"/>
      <c r="Q20" s="167">
        <f>SUM(Q21:Q38)</f>
        <v>0</v>
      </c>
      <c r="R20" s="167"/>
      <c r="S20" s="167"/>
      <c r="T20" s="168"/>
      <c r="U20" s="167">
        <f>SUM(U21:U38)</f>
        <v>629.2600000000001</v>
      </c>
      <c r="AE20" t="s">
        <v>95</v>
      </c>
    </row>
    <row r="21" spans="1:60" outlineLevel="1" x14ac:dyDescent="0.2">
      <c r="A21" s="154">
        <v>6</v>
      </c>
      <c r="B21" s="160" t="s">
        <v>116</v>
      </c>
      <c r="C21" s="195" t="s">
        <v>117</v>
      </c>
      <c r="D21" s="162" t="s">
        <v>118</v>
      </c>
      <c r="E21" s="169">
        <v>97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63">
        <v>2.48E-3</v>
      </c>
      <c r="O21" s="163">
        <f>ROUND(E21*N21,5)</f>
        <v>0.24056</v>
      </c>
      <c r="P21" s="163">
        <v>0</v>
      </c>
      <c r="Q21" s="163">
        <f>ROUND(E21*P21,5)</f>
        <v>0</v>
      </c>
      <c r="R21" s="163"/>
      <c r="S21" s="163"/>
      <c r="T21" s="164">
        <v>4.1879999999999997</v>
      </c>
      <c r="U21" s="163">
        <f>ROUND(E21*T21,2)</f>
        <v>406.24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99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6" t="s">
        <v>119</v>
      </c>
      <c r="D22" s="165"/>
      <c r="E22" s="170">
        <v>97</v>
      </c>
      <c r="F22" s="173"/>
      <c r="G22" s="173"/>
      <c r="H22" s="173"/>
      <c r="I22" s="173"/>
      <c r="J22" s="173"/>
      <c r="K22" s="173"/>
      <c r="L22" s="173"/>
      <c r="M22" s="173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101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7</v>
      </c>
      <c r="B23" s="160" t="s">
        <v>120</v>
      </c>
      <c r="C23" s="195" t="s">
        <v>121</v>
      </c>
      <c r="D23" s="162" t="s">
        <v>118</v>
      </c>
      <c r="E23" s="169">
        <v>3.5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63">
        <v>4.9300000000000004E-3</v>
      </c>
      <c r="O23" s="163">
        <f>ROUND(E23*N23,5)</f>
        <v>1.7260000000000001E-2</v>
      </c>
      <c r="P23" s="163">
        <v>0</v>
      </c>
      <c r="Q23" s="163">
        <f>ROUND(E23*P23,5)</f>
        <v>0</v>
      </c>
      <c r="R23" s="163"/>
      <c r="S23" s="163"/>
      <c r="T23" s="164">
        <v>8.3219999999999992</v>
      </c>
      <c r="U23" s="163">
        <f>ROUND(E23*T23,2)</f>
        <v>29.13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99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6" t="s">
        <v>122</v>
      </c>
      <c r="D24" s="165"/>
      <c r="E24" s="170">
        <v>3.5</v>
      </c>
      <c r="F24" s="173"/>
      <c r="G24" s="173"/>
      <c r="H24" s="173"/>
      <c r="I24" s="173"/>
      <c r="J24" s="173"/>
      <c r="K24" s="173"/>
      <c r="L24" s="173"/>
      <c r="M24" s="173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101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>
        <v>8</v>
      </c>
      <c r="B25" s="160" t="s">
        <v>123</v>
      </c>
      <c r="C25" s="195" t="s">
        <v>124</v>
      </c>
      <c r="D25" s="162" t="s">
        <v>118</v>
      </c>
      <c r="E25" s="169">
        <v>97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63">
        <v>6.2E-4</v>
      </c>
      <c r="O25" s="163">
        <f>ROUND(E25*N25,5)</f>
        <v>6.0139999999999999E-2</v>
      </c>
      <c r="P25" s="163">
        <v>0</v>
      </c>
      <c r="Q25" s="163">
        <f>ROUND(E25*P25,5)</f>
        <v>0</v>
      </c>
      <c r="R25" s="163"/>
      <c r="S25" s="163"/>
      <c r="T25" s="164">
        <v>1.0469999999999999</v>
      </c>
      <c r="U25" s="163">
        <f>ROUND(E25*T25,2)</f>
        <v>101.56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99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6" t="s">
        <v>119</v>
      </c>
      <c r="D26" s="165"/>
      <c r="E26" s="170">
        <v>97</v>
      </c>
      <c r="F26" s="173"/>
      <c r="G26" s="173"/>
      <c r="H26" s="173"/>
      <c r="I26" s="173"/>
      <c r="J26" s="173"/>
      <c r="K26" s="173"/>
      <c r="L26" s="173"/>
      <c r="M26" s="173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101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9</v>
      </c>
      <c r="B27" s="160" t="s">
        <v>125</v>
      </c>
      <c r="C27" s="195" t="s">
        <v>126</v>
      </c>
      <c r="D27" s="162" t="s">
        <v>118</v>
      </c>
      <c r="E27" s="169">
        <v>101.9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63">
        <v>0</v>
      </c>
      <c r="O27" s="163">
        <f>ROUND(E27*N27,5)</f>
        <v>0</v>
      </c>
      <c r="P27" s="163">
        <v>0</v>
      </c>
      <c r="Q27" s="163">
        <f>ROUND(E27*P27,5)</f>
        <v>0</v>
      </c>
      <c r="R27" s="163"/>
      <c r="S27" s="163"/>
      <c r="T27" s="164">
        <v>0.9</v>
      </c>
      <c r="U27" s="163">
        <f>ROUND(E27*T27,2)</f>
        <v>91.71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99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6" t="s">
        <v>127</v>
      </c>
      <c r="D28" s="165"/>
      <c r="E28" s="170">
        <v>101.9</v>
      </c>
      <c r="F28" s="173"/>
      <c r="G28" s="173"/>
      <c r="H28" s="173"/>
      <c r="I28" s="173"/>
      <c r="J28" s="173"/>
      <c r="K28" s="173"/>
      <c r="L28" s="173"/>
      <c r="M28" s="173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101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>
        <v>10</v>
      </c>
      <c r="B29" s="160" t="s">
        <v>128</v>
      </c>
      <c r="C29" s="195" t="s">
        <v>129</v>
      </c>
      <c r="D29" s="162" t="s">
        <v>118</v>
      </c>
      <c r="E29" s="169">
        <v>72.5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63">
        <v>1.5E-3</v>
      </c>
      <c r="O29" s="163">
        <f>ROUND(E29*N29,5)</f>
        <v>0.10875</v>
      </c>
      <c r="P29" s="163">
        <v>0</v>
      </c>
      <c r="Q29" s="163">
        <f>ROUND(E29*P29,5)</f>
        <v>0</v>
      </c>
      <c r="R29" s="163"/>
      <c r="S29" s="163"/>
      <c r="T29" s="164">
        <v>0</v>
      </c>
      <c r="U29" s="163">
        <f>ROUND(E29*T29,2)</f>
        <v>0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114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6" t="s">
        <v>130</v>
      </c>
      <c r="D30" s="165"/>
      <c r="E30" s="170">
        <v>72.5</v>
      </c>
      <c r="F30" s="173"/>
      <c r="G30" s="173"/>
      <c r="H30" s="173"/>
      <c r="I30" s="173"/>
      <c r="J30" s="173"/>
      <c r="K30" s="173"/>
      <c r="L30" s="173"/>
      <c r="M30" s="173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101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54">
        <v>11</v>
      </c>
      <c r="B31" s="160" t="s">
        <v>128</v>
      </c>
      <c r="C31" s="195" t="s">
        <v>131</v>
      </c>
      <c r="D31" s="162" t="s">
        <v>118</v>
      </c>
      <c r="E31" s="169">
        <v>29.4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63">
        <v>1.5E-3</v>
      </c>
      <c r="O31" s="163">
        <f>ROUND(E31*N31,5)</f>
        <v>4.41E-2</v>
      </c>
      <c r="P31" s="163">
        <v>0</v>
      </c>
      <c r="Q31" s="163">
        <f>ROUND(E31*P31,5)</f>
        <v>0</v>
      </c>
      <c r="R31" s="163"/>
      <c r="S31" s="163"/>
      <c r="T31" s="164">
        <v>0</v>
      </c>
      <c r="U31" s="163">
        <f>ROUND(E31*T31,2)</f>
        <v>0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114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/>
      <c r="B32" s="160"/>
      <c r="C32" s="196" t="s">
        <v>132</v>
      </c>
      <c r="D32" s="165"/>
      <c r="E32" s="170">
        <v>29.4</v>
      </c>
      <c r="F32" s="173"/>
      <c r="G32" s="173"/>
      <c r="H32" s="173"/>
      <c r="I32" s="173"/>
      <c r="J32" s="173"/>
      <c r="K32" s="173"/>
      <c r="L32" s="173"/>
      <c r="M32" s="173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101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12</v>
      </c>
      <c r="B33" s="160" t="s">
        <v>125</v>
      </c>
      <c r="C33" s="195" t="s">
        <v>133</v>
      </c>
      <c r="D33" s="162" t="s">
        <v>98</v>
      </c>
      <c r="E33" s="169">
        <v>0.92403135000000003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63">
        <v>1.5948500000000001</v>
      </c>
      <c r="O33" s="163">
        <f>ROUND(E33*N33,5)</f>
        <v>1.4736899999999999</v>
      </c>
      <c r="P33" s="163">
        <v>0</v>
      </c>
      <c r="Q33" s="163">
        <f>ROUND(E33*P33,5)</f>
        <v>0</v>
      </c>
      <c r="R33" s="163"/>
      <c r="S33" s="163"/>
      <c r="T33" s="164">
        <v>0.67</v>
      </c>
      <c r="U33" s="163">
        <f>ROUND(E33*T33,2)</f>
        <v>0.62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99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/>
      <c r="B34" s="160"/>
      <c r="C34" s="196" t="s">
        <v>134</v>
      </c>
      <c r="D34" s="165"/>
      <c r="E34" s="170">
        <v>0.92403135000000003</v>
      </c>
      <c r="F34" s="173"/>
      <c r="G34" s="173"/>
      <c r="H34" s="173"/>
      <c r="I34" s="173"/>
      <c r="J34" s="173"/>
      <c r="K34" s="173"/>
      <c r="L34" s="173"/>
      <c r="M34" s="173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101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13</v>
      </c>
      <c r="B35" s="160" t="s">
        <v>125</v>
      </c>
      <c r="C35" s="195" t="s">
        <v>135</v>
      </c>
      <c r="D35" s="162" t="s">
        <v>136</v>
      </c>
      <c r="E35" s="169">
        <v>13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63">
        <v>5.0000000000000001E-3</v>
      </c>
      <c r="O35" s="163">
        <f>ROUND(E35*N35,5)</f>
        <v>6.5000000000000002E-2</v>
      </c>
      <c r="P35" s="163">
        <v>0</v>
      </c>
      <c r="Q35" s="163">
        <f>ROUND(E35*P35,5)</f>
        <v>0</v>
      </c>
      <c r="R35" s="163"/>
      <c r="S35" s="163"/>
      <c r="T35" s="164">
        <v>0</v>
      </c>
      <c r="U35" s="163">
        <f>ROUND(E35*T35,2)</f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99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14</v>
      </c>
      <c r="B36" s="160" t="s">
        <v>125</v>
      </c>
      <c r="C36" s="195" t="s">
        <v>137</v>
      </c>
      <c r="D36" s="162" t="s">
        <v>136</v>
      </c>
      <c r="E36" s="169">
        <v>7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63">
        <v>5.0000000000000001E-3</v>
      </c>
      <c r="O36" s="163">
        <f>ROUND(E36*N36,5)</f>
        <v>3.5000000000000003E-2</v>
      </c>
      <c r="P36" s="163">
        <v>0</v>
      </c>
      <c r="Q36" s="163">
        <f>ROUND(E36*P36,5)</f>
        <v>0</v>
      </c>
      <c r="R36" s="163"/>
      <c r="S36" s="163"/>
      <c r="T36" s="164">
        <v>0</v>
      </c>
      <c r="U36" s="163">
        <f>ROUND(E36*T36,2)</f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99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15</v>
      </c>
      <c r="B37" s="160" t="s">
        <v>138</v>
      </c>
      <c r="C37" s="195" t="s">
        <v>139</v>
      </c>
      <c r="D37" s="162" t="s">
        <v>140</v>
      </c>
      <c r="E37" s="169">
        <v>1.6059027600000001E-2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63">
        <v>1.0711999999999999</v>
      </c>
      <c r="O37" s="163">
        <f>ROUND(E37*N37,5)</f>
        <v>1.72E-2</v>
      </c>
      <c r="P37" s="163">
        <v>0</v>
      </c>
      <c r="Q37" s="163">
        <f>ROUND(E37*P37,5)</f>
        <v>0</v>
      </c>
      <c r="R37" s="163"/>
      <c r="S37" s="163"/>
      <c r="T37" s="164">
        <v>0</v>
      </c>
      <c r="U37" s="163">
        <f>ROUND(E37*T37,2)</f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99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16</v>
      </c>
      <c r="B38" s="160" t="s">
        <v>141</v>
      </c>
      <c r="C38" s="195" t="s">
        <v>142</v>
      </c>
      <c r="D38" s="162" t="s">
        <v>143</v>
      </c>
      <c r="E38" s="169">
        <v>7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0</v>
      </c>
      <c r="U38" s="163">
        <f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114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">
      <c r="A39" s="155" t="s">
        <v>94</v>
      </c>
      <c r="B39" s="161" t="s">
        <v>61</v>
      </c>
      <c r="C39" s="197" t="s">
        <v>62</v>
      </c>
      <c r="D39" s="166"/>
      <c r="E39" s="171"/>
      <c r="F39" s="174"/>
      <c r="G39" s="174">
        <f>SUMIF(AE40:AE41,"&lt;&gt;NOR",G40:G41)</f>
        <v>0</v>
      </c>
      <c r="H39" s="174"/>
      <c r="I39" s="174">
        <f>SUM(I40:I41)</f>
        <v>0</v>
      </c>
      <c r="J39" s="174"/>
      <c r="K39" s="174">
        <f>SUM(K40:K41)</f>
        <v>0</v>
      </c>
      <c r="L39" s="174"/>
      <c r="M39" s="174">
        <f>SUM(M40:M41)</f>
        <v>0</v>
      </c>
      <c r="N39" s="167"/>
      <c r="O39" s="167">
        <f>SUM(O40:O41)</f>
        <v>4.8034499999999998</v>
      </c>
      <c r="P39" s="167"/>
      <c r="Q39" s="167">
        <f>SUM(Q40:Q41)</f>
        <v>0</v>
      </c>
      <c r="R39" s="167"/>
      <c r="S39" s="167"/>
      <c r="T39" s="168"/>
      <c r="U39" s="167">
        <f>SUM(U40:U41)</f>
        <v>6.31</v>
      </c>
      <c r="AE39" t="s">
        <v>95</v>
      </c>
    </row>
    <row r="40" spans="1:60" outlineLevel="1" x14ac:dyDescent="0.2">
      <c r="A40" s="154">
        <v>17</v>
      </c>
      <c r="B40" s="160" t="s">
        <v>144</v>
      </c>
      <c r="C40" s="195" t="s">
        <v>145</v>
      </c>
      <c r="D40" s="162" t="s">
        <v>98</v>
      </c>
      <c r="E40" s="169">
        <v>1.625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63">
        <v>2.9559700000000002</v>
      </c>
      <c r="O40" s="163">
        <f>ROUND(E40*N40,5)</f>
        <v>4.8034499999999998</v>
      </c>
      <c r="P40" s="163">
        <v>0</v>
      </c>
      <c r="Q40" s="163">
        <f>ROUND(E40*P40,5)</f>
        <v>0</v>
      </c>
      <c r="R40" s="163"/>
      <c r="S40" s="163"/>
      <c r="T40" s="164">
        <v>3.8820000000000001</v>
      </c>
      <c r="U40" s="163">
        <f>ROUND(E40*T40,2)</f>
        <v>6.31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99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6" t="s">
        <v>146</v>
      </c>
      <c r="D41" s="165"/>
      <c r="E41" s="170">
        <v>1.625</v>
      </c>
      <c r="F41" s="173"/>
      <c r="G41" s="173"/>
      <c r="H41" s="173"/>
      <c r="I41" s="173"/>
      <c r="J41" s="173"/>
      <c r="K41" s="173"/>
      <c r="L41" s="173"/>
      <c r="M41" s="173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101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x14ac:dyDescent="0.2">
      <c r="A42" s="155" t="s">
        <v>94</v>
      </c>
      <c r="B42" s="161" t="s">
        <v>63</v>
      </c>
      <c r="C42" s="197" t="s">
        <v>64</v>
      </c>
      <c r="D42" s="166"/>
      <c r="E42" s="171"/>
      <c r="F42" s="174"/>
      <c r="G42" s="174">
        <f>SUMIF(AE43:AE43,"&lt;&gt;NOR",G43:G43)</f>
        <v>0</v>
      </c>
      <c r="H42" s="174"/>
      <c r="I42" s="174">
        <f>SUM(I43:I43)</f>
        <v>0</v>
      </c>
      <c r="J42" s="174"/>
      <c r="K42" s="174">
        <f>SUM(K43:K43)</f>
        <v>0</v>
      </c>
      <c r="L42" s="174"/>
      <c r="M42" s="174">
        <f>SUM(M43:M43)</f>
        <v>0</v>
      </c>
      <c r="N42" s="167"/>
      <c r="O42" s="167">
        <f>SUM(O43:O43)</f>
        <v>0</v>
      </c>
      <c r="P42" s="167"/>
      <c r="Q42" s="167">
        <f>SUM(Q43:Q43)</f>
        <v>0</v>
      </c>
      <c r="R42" s="167"/>
      <c r="S42" s="167"/>
      <c r="T42" s="168"/>
      <c r="U42" s="167">
        <f>SUM(U43:U43)</f>
        <v>5.79</v>
      </c>
      <c r="AE42" t="s">
        <v>95</v>
      </c>
    </row>
    <row r="43" spans="1:60" outlineLevel="1" x14ac:dyDescent="0.2">
      <c r="A43" s="154">
        <v>18</v>
      </c>
      <c r="B43" s="160" t="s">
        <v>147</v>
      </c>
      <c r="C43" s="195" t="s">
        <v>148</v>
      </c>
      <c r="D43" s="162" t="s">
        <v>140</v>
      </c>
      <c r="E43" s="169">
        <v>6.5165899999999999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63">
        <v>0</v>
      </c>
      <c r="O43" s="163">
        <f>ROUND(E43*N43,5)</f>
        <v>0</v>
      </c>
      <c r="P43" s="163">
        <v>0</v>
      </c>
      <c r="Q43" s="163">
        <f>ROUND(E43*P43,5)</f>
        <v>0</v>
      </c>
      <c r="R43" s="163"/>
      <c r="S43" s="163"/>
      <c r="T43" s="164">
        <v>0.88900000000000001</v>
      </c>
      <c r="U43" s="163">
        <f>ROUND(E43*T43,2)</f>
        <v>5.79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99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x14ac:dyDescent="0.2">
      <c r="A44" s="155" t="s">
        <v>94</v>
      </c>
      <c r="B44" s="161" t="s">
        <v>65</v>
      </c>
      <c r="C44" s="197" t="s">
        <v>66</v>
      </c>
      <c r="D44" s="166"/>
      <c r="E44" s="171"/>
      <c r="F44" s="174"/>
      <c r="G44" s="174">
        <f>SUMIF(AE45:AE46,"&lt;&gt;NOR",G45:G46)</f>
        <v>0</v>
      </c>
      <c r="H44" s="174"/>
      <c r="I44" s="174">
        <f>SUM(I45:I46)</f>
        <v>0</v>
      </c>
      <c r="J44" s="174"/>
      <c r="K44" s="174">
        <f>SUM(K45:K46)</f>
        <v>0</v>
      </c>
      <c r="L44" s="174"/>
      <c r="M44" s="174">
        <f>SUM(M45:M46)</f>
        <v>0</v>
      </c>
      <c r="N44" s="167"/>
      <c r="O44" s="167">
        <f>SUM(O45:O46)</f>
        <v>2.5780000000000001E-2</v>
      </c>
      <c r="P44" s="167"/>
      <c r="Q44" s="167">
        <f>SUM(Q45:Q46)</f>
        <v>0</v>
      </c>
      <c r="R44" s="167"/>
      <c r="S44" s="167"/>
      <c r="T44" s="168"/>
      <c r="U44" s="167">
        <f>SUM(U45:U46)</f>
        <v>51.57</v>
      </c>
      <c r="AE44" t="s">
        <v>95</v>
      </c>
    </row>
    <row r="45" spans="1:60" ht="22.5" outlineLevel="1" x14ac:dyDescent="0.2">
      <c r="A45" s="154">
        <v>19</v>
      </c>
      <c r="B45" s="160" t="s">
        <v>171</v>
      </c>
      <c r="C45" s="195" t="s">
        <v>174</v>
      </c>
      <c r="D45" s="162" t="s">
        <v>113</v>
      </c>
      <c r="E45" s="169">
        <f>E46</f>
        <v>515.65200000000004</v>
      </c>
      <c r="F45" s="172"/>
      <c r="G45" s="173">
        <f>ROUND(E45*F45,2)</f>
        <v>0</v>
      </c>
      <c r="H45" s="172"/>
      <c r="I45" s="173">
        <f>ROUND(E45*H45,2)</f>
        <v>0</v>
      </c>
      <c r="J45" s="172"/>
      <c r="K45" s="173">
        <f>ROUND(E45*J45,2)</f>
        <v>0</v>
      </c>
      <c r="L45" s="173">
        <v>21</v>
      </c>
      <c r="M45" s="173">
        <f>G45*(1+L45/100)</f>
        <v>0</v>
      </c>
      <c r="N45" s="163">
        <v>5.0000000000000002E-5</v>
      </c>
      <c r="O45" s="163">
        <f>ROUND(E45*N45,5)</f>
        <v>2.5780000000000001E-2</v>
      </c>
      <c r="P45" s="163">
        <v>0</v>
      </c>
      <c r="Q45" s="163">
        <f>ROUND(E45*P45,5)</f>
        <v>0</v>
      </c>
      <c r="R45" s="163"/>
      <c r="S45" s="163"/>
      <c r="T45" s="164">
        <v>0.1</v>
      </c>
      <c r="U45" s="163">
        <f>ROUND(E45*T45,2)</f>
        <v>51.57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99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5.5" customHeight="1" outlineLevel="1" x14ac:dyDescent="0.2">
      <c r="A46" s="154"/>
      <c r="B46" s="160"/>
      <c r="C46" s="196" t="s">
        <v>172</v>
      </c>
      <c r="D46" s="165"/>
      <c r="E46" s="202">
        <f>7*(20.4+14.41+0.82+3.7+0.62+0.16)+6*(20.4+14.41+0.82+0.62+0.16)+6.12+5.28+1.43+3.57+0.022</f>
        <v>515.65200000000004</v>
      </c>
      <c r="F46" s="173"/>
      <c r="G46" s="173"/>
      <c r="H46" s="173"/>
      <c r="I46" s="173"/>
      <c r="J46" s="173"/>
      <c r="K46" s="173"/>
      <c r="L46" s="173"/>
      <c r="M46" s="173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101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x14ac:dyDescent="0.2">
      <c r="A47" s="155" t="s">
        <v>94</v>
      </c>
      <c r="B47" s="161" t="s">
        <v>67</v>
      </c>
      <c r="C47" s="197" t="s">
        <v>26</v>
      </c>
      <c r="D47" s="166"/>
      <c r="E47" s="171"/>
      <c r="F47" s="174"/>
      <c r="G47" s="174">
        <f>SUMIF(AE48:AE54,"&lt;&gt;NOR",G48:G54)</f>
        <v>0</v>
      </c>
      <c r="H47" s="174"/>
      <c r="I47" s="174">
        <f>SUM(I48:I54)</f>
        <v>0</v>
      </c>
      <c r="J47" s="174"/>
      <c r="K47" s="174">
        <f>SUM(K48:K54)</f>
        <v>0</v>
      </c>
      <c r="L47" s="174"/>
      <c r="M47" s="174">
        <f>SUM(M48:M54)</f>
        <v>0</v>
      </c>
      <c r="N47" s="167"/>
      <c r="O47" s="167">
        <f>SUM(O48:O54)</f>
        <v>0</v>
      </c>
      <c r="P47" s="167"/>
      <c r="Q47" s="167">
        <f>SUM(Q48:Q54)</f>
        <v>0</v>
      </c>
      <c r="R47" s="167"/>
      <c r="S47" s="167"/>
      <c r="T47" s="168"/>
      <c r="U47" s="167">
        <f>SUM(U48:U54)</f>
        <v>0</v>
      </c>
      <c r="AE47" t="s">
        <v>95</v>
      </c>
    </row>
    <row r="48" spans="1:60" outlineLevel="1" x14ac:dyDescent="0.2">
      <c r="A48" s="154">
        <v>20</v>
      </c>
      <c r="B48" s="160" t="s">
        <v>149</v>
      </c>
      <c r="C48" s="195" t="s">
        <v>150</v>
      </c>
      <c r="D48" s="162" t="s">
        <v>151</v>
      </c>
      <c r="E48" s="169">
        <v>1</v>
      </c>
      <c r="F48" s="172"/>
      <c r="G48" s="173">
        <f t="shared" ref="G48:G54" si="0">ROUND(E48*F48,2)</f>
        <v>0</v>
      </c>
      <c r="H48" s="172"/>
      <c r="I48" s="173">
        <f t="shared" ref="I48:I54" si="1">ROUND(E48*H48,2)</f>
        <v>0</v>
      </c>
      <c r="J48" s="172"/>
      <c r="K48" s="173">
        <f t="shared" ref="K48:K54" si="2">ROUND(E48*J48,2)</f>
        <v>0</v>
      </c>
      <c r="L48" s="173">
        <v>21</v>
      </c>
      <c r="M48" s="173">
        <f t="shared" ref="M48:M54" si="3">G48*(1+L48/100)</f>
        <v>0</v>
      </c>
      <c r="N48" s="163">
        <v>0</v>
      </c>
      <c r="O48" s="163">
        <f t="shared" ref="O48:O54" si="4">ROUND(E48*N48,5)</f>
        <v>0</v>
      </c>
      <c r="P48" s="163">
        <v>0</v>
      </c>
      <c r="Q48" s="163">
        <f t="shared" ref="Q48:Q54" si="5">ROUND(E48*P48,5)</f>
        <v>0</v>
      </c>
      <c r="R48" s="163"/>
      <c r="S48" s="163"/>
      <c r="T48" s="164">
        <v>0</v>
      </c>
      <c r="U48" s="163">
        <f t="shared" ref="U48:U54" si="6">ROUND(E48*T48,2)</f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99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21</v>
      </c>
      <c r="B49" s="160" t="s">
        <v>152</v>
      </c>
      <c r="C49" s="195" t="s">
        <v>153</v>
      </c>
      <c r="D49" s="162" t="s">
        <v>151</v>
      </c>
      <c r="E49" s="169">
        <v>1</v>
      </c>
      <c r="F49" s="172"/>
      <c r="G49" s="173">
        <f t="shared" si="0"/>
        <v>0</v>
      </c>
      <c r="H49" s="172"/>
      <c r="I49" s="173">
        <f t="shared" si="1"/>
        <v>0</v>
      </c>
      <c r="J49" s="172"/>
      <c r="K49" s="173">
        <f t="shared" si="2"/>
        <v>0</v>
      </c>
      <c r="L49" s="173">
        <v>21</v>
      </c>
      <c r="M49" s="173">
        <f t="shared" si="3"/>
        <v>0</v>
      </c>
      <c r="N49" s="163">
        <v>0</v>
      </c>
      <c r="O49" s="163">
        <f t="shared" si="4"/>
        <v>0</v>
      </c>
      <c r="P49" s="163">
        <v>0</v>
      </c>
      <c r="Q49" s="163">
        <f t="shared" si="5"/>
        <v>0</v>
      </c>
      <c r="R49" s="163"/>
      <c r="S49" s="163"/>
      <c r="T49" s="164">
        <v>0</v>
      </c>
      <c r="U49" s="163">
        <f t="shared" si="6"/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99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22</v>
      </c>
      <c r="B50" s="160" t="s">
        <v>154</v>
      </c>
      <c r="C50" s="195" t="s">
        <v>155</v>
      </c>
      <c r="D50" s="162" t="s">
        <v>151</v>
      </c>
      <c r="E50" s="169">
        <v>1</v>
      </c>
      <c r="F50" s="172"/>
      <c r="G50" s="173">
        <f t="shared" si="0"/>
        <v>0</v>
      </c>
      <c r="H50" s="172"/>
      <c r="I50" s="173">
        <f t="shared" si="1"/>
        <v>0</v>
      </c>
      <c r="J50" s="172"/>
      <c r="K50" s="173">
        <f t="shared" si="2"/>
        <v>0</v>
      </c>
      <c r="L50" s="173">
        <v>21</v>
      </c>
      <c r="M50" s="173">
        <f t="shared" si="3"/>
        <v>0</v>
      </c>
      <c r="N50" s="163">
        <v>0</v>
      </c>
      <c r="O50" s="163">
        <f t="shared" si="4"/>
        <v>0</v>
      </c>
      <c r="P50" s="163">
        <v>0</v>
      </c>
      <c r="Q50" s="163">
        <f t="shared" si="5"/>
        <v>0</v>
      </c>
      <c r="R50" s="163"/>
      <c r="S50" s="163"/>
      <c r="T50" s="164">
        <v>0</v>
      </c>
      <c r="U50" s="163">
        <f t="shared" si="6"/>
        <v>0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99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23</v>
      </c>
      <c r="B51" s="160" t="s">
        <v>156</v>
      </c>
      <c r="C51" s="195" t="s">
        <v>157</v>
      </c>
      <c r="D51" s="162" t="s">
        <v>151</v>
      </c>
      <c r="E51" s="169">
        <v>1</v>
      </c>
      <c r="F51" s="172"/>
      <c r="G51" s="173">
        <f t="shared" si="0"/>
        <v>0</v>
      </c>
      <c r="H51" s="172"/>
      <c r="I51" s="173">
        <f t="shared" si="1"/>
        <v>0</v>
      </c>
      <c r="J51" s="172"/>
      <c r="K51" s="173">
        <f t="shared" si="2"/>
        <v>0</v>
      </c>
      <c r="L51" s="173">
        <v>21</v>
      </c>
      <c r="M51" s="173">
        <f t="shared" si="3"/>
        <v>0</v>
      </c>
      <c r="N51" s="163">
        <v>0</v>
      </c>
      <c r="O51" s="163">
        <f t="shared" si="4"/>
        <v>0</v>
      </c>
      <c r="P51" s="163">
        <v>0</v>
      </c>
      <c r="Q51" s="163">
        <f t="shared" si="5"/>
        <v>0</v>
      </c>
      <c r="R51" s="163"/>
      <c r="S51" s="163"/>
      <c r="T51" s="164">
        <v>0</v>
      </c>
      <c r="U51" s="163">
        <f t="shared" si="6"/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99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24</v>
      </c>
      <c r="B52" s="160" t="s">
        <v>158</v>
      </c>
      <c r="C52" s="195" t="s">
        <v>159</v>
      </c>
      <c r="D52" s="162" t="s">
        <v>151</v>
      </c>
      <c r="E52" s="169">
        <v>1</v>
      </c>
      <c r="F52" s="172"/>
      <c r="G52" s="173">
        <f t="shared" si="0"/>
        <v>0</v>
      </c>
      <c r="H52" s="172"/>
      <c r="I52" s="173">
        <f t="shared" si="1"/>
        <v>0</v>
      </c>
      <c r="J52" s="172"/>
      <c r="K52" s="173">
        <f t="shared" si="2"/>
        <v>0</v>
      </c>
      <c r="L52" s="173">
        <v>21</v>
      </c>
      <c r="M52" s="173">
        <f t="shared" si="3"/>
        <v>0</v>
      </c>
      <c r="N52" s="163">
        <v>0</v>
      </c>
      <c r="O52" s="163">
        <f t="shared" si="4"/>
        <v>0</v>
      </c>
      <c r="P52" s="163">
        <v>0</v>
      </c>
      <c r="Q52" s="163">
        <f t="shared" si="5"/>
        <v>0</v>
      </c>
      <c r="R52" s="163"/>
      <c r="S52" s="163"/>
      <c r="T52" s="164">
        <v>0</v>
      </c>
      <c r="U52" s="163">
        <f t="shared" si="6"/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99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25</v>
      </c>
      <c r="B53" s="160" t="s">
        <v>160</v>
      </c>
      <c r="C53" s="195" t="s">
        <v>161</v>
      </c>
      <c r="D53" s="162" t="s">
        <v>151</v>
      </c>
      <c r="E53" s="169">
        <v>1</v>
      </c>
      <c r="F53" s="172"/>
      <c r="G53" s="173">
        <f t="shared" si="0"/>
        <v>0</v>
      </c>
      <c r="H53" s="172"/>
      <c r="I53" s="173">
        <f t="shared" si="1"/>
        <v>0</v>
      </c>
      <c r="J53" s="172"/>
      <c r="K53" s="173">
        <f t="shared" si="2"/>
        <v>0</v>
      </c>
      <c r="L53" s="173">
        <v>21</v>
      </c>
      <c r="M53" s="173">
        <f t="shared" si="3"/>
        <v>0</v>
      </c>
      <c r="N53" s="163">
        <v>0</v>
      </c>
      <c r="O53" s="163">
        <f t="shared" si="4"/>
        <v>0</v>
      </c>
      <c r="P53" s="163">
        <v>0</v>
      </c>
      <c r="Q53" s="163">
        <f t="shared" si="5"/>
        <v>0</v>
      </c>
      <c r="R53" s="163"/>
      <c r="S53" s="163"/>
      <c r="T53" s="164">
        <v>0</v>
      </c>
      <c r="U53" s="163">
        <f t="shared" si="6"/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99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83">
        <v>26</v>
      </c>
      <c r="B54" s="184" t="s">
        <v>162</v>
      </c>
      <c r="C54" s="198" t="s">
        <v>163</v>
      </c>
      <c r="D54" s="185" t="s">
        <v>151</v>
      </c>
      <c r="E54" s="186">
        <v>1</v>
      </c>
      <c r="F54" s="187"/>
      <c r="G54" s="188">
        <f t="shared" si="0"/>
        <v>0</v>
      </c>
      <c r="H54" s="187"/>
      <c r="I54" s="188">
        <f t="shared" si="1"/>
        <v>0</v>
      </c>
      <c r="J54" s="187"/>
      <c r="K54" s="188">
        <f t="shared" si="2"/>
        <v>0</v>
      </c>
      <c r="L54" s="188">
        <v>21</v>
      </c>
      <c r="M54" s="188">
        <f t="shared" si="3"/>
        <v>0</v>
      </c>
      <c r="N54" s="189">
        <v>0</v>
      </c>
      <c r="O54" s="189">
        <f t="shared" si="4"/>
        <v>0</v>
      </c>
      <c r="P54" s="189">
        <v>0</v>
      </c>
      <c r="Q54" s="189">
        <f t="shared" si="5"/>
        <v>0</v>
      </c>
      <c r="R54" s="189"/>
      <c r="S54" s="189"/>
      <c r="T54" s="190">
        <v>0</v>
      </c>
      <c r="U54" s="189">
        <f t="shared" si="6"/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99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x14ac:dyDescent="0.2">
      <c r="A55" s="6"/>
      <c r="B55" s="7" t="s">
        <v>164</v>
      </c>
      <c r="C55" s="199" t="s">
        <v>164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v>15</v>
      </c>
      <c r="AD55">
        <v>21</v>
      </c>
    </row>
    <row r="56" spans="1:60" x14ac:dyDescent="0.2">
      <c r="A56" s="191"/>
      <c r="B56" s="192">
        <v>26</v>
      </c>
      <c r="C56" s="200" t="s">
        <v>164</v>
      </c>
      <c r="D56" s="193"/>
      <c r="E56" s="193"/>
      <c r="F56" s="193"/>
      <c r="G56" s="194">
        <f>G8+G20+G39+G42+G44+G47</f>
        <v>0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f>SUMIF(L7:L54,AC55,G7:G54)</f>
        <v>0</v>
      </c>
      <c r="AD56">
        <f>SUMIF(L7:L54,AD55,G7:G54)</f>
        <v>0</v>
      </c>
      <c r="AE56" t="s">
        <v>165</v>
      </c>
    </row>
    <row r="57" spans="1:60" x14ac:dyDescent="0.2">
      <c r="A57" s="6"/>
      <c r="B57" s="7" t="s">
        <v>164</v>
      </c>
      <c r="C57" s="199" t="s">
        <v>164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6"/>
      <c r="B58" s="7" t="s">
        <v>164</v>
      </c>
      <c r="C58" s="199" t="s">
        <v>164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74">
        <v>33</v>
      </c>
      <c r="B59" s="274"/>
      <c r="C59" s="275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5"/>
      <c r="B60" s="256"/>
      <c r="C60" s="257"/>
      <c r="D60" s="256"/>
      <c r="E60" s="256"/>
      <c r="F60" s="256"/>
      <c r="G60" s="258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E60" t="s">
        <v>166</v>
      </c>
    </row>
    <row r="61" spans="1:60" x14ac:dyDescent="0.2">
      <c r="A61" s="259"/>
      <c r="B61" s="260"/>
      <c r="C61" s="261"/>
      <c r="D61" s="260"/>
      <c r="E61" s="260"/>
      <c r="F61" s="260"/>
      <c r="G61" s="262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59"/>
      <c r="B62" s="260"/>
      <c r="C62" s="261"/>
      <c r="D62" s="260"/>
      <c r="E62" s="260"/>
      <c r="F62" s="260"/>
      <c r="G62" s="262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59"/>
      <c r="B63" s="260"/>
      <c r="C63" s="261"/>
      <c r="D63" s="260"/>
      <c r="E63" s="260"/>
      <c r="F63" s="260"/>
      <c r="G63" s="262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63"/>
      <c r="B64" s="264"/>
      <c r="C64" s="265"/>
      <c r="D64" s="264"/>
      <c r="E64" s="264"/>
      <c r="F64" s="264"/>
      <c r="G64" s="26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6"/>
      <c r="B65" s="7" t="s">
        <v>164</v>
      </c>
      <c r="C65" s="199" t="s">
        <v>164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C66" s="201"/>
      <c r="AE66" t="s">
        <v>167</v>
      </c>
    </row>
  </sheetData>
  <mergeCells count="6">
    <mergeCell ref="A60:G64"/>
    <mergeCell ref="A1:G1"/>
    <mergeCell ref="C2:G2"/>
    <mergeCell ref="C3:G3"/>
    <mergeCell ref="C4:G4"/>
    <mergeCell ref="A59:C5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Knotek Martin</cp:lastModifiedBy>
  <cp:lastPrinted>2014-02-28T09:52:57Z</cp:lastPrinted>
  <dcterms:created xsi:type="dcterms:W3CDTF">2009-04-08T07:15:50Z</dcterms:created>
  <dcterms:modified xsi:type="dcterms:W3CDTF">2025-04-04T10:17:34Z</dcterms:modified>
</cp:coreProperties>
</file>