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outěže\PŠ 09_24\smlouvy\VHP VD\8802 - OPŠ 09_2024, VT Stonávka km 19,550 – 19,650, oprava břehového opevnění\Soutěž\EZAK\"/>
    </mc:Choice>
  </mc:AlternateContent>
  <bookViews>
    <workbookView xWindow="3420" yWindow="255" windowWidth="21600" windowHeight="11385" activeTab="1"/>
  </bookViews>
  <sheets>
    <sheet name="Rekapitulace stavby" sheetId="1" r:id="rId1"/>
    <sheet name="VT Stonávka km 19,550 - 19,650" sheetId="2" r:id="rId2"/>
  </sheets>
  <definedNames>
    <definedName name="_xlnm._FilterDatabase" localSheetId="1" hidden="1">'VT Stonávka km 19,550 - 19,650'!$C$121:$K$205</definedName>
    <definedName name="_xlnm.Print_Titles" localSheetId="0">'Rekapitulace stavby'!$92:$92</definedName>
    <definedName name="_xlnm.Print_Titles" localSheetId="1">'VT Stonávka km 19,550 - 19,650'!$121:$121</definedName>
    <definedName name="_xlnm.Print_Area" localSheetId="0">'Rekapitulace stavby'!$D$4:$AO$76,'Rekapitulace stavby'!$C$82:$AQ$96</definedName>
    <definedName name="_xlnm.Print_Area" localSheetId="1">'VT Stonávka km 19,550 - 19,650'!$C$4:$J$76,'VT Stonávka km 19,550 - 19,650'!$C$111:$J$205</definedName>
  </definedNames>
  <calcPr calcId="191029"/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3" i="2"/>
  <c r="BH203" i="2"/>
  <c r="BG203" i="2"/>
  <c r="BF203" i="2"/>
  <c r="T203" i="2"/>
  <c r="R203" i="2"/>
  <c r="P203" i="2"/>
  <c r="BI201" i="2"/>
  <c r="BH201" i="2"/>
  <c r="BG201" i="2"/>
  <c r="BF201" i="2"/>
  <c r="T201" i="2"/>
  <c r="T200" i="2"/>
  <c r="R201" i="2"/>
  <c r="R200" i="2"/>
  <c r="P201" i="2"/>
  <c r="P200" i="2" s="1"/>
  <c r="BI198" i="2"/>
  <c r="BH198" i="2"/>
  <c r="BG198" i="2"/>
  <c r="BF198" i="2"/>
  <c r="T198" i="2"/>
  <c r="T197" i="2" s="1"/>
  <c r="R198" i="2"/>
  <c r="R197" i="2"/>
  <c r="P198" i="2"/>
  <c r="P197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89" i="2"/>
  <c r="BH189" i="2"/>
  <c r="BG189" i="2"/>
  <c r="BF189" i="2"/>
  <c r="T189" i="2"/>
  <c r="T188" i="2"/>
  <c r="R189" i="2"/>
  <c r="R188" i="2"/>
  <c r="P189" i="2"/>
  <c r="P188" i="2" s="1"/>
  <c r="BI186" i="2"/>
  <c r="BH186" i="2"/>
  <c r="BG186" i="2"/>
  <c r="BF186" i="2"/>
  <c r="T186" i="2"/>
  <c r="T185" i="2" s="1"/>
  <c r="R186" i="2"/>
  <c r="R185" i="2"/>
  <c r="P186" i="2"/>
  <c r="P185" i="2"/>
  <c r="BI183" i="2"/>
  <c r="BH183" i="2"/>
  <c r="BG183" i="2"/>
  <c r="BF183" i="2"/>
  <c r="T183" i="2"/>
  <c r="R183" i="2"/>
  <c r="P183" i="2"/>
  <c r="BI181" i="2"/>
  <c r="BH181" i="2"/>
  <c r="BG181" i="2"/>
  <c r="BF181" i="2"/>
  <c r="T181" i="2"/>
  <c r="R181" i="2"/>
  <c r="P181" i="2"/>
  <c r="BI177" i="2"/>
  <c r="BH177" i="2"/>
  <c r="BG177" i="2"/>
  <c r="BF177" i="2"/>
  <c r="T177" i="2"/>
  <c r="R177" i="2"/>
  <c r="P177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BI132" i="2"/>
  <c r="BH132" i="2"/>
  <c r="BG132" i="2"/>
  <c r="BF132" i="2"/>
  <c r="T132" i="2"/>
  <c r="R132" i="2"/>
  <c r="P132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BI125" i="2"/>
  <c r="BH125" i="2"/>
  <c r="BG125" i="2"/>
  <c r="BF125" i="2"/>
  <c r="T125" i="2"/>
  <c r="R125" i="2"/>
  <c r="P125" i="2"/>
  <c r="F118" i="2"/>
  <c r="F116" i="2"/>
  <c r="E114" i="2"/>
  <c r="F89" i="2"/>
  <c r="F87" i="2"/>
  <c r="E85" i="2"/>
  <c r="J22" i="2"/>
  <c r="E22" i="2"/>
  <c r="J119" i="2" s="1"/>
  <c r="J21" i="2"/>
  <c r="J19" i="2"/>
  <c r="E19" i="2"/>
  <c r="J118" i="2"/>
  <c r="J18" i="2"/>
  <c r="J16" i="2"/>
  <c r="E16" i="2"/>
  <c r="F90" i="2"/>
  <c r="J15" i="2"/>
  <c r="J10" i="2"/>
  <c r="J116" i="2"/>
  <c r="L90" i="1"/>
  <c r="AM90" i="1"/>
  <c r="AM89" i="1"/>
  <c r="L89" i="1"/>
  <c r="AM87" i="1"/>
  <c r="L87" i="1"/>
  <c r="L85" i="1"/>
  <c r="L84" i="1"/>
  <c r="J174" i="2"/>
  <c r="BK151" i="2"/>
  <c r="J138" i="2"/>
  <c r="J198" i="2"/>
  <c r="J170" i="2"/>
  <c r="J151" i="2"/>
  <c r="AS94" i="1"/>
  <c r="J201" i="2"/>
  <c r="BK130" i="2"/>
  <c r="BK159" i="2"/>
  <c r="BK129" i="2"/>
  <c r="BK201" i="2"/>
  <c r="J181" i="2"/>
  <c r="J153" i="2"/>
  <c r="BK192" i="2"/>
  <c r="J167" i="2"/>
  <c r="J142" i="2"/>
  <c r="J127" i="2"/>
  <c r="J193" i="2"/>
  <c r="BK157" i="2"/>
  <c r="BK144" i="2"/>
  <c r="BK125" i="2"/>
  <c r="J186" i="2"/>
  <c r="BK161" i="2"/>
  <c r="J140" i="2"/>
  <c r="BK195" i="2"/>
  <c r="J195" i="2"/>
  <c r="BK132" i="2"/>
  <c r="BK203" i="2"/>
  <c r="BK172" i="2"/>
  <c r="J144" i="2"/>
  <c r="BK181" i="2"/>
  <c r="J161" i="2"/>
  <c r="BK138" i="2"/>
  <c r="BK189" i="2"/>
  <c r="J163" i="2"/>
  <c r="J129" i="2"/>
  <c r="BK196" i="2"/>
  <c r="BK153" i="2"/>
  <c r="J132" i="2"/>
  <c r="J177" i="2"/>
  <c r="J196" i="2"/>
  <c r="BK146" i="2"/>
  <c r="BK186" i="2"/>
  <c r="BK163" i="2"/>
  <c r="BK142" i="2"/>
  <c r="BK174" i="2"/>
  <c r="BK140" i="2"/>
  <c r="J125" i="2"/>
  <c r="BK169" i="2"/>
  <c r="J147" i="2"/>
  <c r="J134" i="2"/>
  <c r="J203" i="2"/>
  <c r="BK183" i="2"/>
  <c r="J146" i="2"/>
  <c r="BK205" i="2"/>
  <c r="BK198" i="2"/>
  <c r="J205" i="2"/>
  <c r="J192" i="2"/>
  <c r="BK127" i="2"/>
  <c r="J189" i="2"/>
  <c r="BK167" i="2"/>
  <c r="BK147" i="2"/>
  <c r="BK204" i="2"/>
  <c r="J172" i="2"/>
  <c r="J155" i="2"/>
  <c r="J130" i="2"/>
  <c r="BK170" i="2"/>
  <c r="J149" i="2"/>
  <c r="J136" i="2"/>
  <c r="BK177" i="2"/>
  <c r="J157" i="2"/>
  <c r="BK134" i="2"/>
  <c r="J204" i="2"/>
  <c r="J159" i="2"/>
  <c r="BK155" i="2"/>
  <c r="BK193" i="2"/>
  <c r="J183" i="2"/>
  <c r="BK136" i="2"/>
  <c r="J169" i="2"/>
  <c r="BK149" i="2"/>
  <c r="T124" i="2" l="1"/>
  <c r="R176" i="2"/>
  <c r="R191" i="2"/>
  <c r="P124" i="2"/>
  <c r="P191" i="2"/>
  <c r="BK124" i="2"/>
  <c r="J124" i="2" s="1"/>
  <c r="J96" i="2" s="1"/>
  <c r="BK176" i="2"/>
  <c r="J176" i="2"/>
  <c r="J97" i="2"/>
  <c r="T176" i="2"/>
  <c r="T191" i="2"/>
  <c r="T202" i="2"/>
  <c r="T199" i="2"/>
  <c r="R124" i="2"/>
  <c r="R123" i="2"/>
  <c r="P176" i="2"/>
  <c r="BK191" i="2"/>
  <c r="J191" i="2"/>
  <c r="J100" i="2"/>
  <c r="BK202" i="2"/>
  <c r="J202" i="2"/>
  <c r="J104" i="2"/>
  <c r="P202" i="2"/>
  <c r="P199" i="2"/>
  <c r="R202" i="2"/>
  <c r="R199" i="2"/>
  <c r="BK197" i="2"/>
  <c r="J197" i="2"/>
  <c r="J101" i="2" s="1"/>
  <c r="BK200" i="2"/>
  <c r="J200" i="2"/>
  <c r="J103" i="2"/>
  <c r="BK185" i="2"/>
  <c r="J185" i="2"/>
  <c r="J98" i="2" s="1"/>
  <c r="BK188" i="2"/>
  <c r="J188" i="2"/>
  <c r="J99" i="2"/>
  <c r="J89" i="2"/>
  <c r="BE129" i="2"/>
  <c r="BE153" i="2"/>
  <c r="BE163" i="2"/>
  <c r="BE189" i="2"/>
  <c r="BE198" i="2"/>
  <c r="BE203" i="2"/>
  <c r="J90" i="2"/>
  <c r="BE132" i="2"/>
  <c r="BE134" i="2"/>
  <c r="BE140" i="2"/>
  <c r="BE149" i="2"/>
  <c r="BE161" i="2"/>
  <c r="BE169" i="2"/>
  <c r="BE170" i="2"/>
  <c r="BE181" i="2"/>
  <c r="BE125" i="2"/>
  <c r="BE130" i="2"/>
  <c r="BE136" i="2"/>
  <c r="BE177" i="2"/>
  <c r="BE196" i="2"/>
  <c r="BE204" i="2"/>
  <c r="J87" i="2"/>
  <c r="F119" i="2"/>
  <c r="BE142" i="2"/>
  <c r="BE147" i="2"/>
  <c r="BE151" i="2"/>
  <c r="BE157" i="2"/>
  <c r="BE172" i="2"/>
  <c r="BE174" i="2"/>
  <c r="BE183" i="2"/>
  <c r="BE186" i="2"/>
  <c r="BE193" i="2"/>
  <c r="BE138" i="2"/>
  <c r="BE144" i="2"/>
  <c r="BE155" i="2"/>
  <c r="BE205" i="2"/>
  <c r="BE127" i="2"/>
  <c r="BE146" i="2"/>
  <c r="BE159" i="2"/>
  <c r="BE167" i="2"/>
  <c r="BE192" i="2"/>
  <c r="BE195" i="2"/>
  <c r="BE201" i="2"/>
  <c r="J32" i="2"/>
  <c r="AW95" i="1"/>
  <c r="F32" i="2"/>
  <c r="BA95" i="1"/>
  <c r="BA94" i="1"/>
  <c r="AW94" i="1"/>
  <c r="AK30" i="1" s="1"/>
  <c r="F33" i="2"/>
  <c r="BB95" i="1"/>
  <c r="BB94" i="1"/>
  <c r="W31" i="1"/>
  <c r="F35" i="2"/>
  <c r="BD95" i="1" s="1"/>
  <c r="BD94" i="1" s="1"/>
  <c r="W33" i="1" s="1"/>
  <c r="F34" i="2"/>
  <c r="BC95" i="1"/>
  <c r="BC94" i="1"/>
  <c r="W32" i="1" s="1"/>
  <c r="P123" i="2" l="1"/>
  <c r="P122" i="2"/>
  <c r="AU95" i="1"/>
  <c r="AU94" i="1" s="1"/>
  <c r="R122" i="2"/>
  <c r="T123" i="2"/>
  <c r="T122" i="2"/>
  <c r="BK123" i="2"/>
  <c r="J123" i="2"/>
  <c r="J95" i="2"/>
  <c r="BK199" i="2"/>
  <c r="J199" i="2"/>
  <c r="J102" i="2"/>
  <c r="AY94" i="1"/>
  <c r="W30" i="1"/>
  <c r="J31" i="2"/>
  <c r="AV95" i="1"/>
  <c r="AT95" i="1"/>
  <c r="AX94" i="1"/>
  <c r="F31" i="2"/>
  <c r="AZ95" i="1"/>
  <c r="AZ94" i="1"/>
  <c r="AV94" i="1" s="1"/>
  <c r="AK29" i="1" s="1"/>
  <c r="BK122" i="2" l="1"/>
  <c r="J122" i="2"/>
  <c r="J28" i="2"/>
  <c r="AG95" i="1" s="1"/>
  <c r="AG94" i="1" s="1"/>
  <c r="AK26" i="1" s="1"/>
  <c r="AK35" i="1" s="1"/>
  <c r="AT94" i="1"/>
  <c r="W29" i="1"/>
  <c r="J37" i="2" l="1"/>
  <c r="J94" i="2"/>
  <c r="AN94" i="1"/>
  <c r="AN95" i="1"/>
</calcChain>
</file>

<file path=xl/sharedStrings.xml><?xml version="1.0" encoding="utf-8"?>
<sst xmlns="http://schemas.openxmlformats.org/spreadsheetml/2006/main" count="1180" uniqueCount="322">
  <si>
    <t>Export Komplet</t>
  </si>
  <si>
    <t/>
  </si>
  <si>
    <t>2.0</t>
  </si>
  <si>
    <t>ZAMOK</t>
  </si>
  <si>
    <t>False</t>
  </si>
  <si>
    <t>{e0a83712-1ca2-4aaa-b082-4e769af796eb}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</si>
  <si>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</si>
  <si>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</si>
  <si>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</si>
  <si>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</si>
  <si>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</si>
  <si>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</si>
  <si>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</si>
  <si>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</si>
  <si>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25_PO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</si>
  <si>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</si>
  <si>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</si>
  <si>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OPŠ 09/2024, VT Stonávka km 19,550 – 19,650, oprava břehového opevnění, stavba č. 8802</t>
  </si>
  <si>
    <t>KSO:</t>
  </si>
  <si>
    <t>CC-CZ:</t>
  </si>
  <si>
    <t>Místo:</t>
  </si>
  <si>
    <t xml:space="preserve"> </t>
  </si>
  <si>
    <t>Datum:</t>
  </si>
  <si>
    <t>17. 2. 2025</t>
  </si>
  <si>
    <t>Zadavatel:</t>
  </si>
  <si>
    <t>IČ:</t>
  </si>
  <si>
    <t>70890021</t>
  </si>
  <si>
    <t>Povodí Odry, státní podnik</t>
  </si>
  <si>
    <t>DIČ:</t>
  </si>
  <si>
    <t>CZ70890021</t>
  </si>
  <si>
    <t>Uchazeč:</t>
  </si>
  <si>
    <t>Vyplň údaj</t>
  </si>
  <si>
    <t>Projektant:</t>
  </si>
  <si>
    <t>True</t>
  </si>
  <si>
    <t>1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</si>
  <si>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</si>
  <si>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</si>
  <si>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</si>
  <si>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</si>
  <si>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</si>
  <si>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</si>
  <si>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</si>
  <si>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</si>
  <si>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</si>
  <si>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</si>
  <si>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</si>
  <si>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</si>
  <si>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</si>
  <si>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</si>
  <si>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</si>
  <si>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</si>
  <si>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</si>
  <si>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</si>
  <si>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</si>
  <si>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</si>
  <si>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</si>
  <si>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</si>
  <si>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</si>
  <si>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</si>
  <si>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</si>
  <si>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</si>
  <si>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</si>
  <si>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</si>
  <si>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</si>
  <si>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</si>
  <si>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</si>
  <si>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</si>
  <si>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</si>
  <si>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</si>
  <si>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</si>
  <si>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</si>
  <si>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</si>
  <si>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</si>
  <si>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</si>
  <si>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</si>
  <si>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</si>
  <si>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</si>
  <si>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</si>
  <si>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</si>
  <si>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</si>
  <si>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</si>
  <si>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</si>
  <si>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</si>
  <si>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###NOINSERT###</t>
  </si>
  <si>
    <t>LK_rozebrany</t>
  </si>
  <si>
    <t>112</t>
  </si>
  <si>
    <t>2</t>
  </si>
  <si>
    <t>štěrky_nátrž</t>
  </si>
  <si>
    <t>650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</si>
  <si>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</si>
  <si>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</si>
  <si>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</si>
  <si>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</si>
  <si>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</si>
  <si>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</si>
  <si>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</si>
  <si>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</si>
  <si>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</si>
  <si>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</si>
  <si>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</si>
  <si>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</si>
  <si>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</si>
  <si>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VRN - Vedlejší rozpočtové náklady</t>
  </si>
  <si>
    <t xml:space="preserve">    VRN2 - Příprava staveniště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</si>
  <si>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</si>
  <si>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</si>
  <si>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</si>
  <si>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</si>
  <si>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</si>
  <si>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</si>
  <si>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</si>
  <si>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</si>
  <si>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</si>
  <si>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</si>
  <si>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</si>
  <si>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</si>
  <si>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</si>
  <si>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</si>
  <si>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</si>
  <si>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</si>
  <si>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</si>
  <si>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</si>
  <si>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</si>
  <si>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111203201</t>
  </si>
  <si>
    <t>Odstranění křovin a stromů s ponecháním kořenů z plochy do 1000 m2</t>
  </si>
  <si>
    <t>m2</t>
  </si>
  <si>
    <t>4</t>
  </si>
  <si>
    <t>-328926123</t>
  </si>
  <si>
    <t>VV</t>
  </si>
  <si>
    <t>"s odklizením na hromadu do 50m" 50</t>
  </si>
  <si>
    <t>113107163</t>
  </si>
  <si>
    <t>Odstranění podkladu z kameniva drceného tl přes 200 do 300 mm strojně pl přes 50 do 200 m2</t>
  </si>
  <si>
    <t>-1941266407</t>
  </si>
  <si>
    <t>"2 příjezdy na stavbu, 2x 200m2 - odstranění" 2*200</t>
  </si>
  <si>
    <t>3</t>
  </si>
  <si>
    <t>113311121</t>
  </si>
  <si>
    <t>Odstranění geotextilií v komunikacích</t>
  </si>
  <si>
    <t>-1852919337</t>
  </si>
  <si>
    <t>114203104</t>
  </si>
  <si>
    <t>Rozebrání záhozů a rovnanin na sucho</t>
  </si>
  <si>
    <t>m3</t>
  </si>
  <si>
    <t>-436937210</t>
  </si>
  <si>
    <t>"rozebrání poškozeného opevnění d.40m, š.4m, tl.0,7m" 40*4*0,7</t>
  </si>
  <si>
    <t>5</t>
  </si>
  <si>
    <t>114203201</t>
  </si>
  <si>
    <t>Očištění lomového kamene nebo betonových tvárnic od hlíny nebo písku</t>
  </si>
  <si>
    <t>-55170441</t>
  </si>
  <si>
    <t>6</t>
  </si>
  <si>
    <t>114203401</t>
  </si>
  <si>
    <t>Srovnání lomového kamene nebo betonových tvárnic s přemístěním do 10 m</t>
  </si>
  <si>
    <t>-84654825</t>
  </si>
  <si>
    <t>7</t>
  </si>
  <si>
    <t>114203409</t>
  </si>
  <si>
    <t>Příplatek přemístění ke srovnání lomového kamene nebo betonových tvárnic ZKD 10 m přes 10 m</t>
  </si>
  <si>
    <t>117842964</t>
  </si>
  <si>
    <t>LK_rozebrany*3</t>
  </si>
  <si>
    <t>8</t>
  </si>
  <si>
    <t>114253301</t>
  </si>
  <si>
    <t>Třídění lomového kamene nebo betonových tvárnic podle druhu, velikosti nebo tvaru - strojně</t>
  </si>
  <si>
    <t>1389626797</t>
  </si>
  <si>
    <t>9</t>
  </si>
  <si>
    <t>121151113</t>
  </si>
  <si>
    <t>Sejmutí ornice plochy do 500 m2 tl vrstvy do 200 mm strojně</t>
  </si>
  <si>
    <t>801531249</t>
  </si>
  <si>
    <t>"2 příjezdy  na stavbu 2x 200m2" 2*200</t>
  </si>
  <si>
    <t>10</t>
  </si>
  <si>
    <t>122251404</t>
  </si>
  <si>
    <t>Vykopávky v zemníku na suchu v hornině třídy těžitelnosti I skupiny 3 objem do 500 m3 strojně</t>
  </si>
  <si>
    <t>1904264721</t>
  </si>
  <si>
    <t xml:space="preserve">"deponie Těrlicko 230m3" 230 </t>
  </si>
  <si>
    <t>11</t>
  </si>
  <si>
    <t>127751111</t>
  </si>
  <si>
    <t>Vykopávky pod vodou v hornině třídy těžitelnosti I a II skupiny 1 až 4 tl vrstvy přes 0,5 m objem do 1000 m3 strojně</t>
  </si>
  <si>
    <t>739826498</t>
  </si>
  <si>
    <t>"štěrkové nánosy ve dně (pod vodou), použity do nátrže 650m3" 650</t>
  </si>
  <si>
    <t>162201421.1</t>
  </si>
  <si>
    <t>Vodorovné přemístění pařezů a kmenů do 50m na hromadu</t>
  </si>
  <si>
    <t>kus</t>
  </si>
  <si>
    <t>-132592165</t>
  </si>
  <si>
    <t>13</t>
  </si>
  <si>
    <t>162751117</t>
  </si>
  <si>
    <t>Vodorovné přemístění přes 9 000 do 10000 m výkopku/sypaniny z horniny třídy těžitelnosti I skupiny 1 až 3</t>
  </si>
  <si>
    <t>-2028676597</t>
  </si>
  <si>
    <t>"deponie Těrlicko" 230</t>
  </si>
  <si>
    <t>14</t>
  </si>
  <si>
    <t>162751119</t>
  </si>
  <si>
    <t>Příplatek k vodorovnému přemístění výkopku/sypaniny z horniny třídy těžitelnosti I skupiny 1 až 3 ZKD 1000 m přes 10000 m</t>
  </si>
  <si>
    <t>-1349213170</t>
  </si>
  <si>
    <t>230*10 'Přepočtené koeficientem množství</t>
  </si>
  <si>
    <t>15</t>
  </si>
  <si>
    <t>164203101</t>
  </si>
  <si>
    <t>Vodorovné přemístění výkopku po vodě do 50 m s vyložením horniny třídy těžitelnosti I a II skupiny 1 až 4</t>
  </si>
  <si>
    <t>-793034693</t>
  </si>
  <si>
    <t>"přesun na břeh k odvodnění" štěrky_nátrž</t>
  </si>
  <si>
    <t>16</t>
  </si>
  <si>
    <t>167151111</t>
  </si>
  <si>
    <t>Nakládání výkopku z hornin třídy těžitelnosti I skupiny 1 až 3 přes 100 m3</t>
  </si>
  <si>
    <t>-1862154719</t>
  </si>
  <si>
    <t>17</t>
  </si>
  <si>
    <t>162351104</t>
  </si>
  <si>
    <t>Vodorovné přemístění přes 500 do 1000 m výkopku/sypaniny z horniny třídy těžitelnosti I skupiny 1 až 3</t>
  </si>
  <si>
    <t>1224647356</t>
  </si>
  <si>
    <t>18</t>
  </si>
  <si>
    <t>171151112</t>
  </si>
  <si>
    <t>Uložení sypaniny z hornin nesoudržných kamenitých do násypů zhutněných strojně</t>
  </si>
  <si>
    <t>549449118</t>
  </si>
  <si>
    <t>"nátrž d.65m, š.9m, tl.1,5m = 880m3"  880</t>
  </si>
  <si>
    <t>19</t>
  </si>
  <si>
    <t>171151101</t>
  </si>
  <si>
    <t>Hutnění boků násypů pro jakýkoliv sklon a míru zhutnění svahu</t>
  </si>
  <si>
    <t>-89410716</t>
  </si>
  <si>
    <t>65*5</t>
  </si>
  <si>
    <t>20</t>
  </si>
  <si>
    <t>181111121</t>
  </si>
  <si>
    <t>Plošná úprava terénu do 500 m2 zemina skupiny 1 až 4 nerovnosti přes 100 do 150 mm v rovinně a svahu do 1:5</t>
  </si>
  <si>
    <t>-1770375940</t>
  </si>
  <si>
    <t>"plocha příjezdu - uvedení do původního stavu" 2*200</t>
  </si>
  <si>
    <t>181351103</t>
  </si>
  <si>
    <t>Rozprostření ornice tl vrstvy do 200 mm pl přes 100 do 500 m2 v rovině nebo ve svahu do 1:5 strojně</t>
  </si>
  <si>
    <t>698061261</t>
  </si>
  <si>
    <t>"plocha opravené nátrže 65x9m2" 65*9</t>
  </si>
  <si>
    <t>"plocha příjezdu" 2*200</t>
  </si>
  <si>
    <t>Součet</t>
  </si>
  <si>
    <t>22</t>
  </si>
  <si>
    <t>M</t>
  </si>
  <si>
    <t>10364101</t>
  </si>
  <si>
    <t>zemina pro terénní úpravy - ornice</t>
  </si>
  <si>
    <t>t</t>
  </si>
  <si>
    <t>45384280</t>
  </si>
  <si>
    <t>"plocha nátrže tl.200mm, přepočet koeficient 1,3, ztratné 10%" 585*0,2*1,3*1,1</t>
  </si>
  <si>
    <t>23</t>
  </si>
  <si>
    <t>181411121</t>
  </si>
  <si>
    <t>Založení lučního trávníku výsevem pl do 1000 m2 v rovině a ve svahu do 1:5</t>
  </si>
  <si>
    <t>-1658457492</t>
  </si>
  <si>
    <t>24</t>
  </si>
  <si>
    <t>00572472</t>
  </si>
  <si>
    <t>osivo směs travní krajinná-rovinná</t>
  </si>
  <si>
    <t>kg</t>
  </si>
  <si>
    <t>744259576</t>
  </si>
  <si>
    <t>985*0,0309 'Přepočtené koeficientem množství</t>
  </si>
  <si>
    <t>25</t>
  </si>
  <si>
    <t>181951112</t>
  </si>
  <si>
    <t>Úprava pláně v hornině třídy těžitelnosti I skupiny 1 až 3 se zhutněním strojně</t>
  </si>
  <si>
    <t>1750883222</t>
  </si>
  <si>
    <t>26</t>
  </si>
  <si>
    <t>182251101</t>
  </si>
  <si>
    <t>Svahování násypů strojně</t>
  </si>
  <si>
    <t>-229006273</t>
  </si>
  <si>
    <t>"65*5 m2" 325</t>
  </si>
  <si>
    <t>Vodorovné konstrukce</t>
  </si>
  <si>
    <t>27</t>
  </si>
  <si>
    <t>4632121R1</t>
  </si>
  <si>
    <t>Rovnanina z lomového kamene upraveného s vyplněním spár těženým kamenivem</t>
  </si>
  <si>
    <t>553906502</t>
  </si>
  <si>
    <t>"rovnanina v d.65m, š.5m, tl.0,7m" 65*5*0,7</t>
  </si>
  <si>
    <t>"odpočet rozebrané poškozené rovnaniny" -LK_rozebrany</t>
  </si>
  <si>
    <t>28</t>
  </si>
  <si>
    <t>4632121R2</t>
  </si>
  <si>
    <t>Rovnanina z lomového kamene upraveného s vyplněním spár těženým kamenivem - z rozebraného LK</t>
  </si>
  <si>
    <t>-1914528114</t>
  </si>
  <si>
    <t>29</t>
  </si>
  <si>
    <t>463212191</t>
  </si>
  <si>
    <t>Příplatek za vypracováni líce rovnaniny</t>
  </si>
  <si>
    <t>-785085767</t>
  </si>
  <si>
    <t>Komunikace pozemní</t>
  </si>
  <si>
    <t>30</t>
  </si>
  <si>
    <t>564671111</t>
  </si>
  <si>
    <t>Podklad z kameniva hrubého drceného vel. 63-125 mm plochy přes 100 m2 tl 250 mm</t>
  </si>
  <si>
    <t>174834232</t>
  </si>
  <si>
    <t>Ostatní konstrukce a práce, bourání</t>
  </si>
  <si>
    <t>31</t>
  </si>
  <si>
    <t>919726122</t>
  </si>
  <si>
    <t>Geotextilie pro ochranu, separaci a filtraci netkaná měrná hm přes 200 do 300 g/m2</t>
  </si>
  <si>
    <t>-1877150095</t>
  </si>
  <si>
    <t>997</t>
  </si>
  <si>
    <t>Doprava suti a vybouraných hmot</t>
  </si>
  <si>
    <t>32</t>
  </si>
  <si>
    <t>997221551</t>
  </si>
  <si>
    <t>Vodorovná doprava suti ze sypkých materiálů do 1 km</t>
  </si>
  <si>
    <t>1093446884</t>
  </si>
  <si>
    <t>33</t>
  </si>
  <si>
    <t>997221559</t>
  </si>
  <si>
    <t>Příplatek ZKD 1 km u vodorovné dopravy suti ze sypkých materiálů</t>
  </si>
  <si>
    <t>881950516</t>
  </si>
  <si>
    <t>176*19 'Přepočtené koeficientem množství</t>
  </si>
  <si>
    <t>34</t>
  </si>
  <si>
    <t>997221611</t>
  </si>
  <si>
    <t>Nakládání suti na dopravní prostředky pro vodorovnou dopravu</t>
  </si>
  <si>
    <t>-1215899190</t>
  </si>
  <si>
    <t>35</t>
  </si>
  <si>
    <t>997221873</t>
  </si>
  <si>
    <t>Poplatek za uložení na recyklační skládce (skládkovné) stavebního odpadu zeminy a kamení zatříděného do Katalogu odpadů pod kódem 17 05 04</t>
  </si>
  <si>
    <t>-1437118245</t>
  </si>
  <si>
    <t>998</t>
  </si>
  <si>
    <t>Přesun hmot</t>
  </si>
  <si>
    <t>36</t>
  </si>
  <si>
    <t>998332011</t>
  </si>
  <si>
    <t>Přesun hmot pro úpravy vodních toků a kanály</t>
  </si>
  <si>
    <t>537450860</t>
  </si>
  <si>
    <t>VRN</t>
  </si>
  <si>
    <t>Vedlejší rozpočtové náklady</t>
  </si>
  <si>
    <t>VRN2</t>
  </si>
  <si>
    <t>Příprava staveniště</t>
  </si>
  <si>
    <t>37</t>
  </si>
  <si>
    <t>024203000</t>
  </si>
  <si>
    <t>Slovení rybí obsádky</t>
  </si>
  <si>
    <t>Kč</t>
  </si>
  <si>
    <t>1024</t>
  </si>
  <si>
    <t>-404518327</t>
  </si>
  <si>
    <t>VRN3</t>
  </si>
  <si>
    <t>Zařízení staveniště</t>
  </si>
  <si>
    <t>38</t>
  </si>
  <si>
    <t>030001000</t>
  </si>
  <si>
    <t>1825428044</t>
  </si>
  <si>
    <t>39</t>
  </si>
  <si>
    <t>034203000</t>
  </si>
  <si>
    <t>Čistění komunikací</t>
  </si>
  <si>
    <t>-1940200855</t>
  </si>
  <si>
    <t>40</t>
  </si>
  <si>
    <t>0392030R</t>
  </si>
  <si>
    <t>Oprava komunikace po ukončení stavby</t>
  </si>
  <si>
    <t>88315631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</si>
</sst>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1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4" fillId="0" borderId="22" xfId="0" applyFont="1" applyBorder="1" applyAlignment="1">
      <alignment horizontal="center" vertical="center"/>
    </xf>
    <xf numFmtId="49" fontId="34" fillId="0" borderId="22" xfId="0" applyNumberFormat="1" applyFont="1" applyBorder="1" applyAlignment="1">
      <alignment horizontal="left" vertical="center" wrapText="1"/>
    </xf>
    <xf numFmtId="0" fontId="34" fillId="0" borderId="22" xfId="0" applyFont="1" applyBorder="1" applyAlignment="1">
      <alignment horizontal="left" vertical="center" wrapText="1"/>
    </xf>
    <xf numFmtId="0" fontId="34" fillId="0" borderId="22" xfId="0" applyFont="1" applyBorder="1" applyAlignment="1">
      <alignment horizontal="center" vertical="center" wrapText="1"/>
    </xf>
    <xf numFmtId="167" fontId="34" fillId="0" borderId="22" xfId="0" applyNumberFormat="1" applyFont="1" applyBorder="1" applyAlignment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>
      <alignment vertical="center"/>
    </xf>
    <xf numFmtId="0" fontId="35" fillId="0" borderId="22" xfId="0" applyFont="1" applyBorder="1" applyAlignment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0" fillId="0" borderId="0" xfId="0"/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opLeftCell="A73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50000000000003" customHeight="1"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202" t="s">
        <v>14</v>
      </c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R5" s="18"/>
      <c r="BE5" s="199" t="s">
        <v>15</v>
      </c>
      <c r="BS5" s="15" t="s">
        <v>6</v>
      </c>
    </row>
    <row r="6" spans="1:74" ht="36.950000000000003" customHeight="1">
      <c r="B6" s="18"/>
      <c r="D6" s="24" t="s">
        <v>16</v>
      </c>
      <c r="K6" s="203" t="s">
        <v>17</v>
      </c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R6" s="18"/>
      <c r="BE6" s="200"/>
      <c r="BS6" s="15" t="s">
        <v>6</v>
      </c>
    </row>
    <row r="7" spans="1:74" ht="12" customHeight="1">
      <c r="B7" s="18"/>
      <c r="D7" s="25" t="s">
        <v>18</v>
      </c>
      <c r="K7" s="23" t="s">
        <v>1</v>
      </c>
      <c r="AK7" s="25" t="s">
        <v>19</v>
      </c>
      <c r="AN7" s="23" t="s">
        <v>1</v>
      </c>
      <c r="AR7" s="18"/>
      <c r="BE7" s="200"/>
      <c r="BS7" s="15" t="s">
        <v>6</v>
      </c>
    </row>
    <row r="8" spans="1:74" ht="12" customHeight="1">
      <c r="B8" s="18"/>
      <c r="D8" s="25" t="s">
        <v>20</v>
      </c>
      <c r="K8" s="23" t="s">
        <v>21</v>
      </c>
      <c r="AK8" s="25" t="s">
        <v>22</v>
      </c>
      <c r="AN8" s="26" t="s">
        <v>23</v>
      </c>
      <c r="AR8" s="18"/>
      <c r="BE8" s="200"/>
      <c r="BS8" s="15" t="s">
        <v>6</v>
      </c>
    </row>
    <row r="9" spans="1:74" ht="14.45" customHeight="1">
      <c r="B9" s="18"/>
      <c r="AR9" s="18"/>
      <c r="BE9" s="200"/>
      <c r="BS9" s="15" t="s">
        <v>6</v>
      </c>
    </row>
    <row r="10" spans="1:74" ht="12" customHeight="1">
      <c r="B10" s="18"/>
      <c r="D10" s="25" t="s">
        <v>24</v>
      </c>
      <c r="AK10" s="25" t="s">
        <v>25</v>
      </c>
      <c r="AN10" s="23" t="s">
        <v>26</v>
      </c>
      <c r="AR10" s="18"/>
      <c r="BE10" s="200"/>
      <c r="BS10" s="15" t="s">
        <v>6</v>
      </c>
    </row>
    <row r="11" spans="1:74" ht="18.399999999999999" customHeight="1">
      <c r="B11" s="18"/>
      <c r="E11" s="23" t="s">
        <v>27</v>
      </c>
      <c r="AK11" s="25" t="s">
        <v>28</v>
      </c>
      <c r="AN11" s="23" t="s">
        <v>29</v>
      </c>
      <c r="AR11" s="18"/>
      <c r="BE11" s="200"/>
      <c r="BS11" s="15" t="s">
        <v>6</v>
      </c>
    </row>
    <row r="12" spans="1:74" ht="6.95" customHeight="1">
      <c r="B12" s="18"/>
      <c r="AR12" s="18"/>
      <c r="BE12" s="200"/>
      <c r="BS12" s="15" t="s">
        <v>6</v>
      </c>
    </row>
    <row r="13" spans="1:74" ht="12" customHeight="1">
      <c r="B13" s="18"/>
      <c r="D13" s="25" t="s">
        <v>30</v>
      </c>
      <c r="AK13" s="25" t="s">
        <v>25</v>
      </c>
      <c r="AN13" s="27" t="s">
        <v>31</v>
      </c>
      <c r="AR13" s="18"/>
      <c r="BE13" s="200"/>
      <c r="BS13" s="15" t="s">
        <v>6</v>
      </c>
    </row>
    <row r="14" spans="1:74" ht="12.75">
      <c r="B14" s="18"/>
      <c r="E14" s="204" t="s">
        <v>31</v>
      </c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5" t="s">
        <v>28</v>
      </c>
      <c r="AN14" s="27" t="s">
        <v>31</v>
      </c>
      <c r="AR14" s="18"/>
      <c r="BE14" s="200"/>
      <c r="BS14" s="15" t="s">
        <v>6</v>
      </c>
    </row>
    <row r="15" spans="1:74" ht="6.95" customHeight="1">
      <c r="B15" s="18"/>
      <c r="AR15" s="18"/>
      <c r="BE15" s="200"/>
      <c r="BS15" s="15" t="s">
        <v>4</v>
      </c>
    </row>
    <row r="16" spans="1:74" ht="12" customHeight="1">
      <c r="B16" s="18"/>
      <c r="D16" s="25" t="s">
        <v>32</v>
      </c>
      <c r="AK16" s="25" t="s">
        <v>25</v>
      </c>
      <c r="AN16" s="23" t="s">
        <v>1</v>
      </c>
      <c r="AR16" s="18"/>
      <c r="BE16" s="200"/>
      <c r="BS16" s="15" t="s">
        <v>4</v>
      </c>
    </row>
    <row r="17" spans="2:71" ht="18.399999999999999" customHeight="1">
      <c r="B17" s="18"/>
      <c r="E17" s="23" t="s">
        <v>21</v>
      </c>
      <c r="AK17" s="25" t="s">
        <v>28</v>
      </c>
      <c r="AN17" s="23" t="s">
        <v>1</v>
      </c>
      <c r="AR17" s="18"/>
      <c r="BE17" s="200"/>
      <c r="BS17" s="15" t="s">
        <v>33</v>
      </c>
    </row>
    <row r="18" spans="2:71" ht="6.95" customHeight="1">
      <c r="B18" s="18"/>
      <c r="AR18" s="18"/>
      <c r="BE18" s="200"/>
      <c r="BS18" s="15" t="s">
        <v>34</v>
      </c>
    </row>
    <row r="19" spans="2:71" ht="12" customHeight="1">
      <c r="B19" s="18"/>
      <c r="D19" s="25" t="s">
        <v>35</v>
      </c>
      <c r="AK19" s="25" t="s">
        <v>25</v>
      </c>
      <c r="AN19" s="23" t="s">
        <v>1</v>
      </c>
      <c r="AR19" s="18"/>
      <c r="BE19" s="200"/>
      <c r="BS19" s="15" t="s">
        <v>34</v>
      </c>
    </row>
    <row r="20" spans="2:71" ht="18.399999999999999" customHeight="1">
      <c r="B20" s="18"/>
      <c r="E20" s="23" t="s">
        <v>21</v>
      </c>
      <c r="AK20" s="25" t="s">
        <v>28</v>
      </c>
      <c r="AN20" s="23" t="s">
        <v>1</v>
      </c>
      <c r="AR20" s="18"/>
      <c r="BE20" s="200"/>
      <c r="BS20" s="15" t="s">
        <v>33</v>
      </c>
    </row>
    <row r="21" spans="2:71" ht="6.95" customHeight="1">
      <c r="B21" s="18"/>
      <c r="AR21" s="18"/>
      <c r="BE21" s="200"/>
    </row>
    <row r="22" spans="2:71" ht="12" customHeight="1">
      <c r="B22" s="18"/>
      <c r="D22" s="25" t="s">
        <v>36</v>
      </c>
      <c r="AR22" s="18"/>
      <c r="BE22" s="200"/>
    </row>
    <row r="23" spans="2:71" ht="47.25" customHeight="1">
      <c r="B23" s="18"/>
      <c r="E23" s="206" t="s">
        <v>37</v>
      </c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R23" s="18"/>
      <c r="BE23" s="200"/>
    </row>
    <row r="24" spans="2:71" ht="6.95" customHeight="1">
      <c r="B24" s="18"/>
      <c r="AR24" s="18"/>
      <c r="BE24" s="200"/>
    </row>
    <row r="25" spans="2:7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200"/>
    </row>
    <row r="26" spans="2:71" s="1" customFormat="1" ht="25.9" customHeight="1">
      <c r="B26" s="30"/>
      <c r="D26" s="31" t="s">
        <v>38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07">
        <f>ROUND(AG94,0)</f>
        <v>0</v>
      </c>
      <c r="AL26" s="208"/>
      <c r="AM26" s="208"/>
      <c r="AN26" s="208"/>
      <c r="AO26" s="208"/>
      <c r="AR26" s="30"/>
      <c r="BE26" s="200"/>
    </row>
    <row r="27" spans="2:71" s="1" customFormat="1" ht="6.95" customHeight="1">
      <c r="B27" s="30"/>
      <c r="AR27" s="30"/>
      <c r="BE27" s="200"/>
    </row>
    <row r="28" spans="2:71" s="1" customFormat="1" ht="12.75">
      <c r="B28" s="30"/>
      <c r="L28" s="209" t="s">
        <v>39</v>
      </c>
      <c r="M28" s="209"/>
      <c r="N28" s="209"/>
      <c r="O28" s="209"/>
      <c r="P28" s="209"/>
      <c r="W28" s="209" t="s">
        <v>40</v>
      </c>
      <c r="X28" s="209"/>
      <c r="Y28" s="209"/>
      <c r="Z28" s="209"/>
      <c r="AA28" s="209"/>
      <c r="AB28" s="209"/>
      <c r="AC28" s="209"/>
      <c r="AD28" s="209"/>
      <c r="AE28" s="209"/>
      <c r="AK28" s="209" t="s">
        <v>41</v>
      </c>
      <c r="AL28" s="209"/>
      <c r="AM28" s="209"/>
      <c r="AN28" s="209"/>
      <c r="AO28" s="209"/>
      <c r="AR28" s="30"/>
      <c r="BE28" s="200"/>
    </row>
    <row r="29" spans="2:71" s="2" customFormat="1" ht="14.45" customHeight="1">
      <c r="B29" s="34"/>
      <c r="D29" s="25" t="s">
        <v>42</v>
      </c>
      <c r="F29" s="25" t="s">
        <v>43</v>
      </c>
      <c r="L29" s="194">
        <v>0.21</v>
      </c>
      <c r="M29" s="193"/>
      <c r="N29" s="193"/>
      <c r="O29" s="193"/>
      <c r="P29" s="193"/>
      <c r="W29" s="192">
        <f>ROUND(AZ94, 0)</f>
        <v>0</v>
      </c>
      <c r="X29" s="193"/>
      <c r="Y29" s="193"/>
      <c r="Z29" s="193"/>
      <c r="AA29" s="193"/>
      <c r="AB29" s="193"/>
      <c r="AC29" s="193"/>
      <c r="AD29" s="193"/>
      <c r="AE29" s="193"/>
      <c r="AK29" s="192">
        <f>ROUND(AV94, 0)</f>
        <v>0</v>
      </c>
      <c r="AL29" s="193"/>
      <c r="AM29" s="193"/>
      <c r="AN29" s="193"/>
      <c r="AO29" s="193"/>
      <c r="AR29" s="34"/>
      <c r="BE29" s="201"/>
    </row>
    <row r="30" spans="2:71" s="2" customFormat="1" ht="14.45" customHeight="1">
      <c r="B30" s="34"/>
      <c r="F30" s="25" t="s">
        <v>44</v>
      </c>
      <c r="L30" s="194">
        <v>0.12</v>
      </c>
      <c r="M30" s="193"/>
      <c r="N30" s="193"/>
      <c r="O30" s="193"/>
      <c r="P30" s="193"/>
      <c r="W30" s="192">
        <f>ROUND(BA94, 0)</f>
        <v>0</v>
      </c>
      <c r="X30" s="193"/>
      <c r="Y30" s="193"/>
      <c r="Z30" s="193"/>
      <c r="AA30" s="193"/>
      <c r="AB30" s="193"/>
      <c r="AC30" s="193"/>
      <c r="AD30" s="193"/>
      <c r="AE30" s="193"/>
      <c r="AK30" s="192">
        <f>ROUND(AW94, 0)</f>
        <v>0</v>
      </c>
      <c r="AL30" s="193"/>
      <c r="AM30" s="193"/>
      <c r="AN30" s="193"/>
      <c r="AO30" s="193"/>
      <c r="AR30" s="34"/>
      <c r="BE30" s="201"/>
    </row>
    <row r="31" spans="2:71" s="2" customFormat="1" ht="14.45" hidden="1" customHeight="1">
      <c r="B31" s="34"/>
      <c r="F31" s="25" t="s">
        <v>45</v>
      </c>
      <c r="L31" s="194">
        <v>0.21</v>
      </c>
      <c r="M31" s="193"/>
      <c r="N31" s="193"/>
      <c r="O31" s="193"/>
      <c r="P31" s="193"/>
      <c r="W31" s="192">
        <f>ROUND(BB94, 0)</f>
        <v>0</v>
      </c>
      <c r="X31" s="193"/>
      <c r="Y31" s="193"/>
      <c r="Z31" s="193"/>
      <c r="AA31" s="193"/>
      <c r="AB31" s="193"/>
      <c r="AC31" s="193"/>
      <c r="AD31" s="193"/>
      <c r="AE31" s="193"/>
      <c r="AK31" s="192">
        <v>0</v>
      </c>
      <c r="AL31" s="193"/>
      <c r="AM31" s="193"/>
      <c r="AN31" s="193"/>
      <c r="AO31" s="193"/>
      <c r="AR31" s="34"/>
      <c r="BE31" s="201"/>
    </row>
    <row r="32" spans="2:71" s="2" customFormat="1" ht="14.45" hidden="1" customHeight="1">
      <c r="B32" s="34"/>
      <c r="F32" s="25" t="s">
        <v>46</v>
      </c>
      <c r="L32" s="194">
        <v>0.12</v>
      </c>
      <c r="M32" s="193"/>
      <c r="N32" s="193"/>
      <c r="O32" s="193"/>
      <c r="P32" s="193"/>
      <c r="W32" s="192">
        <f>ROUND(BC94, 0)</f>
        <v>0</v>
      </c>
      <c r="X32" s="193"/>
      <c r="Y32" s="193"/>
      <c r="Z32" s="193"/>
      <c r="AA32" s="193"/>
      <c r="AB32" s="193"/>
      <c r="AC32" s="193"/>
      <c r="AD32" s="193"/>
      <c r="AE32" s="193"/>
      <c r="AK32" s="192">
        <v>0</v>
      </c>
      <c r="AL32" s="193"/>
      <c r="AM32" s="193"/>
      <c r="AN32" s="193"/>
      <c r="AO32" s="193"/>
      <c r="AR32" s="34"/>
      <c r="BE32" s="201"/>
    </row>
    <row r="33" spans="2:57" s="2" customFormat="1" ht="14.45" hidden="1" customHeight="1">
      <c r="B33" s="34"/>
      <c r="F33" s="25" t="s">
        <v>47</v>
      </c>
      <c r="L33" s="194">
        <v>0</v>
      </c>
      <c r="M33" s="193"/>
      <c r="N33" s="193"/>
      <c r="O33" s="193"/>
      <c r="P33" s="193"/>
      <c r="W33" s="192">
        <f>ROUND(BD94, 0)</f>
        <v>0</v>
      </c>
      <c r="X33" s="193"/>
      <c r="Y33" s="193"/>
      <c r="Z33" s="193"/>
      <c r="AA33" s="193"/>
      <c r="AB33" s="193"/>
      <c r="AC33" s="193"/>
      <c r="AD33" s="193"/>
      <c r="AE33" s="193"/>
      <c r="AK33" s="192">
        <v>0</v>
      </c>
      <c r="AL33" s="193"/>
      <c r="AM33" s="193"/>
      <c r="AN33" s="193"/>
      <c r="AO33" s="193"/>
      <c r="AR33" s="34"/>
      <c r="BE33" s="201"/>
    </row>
    <row r="34" spans="2:57" s="1" customFormat="1" ht="6.95" customHeight="1">
      <c r="B34" s="30"/>
      <c r="AR34" s="30"/>
      <c r="BE34" s="200"/>
    </row>
    <row r="35" spans="2:57" s="1" customFormat="1" ht="25.9" customHeight="1">
      <c r="B35" s="30"/>
      <c r="C35" s="35"/>
      <c r="D35" s="36" t="s">
        <v>48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49</v>
      </c>
      <c r="U35" s="37"/>
      <c r="V35" s="37"/>
      <c r="W35" s="37"/>
      <c r="X35" s="195" t="s">
        <v>50</v>
      </c>
      <c r="Y35" s="196"/>
      <c r="Z35" s="196"/>
      <c r="AA35" s="196"/>
      <c r="AB35" s="196"/>
      <c r="AC35" s="37"/>
      <c r="AD35" s="37"/>
      <c r="AE35" s="37"/>
      <c r="AF35" s="37"/>
      <c r="AG35" s="37"/>
      <c r="AH35" s="37"/>
      <c r="AI35" s="37"/>
      <c r="AJ35" s="37"/>
      <c r="AK35" s="197">
        <f>SUM(AK26:AK33)</f>
        <v>0</v>
      </c>
      <c r="AL35" s="196"/>
      <c r="AM35" s="196"/>
      <c r="AN35" s="196"/>
      <c r="AO35" s="198"/>
      <c r="AP35" s="35"/>
      <c r="AQ35" s="35"/>
      <c r="AR35" s="30"/>
    </row>
    <row r="36" spans="2:57" s="1" customFormat="1" ht="6.95" customHeight="1">
      <c r="B36" s="30"/>
      <c r="AR36" s="30"/>
    </row>
    <row r="37" spans="2:57" s="1" customFormat="1" ht="14.45" customHeight="1">
      <c r="B37" s="30"/>
      <c r="AR37" s="30"/>
    </row>
    <row r="38" spans="2:57" ht="14.45" customHeight="1">
      <c r="B38" s="18"/>
      <c r="AR38" s="18"/>
    </row>
    <row r="39" spans="2:57" ht="14.45" customHeight="1">
      <c r="B39" s="18"/>
      <c r="AR39" s="18"/>
    </row>
    <row r="40" spans="2:57" ht="14.45" customHeight="1">
      <c r="B40" s="18"/>
      <c r="AR40" s="18"/>
    </row>
    <row r="41" spans="2:57" ht="14.45" customHeight="1">
      <c r="B41" s="18"/>
      <c r="AR41" s="18"/>
    </row>
    <row r="42" spans="2:57" ht="14.45" customHeight="1">
      <c r="B42" s="18"/>
      <c r="AR42" s="18"/>
    </row>
    <row r="43" spans="2:57" ht="14.45" customHeight="1">
      <c r="B43" s="18"/>
      <c r="AR43" s="18"/>
    </row>
    <row r="44" spans="2:57" ht="14.45" customHeight="1">
      <c r="B44" s="18"/>
      <c r="AR44" s="18"/>
    </row>
    <row r="45" spans="2:57" ht="14.45" customHeight="1">
      <c r="B45" s="18"/>
      <c r="AR45" s="18"/>
    </row>
    <row r="46" spans="2:57" ht="14.45" customHeight="1">
      <c r="B46" s="18"/>
      <c r="AR46" s="18"/>
    </row>
    <row r="47" spans="2:57" ht="14.45" customHeight="1">
      <c r="B47" s="18"/>
      <c r="AR47" s="18"/>
    </row>
    <row r="48" spans="2:57" ht="14.45" customHeight="1">
      <c r="B48" s="18"/>
      <c r="AR48" s="18"/>
    </row>
    <row r="49" spans="2:44" s="1" customFormat="1" ht="14.45" customHeight="1">
      <c r="B49" s="30"/>
      <c r="D49" s="39" t="s">
        <v>51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52</v>
      </c>
      <c r="AI49" s="40"/>
      <c r="AJ49" s="40"/>
      <c r="AK49" s="40"/>
      <c r="AL49" s="40"/>
      <c r="AM49" s="40"/>
      <c r="AN49" s="40"/>
      <c r="AO49" s="40"/>
      <c r="AR49" s="30"/>
    </row>
    <row r="50" spans="2:44">
      <c r="B50" s="18"/>
      <c r="AR50" s="18"/>
    </row>
    <row r="51" spans="2:44">
      <c r="B51" s="18"/>
      <c r="AR51" s="18"/>
    </row>
    <row r="52" spans="2:44">
      <c r="B52" s="18"/>
      <c r="AR52" s="18"/>
    </row>
    <row r="53" spans="2:44">
      <c r="B53" s="18"/>
      <c r="AR53" s="18"/>
    </row>
    <row r="54" spans="2:44">
      <c r="B54" s="18"/>
      <c r="AR54" s="18"/>
    </row>
    <row r="55" spans="2:44">
      <c r="B55" s="18"/>
      <c r="AR55" s="18"/>
    </row>
    <row r="56" spans="2:44">
      <c r="B56" s="18"/>
      <c r="AR56" s="18"/>
    </row>
    <row r="57" spans="2:44">
      <c r="B57" s="18"/>
      <c r="AR57" s="18"/>
    </row>
    <row r="58" spans="2:44">
      <c r="B58" s="18"/>
      <c r="AR58" s="18"/>
    </row>
    <row r="59" spans="2:44">
      <c r="B59" s="18"/>
      <c r="AR59" s="18"/>
    </row>
    <row r="60" spans="2:44" s="1" customFormat="1" ht="12.75">
      <c r="B60" s="30"/>
      <c r="D60" s="41" t="s">
        <v>53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1" t="s">
        <v>54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1" t="s">
        <v>53</v>
      </c>
      <c r="AI60" s="32"/>
      <c r="AJ60" s="32"/>
      <c r="AK60" s="32"/>
      <c r="AL60" s="32"/>
      <c r="AM60" s="41" t="s">
        <v>54</v>
      </c>
      <c r="AN60" s="32"/>
      <c r="AO60" s="32"/>
      <c r="AR60" s="30"/>
    </row>
    <row r="61" spans="2:44">
      <c r="B61" s="18"/>
      <c r="AR61" s="18"/>
    </row>
    <row r="62" spans="2:44">
      <c r="B62" s="18"/>
      <c r="AR62" s="18"/>
    </row>
    <row r="63" spans="2:44">
      <c r="B63" s="18"/>
      <c r="AR63" s="18"/>
    </row>
    <row r="64" spans="2:44" s="1" customFormat="1" ht="12.75">
      <c r="B64" s="30"/>
      <c r="D64" s="39" t="s">
        <v>55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56</v>
      </c>
      <c r="AI64" s="40"/>
      <c r="AJ64" s="40"/>
      <c r="AK64" s="40"/>
      <c r="AL64" s="40"/>
      <c r="AM64" s="40"/>
      <c r="AN64" s="40"/>
      <c r="AO64" s="40"/>
      <c r="AR64" s="30"/>
    </row>
    <row r="65" spans="2:44">
      <c r="B65" s="18"/>
      <c r="AR65" s="18"/>
    </row>
    <row r="66" spans="2:44">
      <c r="B66" s="18"/>
      <c r="AR66" s="18"/>
    </row>
    <row r="67" spans="2:44">
      <c r="B67" s="18"/>
      <c r="AR67" s="18"/>
    </row>
    <row r="68" spans="2:44">
      <c r="B68" s="18"/>
      <c r="AR68" s="18"/>
    </row>
    <row r="69" spans="2:44">
      <c r="B69" s="18"/>
      <c r="AR69" s="18"/>
    </row>
    <row r="70" spans="2:44">
      <c r="B70" s="18"/>
      <c r="AR70" s="18"/>
    </row>
    <row r="71" spans="2:44">
      <c r="B71" s="18"/>
      <c r="AR71" s="18"/>
    </row>
    <row r="72" spans="2:44">
      <c r="B72" s="18"/>
      <c r="AR72" s="18"/>
    </row>
    <row r="73" spans="2:44">
      <c r="B73" s="18"/>
      <c r="AR73" s="18"/>
    </row>
    <row r="74" spans="2:44">
      <c r="B74" s="18"/>
      <c r="AR74" s="18"/>
    </row>
    <row r="75" spans="2:44" s="1" customFormat="1" ht="12.75">
      <c r="B75" s="30"/>
      <c r="D75" s="41" t="s">
        <v>53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1" t="s">
        <v>54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1" t="s">
        <v>53</v>
      </c>
      <c r="AI75" s="32"/>
      <c r="AJ75" s="32"/>
      <c r="AK75" s="32"/>
      <c r="AL75" s="32"/>
      <c r="AM75" s="41" t="s">
        <v>54</v>
      </c>
      <c r="AN75" s="32"/>
      <c r="AO75" s="32"/>
      <c r="AR75" s="30"/>
    </row>
    <row r="76" spans="2:44" s="1" customFormat="1">
      <c r="B76" s="30"/>
      <c r="AR76" s="30"/>
    </row>
    <row r="77" spans="2:44" s="1" customFormat="1" ht="6.9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30"/>
    </row>
    <row r="81" spans="1:90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30"/>
    </row>
    <row r="82" spans="1:90" s="1" customFormat="1" ht="24.95" customHeight="1">
      <c r="B82" s="30"/>
      <c r="C82" s="19" t="s">
        <v>57</v>
      </c>
      <c r="AR82" s="30"/>
    </row>
    <row r="83" spans="1:90" s="1" customFormat="1" ht="6.95" customHeight="1">
      <c r="B83" s="30"/>
      <c r="AR83" s="30"/>
    </row>
    <row r="84" spans="1:90" s="3" customFormat="1" ht="12" customHeight="1">
      <c r="B84" s="46"/>
      <c r="C84" s="25" t="s">
        <v>13</v>
      </c>
      <c r="L84" s="3" t="str">
        <f>K5</f>
        <v>25_PO</v>
      </c>
      <c r="AR84" s="46"/>
    </row>
    <row r="85" spans="1:90" s="4" customFormat="1" ht="36.950000000000003" customHeight="1">
      <c r="B85" s="47"/>
      <c r="C85" s="48" t="s">
        <v>16</v>
      </c>
      <c r="L85" s="183" t="str">
        <f>K6</f>
        <v>OPŠ 09/2024, VT Stonávka km 19,550 – 19,650, oprava břehového opevnění, stavba č. 8802</v>
      </c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/>
      <c r="AH85" s="184"/>
      <c r="AI85" s="184"/>
      <c r="AJ85" s="184"/>
      <c r="AK85" s="184"/>
      <c r="AL85" s="184"/>
      <c r="AM85" s="184"/>
      <c r="AN85" s="184"/>
      <c r="AO85" s="184"/>
      <c r="AR85" s="47"/>
    </row>
    <row r="86" spans="1:90" s="1" customFormat="1" ht="6.95" customHeight="1">
      <c r="B86" s="30"/>
      <c r="AR86" s="30"/>
    </row>
    <row r="87" spans="1:90" s="1" customFormat="1" ht="12" customHeight="1">
      <c r="B87" s="30"/>
      <c r="C87" s="25" t="s">
        <v>20</v>
      </c>
      <c r="L87" s="49" t="str">
        <f>IF(K8="","",K8)</f>
        <v xml:space="preserve"> </v>
      </c>
      <c r="AI87" s="25" t="s">
        <v>22</v>
      </c>
      <c r="AM87" s="185" t="str">
        <f>IF(AN8= "","",AN8)</f>
        <v>17. 2. 2025</v>
      </c>
      <c r="AN87" s="185"/>
      <c r="AR87" s="30"/>
    </row>
    <row r="88" spans="1:90" s="1" customFormat="1" ht="6.95" customHeight="1">
      <c r="B88" s="30"/>
      <c r="AR88" s="30"/>
    </row>
    <row r="89" spans="1:90" s="1" customFormat="1" ht="15.2" customHeight="1">
      <c r="B89" s="30"/>
      <c r="C89" s="25" t="s">
        <v>24</v>
      </c>
      <c r="L89" s="3" t="str">
        <f>IF(E11= "","",E11)</f>
        <v>Povodí Odry, státní podnik</v>
      </c>
      <c r="AI89" s="25" t="s">
        <v>32</v>
      </c>
      <c r="AM89" s="186" t="str">
        <f>IF(E17="","",E17)</f>
        <v xml:space="preserve"> </v>
      </c>
      <c r="AN89" s="187"/>
      <c r="AO89" s="187"/>
      <c r="AP89" s="187"/>
      <c r="AR89" s="30"/>
      <c r="AS89" s="188" t="s">
        <v>58</v>
      </c>
      <c r="AT89" s="189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0" s="1" customFormat="1" ht="15.2" customHeight="1">
      <c r="B90" s="30"/>
      <c r="C90" s="25" t="s">
        <v>30</v>
      </c>
      <c r="L90" s="3" t="str">
        <f>IF(E14= "Vyplň údaj","",E14)</f>
        <v/>
      </c>
      <c r="AI90" s="25" t="s">
        <v>35</v>
      </c>
      <c r="AM90" s="186" t="str">
        <f>IF(E20="","",E20)</f>
        <v xml:space="preserve"> </v>
      </c>
      <c r="AN90" s="187"/>
      <c r="AO90" s="187"/>
      <c r="AP90" s="187"/>
      <c r="AR90" s="30"/>
      <c r="AS90" s="190"/>
      <c r="AT90" s="191"/>
      <c r="BD90" s="54"/>
    </row>
    <row r="91" spans="1:90" s="1" customFormat="1" ht="10.9" customHeight="1">
      <c r="B91" s="30"/>
      <c r="AR91" s="30"/>
      <c r="AS91" s="190"/>
      <c r="AT91" s="191"/>
      <c r="BD91" s="54"/>
    </row>
    <row r="92" spans="1:90" s="1" customFormat="1" ht="29.25" customHeight="1">
      <c r="B92" s="30"/>
      <c r="C92" s="173" t="s">
        <v>59</v>
      </c>
      <c r="D92" s="174"/>
      <c r="E92" s="174"/>
      <c r="F92" s="174"/>
      <c r="G92" s="174"/>
      <c r="H92" s="55"/>
      <c r="I92" s="175" t="s">
        <v>60</v>
      </c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  <c r="AF92" s="174"/>
      <c r="AG92" s="176" t="s">
        <v>61</v>
      </c>
      <c r="AH92" s="174"/>
      <c r="AI92" s="174"/>
      <c r="AJ92" s="174"/>
      <c r="AK92" s="174"/>
      <c r="AL92" s="174"/>
      <c r="AM92" s="174"/>
      <c r="AN92" s="175" t="s">
        <v>62</v>
      </c>
      <c r="AO92" s="174"/>
      <c r="AP92" s="177"/>
      <c r="AQ92" s="56" t="s">
        <v>63</v>
      </c>
      <c r="AR92" s="30"/>
      <c r="AS92" s="57" t="s">
        <v>64</v>
      </c>
      <c r="AT92" s="58" t="s">
        <v>65</v>
      </c>
      <c r="AU92" s="58" t="s">
        <v>66</v>
      </c>
      <c r="AV92" s="58" t="s">
        <v>67</v>
      </c>
      <c r="AW92" s="58" t="s">
        <v>68</v>
      </c>
      <c r="AX92" s="58" t="s">
        <v>69</v>
      </c>
      <c r="AY92" s="58" t="s">
        <v>70</v>
      </c>
      <c r="AZ92" s="58" t="s">
        <v>71</v>
      </c>
      <c r="BA92" s="58" t="s">
        <v>72</v>
      </c>
      <c r="BB92" s="58" t="s">
        <v>73</v>
      </c>
      <c r="BC92" s="58" t="s">
        <v>74</v>
      </c>
      <c r="BD92" s="59" t="s">
        <v>75</v>
      </c>
    </row>
    <row r="93" spans="1:90" s="1" customFormat="1" ht="10.9" customHeight="1">
      <c r="B93" s="30"/>
      <c r="AR93" s="30"/>
      <c r="AS93" s="60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0" s="5" customFormat="1" ht="32.450000000000003" customHeight="1">
      <c r="B94" s="61"/>
      <c r="C94" s="62" t="s">
        <v>76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181">
        <f>ROUND(AG95,0)</f>
        <v>0</v>
      </c>
      <c r="AH94" s="181"/>
      <c r="AI94" s="181"/>
      <c r="AJ94" s="181"/>
      <c r="AK94" s="181"/>
      <c r="AL94" s="181"/>
      <c r="AM94" s="181"/>
      <c r="AN94" s="182">
        <f>SUM(AG94,AT94)</f>
        <v>0</v>
      </c>
      <c r="AO94" s="182"/>
      <c r="AP94" s="182"/>
      <c r="AQ94" s="65" t="s">
        <v>1</v>
      </c>
      <c r="AR94" s="61"/>
      <c r="AS94" s="66">
        <f>ROUND(AS95,0)</f>
        <v>0</v>
      </c>
      <c r="AT94" s="67">
        <f>ROUND(SUM(AV94:AW94),0)</f>
        <v>0</v>
      </c>
      <c r="AU94" s="68">
        <f>ROUND(AU95,5)</f>
        <v>0</v>
      </c>
      <c r="AV94" s="67">
        <f>ROUND(AZ94*L29,0)</f>
        <v>0</v>
      </c>
      <c r="AW94" s="67">
        <f>ROUND(BA94*L30,0)</f>
        <v>0</v>
      </c>
      <c r="AX94" s="67">
        <f>ROUND(BB94*L29,0)</f>
        <v>0</v>
      </c>
      <c r="AY94" s="67">
        <f>ROUND(BC94*L30,0)</f>
        <v>0</v>
      </c>
      <c r="AZ94" s="67">
        <f>ROUND(AZ95,0)</f>
        <v>0</v>
      </c>
      <c r="BA94" s="67">
        <f>ROUND(BA95,0)</f>
        <v>0</v>
      </c>
      <c r="BB94" s="67">
        <f>ROUND(BB95,0)</f>
        <v>0</v>
      </c>
      <c r="BC94" s="67">
        <f>ROUND(BC95,0)</f>
        <v>0</v>
      </c>
      <c r="BD94" s="69">
        <f>ROUND(BD95,0)</f>
        <v>0</v>
      </c>
      <c r="BS94" s="70" t="s">
        <v>77</v>
      </c>
      <c r="BT94" s="70" t="s">
        <v>78</v>
      </c>
      <c r="BV94" s="70" t="s">
        <v>79</v>
      </c>
      <c r="BW94" s="70" t="s">
        <v>5</v>
      </c>
      <c r="BX94" s="70" t="s">
        <v>80</v>
      </c>
      <c r="CL94" s="70" t="s">
        <v>1</v>
      </c>
    </row>
    <row r="95" spans="1:90" s="6" customFormat="1" ht="37.5" customHeight="1">
      <c r="A95" s="71" t="s">
        <v>81</v>
      </c>
      <c r="B95" s="72"/>
      <c r="C95" s="73"/>
      <c r="D95" s="180" t="s">
        <v>14</v>
      </c>
      <c r="E95" s="180"/>
      <c r="F95" s="180"/>
      <c r="G95" s="180"/>
      <c r="H95" s="180"/>
      <c r="I95" s="74"/>
      <c r="J95" s="180" t="s">
        <v>17</v>
      </c>
      <c r="K95" s="180"/>
      <c r="L95" s="180"/>
      <c r="M95" s="180"/>
      <c r="N95" s="180"/>
      <c r="O95" s="180"/>
      <c r="P95" s="180"/>
      <c r="Q95" s="180"/>
      <c r="R95" s="180"/>
      <c r="S95" s="180"/>
      <c r="T95" s="180"/>
      <c r="U95" s="180"/>
      <c r="V95" s="180"/>
      <c r="W95" s="180"/>
      <c r="X95" s="180"/>
      <c r="Y95" s="180"/>
      <c r="Z95" s="180"/>
      <c r="AA95" s="180"/>
      <c r="AB95" s="180"/>
      <c r="AC95" s="180"/>
      <c r="AD95" s="180"/>
      <c r="AE95" s="180"/>
      <c r="AF95" s="180"/>
      <c r="AG95" s="178">
        <f>'VT Stonávka km 19,550 - 19,650'!J28</f>
        <v>0</v>
      </c>
      <c r="AH95" s="179"/>
      <c r="AI95" s="179"/>
      <c r="AJ95" s="179"/>
      <c r="AK95" s="179"/>
      <c r="AL95" s="179"/>
      <c r="AM95" s="179"/>
      <c r="AN95" s="178">
        <f>SUM(AG95,AT95)</f>
        <v>0</v>
      </c>
      <c r="AO95" s="179"/>
      <c r="AP95" s="179"/>
      <c r="AQ95" s="75" t="s">
        <v>82</v>
      </c>
      <c r="AR95" s="72"/>
      <c r="AS95" s="76">
        <v>0</v>
      </c>
      <c r="AT95" s="77">
        <f>ROUND(SUM(AV95:AW95),0)</f>
        <v>0</v>
      </c>
      <c r="AU95" s="78">
        <f>'VT Stonávka km 19,550 - 19,650'!P122</f>
        <v>0</v>
      </c>
      <c r="AV95" s="77">
        <f>'VT Stonávka km 19,550 - 19,650'!J31</f>
        <v>0</v>
      </c>
      <c r="AW95" s="77">
        <f>'VT Stonávka km 19,550 - 19,650'!J32</f>
        <v>0</v>
      </c>
      <c r="AX95" s="77">
        <f>'VT Stonávka km 19,550 - 19,650'!J33</f>
        <v>0</v>
      </c>
      <c r="AY95" s="77">
        <f>'VT Stonávka km 19,550 - 19,650'!J34</f>
        <v>0</v>
      </c>
      <c r="AZ95" s="77">
        <f>'VT Stonávka km 19,550 - 19,650'!F31</f>
        <v>0</v>
      </c>
      <c r="BA95" s="77">
        <f>'VT Stonávka km 19,550 - 19,650'!F32</f>
        <v>0</v>
      </c>
      <c r="BB95" s="77">
        <f>'VT Stonávka km 19,550 - 19,650'!F33</f>
        <v>0</v>
      </c>
      <c r="BC95" s="77">
        <f>'VT Stonávka km 19,550 - 19,650'!F34</f>
        <v>0</v>
      </c>
      <c r="BD95" s="79">
        <f>'VT Stonávka km 19,550 - 19,650'!F35</f>
        <v>0</v>
      </c>
      <c r="BT95" s="80" t="s">
        <v>34</v>
      </c>
      <c r="BU95" s="80" t="s">
        <v>83</v>
      </c>
      <c r="BV95" s="80" t="s">
        <v>79</v>
      </c>
      <c r="BW95" s="80" t="s">
        <v>5</v>
      </c>
      <c r="BX95" s="80" t="s">
        <v>80</v>
      </c>
      <c r="CL95" s="80" t="s">
        <v>1</v>
      </c>
    </row>
    <row r="96" spans="1:90" s="1" customFormat="1" ht="30" customHeight="1">
      <c r="B96" s="30"/>
      <c r="AR96" s="30"/>
    </row>
    <row r="97" spans="2:44" s="1" customFormat="1" ht="6.95" customHeight="1"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30"/>
    </row>
  </sheetData>
  <sheetProtection algorithmName="SHA-512" hashValue="P5bMmmrfu5G78Y0a0ibs/K1SaVMmtC+QaHXupoeEJkG8l6t3MUon6ITL0NZ2UVdZzfe//usGeoGZYYvQrwpZYg==" saltValue="E0mUs/9QkRleZpmNAhOukmvWPdfxTniRdPyR0RsdQx+udoBA7dwR5s31Vnevsdg7tUO9f+PPMFwfhHE9wdgksg==" spinCount="100000" sheet="1" objects="1" scenarios="1" formatColumns="0" formatRows="0"/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25_PO - OPŠ 09-2024, VT S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06"/>
  <sheetViews>
    <sheetView showGridLines="0" tabSelected="1" topLeftCell="A140" workbookViewId="0">
      <selection activeCell="F150" sqref="F15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5" t="s">
        <v>5</v>
      </c>
      <c r="AZ2" s="81" t="s">
        <v>84</v>
      </c>
      <c r="BA2" s="81" t="s">
        <v>1</v>
      </c>
      <c r="BB2" s="81" t="s">
        <v>1</v>
      </c>
      <c r="BC2" s="81" t="s">
        <v>85</v>
      </c>
      <c r="BD2" s="81" t="s">
        <v>86</v>
      </c>
    </row>
    <row r="3" spans="2:5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86</v>
      </c>
      <c r="AZ3" s="81" t="s">
        <v>87</v>
      </c>
      <c r="BA3" s="81" t="s">
        <v>1</v>
      </c>
      <c r="BB3" s="81" t="s">
        <v>1</v>
      </c>
      <c r="BC3" s="81" t="s">
        <v>88</v>
      </c>
      <c r="BD3" s="81" t="s">
        <v>86</v>
      </c>
    </row>
    <row r="4" spans="2:56" ht="24.95" customHeight="1">
      <c r="B4" s="18"/>
      <c r="D4" s="19" t="s">
        <v>89</v>
      </c>
      <c r="L4" s="18"/>
      <c r="M4" s="82" t="s">
        <v>10</v>
      </c>
      <c r="AT4" s="15" t="s">
        <v>4</v>
      </c>
    </row>
    <row r="5" spans="2:56" ht="6.95" customHeight="1">
      <c r="B5" s="18"/>
      <c r="L5" s="18"/>
    </row>
    <row r="6" spans="2:56" s="1" customFormat="1" ht="12" customHeight="1">
      <c r="B6" s="30"/>
      <c r="D6" s="25" t="s">
        <v>16</v>
      </c>
      <c r="L6" s="30"/>
    </row>
    <row r="7" spans="2:56" s="1" customFormat="1" ht="30" customHeight="1">
      <c r="B7" s="30"/>
      <c r="E7" s="183" t="s">
        <v>17</v>
      </c>
      <c r="F7" s="210"/>
      <c r="G7" s="210"/>
      <c r="H7" s="210"/>
      <c r="L7" s="30"/>
    </row>
    <row r="8" spans="2:56" s="1" customFormat="1">
      <c r="B8" s="30"/>
      <c r="L8" s="30"/>
    </row>
    <row r="9" spans="2:56" s="1" customFormat="1" ht="12" customHeight="1">
      <c r="B9" s="30"/>
      <c r="D9" s="25" t="s">
        <v>18</v>
      </c>
      <c r="F9" s="23" t="s">
        <v>1</v>
      </c>
      <c r="I9" s="25" t="s">
        <v>19</v>
      </c>
      <c r="J9" s="23" t="s">
        <v>1</v>
      </c>
      <c r="L9" s="30"/>
    </row>
    <row r="10" spans="2:56" s="1" customFormat="1" ht="12" customHeight="1">
      <c r="B10" s="30"/>
      <c r="D10" s="25" t="s">
        <v>20</v>
      </c>
      <c r="F10" s="23" t="s">
        <v>21</v>
      </c>
      <c r="I10" s="25" t="s">
        <v>22</v>
      </c>
      <c r="J10" s="50" t="str">
        <f>'Rekapitulace stavby'!AN8</f>
        <v>17. 2. 2025</v>
      </c>
      <c r="L10" s="30"/>
    </row>
    <row r="11" spans="2:56" s="1" customFormat="1" ht="10.9" customHeight="1">
      <c r="B11" s="30"/>
      <c r="L11" s="30"/>
    </row>
    <row r="12" spans="2:56" s="1" customFormat="1" ht="12" customHeight="1">
      <c r="B12" s="30"/>
      <c r="D12" s="25" t="s">
        <v>24</v>
      </c>
      <c r="I12" s="25" t="s">
        <v>25</v>
      </c>
      <c r="J12" s="23" t="s">
        <v>26</v>
      </c>
      <c r="L12" s="30"/>
    </row>
    <row r="13" spans="2:56" s="1" customFormat="1" ht="18" customHeight="1">
      <c r="B13" s="30"/>
      <c r="E13" s="23" t="s">
        <v>27</v>
      </c>
      <c r="I13" s="25" t="s">
        <v>28</v>
      </c>
      <c r="J13" s="23" t="s">
        <v>29</v>
      </c>
      <c r="L13" s="30"/>
    </row>
    <row r="14" spans="2:56" s="1" customFormat="1" ht="6.95" customHeight="1">
      <c r="B14" s="30"/>
      <c r="L14" s="30"/>
    </row>
    <row r="15" spans="2:56" s="1" customFormat="1" ht="12" customHeight="1">
      <c r="B15" s="30"/>
      <c r="D15" s="25" t="s">
        <v>30</v>
      </c>
      <c r="I15" s="25" t="s">
        <v>25</v>
      </c>
      <c r="J15" s="26" t="str">
        <f>'Rekapitulace stavby'!AN13</f>
        <v>Vyplň údaj</v>
      </c>
      <c r="L15" s="30"/>
    </row>
    <row r="16" spans="2:56" s="1" customFormat="1" ht="18" customHeight="1">
      <c r="B16" s="30"/>
      <c r="E16" s="211" t="str">
        <f>'Rekapitulace stavby'!E14</f>
        <v>Vyplň údaj</v>
      </c>
      <c r="F16" s="202"/>
      <c r="G16" s="202"/>
      <c r="H16" s="202"/>
      <c r="I16" s="25" t="s">
        <v>28</v>
      </c>
      <c r="J16" s="26" t="str">
        <f>'Rekapitulace stavby'!AN14</f>
        <v>Vyplň údaj</v>
      </c>
      <c r="L16" s="30"/>
    </row>
    <row r="17" spans="2:12" s="1" customFormat="1" ht="6.95" customHeight="1">
      <c r="B17" s="30"/>
      <c r="L17" s="30"/>
    </row>
    <row r="18" spans="2:12" s="1" customFormat="1" ht="12" customHeight="1">
      <c r="B18" s="30"/>
      <c r="D18" s="25" t="s">
        <v>32</v>
      </c>
      <c r="I18" s="25" t="s">
        <v>25</v>
      </c>
      <c r="J18" s="23" t="str">
        <f>IF('Rekapitulace stavby'!AN16="","",'Rekapitulace stavby'!AN16)</f>
        <v/>
      </c>
      <c r="L18" s="30"/>
    </row>
    <row r="19" spans="2:12" s="1" customFormat="1" ht="18" customHeight="1">
      <c r="B19" s="30"/>
      <c r="E19" s="23" t="str">
        <f>IF('Rekapitulace stavby'!E17="","",'Rekapitulace stavby'!E17)</f>
        <v xml:space="preserve"> </v>
      </c>
      <c r="I19" s="25" t="s">
        <v>28</v>
      </c>
      <c r="J19" s="23" t="str">
        <f>IF('Rekapitulace stavby'!AN17="","",'Rekapitulace stavby'!AN17)</f>
        <v/>
      </c>
      <c r="L19" s="30"/>
    </row>
    <row r="20" spans="2:12" s="1" customFormat="1" ht="6.95" customHeight="1">
      <c r="B20" s="30"/>
      <c r="L20" s="30"/>
    </row>
    <row r="21" spans="2:12" s="1" customFormat="1" ht="12" customHeight="1">
      <c r="B21" s="30"/>
      <c r="D21" s="25" t="s">
        <v>35</v>
      </c>
      <c r="I21" s="25" t="s">
        <v>25</v>
      </c>
      <c r="J21" s="23" t="str">
        <f>IF('Rekapitulace stavby'!AN19="","",'Rekapitulace stavby'!AN19)</f>
        <v/>
      </c>
      <c r="L21" s="30"/>
    </row>
    <row r="22" spans="2:12" s="1" customFormat="1" ht="18" customHeight="1">
      <c r="B22" s="30"/>
      <c r="E22" s="23" t="str">
        <f>IF('Rekapitulace stavby'!E20="","",'Rekapitulace stavby'!E20)</f>
        <v xml:space="preserve"> </v>
      </c>
      <c r="I22" s="25" t="s">
        <v>28</v>
      </c>
      <c r="J22" s="23" t="str">
        <f>IF('Rekapitulace stavby'!AN20="","",'Rekapitulace stavby'!AN20)</f>
        <v/>
      </c>
      <c r="L22" s="30"/>
    </row>
    <row r="23" spans="2:12" s="1" customFormat="1" ht="6.95" customHeight="1">
      <c r="B23" s="30"/>
      <c r="L23" s="30"/>
    </row>
    <row r="24" spans="2:12" s="1" customFormat="1" ht="12" customHeight="1">
      <c r="B24" s="30"/>
      <c r="D24" s="25" t="s">
        <v>36</v>
      </c>
      <c r="L24" s="30"/>
    </row>
    <row r="25" spans="2:12" s="7" customFormat="1" ht="71.25" customHeight="1">
      <c r="B25" s="83"/>
      <c r="E25" s="206" t="s">
        <v>37</v>
      </c>
      <c r="F25" s="206"/>
      <c r="G25" s="206"/>
      <c r="H25" s="206"/>
      <c r="L25" s="83"/>
    </row>
    <row r="26" spans="2:12" s="1" customFormat="1" ht="6.95" customHeight="1">
      <c r="B26" s="30"/>
      <c r="L26" s="30"/>
    </row>
    <row r="27" spans="2:12" s="1" customFormat="1" ht="6.95" customHeight="1">
      <c r="B27" s="30"/>
      <c r="D27" s="51"/>
      <c r="E27" s="51"/>
      <c r="F27" s="51"/>
      <c r="G27" s="51"/>
      <c r="H27" s="51"/>
      <c r="I27" s="51"/>
      <c r="J27" s="51"/>
      <c r="K27" s="51"/>
      <c r="L27" s="30"/>
    </row>
    <row r="28" spans="2:12" s="1" customFormat="1" ht="25.35" customHeight="1">
      <c r="B28" s="30"/>
      <c r="D28" s="84" t="s">
        <v>38</v>
      </c>
      <c r="J28" s="64">
        <f>ROUND(J122, 0)</f>
        <v>0</v>
      </c>
      <c r="L28" s="30"/>
    </row>
    <row r="29" spans="2:12" s="1" customFormat="1" ht="6.95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14.45" customHeight="1">
      <c r="B30" s="30"/>
      <c r="F30" s="33" t="s">
        <v>40</v>
      </c>
      <c r="I30" s="33" t="s">
        <v>39</v>
      </c>
      <c r="J30" s="33" t="s">
        <v>41</v>
      </c>
      <c r="L30" s="30"/>
    </row>
    <row r="31" spans="2:12" s="1" customFormat="1" ht="14.45" customHeight="1">
      <c r="B31" s="30"/>
      <c r="D31" s="53" t="s">
        <v>42</v>
      </c>
      <c r="E31" s="25" t="s">
        <v>43</v>
      </c>
      <c r="F31" s="85">
        <f>ROUND((SUM(BE122:BE205)),  0)</f>
        <v>0</v>
      </c>
      <c r="I31" s="86">
        <v>0.21</v>
      </c>
      <c r="J31" s="85">
        <f>ROUND(((SUM(BE122:BE205))*I31),  0)</f>
        <v>0</v>
      </c>
      <c r="L31" s="30"/>
    </row>
    <row r="32" spans="2:12" s="1" customFormat="1" ht="14.45" customHeight="1">
      <c r="B32" s="30"/>
      <c r="E32" s="25" t="s">
        <v>44</v>
      </c>
      <c r="F32" s="85">
        <f>ROUND((SUM(BF122:BF205)),  0)</f>
        <v>0</v>
      </c>
      <c r="I32" s="86">
        <v>0.12</v>
      </c>
      <c r="J32" s="85">
        <f>ROUND(((SUM(BF122:BF205))*I32),  0)</f>
        <v>0</v>
      </c>
      <c r="L32" s="30"/>
    </row>
    <row r="33" spans="2:12" s="1" customFormat="1" ht="14.45" hidden="1" customHeight="1">
      <c r="B33" s="30"/>
      <c r="E33" s="25" t="s">
        <v>45</v>
      </c>
      <c r="F33" s="85">
        <f>ROUND((SUM(BG122:BG205)),  0)</f>
        <v>0</v>
      </c>
      <c r="I33" s="86">
        <v>0.21</v>
      </c>
      <c r="J33" s="85">
        <f>0</f>
        <v>0</v>
      </c>
      <c r="L33" s="30"/>
    </row>
    <row r="34" spans="2:12" s="1" customFormat="1" ht="14.45" hidden="1" customHeight="1">
      <c r="B34" s="30"/>
      <c r="E34" s="25" t="s">
        <v>46</v>
      </c>
      <c r="F34" s="85">
        <f>ROUND((SUM(BH122:BH205)),  0)</f>
        <v>0</v>
      </c>
      <c r="I34" s="86">
        <v>0.12</v>
      </c>
      <c r="J34" s="85">
        <f>0</f>
        <v>0</v>
      </c>
      <c r="L34" s="30"/>
    </row>
    <row r="35" spans="2:12" s="1" customFormat="1" ht="14.45" hidden="1" customHeight="1">
      <c r="B35" s="30"/>
      <c r="E35" s="25" t="s">
        <v>47</v>
      </c>
      <c r="F35" s="85">
        <f>ROUND((SUM(BI122:BI205)),  0)</f>
        <v>0</v>
      </c>
      <c r="I35" s="86">
        <v>0</v>
      </c>
      <c r="J35" s="85">
        <f>0</f>
        <v>0</v>
      </c>
      <c r="L35" s="30"/>
    </row>
    <row r="36" spans="2:12" s="1" customFormat="1" ht="6.95" customHeight="1">
      <c r="B36" s="30"/>
      <c r="L36" s="30"/>
    </row>
    <row r="37" spans="2:12" s="1" customFormat="1" ht="25.35" customHeight="1">
      <c r="B37" s="30"/>
      <c r="C37" s="87"/>
      <c r="D37" s="88" t="s">
        <v>48</v>
      </c>
      <c r="E37" s="55"/>
      <c r="F37" s="55"/>
      <c r="G37" s="89" t="s">
        <v>49</v>
      </c>
      <c r="H37" s="90" t="s">
        <v>50</v>
      </c>
      <c r="I37" s="55"/>
      <c r="J37" s="91">
        <f>SUM(J28:J35)</f>
        <v>0</v>
      </c>
      <c r="K37" s="92"/>
      <c r="L37" s="30"/>
    </row>
    <row r="38" spans="2:12" s="1" customFormat="1" ht="14.45" customHeight="1">
      <c r="B38" s="30"/>
      <c r="L38" s="30"/>
    </row>
    <row r="39" spans="2:12" ht="14.45" customHeight="1">
      <c r="B39" s="18"/>
      <c r="L39" s="18"/>
    </row>
    <row r="40" spans="2:12" ht="14.45" customHeight="1">
      <c r="B40" s="18"/>
      <c r="L40" s="18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51</v>
      </c>
      <c r="E50" s="40"/>
      <c r="F50" s="40"/>
      <c r="G50" s="39" t="s">
        <v>52</v>
      </c>
      <c r="H50" s="40"/>
      <c r="I50" s="40"/>
      <c r="J50" s="40"/>
      <c r="K50" s="40"/>
      <c r="L50" s="30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75">
      <c r="B61" s="30"/>
      <c r="D61" s="41" t="s">
        <v>53</v>
      </c>
      <c r="E61" s="32"/>
      <c r="F61" s="93" t="s">
        <v>54</v>
      </c>
      <c r="G61" s="41" t="s">
        <v>53</v>
      </c>
      <c r="H61" s="32"/>
      <c r="I61" s="32"/>
      <c r="J61" s="94" t="s">
        <v>54</v>
      </c>
      <c r="K61" s="32"/>
      <c r="L61" s="30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75">
      <c r="B65" s="30"/>
      <c r="D65" s="39" t="s">
        <v>55</v>
      </c>
      <c r="E65" s="40"/>
      <c r="F65" s="40"/>
      <c r="G65" s="39" t="s">
        <v>56</v>
      </c>
      <c r="H65" s="40"/>
      <c r="I65" s="40"/>
      <c r="J65" s="40"/>
      <c r="K65" s="40"/>
      <c r="L65" s="30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75">
      <c r="B76" s="30"/>
      <c r="D76" s="41" t="s">
        <v>53</v>
      </c>
      <c r="E76" s="32"/>
      <c r="F76" s="93" t="s">
        <v>54</v>
      </c>
      <c r="G76" s="41" t="s">
        <v>53</v>
      </c>
      <c r="H76" s="32"/>
      <c r="I76" s="32"/>
      <c r="J76" s="94" t="s">
        <v>54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5" hidden="1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hidden="1" customHeight="1">
      <c r="B82" s="30"/>
      <c r="C82" s="19" t="s">
        <v>90</v>
      </c>
      <c r="L82" s="30"/>
    </row>
    <row r="83" spans="2:47" s="1" customFormat="1" ht="6.95" hidden="1" customHeight="1">
      <c r="B83" s="30"/>
      <c r="L83" s="30"/>
    </row>
    <row r="84" spans="2:47" s="1" customFormat="1" ht="12" hidden="1" customHeight="1">
      <c r="B84" s="30"/>
      <c r="C84" s="25" t="s">
        <v>16</v>
      </c>
      <c r="L84" s="30"/>
    </row>
    <row r="85" spans="2:47" s="1" customFormat="1" ht="30" hidden="1" customHeight="1">
      <c r="B85" s="30"/>
      <c r="E85" s="183" t="str">
        <f>E7</f>
        <v>OPŠ 09/2024, VT Stonávka km 19,550 – 19,650, oprava břehového opevnění, stavba č. 8802</v>
      </c>
      <c r="F85" s="210"/>
      <c r="G85" s="210"/>
      <c r="H85" s="210"/>
      <c r="L85" s="30"/>
    </row>
    <row r="86" spans="2:47" s="1" customFormat="1" ht="6.95" hidden="1" customHeight="1">
      <c r="B86" s="30"/>
      <c r="L86" s="30"/>
    </row>
    <row r="87" spans="2:47" s="1" customFormat="1" ht="12" hidden="1" customHeight="1">
      <c r="B87" s="30"/>
      <c r="C87" s="25" t="s">
        <v>20</v>
      </c>
      <c r="F87" s="23" t="str">
        <f>F10</f>
        <v xml:space="preserve"> </v>
      </c>
      <c r="I87" s="25" t="s">
        <v>22</v>
      </c>
      <c r="J87" s="50" t="str">
        <f>IF(J10="","",J10)</f>
        <v>17. 2. 2025</v>
      </c>
      <c r="L87" s="30"/>
    </row>
    <row r="88" spans="2:47" s="1" customFormat="1" ht="6.95" hidden="1" customHeight="1">
      <c r="B88" s="30"/>
      <c r="L88" s="30"/>
    </row>
    <row r="89" spans="2:47" s="1" customFormat="1" ht="15.2" hidden="1" customHeight="1">
      <c r="B89" s="30"/>
      <c r="C89" s="25" t="s">
        <v>24</v>
      </c>
      <c r="F89" s="23" t="str">
        <f>E13</f>
        <v>Povodí Odry, státní podnik</v>
      </c>
      <c r="I89" s="25" t="s">
        <v>32</v>
      </c>
      <c r="J89" s="28" t="str">
        <f>E19</f>
        <v xml:space="preserve"> </v>
      </c>
      <c r="L89" s="30"/>
    </row>
    <row r="90" spans="2:47" s="1" customFormat="1" ht="15.2" hidden="1" customHeight="1">
      <c r="B90" s="30"/>
      <c r="C90" s="25" t="s">
        <v>30</v>
      </c>
      <c r="F90" s="23" t="str">
        <f>IF(E16="","",E16)</f>
        <v>Vyplň údaj</v>
      </c>
      <c r="I90" s="25" t="s">
        <v>35</v>
      </c>
      <c r="J90" s="28" t="str">
        <f>E22</f>
        <v xml:space="preserve"> </v>
      </c>
      <c r="L90" s="30"/>
    </row>
    <row r="91" spans="2:47" s="1" customFormat="1" ht="10.35" hidden="1" customHeight="1">
      <c r="B91" s="30"/>
      <c r="L91" s="30"/>
    </row>
    <row r="92" spans="2:47" s="1" customFormat="1" ht="29.25" hidden="1" customHeight="1">
      <c r="B92" s="30"/>
      <c r="C92" s="95" t="s">
        <v>91</v>
      </c>
      <c r="D92" s="87"/>
      <c r="E92" s="87"/>
      <c r="F92" s="87"/>
      <c r="G92" s="87"/>
      <c r="H92" s="87"/>
      <c r="I92" s="87"/>
      <c r="J92" s="96" t="s">
        <v>92</v>
      </c>
      <c r="K92" s="87"/>
      <c r="L92" s="30"/>
    </row>
    <row r="93" spans="2:47" s="1" customFormat="1" ht="10.35" hidden="1" customHeight="1">
      <c r="B93" s="30"/>
      <c r="L93" s="30"/>
    </row>
    <row r="94" spans="2:47" s="1" customFormat="1" ht="22.9" hidden="1" customHeight="1">
      <c r="B94" s="30"/>
      <c r="C94" s="97" t="s">
        <v>93</v>
      </c>
      <c r="J94" s="64">
        <f>J122</f>
        <v>0</v>
      </c>
      <c r="L94" s="30"/>
      <c r="AU94" s="15" t="s">
        <v>94</v>
      </c>
    </row>
    <row r="95" spans="2:47" s="8" customFormat="1" ht="24.95" hidden="1" customHeight="1">
      <c r="B95" s="98"/>
      <c r="D95" s="99" t="s">
        <v>95</v>
      </c>
      <c r="E95" s="100"/>
      <c r="F95" s="100"/>
      <c r="G95" s="100"/>
      <c r="H95" s="100"/>
      <c r="I95" s="100"/>
      <c r="J95" s="101">
        <f>J123</f>
        <v>0</v>
      </c>
      <c r="L95" s="98"/>
    </row>
    <row r="96" spans="2:47" s="9" customFormat="1" ht="19.899999999999999" hidden="1" customHeight="1">
      <c r="B96" s="102"/>
      <c r="D96" s="103" t="s">
        <v>96</v>
      </c>
      <c r="E96" s="104"/>
      <c r="F96" s="104"/>
      <c r="G96" s="104"/>
      <c r="H96" s="104"/>
      <c r="I96" s="104"/>
      <c r="J96" s="105">
        <f>J124</f>
        <v>0</v>
      </c>
      <c r="L96" s="102"/>
    </row>
    <row r="97" spans="2:12" s="9" customFormat="1" ht="19.899999999999999" hidden="1" customHeight="1">
      <c r="B97" s="102"/>
      <c r="D97" s="103" t="s">
        <v>97</v>
      </c>
      <c r="E97" s="104"/>
      <c r="F97" s="104"/>
      <c r="G97" s="104"/>
      <c r="H97" s="104"/>
      <c r="I97" s="104"/>
      <c r="J97" s="105">
        <f>J176</f>
        <v>0</v>
      </c>
      <c r="L97" s="102"/>
    </row>
    <row r="98" spans="2:12" s="9" customFormat="1" ht="19.899999999999999" hidden="1" customHeight="1">
      <c r="B98" s="102"/>
      <c r="D98" s="103" t="s">
        <v>98</v>
      </c>
      <c r="E98" s="104"/>
      <c r="F98" s="104"/>
      <c r="G98" s="104"/>
      <c r="H98" s="104"/>
      <c r="I98" s="104"/>
      <c r="J98" s="105">
        <f>J185</f>
        <v>0</v>
      </c>
      <c r="L98" s="102"/>
    </row>
    <row r="99" spans="2:12" s="9" customFormat="1" ht="19.899999999999999" hidden="1" customHeight="1">
      <c r="B99" s="102"/>
      <c r="D99" s="103" t="s">
        <v>99</v>
      </c>
      <c r="E99" s="104"/>
      <c r="F99" s="104"/>
      <c r="G99" s="104"/>
      <c r="H99" s="104"/>
      <c r="I99" s="104"/>
      <c r="J99" s="105">
        <f>J188</f>
        <v>0</v>
      </c>
      <c r="L99" s="102"/>
    </row>
    <row r="100" spans="2:12" s="9" customFormat="1" ht="19.899999999999999" hidden="1" customHeight="1">
      <c r="B100" s="102"/>
      <c r="D100" s="103" t="s">
        <v>100</v>
      </c>
      <c r="E100" s="104"/>
      <c r="F100" s="104"/>
      <c r="G100" s="104"/>
      <c r="H100" s="104"/>
      <c r="I100" s="104"/>
      <c r="J100" s="105">
        <f>J191</f>
        <v>0</v>
      </c>
      <c r="L100" s="102"/>
    </row>
    <row r="101" spans="2:12" s="9" customFormat="1" ht="19.899999999999999" hidden="1" customHeight="1">
      <c r="B101" s="102"/>
      <c r="D101" s="103" t="s">
        <v>101</v>
      </c>
      <c r="E101" s="104"/>
      <c r="F101" s="104"/>
      <c r="G101" s="104"/>
      <c r="H101" s="104"/>
      <c r="I101" s="104"/>
      <c r="J101" s="105">
        <f>J197</f>
        <v>0</v>
      </c>
      <c r="L101" s="102"/>
    </row>
    <row r="102" spans="2:12" s="8" customFormat="1" ht="24.95" hidden="1" customHeight="1">
      <c r="B102" s="98"/>
      <c r="D102" s="99" t="s">
        <v>102</v>
      </c>
      <c r="E102" s="100"/>
      <c r="F102" s="100"/>
      <c r="G102" s="100"/>
      <c r="H102" s="100"/>
      <c r="I102" s="100"/>
      <c r="J102" s="101">
        <f>J199</f>
        <v>0</v>
      </c>
      <c r="L102" s="98"/>
    </row>
    <row r="103" spans="2:12" s="9" customFormat="1" ht="19.899999999999999" hidden="1" customHeight="1">
      <c r="B103" s="102"/>
      <c r="D103" s="103" t="s">
        <v>103</v>
      </c>
      <c r="E103" s="104"/>
      <c r="F103" s="104"/>
      <c r="G103" s="104"/>
      <c r="H103" s="104"/>
      <c r="I103" s="104"/>
      <c r="J103" s="105">
        <f>J200</f>
        <v>0</v>
      </c>
      <c r="L103" s="102"/>
    </row>
    <row r="104" spans="2:12" s="9" customFormat="1" ht="19.899999999999999" hidden="1" customHeight="1">
      <c r="B104" s="102"/>
      <c r="D104" s="103" t="s">
        <v>104</v>
      </c>
      <c r="E104" s="104"/>
      <c r="F104" s="104"/>
      <c r="G104" s="104"/>
      <c r="H104" s="104"/>
      <c r="I104" s="104"/>
      <c r="J104" s="105">
        <f>J202</f>
        <v>0</v>
      </c>
      <c r="L104" s="102"/>
    </row>
    <row r="105" spans="2:12" s="1" customFormat="1" ht="21.75" hidden="1" customHeight="1">
      <c r="B105" s="30"/>
      <c r="L105" s="30"/>
    </row>
    <row r="106" spans="2:12" s="1" customFormat="1" ht="6.95" hidden="1" customHeight="1"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30"/>
    </row>
    <row r="107" spans="2:12" hidden="1"/>
    <row r="108" spans="2:12" hidden="1"/>
    <row r="109" spans="2:12" hidden="1"/>
    <row r="110" spans="2:12" s="1" customFormat="1" ht="6.95" customHeight="1">
      <c r="B110" s="44"/>
      <c r="C110" s="45"/>
      <c r="D110" s="45"/>
      <c r="E110" s="45"/>
      <c r="F110" s="45"/>
      <c r="G110" s="45"/>
      <c r="H110" s="45"/>
      <c r="I110" s="45"/>
      <c r="J110" s="45"/>
      <c r="K110" s="45"/>
      <c r="L110" s="30"/>
    </row>
    <row r="111" spans="2:12" s="1" customFormat="1" ht="24.95" customHeight="1">
      <c r="B111" s="30"/>
      <c r="C111" s="19" t="s">
        <v>105</v>
      </c>
      <c r="L111" s="30"/>
    </row>
    <row r="112" spans="2:12" s="1" customFormat="1" ht="6.95" customHeight="1">
      <c r="B112" s="30"/>
      <c r="L112" s="30"/>
    </row>
    <row r="113" spans="2:65" s="1" customFormat="1" ht="12" customHeight="1">
      <c r="B113" s="30"/>
      <c r="C113" s="25" t="s">
        <v>16</v>
      </c>
      <c r="L113" s="30"/>
    </row>
    <row r="114" spans="2:65" s="1" customFormat="1" ht="30" customHeight="1">
      <c r="B114" s="30"/>
      <c r="E114" s="183" t="str">
        <f>E7</f>
        <v>OPŠ 09/2024, VT Stonávka km 19,550 – 19,650, oprava břehového opevnění, stavba č. 8802</v>
      </c>
      <c r="F114" s="210"/>
      <c r="G114" s="210"/>
      <c r="H114" s="210"/>
      <c r="L114" s="30"/>
    </row>
    <row r="115" spans="2:65" s="1" customFormat="1" ht="6.95" customHeight="1">
      <c r="B115" s="30"/>
      <c r="L115" s="30"/>
    </row>
    <row r="116" spans="2:65" s="1" customFormat="1" ht="12" customHeight="1">
      <c r="B116" s="30"/>
      <c r="C116" s="25" t="s">
        <v>20</v>
      </c>
      <c r="F116" s="23" t="str">
        <f>F10</f>
        <v xml:space="preserve"> </v>
      </c>
      <c r="I116" s="25" t="s">
        <v>22</v>
      </c>
      <c r="J116" s="50" t="str">
        <f>IF(J10="","",J10)</f>
        <v>17. 2. 2025</v>
      </c>
      <c r="L116" s="30"/>
    </row>
    <row r="117" spans="2:65" s="1" customFormat="1" ht="6.95" customHeight="1">
      <c r="B117" s="30"/>
      <c r="L117" s="30"/>
    </row>
    <row r="118" spans="2:65" s="1" customFormat="1" ht="15.2" customHeight="1">
      <c r="B118" s="30"/>
      <c r="C118" s="25" t="s">
        <v>24</v>
      </c>
      <c r="F118" s="23" t="str">
        <f>E13</f>
        <v>Povodí Odry, státní podnik</v>
      </c>
      <c r="I118" s="25" t="s">
        <v>32</v>
      </c>
      <c r="J118" s="28" t="str">
        <f>E19</f>
        <v xml:space="preserve"> </v>
      </c>
      <c r="L118" s="30"/>
    </row>
    <row r="119" spans="2:65" s="1" customFormat="1" ht="15.2" customHeight="1">
      <c r="B119" s="30"/>
      <c r="C119" s="25" t="s">
        <v>30</v>
      </c>
      <c r="F119" s="23" t="str">
        <f>IF(E16="","",E16)</f>
        <v>Vyplň údaj</v>
      </c>
      <c r="I119" s="25" t="s">
        <v>35</v>
      </c>
      <c r="J119" s="28" t="str">
        <f>E22</f>
        <v xml:space="preserve"> </v>
      </c>
      <c r="L119" s="30"/>
    </row>
    <row r="120" spans="2:65" s="1" customFormat="1" ht="10.35" customHeight="1">
      <c r="B120" s="30"/>
      <c r="L120" s="30"/>
    </row>
    <row r="121" spans="2:65" s="10" customFormat="1" ht="29.25" customHeight="1">
      <c r="B121" s="106"/>
      <c r="C121" s="107" t="s">
        <v>106</v>
      </c>
      <c r="D121" s="108" t="s">
        <v>63</v>
      </c>
      <c r="E121" s="108" t="s">
        <v>59</v>
      </c>
      <c r="F121" s="108" t="s">
        <v>60</v>
      </c>
      <c r="G121" s="108" t="s">
        <v>107</v>
      </c>
      <c r="H121" s="108" t="s">
        <v>108</v>
      </c>
      <c r="I121" s="108" t="s">
        <v>109</v>
      </c>
      <c r="J121" s="109" t="s">
        <v>92</v>
      </c>
      <c r="K121" s="110" t="s">
        <v>110</v>
      </c>
      <c r="L121" s="106"/>
      <c r="M121" s="57" t="s">
        <v>1</v>
      </c>
      <c r="N121" s="58" t="s">
        <v>42</v>
      </c>
      <c r="O121" s="58" t="s">
        <v>111</v>
      </c>
      <c r="P121" s="58" t="s">
        <v>112</v>
      </c>
      <c r="Q121" s="58" t="s">
        <v>113</v>
      </c>
      <c r="R121" s="58" t="s">
        <v>114</v>
      </c>
      <c r="S121" s="58" t="s">
        <v>115</v>
      </c>
      <c r="T121" s="59" t="s">
        <v>116</v>
      </c>
    </row>
    <row r="122" spans="2:65" s="1" customFormat="1" ht="22.9" customHeight="1">
      <c r="B122" s="30"/>
      <c r="C122" s="62" t="s">
        <v>117</v>
      </c>
      <c r="J122" s="111">
        <f>BK122</f>
        <v>0</v>
      </c>
      <c r="L122" s="30"/>
      <c r="M122" s="60"/>
      <c r="N122" s="51"/>
      <c r="O122" s="51"/>
      <c r="P122" s="112">
        <f>P123+P199</f>
        <v>0</v>
      </c>
      <c r="Q122" s="51"/>
      <c r="R122" s="112">
        <f>R123+R199</f>
        <v>762.30968700000005</v>
      </c>
      <c r="S122" s="51"/>
      <c r="T122" s="113">
        <f>T123+T199</f>
        <v>380.15999999999997</v>
      </c>
      <c r="AT122" s="15" t="s">
        <v>77</v>
      </c>
      <c r="AU122" s="15" t="s">
        <v>94</v>
      </c>
      <c r="BK122" s="114">
        <f>BK123+BK199</f>
        <v>0</v>
      </c>
    </row>
    <row r="123" spans="2:65" s="11" customFormat="1" ht="25.9" customHeight="1">
      <c r="B123" s="115"/>
      <c r="D123" s="116" t="s">
        <v>77</v>
      </c>
      <c r="E123" s="117" t="s">
        <v>118</v>
      </c>
      <c r="F123" s="117" t="s">
        <v>119</v>
      </c>
      <c r="I123" s="118"/>
      <c r="J123" s="119">
        <f>BK123</f>
        <v>0</v>
      </c>
      <c r="L123" s="115"/>
      <c r="M123" s="120"/>
      <c r="P123" s="121">
        <f>P124+P176+P185+P188+P191+P197</f>
        <v>0</v>
      </c>
      <c r="R123" s="121">
        <f>R124+R176+R185+R188+R191+R197</f>
        <v>762.30968700000005</v>
      </c>
      <c r="T123" s="122">
        <f>T124+T176+T185+T188+T191+T197</f>
        <v>380.15999999999997</v>
      </c>
      <c r="AR123" s="116" t="s">
        <v>34</v>
      </c>
      <c r="AT123" s="123" t="s">
        <v>77</v>
      </c>
      <c r="AU123" s="123" t="s">
        <v>78</v>
      </c>
      <c r="AY123" s="116" t="s">
        <v>120</v>
      </c>
      <c r="BK123" s="124">
        <f>BK124+BK176+BK185+BK188+BK191+BK197</f>
        <v>0</v>
      </c>
    </row>
    <row r="124" spans="2:65" s="11" customFormat="1" ht="22.9" customHeight="1">
      <c r="B124" s="115"/>
      <c r="D124" s="116" t="s">
        <v>77</v>
      </c>
      <c r="E124" s="125" t="s">
        <v>34</v>
      </c>
      <c r="F124" s="125" t="s">
        <v>121</v>
      </c>
      <c r="I124" s="118"/>
      <c r="J124" s="126">
        <f>BK124</f>
        <v>0</v>
      </c>
      <c r="L124" s="115"/>
      <c r="M124" s="120"/>
      <c r="P124" s="121">
        <f>SUM(P125:P175)</f>
        <v>0</v>
      </c>
      <c r="R124" s="121">
        <f>SUM(R125:R175)</f>
        <v>212.14043700000002</v>
      </c>
      <c r="T124" s="122">
        <f>SUM(T125:T175)</f>
        <v>380.15999999999997</v>
      </c>
      <c r="AR124" s="116" t="s">
        <v>34</v>
      </c>
      <c r="AT124" s="123" t="s">
        <v>77</v>
      </c>
      <c r="AU124" s="123" t="s">
        <v>34</v>
      </c>
      <c r="AY124" s="116" t="s">
        <v>120</v>
      </c>
      <c r="BK124" s="124">
        <f>SUM(BK125:BK175)</f>
        <v>0</v>
      </c>
    </row>
    <row r="125" spans="2:65" s="1" customFormat="1" ht="24.2" customHeight="1">
      <c r="B125" s="30"/>
      <c r="C125" s="127" t="s">
        <v>34</v>
      </c>
      <c r="D125" s="127" t="s">
        <v>122</v>
      </c>
      <c r="E125" s="128" t="s">
        <v>123</v>
      </c>
      <c r="F125" s="129" t="s">
        <v>124</v>
      </c>
      <c r="G125" s="130" t="s">
        <v>125</v>
      </c>
      <c r="H125" s="131">
        <v>50</v>
      </c>
      <c r="I125" s="132"/>
      <c r="J125" s="133">
        <f>ROUND(I125*H125,2)</f>
        <v>0</v>
      </c>
      <c r="K125" s="134"/>
      <c r="L125" s="30"/>
      <c r="M125" s="135" t="s">
        <v>1</v>
      </c>
      <c r="N125" s="136" t="s">
        <v>43</v>
      </c>
      <c r="P125" s="137">
        <f>O125*H125</f>
        <v>0</v>
      </c>
      <c r="Q125" s="137">
        <v>0</v>
      </c>
      <c r="R125" s="137">
        <f>Q125*H125</f>
        <v>0</v>
      </c>
      <c r="S125" s="137">
        <v>0</v>
      </c>
      <c r="T125" s="138">
        <f>S125*H125</f>
        <v>0</v>
      </c>
      <c r="AR125" s="139" t="s">
        <v>126</v>
      </c>
      <c r="AT125" s="139" t="s">
        <v>122</v>
      </c>
      <c r="AU125" s="139" t="s">
        <v>86</v>
      </c>
      <c r="AY125" s="15" t="s">
        <v>120</v>
      </c>
      <c r="BE125" s="140">
        <f>IF(N125="základní",J125,0)</f>
        <v>0</v>
      </c>
      <c r="BF125" s="140">
        <f>IF(N125="snížená",J125,0)</f>
        <v>0</v>
      </c>
      <c r="BG125" s="140">
        <f>IF(N125="zákl. přenesená",J125,0)</f>
        <v>0</v>
      </c>
      <c r="BH125" s="140">
        <f>IF(N125="sníž. přenesená",J125,0)</f>
        <v>0</v>
      </c>
      <c r="BI125" s="140">
        <f>IF(N125="nulová",J125,0)</f>
        <v>0</v>
      </c>
      <c r="BJ125" s="15" t="s">
        <v>34</v>
      </c>
      <c r="BK125" s="140">
        <f>ROUND(I125*H125,2)</f>
        <v>0</v>
      </c>
      <c r="BL125" s="15" t="s">
        <v>126</v>
      </c>
      <c r="BM125" s="139" t="s">
        <v>127</v>
      </c>
    </row>
    <row r="126" spans="2:65" s="12" customFormat="1">
      <c r="B126" s="141"/>
      <c r="D126" s="142" t="s">
        <v>128</v>
      </c>
      <c r="E126" s="143" t="s">
        <v>1</v>
      </c>
      <c r="F126" s="144" t="s">
        <v>129</v>
      </c>
      <c r="H126" s="145">
        <v>50</v>
      </c>
      <c r="I126" s="146"/>
      <c r="L126" s="141"/>
      <c r="M126" s="147"/>
      <c r="T126" s="148"/>
      <c r="AT126" s="143" t="s">
        <v>128</v>
      </c>
      <c r="AU126" s="143" t="s">
        <v>86</v>
      </c>
      <c r="AV126" s="12" t="s">
        <v>86</v>
      </c>
      <c r="AW126" s="12" t="s">
        <v>33</v>
      </c>
      <c r="AX126" s="12" t="s">
        <v>34</v>
      </c>
      <c r="AY126" s="143" t="s">
        <v>120</v>
      </c>
    </row>
    <row r="127" spans="2:65" s="1" customFormat="1" ht="33" customHeight="1">
      <c r="B127" s="30"/>
      <c r="C127" s="127" t="s">
        <v>86</v>
      </c>
      <c r="D127" s="127" t="s">
        <v>122</v>
      </c>
      <c r="E127" s="128" t="s">
        <v>130</v>
      </c>
      <c r="F127" s="129" t="s">
        <v>131</v>
      </c>
      <c r="G127" s="130" t="s">
        <v>125</v>
      </c>
      <c r="H127" s="131">
        <v>400</v>
      </c>
      <c r="I127" s="132"/>
      <c r="J127" s="133">
        <f>ROUND(I127*H127,2)</f>
        <v>0</v>
      </c>
      <c r="K127" s="134"/>
      <c r="L127" s="30"/>
      <c r="M127" s="135" t="s">
        <v>1</v>
      </c>
      <c r="N127" s="136" t="s">
        <v>43</v>
      </c>
      <c r="P127" s="137">
        <f>O127*H127</f>
        <v>0</v>
      </c>
      <c r="Q127" s="137">
        <v>0</v>
      </c>
      <c r="R127" s="137">
        <f>Q127*H127</f>
        <v>0</v>
      </c>
      <c r="S127" s="137">
        <v>0.44</v>
      </c>
      <c r="T127" s="138">
        <f>S127*H127</f>
        <v>176</v>
      </c>
      <c r="AR127" s="139" t="s">
        <v>126</v>
      </c>
      <c r="AT127" s="139" t="s">
        <v>122</v>
      </c>
      <c r="AU127" s="139" t="s">
        <v>86</v>
      </c>
      <c r="AY127" s="15" t="s">
        <v>120</v>
      </c>
      <c r="BE127" s="140">
        <f>IF(N127="základní",J127,0)</f>
        <v>0</v>
      </c>
      <c r="BF127" s="140">
        <f>IF(N127="snížená",J127,0)</f>
        <v>0</v>
      </c>
      <c r="BG127" s="140">
        <f>IF(N127="zákl. přenesená",J127,0)</f>
        <v>0</v>
      </c>
      <c r="BH127" s="140">
        <f>IF(N127="sníž. přenesená",J127,0)</f>
        <v>0</v>
      </c>
      <c r="BI127" s="140">
        <f>IF(N127="nulová",J127,0)</f>
        <v>0</v>
      </c>
      <c r="BJ127" s="15" t="s">
        <v>34</v>
      </c>
      <c r="BK127" s="140">
        <f>ROUND(I127*H127,2)</f>
        <v>0</v>
      </c>
      <c r="BL127" s="15" t="s">
        <v>126</v>
      </c>
      <c r="BM127" s="139" t="s">
        <v>132</v>
      </c>
    </row>
    <row r="128" spans="2:65" s="12" customFormat="1">
      <c r="B128" s="141"/>
      <c r="D128" s="142" t="s">
        <v>128</v>
      </c>
      <c r="E128" s="143" t="s">
        <v>1</v>
      </c>
      <c r="F128" s="144" t="s">
        <v>133</v>
      </c>
      <c r="H128" s="145">
        <v>400</v>
      </c>
      <c r="I128" s="146"/>
      <c r="L128" s="141"/>
      <c r="M128" s="147"/>
      <c r="T128" s="148"/>
      <c r="AT128" s="143" t="s">
        <v>128</v>
      </c>
      <c r="AU128" s="143" t="s">
        <v>86</v>
      </c>
      <c r="AV128" s="12" t="s">
        <v>86</v>
      </c>
      <c r="AW128" s="12" t="s">
        <v>33</v>
      </c>
      <c r="AX128" s="12" t="s">
        <v>34</v>
      </c>
      <c r="AY128" s="143" t="s">
        <v>120</v>
      </c>
    </row>
    <row r="129" spans="2:65" s="1" customFormat="1" ht="16.5" customHeight="1">
      <c r="B129" s="30"/>
      <c r="C129" s="127" t="s">
        <v>134</v>
      </c>
      <c r="D129" s="127" t="s">
        <v>122</v>
      </c>
      <c r="E129" s="128" t="s">
        <v>135</v>
      </c>
      <c r="F129" s="129" t="s">
        <v>136</v>
      </c>
      <c r="G129" s="130" t="s">
        <v>125</v>
      </c>
      <c r="H129" s="131">
        <v>400</v>
      </c>
      <c r="I129" s="132"/>
      <c r="J129" s="133">
        <f>ROUND(I129*H129,2)</f>
        <v>0</v>
      </c>
      <c r="K129" s="134"/>
      <c r="L129" s="30"/>
      <c r="M129" s="135" t="s">
        <v>1</v>
      </c>
      <c r="N129" s="136" t="s">
        <v>43</v>
      </c>
      <c r="P129" s="137">
        <f>O129*H129</f>
        <v>0</v>
      </c>
      <c r="Q129" s="137">
        <v>0</v>
      </c>
      <c r="R129" s="137">
        <f>Q129*H129</f>
        <v>0</v>
      </c>
      <c r="S129" s="137">
        <v>8.0000000000000004E-4</v>
      </c>
      <c r="T129" s="138">
        <f>S129*H129</f>
        <v>0.32</v>
      </c>
      <c r="AR129" s="139" t="s">
        <v>126</v>
      </c>
      <c r="AT129" s="139" t="s">
        <v>122</v>
      </c>
      <c r="AU129" s="139" t="s">
        <v>86</v>
      </c>
      <c r="AY129" s="15" t="s">
        <v>120</v>
      </c>
      <c r="BE129" s="140">
        <f>IF(N129="základní",J129,0)</f>
        <v>0</v>
      </c>
      <c r="BF129" s="140">
        <f>IF(N129="snížená",J129,0)</f>
        <v>0</v>
      </c>
      <c r="BG129" s="140">
        <f>IF(N129="zákl. přenesená",J129,0)</f>
        <v>0</v>
      </c>
      <c r="BH129" s="140">
        <f>IF(N129="sníž. přenesená",J129,0)</f>
        <v>0</v>
      </c>
      <c r="BI129" s="140">
        <f>IF(N129="nulová",J129,0)</f>
        <v>0</v>
      </c>
      <c r="BJ129" s="15" t="s">
        <v>34</v>
      </c>
      <c r="BK129" s="140">
        <f>ROUND(I129*H129,2)</f>
        <v>0</v>
      </c>
      <c r="BL129" s="15" t="s">
        <v>126</v>
      </c>
      <c r="BM129" s="139" t="s">
        <v>137</v>
      </c>
    </row>
    <row r="130" spans="2:65" s="1" customFormat="1" ht="16.5" customHeight="1">
      <c r="B130" s="30"/>
      <c r="C130" s="127" t="s">
        <v>126</v>
      </c>
      <c r="D130" s="127" t="s">
        <v>122</v>
      </c>
      <c r="E130" s="128" t="s">
        <v>138</v>
      </c>
      <c r="F130" s="129" t="s">
        <v>139</v>
      </c>
      <c r="G130" s="130" t="s">
        <v>140</v>
      </c>
      <c r="H130" s="131">
        <v>112</v>
      </c>
      <c r="I130" s="132"/>
      <c r="J130" s="133">
        <f>ROUND(I130*H130,2)</f>
        <v>0</v>
      </c>
      <c r="K130" s="134"/>
      <c r="L130" s="30"/>
      <c r="M130" s="135" t="s">
        <v>1</v>
      </c>
      <c r="N130" s="136" t="s">
        <v>43</v>
      </c>
      <c r="P130" s="137">
        <f>O130*H130</f>
        <v>0</v>
      </c>
      <c r="Q130" s="137">
        <v>0</v>
      </c>
      <c r="R130" s="137">
        <f>Q130*H130</f>
        <v>0</v>
      </c>
      <c r="S130" s="137">
        <v>1.82</v>
      </c>
      <c r="T130" s="138">
        <f>S130*H130</f>
        <v>203.84</v>
      </c>
      <c r="AR130" s="139" t="s">
        <v>126</v>
      </c>
      <c r="AT130" s="139" t="s">
        <v>122</v>
      </c>
      <c r="AU130" s="139" t="s">
        <v>86</v>
      </c>
      <c r="AY130" s="15" t="s">
        <v>120</v>
      </c>
      <c r="BE130" s="140">
        <f>IF(N130="základní",J130,0)</f>
        <v>0</v>
      </c>
      <c r="BF130" s="140">
        <f>IF(N130="snížená",J130,0)</f>
        <v>0</v>
      </c>
      <c r="BG130" s="140">
        <f>IF(N130="zákl. přenesená",J130,0)</f>
        <v>0</v>
      </c>
      <c r="BH130" s="140">
        <f>IF(N130="sníž. přenesená",J130,0)</f>
        <v>0</v>
      </c>
      <c r="BI130" s="140">
        <f>IF(N130="nulová",J130,0)</f>
        <v>0</v>
      </c>
      <c r="BJ130" s="15" t="s">
        <v>34</v>
      </c>
      <c r="BK130" s="140">
        <f>ROUND(I130*H130,2)</f>
        <v>0</v>
      </c>
      <c r="BL130" s="15" t="s">
        <v>126</v>
      </c>
      <c r="BM130" s="139" t="s">
        <v>141</v>
      </c>
    </row>
    <row r="131" spans="2:65" s="12" customFormat="1" ht="22.5">
      <c r="B131" s="141"/>
      <c r="D131" s="142" t="s">
        <v>128</v>
      </c>
      <c r="E131" s="143" t="s">
        <v>84</v>
      </c>
      <c r="F131" s="144" t="s">
        <v>142</v>
      </c>
      <c r="H131" s="145">
        <v>112</v>
      </c>
      <c r="I131" s="146"/>
      <c r="L131" s="141"/>
      <c r="M131" s="147"/>
      <c r="T131" s="148"/>
      <c r="AT131" s="143" t="s">
        <v>128</v>
      </c>
      <c r="AU131" s="143" t="s">
        <v>86</v>
      </c>
      <c r="AV131" s="12" t="s">
        <v>86</v>
      </c>
      <c r="AW131" s="12" t="s">
        <v>33</v>
      </c>
      <c r="AX131" s="12" t="s">
        <v>34</v>
      </c>
      <c r="AY131" s="143" t="s">
        <v>120</v>
      </c>
    </row>
    <row r="132" spans="2:65" s="1" customFormat="1" ht="24.2" customHeight="1">
      <c r="B132" s="30"/>
      <c r="C132" s="127" t="s">
        <v>143</v>
      </c>
      <c r="D132" s="127" t="s">
        <v>122</v>
      </c>
      <c r="E132" s="128" t="s">
        <v>144</v>
      </c>
      <c r="F132" s="129" t="s">
        <v>145</v>
      </c>
      <c r="G132" s="130" t="s">
        <v>140</v>
      </c>
      <c r="H132" s="131">
        <v>112</v>
      </c>
      <c r="I132" s="132"/>
      <c r="J132" s="133">
        <f>ROUND(I132*H132,2)</f>
        <v>0</v>
      </c>
      <c r="K132" s="134"/>
      <c r="L132" s="30"/>
      <c r="M132" s="135" t="s">
        <v>1</v>
      </c>
      <c r="N132" s="136" t="s">
        <v>43</v>
      </c>
      <c r="P132" s="137">
        <f>O132*H132</f>
        <v>0</v>
      </c>
      <c r="Q132" s="137">
        <v>0.4</v>
      </c>
      <c r="R132" s="137">
        <f>Q132*H132</f>
        <v>44.800000000000004</v>
      </c>
      <c r="S132" s="137">
        <v>0</v>
      </c>
      <c r="T132" s="138">
        <f>S132*H132</f>
        <v>0</v>
      </c>
      <c r="AR132" s="139" t="s">
        <v>126</v>
      </c>
      <c r="AT132" s="139" t="s">
        <v>122</v>
      </c>
      <c r="AU132" s="139" t="s">
        <v>86</v>
      </c>
      <c r="AY132" s="15" t="s">
        <v>120</v>
      </c>
      <c r="BE132" s="140">
        <f>IF(N132="základní",J132,0)</f>
        <v>0</v>
      </c>
      <c r="BF132" s="140">
        <f>IF(N132="snížená",J132,0)</f>
        <v>0</v>
      </c>
      <c r="BG132" s="140">
        <f>IF(N132="zákl. přenesená",J132,0)</f>
        <v>0</v>
      </c>
      <c r="BH132" s="140">
        <f>IF(N132="sníž. přenesená",J132,0)</f>
        <v>0</v>
      </c>
      <c r="BI132" s="140">
        <f>IF(N132="nulová",J132,0)</f>
        <v>0</v>
      </c>
      <c r="BJ132" s="15" t="s">
        <v>34</v>
      </c>
      <c r="BK132" s="140">
        <f>ROUND(I132*H132,2)</f>
        <v>0</v>
      </c>
      <c r="BL132" s="15" t="s">
        <v>126</v>
      </c>
      <c r="BM132" s="139" t="s">
        <v>146</v>
      </c>
    </row>
    <row r="133" spans="2:65" s="12" customFormat="1">
      <c r="B133" s="141"/>
      <c r="D133" s="142" t="s">
        <v>128</v>
      </c>
      <c r="E133" s="143" t="s">
        <v>1</v>
      </c>
      <c r="F133" s="144" t="s">
        <v>84</v>
      </c>
      <c r="H133" s="145">
        <v>112</v>
      </c>
      <c r="I133" s="146"/>
      <c r="L133" s="141"/>
      <c r="M133" s="147"/>
      <c r="T133" s="148"/>
      <c r="AT133" s="143" t="s">
        <v>128</v>
      </c>
      <c r="AU133" s="143" t="s">
        <v>86</v>
      </c>
      <c r="AV133" s="12" t="s">
        <v>86</v>
      </c>
      <c r="AW133" s="12" t="s">
        <v>33</v>
      </c>
      <c r="AX133" s="12" t="s">
        <v>34</v>
      </c>
      <c r="AY133" s="143" t="s">
        <v>120</v>
      </c>
    </row>
    <row r="134" spans="2:65" s="1" customFormat="1" ht="24.2" customHeight="1">
      <c r="B134" s="30"/>
      <c r="C134" s="127" t="s">
        <v>147</v>
      </c>
      <c r="D134" s="127" t="s">
        <v>122</v>
      </c>
      <c r="E134" s="128" t="s">
        <v>148</v>
      </c>
      <c r="F134" s="129" t="s">
        <v>149</v>
      </c>
      <c r="G134" s="130" t="s">
        <v>140</v>
      </c>
      <c r="H134" s="131">
        <v>112</v>
      </c>
      <c r="I134" s="132"/>
      <c r="J134" s="133">
        <f>ROUND(I134*H134,2)</f>
        <v>0</v>
      </c>
      <c r="K134" s="134"/>
      <c r="L134" s="30"/>
      <c r="M134" s="135" t="s">
        <v>1</v>
      </c>
      <c r="N134" s="136" t="s">
        <v>43</v>
      </c>
      <c r="P134" s="137">
        <f>O134*H134</f>
        <v>0</v>
      </c>
      <c r="Q134" s="137">
        <v>0</v>
      </c>
      <c r="R134" s="137">
        <f>Q134*H134</f>
        <v>0</v>
      </c>
      <c r="S134" s="137">
        <v>0</v>
      </c>
      <c r="T134" s="138">
        <f>S134*H134</f>
        <v>0</v>
      </c>
      <c r="AR134" s="139" t="s">
        <v>126</v>
      </c>
      <c r="AT134" s="139" t="s">
        <v>122</v>
      </c>
      <c r="AU134" s="139" t="s">
        <v>86</v>
      </c>
      <c r="AY134" s="15" t="s">
        <v>120</v>
      </c>
      <c r="BE134" s="140">
        <f>IF(N134="základní",J134,0)</f>
        <v>0</v>
      </c>
      <c r="BF134" s="140">
        <f>IF(N134="snížená",J134,0)</f>
        <v>0</v>
      </c>
      <c r="BG134" s="140">
        <f>IF(N134="zákl. přenesená",J134,0)</f>
        <v>0</v>
      </c>
      <c r="BH134" s="140">
        <f>IF(N134="sníž. přenesená",J134,0)</f>
        <v>0</v>
      </c>
      <c r="BI134" s="140">
        <f>IF(N134="nulová",J134,0)</f>
        <v>0</v>
      </c>
      <c r="BJ134" s="15" t="s">
        <v>34</v>
      </c>
      <c r="BK134" s="140">
        <f>ROUND(I134*H134,2)</f>
        <v>0</v>
      </c>
      <c r="BL134" s="15" t="s">
        <v>126</v>
      </c>
      <c r="BM134" s="139" t="s">
        <v>150</v>
      </c>
    </row>
    <row r="135" spans="2:65" s="12" customFormat="1">
      <c r="B135" s="141"/>
      <c r="D135" s="142" t="s">
        <v>128</v>
      </c>
      <c r="E135" s="143" t="s">
        <v>1</v>
      </c>
      <c r="F135" s="144" t="s">
        <v>84</v>
      </c>
      <c r="H135" s="145">
        <v>112</v>
      </c>
      <c r="I135" s="146"/>
      <c r="L135" s="141"/>
      <c r="M135" s="147"/>
      <c r="T135" s="148"/>
      <c r="AT135" s="143" t="s">
        <v>128</v>
      </c>
      <c r="AU135" s="143" t="s">
        <v>86</v>
      </c>
      <c r="AV135" s="12" t="s">
        <v>86</v>
      </c>
      <c r="AW135" s="12" t="s">
        <v>33</v>
      </c>
      <c r="AX135" s="12" t="s">
        <v>34</v>
      </c>
      <c r="AY135" s="143" t="s">
        <v>120</v>
      </c>
    </row>
    <row r="136" spans="2:65" s="1" customFormat="1" ht="33" customHeight="1">
      <c r="B136" s="30"/>
      <c r="C136" s="127" t="s">
        <v>151</v>
      </c>
      <c r="D136" s="127" t="s">
        <v>122</v>
      </c>
      <c r="E136" s="128" t="s">
        <v>152</v>
      </c>
      <c r="F136" s="129" t="s">
        <v>153</v>
      </c>
      <c r="G136" s="130" t="s">
        <v>140</v>
      </c>
      <c r="H136" s="131">
        <v>336</v>
      </c>
      <c r="I136" s="132"/>
      <c r="J136" s="133">
        <f>ROUND(I136*H136,2)</f>
        <v>0</v>
      </c>
      <c r="K136" s="134"/>
      <c r="L136" s="30"/>
      <c r="M136" s="135" t="s">
        <v>1</v>
      </c>
      <c r="N136" s="136" t="s">
        <v>43</v>
      </c>
      <c r="P136" s="137">
        <f>O136*H136</f>
        <v>0</v>
      </c>
      <c r="Q136" s="137">
        <v>0</v>
      </c>
      <c r="R136" s="137">
        <f>Q136*H136</f>
        <v>0</v>
      </c>
      <c r="S136" s="137">
        <v>0</v>
      </c>
      <c r="T136" s="138">
        <f>S136*H136</f>
        <v>0</v>
      </c>
      <c r="AR136" s="139" t="s">
        <v>126</v>
      </c>
      <c r="AT136" s="139" t="s">
        <v>122</v>
      </c>
      <c r="AU136" s="139" t="s">
        <v>86</v>
      </c>
      <c r="AY136" s="15" t="s">
        <v>120</v>
      </c>
      <c r="BE136" s="140">
        <f>IF(N136="základní",J136,0)</f>
        <v>0</v>
      </c>
      <c r="BF136" s="140">
        <f>IF(N136="snížená",J136,0)</f>
        <v>0</v>
      </c>
      <c r="BG136" s="140">
        <f>IF(N136="zákl. přenesená",J136,0)</f>
        <v>0</v>
      </c>
      <c r="BH136" s="140">
        <f>IF(N136="sníž. přenesená",J136,0)</f>
        <v>0</v>
      </c>
      <c r="BI136" s="140">
        <f>IF(N136="nulová",J136,0)</f>
        <v>0</v>
      </c>
      <c r="BJ136" s="15" t="s">
        <v>34</v>
      </c>
      <c r="BK136" s="140">
        <f>ROUND(I136*H136,2)</f>
        <v>0</v>
      </c>
      <c r="BL136" s="15" t="s">
        <v>126</v>
      </c>
      <c r="BM136" s="139" t="s">
        <v>154</v>
      </c>
    </row>
    <row r="137" spans="2:65" s="12" customFormat="1">
      <c r="B137" s="141"/>
      <c r="D137" s="142" t="s">
        <v>128</v>
      </c>
      <c r="E137" s="143" t="s">
        <v>1</v>
      </c>
      <c r="F137" s="144" t="s">
        <v>155</v>
      </c>
      <c r="H137" s="145">
        <v>336</v>
      </c>
      <c r="I137" s="146"/>
      <c r="L137" s="141"/>
      <c r="M137" s="147"/>
      <c r="T137" s="148"/>
      <c r="AT137" s="143" t="s">
        <v>128</v>
      </c>
      <c r="AU137" s="143" t="s">
        <v>86</v>
      </c>
      <c r="AV137" s="12" t="s">
        <v>86</v>
      </c>
      <c r="AW137" s="12" t="s">
        <v>33</v>
      </c>
      <c r="AX137" s="12" t="s">
        <v>34</v>
      </c>
      <c r="AY137" s="143" t="s">
        <v>120</v>
      </c>
    </row>
    <row r="138" spans="2:65" s="1" customFormat="1" ht="33" customHeight="1">
      <c r="B138" s="30"/>
      <c r="C138" s="127" t="s">
        <v>156</v>
      </c>
      <c r="D138" s="127" t="s">
        <v>122</v>
      </c>
      <c r="E138" s="128" t="s">
        <v>157</v>
      </c>
      <c r="F138" s="129" t="s">
        <v>158</v>
      </c>
      <c r="G138" s="130" t="s">
        <v>140</v>
      </c>
      <c r="H138" s="131">
        <v>112</v>
      </c>
      <c r="I138" s="132"/>
      <c r="J138" s="133">
        <f>ROUND(I138*H138,2)</f>
        <v>0</v>
      </c>
      <c r="K138" s="134"/>
      <c r="L138" s="30"/>
      <c r="M138" s="135" t="s">
        <v>1</v>
      </c>
      <c r="N138" s="136" t="s">
        <v>43</v>
      </c>
      <c r="P138" s="137">
        <f>O138*H138</f>
        <v>0</v>
      </c>
      <c r="Q138" s="137">
        <v>0</v>
      </c>
      <c r="R138" s="137">
        <f>Q138*H138</f>
        <v>0</v>
      </c>
      <c r="S138" s="137">
        <v>0</v>
      </c>
      <c r="T138" s="138">
        <f>S138*H138</f>
        <v>0</v>
      </c>
      <c r="AR138" s="139" t="s">
        <v>126</v>
      </c>
      <c r="AT138" s="139" t="s">
        <v>122</v>
      </c>
      <c r="AU138" s="139" t="s">
        <v>86</v>
      </c>
      <c r="AY138" s="15" t="s">
        <v>120</v>
      </c>
      <c r="BE138" s="140">
        <f>IF(N138="základní",J138,0)</f>
        <v>0</v>
      </c>
      <c r="BF138" s="140">
        <f>IF(N138="snížená",J138,0)</f>
        <v>0</v>
      </c>
      <c r="BG138" s="140">
        <f>IF(N138="zákl. přenesená",J138,0)</f>
        <v>0</v>
      </c>
      <c r="BH138" s="140">
        <f>IF(N138="sníž. přenesená",J138,0)</f>
        <v>0</v>
      </c>
      <c r="BI138" s="140">
        <f>IF(N138="nulová",J138,0)</f>
        <v>0</v>
      </c>
      <c r="BJ138" s="15" t="s">
        <v>34</v>
      </c>
      <c r="BK138" s="140">
        <f>ROUND(I138*H138,2)</f>
        <v>0</v>
      </c>
      <c r="BL138" s="15" t="s">
        <v>126</v>
      </c>
      <c r="BM138" s="139" t="s">
        <v>159</v>
      </c>
    </row>
    <row r="139" spans="2:65" s="12" customFormat="1">
      <c r="B139" s="141"/>
      <c r="D139" s="142" t="s">
        <v>128</v>
      </c>
      <c r="E139" s="143" t="s">
        <v>1</v>
      </c>
      <c r="F139" s="144" t="s">
        <v>84</v>
      </c>
      <c r="H139" s="145">
        <v>112</v>
      </c>
      <c r="I139" s="146"/>
      <c r="L139" s="141"/>
      <c r="M139" s="147"/>
      <c r="T139" s="148"/>
      <c r="AT139" s="143" t="s">
        <v>128</v>
      </c>
      <c r="AU139" s="143" t="s">
        <v>86</v>
      </c>
      <c r="AV139" s="12" t="s">
        <v>86</v>
      </c>
      <c r="AW139" s="12" t="s">
        <v>33</v>
      </c>
      <c r="AX139" s="12" t="s">
        <v>34</v>
      </c>
      <c r="AY139" s="143" t="s">
        <v>120</v>
      </c>
    </row>
    <row r="140" spans="2:65" s="1" customFormat="1" ht="24.2" customHeight="1">
      <c r="B140" s="30"/>
      <c r="C140" s="127" t="s">
        <v>160</v>
      </c>
      <c r="D140" s="127" t="s">
        <v>122</v>
      </c>
      <c r="E140" s="128" t="s">
        <v>161</v>
      </c>
      <c r="F140" s="129" t="s">
        <v>162</v>
      </c>
      <c r="G140" s="130" t="s">
        <v>125</v>
      </c>
      <c r="H140" s="131">
        <v>400</v>
      </c>
      <c r="I140" s="132"/>
      <c r="J140" s="133">
        <f>ROUND(I140*H140,2)</f>
        <v>0</v>
      </c>
      <c r="K140" s="134"/>
      <c r="L140" s="30"/>
      <c r="M140" s="135" t="s">
        <v>1</v>
      </c>
      <c r="N140" s="136" t="s">
        <v>43</v>
      </c>
      <c r="P140" s="137">
        <f>O140*H140</f>
        <v>0</v>
      </c>
      <c r="Q140" s="137">
        <v>0</v>
      </c>
      <c r="R140" s="137">
        <f>Q140*H140</f>
        <v>0</v>
      </c>
      <c r="S140" s="137">
        <v>0</v>
      </c>
      <c r="T140" s="138">
        <f>S140*H140</f>
        <v>0</v>
      </c>
      <c r="AR140" s="139" t="s">
        <v>126</v>
      </c>
      <c r="AT140" s="139" t="s">
        <v>122</v>
      </c>
      <c r="AU140" s="139" t="s">
        <v>86</v>
      </c>
      <c r="AY140" s="15" t="s">
        <v>120</v>
      </c>
      <c r="BE140" s="140">
        <f>IF(N140="základní",J140,0)</f>
        <v>0</v>
      </c>
      <c r="BF140" s="140">
        <f>IF(N140="snížená",J140,0)</f>
        <v>0</v>
      </c>
      <c r="BG140" s="140">
        <f>IF(N140="zákl. přenesená",J140,0)</f>
        <v>0</v>
      </c>
      <c r="BH140" s="140">
        <f>IF(N140="sníž. přenesená",J140,0)</f>
        <v>0</v>
      </c>
      <c r="BI140" s="140">
        <f>IF(N140="nulová",J140,0)</f>
        <v>0</v>
      </c>
      <c r="BJ140" s="15" t="s">
        <v>34</v>
      </c>
      <c r="BK140" s="140">
        <f>ROUND(I140*H140,2)</f>
        <v>0</v>
      </c>
      <c r="BL140" s="15" t="s">
        <v>126</v>
      </c>
      <c r="BM140" s="139" t="s">
        <v>163</v>
      </c>
    </row>
    <row r="141" spans="2:65" s="12" customFormat="1">
      <c r="B141" s="141"/>
      <c r="D141" s="142" t="s">
        <v>128</v>
      </c>
      <c r="E141" s="143" t="s">
        <v>1</v>
      </c>
      <c r="F141" s="144" t="s">
        <v>164</v>
      </c>
      <c r="H141" s="145">
        <v>400</v>
      </c>
      <c r="I141" s="146"/>
      <c r="L141" s="141"/>
      <c r="M141" s="147"/>
      <c r="T141" s="148"/>
      <c r="AT141" s="143" t="s">
        <v>128</v>
      </c>
      <c r="AU141" s="143" t="s">
        <v>86</v>
      </c>
      <c r="AV141" s="12" t="s">
        <v>86</v>
      </c>
      <c r="AW141" s="12" t="s">
        <v>33</v>
      </c>
      <c r="AX141" s="12" t="s">
        <v>34</v>
      </c>
      <c r="AY141" s="143" t="s">
        <v>120</v>
      </c>
    </row>
    <row r="142" spans="2:65" s="1" customFormat="1" ht="33" customHeight="1">
      <c r="B142" s="30"/>
      <c r="C142" s="127" t="s">
        <v>165</v>
      </c>
      <c r="D142" s="127" t="s">
        <v>122</v>
      </c>
      <c r="E142" s="128" t="s">
        <v>166</v>
      </c>
      <c r="F142" s="129" t="s">
        <v>167</v>
      </c>
      <c r="G142" s="130" t="s">
        <v>140</v>
      </c>
      <c r="H142" s="131">
        <v>230</v>
      </c>
      <c r="I142" s="132"/>
      <c r="J142" s="133">
        <f>ROUND(I142*H142,2)</f>
        <v>0</v>
      </c>
      <c r="K142" s="134"/>
      <c r="L142" s="30"/>
      <c r="M142" s="135" t="s">
        <v>1</v>
      </c>
      <c r="N142" s="136" t="s">
        <v>43</v>
      </c>
      <c r="P142" s="137">
        <f>O142*H142</f>
        <v>0</v>
      </c>
      <c r="Q142" s="137">
        <v>0</v>
      </c>
      <c r="R142" s="137">
        <f>Q142*H142</f>
        <v>0</v>
      </c>
      <c r="S142" s="137">
        <v>0</v>
      </c>
      <c r="T142" s="138">
        <f>S142*H142</f>
        <v>0</v>
      </c>
      <c r="AR142" s="139" t="s">
        <v>126</v>
      </c>
      <c r="AT142" s="139" t="s">
        <v>122</v>
      </c>
      <c r="AU142" s="139" t="s">
        <v>86</v>
      </c>
      <c r="AY142" s="15" t="s">
        <v>120</v>
      </c>
      <c r="BE142" s="140">
        <f>IF(N142="základní",J142,0)</f>
        <v>0</v>
      </c>
      <c r="BF142" s="140">
        <f>IF(N142="snížená",J142,0)</f>
        <v>0</v>
      </c>
      <c r="BG142" s="140">
        <f>IF(N142="zákl. přenesená",J142,0)</f>
        <v>0</v>
      </c>
      <c r="BH142" s="140">
        <f>IF(N142="sníž. přenesená",J142,0)</f>
        <v>0</v>
      </c>
      <c r="BI142" s="140">
        <f>IF(N142="nulová",J142,0)</f>
        <v>0</v>
      </c>
      <c r="BJ142" s="15" t="s">
        <v>34</v>
      </c>
      <c r="BK142" s="140">
        <f>ROUND(I142*H142,2)</f>
        <v>0</v>
      </c>
      <c r="BL142" s="15" t="s">
        <v>126</v>
      </c>
      <c r="BM142" s="139" t="s">
        <v>168</v>
      </c>
    </row>
    <row r="143" spans="2:65" s="12" customFormat="1">
      <c r="B143" s="141"/>
      <c r="D143" s="142" t="s">
        <v>128</v>
      </c>
      <c r="E143" s="143" t="s">
        <v>1</v>
      </c>
      <c r="F143" s="144" t="s">
        <v>169</v>
      </c>
      <c r="H143" s="145">
        <v>230</v>
      </c>
      <c r="I143" s="146"/>
      <c r="L143" s="141"/>
      <c r="M143" s="147"/>
      <c r="T143" s="148"/>
      <c r="AT143" s="143" t="s">
        <v>128</v>
      </c>
      <c r="AU143" s="143" t="s">
        <v>86</v>
      </c>
      <c r="AV143" s="12" t="s">
        <v>86</v>
      </c>
      <c r="AW143" s="12" t="s">
        <v>33</v>
      </c>
      <c r="AX143" s="12" t="s">
        <v>34</v>
      </c>
      <c r="AY143" s="143" t="s">
        <v>120</v>
      </c>
    </row>
    <row r="144" spans="2:65" s="1" customFormat="1" ht="37.9" customHeight="1">
      <c r="B144" s="30"/>
      <c r="C144" s="127" t="s">
        <v>170</v>
      </c>
      <c r="D144" s="127" t="s">
        <v>122</v>
      </c>
      <c r="E144" s="128" t="s">
        <v>171</v>
      </c>
      <c r="F144" s="129" t="s">
        <v>172</v>
      </c>
      <c r="G144" s="130" t="s">
        <v>140</v>
      </c>
      <c r="H144" s="131">
        <v>650</v>
      </c>
      <c r="I144" s="132"/>
      <c r="J144" s="133">
        <f>ROUND(I144*H144,2)</f>
        <v>0</v>
      </c>
      <c r="K144" s="134"/>
      <c r="L144" s="30"/>
      <c r="M144" s="135" t="s">
        <v>1</v>
      </c>
      <c r="N144" s="136" t="s">
        <v>43</v>
      </c>
      <c r="P144" s="137">
        <f>O144*H144</f>
        <v>0</v>
      </c>
      <c r="Q144" s="137">
        <v>0</v>
      </c>
      <c r="R144" s="137">
        <f>Q144*H144</f>
        <v>0</v>
      </c>
      <c r="S144" s="137">
        <v>0</v>
      </c>
      <c r="T144" s="138">
        <f>S144*H144</f>
        <v>0</v>
      </c>
      <c r="AR144" s="139" t="s">
        <v>126</v>
      </c>
      <c r="AT144" s="139" t="s">
        <v>122</v>
      </c>
      <c r="AU144" s="139" t="s">
        <v>86</v>
      </c>
      <c r="AY144" s="15" t="s">
        <v>120</v>
      </c>
      <c r="BE144" s="140">
        <f>IF(N144="základní",J144,0)</f>
        <v>0</v>
      </c>
      <c r="BF144" s="140">
        <f>IF(N144="snížená",J144,0)</f>
        <v>0</v>
      </c>
      <c r="BG144" s="140">
        <f>IF(N144="zákl. přenesená",J144,0)</f>
        <v>0</v>
      </c>
      <c r="BH144" s="140">
        <f>IF(N144="sníž. přenesená",J144,0)</f>
        <v>0</v>
      </c>
      <c r="BI144" s="140">
        <f>IF(N144="nulová",J144,0)</f>
        <v>0</v>
      </c>
      <c r="BJ144" s="15" t="s">
        <v>34</v>
      </c>
      <c r="BK144" s="140">
        <f>ROUND(I144*H144,2)</f>
        <v>0</v>
      </c>
      <c r="BL144" s="15" t="s">
        <v>126</v>
      </c>
      <c r="BM144" s="139" t="s">
        <v>173</v>
      </c>
    </row>
    <row r="145" spans="2:65" s="12" customFormat="1" ht="22.5">
      <c r="B145" s="141"/>
      <c r="D145" s="142" t="s">
        <v>128</v>
      </c>
      <c r="E145" s="143" t="s">
        <v>87</v>
      </c>
      <c r="F145" s="144" t="s">
        <v>174</v>
      </c>
      <c r="H145" s="145">
        <v>650</v>
      </c>
      <c r="I145" s="146"/>
      <c r="L145" s="141"/>
      <c r="M145" s="147"/>
      <c r="T145" s="148"/>
      <c r="AT145" s="143" t="s">
        <v>128</v>
      </c>
      <c r="AU145" s="143" t="s">
        <v>86</v>
      </c>
      <c r="AV145" s="12" t="s">
        <v>86</v>
      </c>
      <c r="AW145" s="12" t="s">
        <v>33</v>
      </c>
      <c r="AX145" s="12" t="s">
        <v>34</v>
      </c>
      <c r="AY145" s="143" t="s">
        <v>120</v>
      </c>
    </row>
    <row r="146" spans="2:65" s="1" customFormat="1" ht="24.2" customHeight="1">
      <c r="B146" s="30"/>
      <c r="C146" s="127" t="s">
        <v>8</v>
      </c>
      <c r="D146" s="127" t="s">
        <v>122</v>
      </c>
      <c r="E146" s="128" t="s">
        <v>175</v>
      </c>
      <c r="F146" s="129" t="s">
        <v>176</v>
      </c>
      <c r="G146" s="130" t="s">
        <v>177</v>
      </c>
      <c r="H146" s="131">
        <v>2</v>
      </c>
      <c r="I146" s="132"/>
      <c r="J146" s="133">
        <f>ROUND(I146*H146,2)</f>
        <v>0</v>
      </c>
      <c r="K146" s="134"/>
      <c r="L146" s="30"/>
      <c r="M146" s="135" t="s">
        <v>1</v>
      </c>
      <c r="N146" s="136" t="s">
        <v>43</v>
      </c>
      <c r="P146" s="137">
        <f>O146*H146</f>
        <v>0</v>
      </c>
      <c r="Q146" s="137">
        <v>0</v>
      </c>
      <c r="R146" s="137">
        <f>Q146*H146</f>
        <v>0</v>
      </c>
      <c r="S146" s="137">
        <v>0</v>
      </c>
      <c r="T146" s="138">
        <f>S146*H146</f>
        <v>0</v>
      </c>
      <c r="AR146" s="139" t="s">
        <v>126</v>
      </c>
      <c r="AT146" s="139" t="s">
        <v>122</v>
      </c>
      <c r="AU146" s="139" t="s">
        <v>86</v>
      </c>
      <c r="AY146" s="15" t="s">
        <v>120</v>
      </c>
      <c r="BE146" s="140">
        <f>IF(N146="základní",J146,0)</f>
        <v>0</v>
      </c>
      <c r="BF146" s="140">
        <f>IF(N146="snížená",J146,0)</f>
        <v>0</v>
      </c>
      <c r="BG146" s="140">
        <f>IF(N146="zákl. přenesená",J146,0)</f>
        <v>0</v>
      </c>
      <c r="BH146" s="140">
        <f>IF(N146="sníž. přenesená",J146,0)</f>
        <v>0</v>
      </c>
      <c r="BI146" s="140">
        <f>IF(N146="nulová",J146,0)</f>
        <v>0</v>
      </c>
      <c r="BJ146" s="15" t="s">
        <v>34</v>
      </c>
      <c r="BK146" s="140">
        <f>ROUND(I146*H146,2)</f>
        <v>0</v>
      </c>
      <c r="BL146" s="15" t="s">
        <v>126</v>
      </c>
      <c r="BM146" s="139" t="s">
        <v>178</v>
      </c>
    </row>
    <row r="147" spans="2:65" s="1" customFormat="1" ht="37.9" customHeight="1">
      <c r="B147" s="30"/>
      <c r="C147" s="127" t="s">
        <v>179</v>
      </c>
      <c r="D147" s="127" t="s">
        <v>122</v>
      </c>
      <c r="E147" s="128" t="s">
        <v>180</v>
      </c>
      <c r="F147" s="129" t="s">
        <v>181</v>
      </c>
      <c r="G147" s="130" t="s">
        <v>140</v>
      </c>
      <c r="H147" s="131">
        <v>230</v>
      </c>
      <c r="I147" s="132"/>
      <c r="J147" s="133">
        <f>ROUND(I147*H147,2)</f>
        <v>0</v>
      </c>
      <c r="K147" s="134"/>
      <c r="L147" s="30"/>
      <c r="M147" s="135" t="s">
        <v>1</v>
      </c>
      <c r="N147" s="136" t="s">
        <v>43</v>
      </c>
      <c r="P147" s="137">
        <f>O147*H147</f>
        <v>0</v>
      </c>
      <c r="Q147" s="137">
        <v>0</v>
      </c>
      <c r="R147" s="137">
        <f>Q147*H147</f>
        <v>0</v>
      </c>
      <c r="S147" s="137">
        <v>0</v>
      </c>
      <c r="T147" s="138">
        <f>S147*H147</f>
        <v>0</v>
      </c>
      <c r="AR147" s="139" t="s">
        <v>126</v>
      </c>
      <c r="AT147" s="139" t="s">
        <v>122</v>
      </c>
      <c r="AU147" s="139" t="s">
        <v>86</v>
      </c>
      <c r="AY147" s="15" t="s">
        <v>120</v>
      </c>
      <c r="BE147" s="140">
        <f>IF(N147="základní",J147,0)</f>
        <v>0</v>
      </c>
      <c r="BF147" s="140">
        <f>IF(N147="snížená",J147,0)</f>
        <v>0</v>
      </c>
      <c r="BG147" s="140">
        <f>IF(N147="zákl. přenesená",J147,0)</f>
        <v>0</v>
      </c>
      <c r="BH147" s="140">
        <f>IF(N147="sníž. přenesená",J147,0)</f>
        <v>0</v>
      </c>
      <c r="BI147" s="140">
        <f>IF(N147="nulová",J147,0)</f>
        <v>0</v>
      </c>
      <c r="BJ147" s="15" t="s">
        <v>34</v>
      </c>
      <c r="BK147" s="140">
        <f>ROUND(I147*H147,2)</f>
        <v>0</v>
      </c>
      <c r="BL147" s="15" t="s">
        <v>126</v>
      </c>
      <c r="BM147" s="139" t="s">
        <v>182</v>
      </c>
    </row>
    <row r="148" spans="2:65" s="12" customFormat="1">
      <c r="B148" s="141"/>
      <c r="D148" s="142" t="s">
        <v>128</v>
      </c>
      <c r="E148" s="143" t="s">
        <v>1</v>
      </c>
      <c r="F148" s="144" t="s">
        <v>183</v>
      </c>
      <c r="H148" s="145">
        <v>230</v>
      </c>
      <c r="I148" s="146"/>
      <c r="L148" s="141"/>
      <c r="M148" s="147"/>
      <c r="T148" s="148"/>
      <c r="AT148" s="143" t="s">
        <v>128</v>
      </c>
      <c r="AU148" s="143" t="s">
        <v>86</v>
      </c>
      <c r="AV148" s="12" t="s">
        <v>86</v>
      </c>
      <c r="AW148" s="12" t="s">
        <v>33</v>
      </c>
      <c r="AX148" s="12" t="s">
        <v>34</v>
      </c>
      <c r="AY148" s="143" t="s">
        <v>120</v>
      </c>
    </row>
    <row r="149" spans="2:65" s="1" customFormat="1" ht="37.9" customHeight="1">
      <c r="B149" s="30"/>
      <c r="C149" s="127" t="s">
        <v>184</v>
      </c>
      <c r="D149" s="127" t="s">
        <v>122</v>
      </c>
      <c r="E149" s="128" t="s">
        <v>185</v>
      </c>
      <c r="F149" s="129" t="s">
        <v>186</v>
      </c>
      <c r="G149" s="130" t="s">
        <v>140</v>
      </c>
      <c r="H149" s="131">
        <v>2300</v>
      </c>
      <c r="I149" s="132"/>
      <c r="J149" s="133">
        <f>ROUND(I149*H149,2)</f>
        <v>0</v>
      </c>
      <c r="K149" s="134"/>
      <c r="L149" s="30"/>
      <c r="M149" s="135" t="s">
        <v>1</v>
      </c>
      <c r="N149" s="136" t="s">
        <v>43</v>
      </c>
      <c r="P149" s="137">
        <f>O149*H149</f>
        <v>0</v>
      </c>
      <c r="Q149" s="137">
        <v>0</v>
      </c>
      <c r="R149" s="137">
        <f>Q149*H149</f>
        <v>0</v>
      </c>
      <c r="S149" s="137">
        <v>0</v>
      </c>
      <c r="T149" s="138">
        <f>S149*H149</f>
        <v>0</v>
      </c>
      <c r="AR149" s="139" t="s">
        <v>126</v>
      </c>
      <c r="AT149" s="139" t="s">
        <v>122</v>
      </c>
      <c r="AU149" s="139" t="s">
        <v>86</v>
      </c>
      <c r="AY149" s="15" t="s">
        <v>120</v>
      </c>
      <c r="BE149" s="140">
        <f>IF(N149="základní",J149,0)</f>
        <v>0</v>
      </c>
      <c r="BF149" s="140">
        <f>IF(N149="snížená",J149,0)</f>
        <v>0</v>
      </c>
      <c r="BG149" s="140">
        <f>IF(N149="zákl. přenesená",J149,0)</f>
        <v>0</v>
      </c>
      <c r="BH149" s="140">
        <f>IF(N149="sníž. přenesená",J149,0)</f>
        <v>0</v>
      </c>
      <c r="BI149" s="140">
        <f>IF(N149="nulová",J149,0)</f>
        <v>0</v>
      </c>
      <c r="BJ149" s="15" t="s">
        <v>34</v>
      </c>
      <c r="BK149" s="140">
        <f>ROUND(I149*H149,2)</f>
        <v>0</v>
      </c>
      <c r="BL149" s="15" t="s">
        <v>126</v>
      </c>
      <c r="BM149" s="139" t="s">
        <v>187</v>
      </c>
    </row>
    <row r="150" spans="2:65" s="12" customFormat="1">
      <c r="B150" s="141"/>
      <c r="D150" s="142" t="s">
        <v>128</v>
      </c>
      <c r="F150" s="144" t="s">
        <v>188</v>
      </c>
      <c r="H150" s="145">
        <v>2300</v>
      </c>
      <c r="I150" s="146"/>
      <c r="L150" s="141"/>
      <c r="M150" s="147"/>
      <c r="T150" s="148"/>
      <c r="AT150" s="143" t="s">
        <v>128</v>
      </c>
      <c r="AU150" s="143" t="s">
        <v>86</v>
      </c>
      <c r="AV150" s="12" t="s">
        <v>86</v>
      </c>
      <c r="AW150" s="12" t="s">
        <v>4</v>
      </c>
      <c r="AX150" s="12" t="s">
        <v>34</v>
      </c>
      <c r="AY150" s="143" t="s">
        <v>120</v>
      </c>
    </row>
    <row r="151" spans="2:65" s="1" customFormat="1" ht="33" customHeight="1">
      <c r="B151" s="30"/>
      <c r="C151" s="127" t="s">
        <v>189</v>
      </c>
      <c r="D151" s="127" t="s">
        <v>122</v>
      </c>
      <c r="E151" s="128" t="s">
        <v>190</v>
      </c>
      <c r="F151" s="129" t="s">
        <v>191</v>
      </c>
      <c r="G151" s="130" t="s">
        <v>140</v>
      </c>
      <c r="H151" s="131">
        <v>650</v>
      </c>
      <c r="I151" s="132"/>
      <c r="J151" s="133">
        <f>ROUND(I151*H151,2)</f>
        <v>0</v>
      </c>
      <c r="K151" s="134"/>
      <c r="L151" s="30"/>
      <c r="M151" s="135" t="s">
        <v>1</v>
      </c>
      <c r="N151" s="136" t="s">
        <v>43</v>
      </c>
      <c r="P151" s="137">
        <f>O151*H151</f>
        <v>0</v>
      </c>
      <c r="Q151" s="137">
        <v>0</v>
      </c>
      <c r="R151" s="137">
        <f>Q151*H151</f>
        <v>0</v>
      </c>
      <c r="S151" s="137">
        <v>0</v>
      </c>
      <c r="T151" s="138">
        <f>S151*H151</f>
        <v>0</v>
      </c>
      <c r="AR151" s="139" t="s">
        <v>126</v>
      </c>
      <c r="AT151" s="139" t="s">
        <v>122</v>
      </c>
      <c r="AU151" s="139" t="s">
        <v>86</v>
      </c>
      <c r="AY151" s="15" t="s">
        <v>120</v>
      </c>
      <c r="BE151" s="140">
        <f>IF(N151="základní",J151,0)</f>
        <v>0</v>
      </c>
      <c r="BF151" s="140">
        <f>IF(N151="snížená",J151,0)</f>
        <v>0</v>
      </c>
      <c r="BG151" s="140">
        <f>IF(N151="zákl. přenesená",J151,0)</f>
        <v>0</v>
      </c>
      <c r="BH151" s="140">
        <f>IF(N151="sníž. přenesená",J151,0)</f>
        <v>0</v>
      </c>
      <c r="BI151" s="140">
        <f>IF(N151="nulová",J151,0)</f>
        <v>0</v>
      </c>
      <c r="BJ151" s="15" t="s">
        <v>34</v>
      </c>
      <c r="BK151" s="140">
        <f>ROUND(I151*H151,2)</f>
        <v>0</v>
      </c>
      <c r="BL151" s="15" t="s">
        <v>126</v>
      </c>
      <c r="BM151" s="139" t="s">
        <v>192</v>
      </c>
    </row>
    <row r="152" spans="2:65" s="12" customFormat="1">
      <c r="B152" s="141"/>
      <c r="D152" s="142" t="s">
        <v>128</v>
      </c>
      <c r="E152" s="143" t="s">
        <v>1</v>
      </c>
      <c r="F152" s="144" t="s">
        <v>193</v>
      </c>
      <c r="H152" s="145">
        <v>650</v>
      </c>
      <c r="I152" s="146"/>
      <c r="L152" s="141"/>
      <c r="M152" s="147"/>
      <c r="T152" s="148"/>
      <c r="AT152" s="143" t="s">
        <v>128</v>
      </c>
      <c r="AU152" s="143" t="s">
        <v>86</v>
      </c>
      <c r="AV152" s="12" t="s">
        <v>86</v>
      </c>
      <c r="AW152" s="12" t="s">
        <v>33</v>
      </c>
      <c r="AX152" s="12" t="s">
        <v>34</v>
      </c>
      <c r="AY152" s="143" t="s">
        <v>120</v>
      </c>
    </row>
    <row r="153" spans="2:65" s="1" customFormat="1" ht="24.2" customHeight="1">
      <c r="B153" s="30"/>
      <c r="C153" s="127" t="s">
        <v>194</v>
      </c>
      <c r="D153" s="127" t="s">
        <v>122</v>
      </c>
      <c r="E153" s="128" t="s">
        <v>195</v>
      </c>
      <c r="F153" s="129" t="s">
        <v>196</v>
      </c>
      <c r="G153" s="130" t="s">
        <v>140</v>
      </c>
      <c r="H153" s="131">
        <v>650</v>
      </c>
      <c r="I153" s="132"/>
      <c r="J153" s="133">
        <f>ROUND(I153*H153,2)</f>
        <v>0</v>
      </c>
      <c r="K153" s="134"/>
      <c r="L153" s="30"/>
      <c r="M153" s="135" t="s">
        <v>1</v>
      </c>
      <c r="N153" s="136" t="s">
        <v>43</v>
      </c>
      <c r="P153" s="137">
        <f>O153*H153</f>
        <v>0</v>
      </c>
      <c r="Q153" s="137">
        <v>0</v>
      </c>
      <c r="R153" s="137">
        <f>Q153*H153</f>
        <v>0</v>
      </c>
      <c r="S153" s="137">
        <v>0</v>
      </c>
      <c r="T153" s="138">
        <f>S153*H153</f>
        <v>0</v>
      </c>
      <c r="AR153" s="139" t="s">
        <v>126</v>
      </c>
      <c r="AT153" s="139" t="s">
        <v>122</v>
      </c>
      <c r="AU153" s="139" t="s">
        <v>86</v>
      </c>
      <c r="AY153" s="15" t="s">
        <v>120</v>
      </c>
      <c r="BE153" s="140">
        <f>IF(N153="základní",J153,0)</f>
        <v>0</v>
      </c>
      <c r="BF153" s="140">
        <f>IF(N153="snížená",J153,0)</f>
        <v>0</v>
      </c>
      <c r="BG153" s="140">
        <f>IF(N153="zákl. přenesená",J153,0)</f>
        <v>0</v>
      </c>
      <c r="BH153" s="140">
        <f>IF(N153="sníž. přenesená",J153,0)</f>
        <v>0</v>
      </c>
      <c r="BI153" s="140">
        <f>IF(N153="nulová",J153,0)</f>
        <v>0</v>
      </c>
      <c r="BJ153" s="15" t="s">
        <v>34</v>
      </c>
      <c r="BK153" s="140">
        <f>ROUND(I153*H153,2)</f>
        <v>0</v>
      </c>
      <c r="BL153" s="15" t="s">
        <v>126</v>
      </c>
      <c r="BM153" s="139" t="s">
        <v>197</v>
      </c>
    </row>
    <row r="154" spans="2:65" s="12" customFormat="1">
      <c r="B154" s="141"/>
      <c r="D154" s="142" t="s">
        <v>128</v>
      </c>
      <c r="E154" s="143" t="s">
        <v>1</v>
      </c>
      <c r="F154" s="144" t="s">
        <v>87</v>
      </c>
      <c r="H154" s="145">
        <v>650</v>
      </c>
      <c r="I154" s="146"/>
      <c r="L154" s="141"/>
      <c r="M154" s="147"/>
      <c r="T154" s="148"/>
      <c r="AT154" s="143" t="s">
        <v>128</v>
      </c>
      <c r="AU154" s="143" t="s">
        <v>86</v>
      </c>
      <c r="AV154" s="12" t="s">
        <v>86</v>
      </c>
      <c r="AW154" s="12" t="s">
        <v>33</v>
      </c>
      <c r="AX154" s="12" t="s">
        <v>34</v>
      </c>
      <c r="AY154" s="143" t="s">
        <v>120</v>
      </c>
    </row>
    <row r="155" spans="2:65" s="1" customFormat="1" ht="37.9" customHeight="1">
      <c r="B155" s="30"/>
      <c r="C155" s="127" t="s">
        <v>198</v>
      </c>
      <c r="D155" s="127" t="s">
        <v>122</v>
      </c>
      <c r="E155" s="128" t="s">
        <v>199</v>
      </c>
      <c r="F155" s="129" t="s">
        <v>200</v>
      </c>
      <c r="G155" s="130" t="s">
        <v>140</v>
      </c>
      <c r="H155" s="131">
        <v>650</v>
      </c>
      <c r="I155" s="132"/>
      <c r="J155" s="133">
        <f>ROUND(I155*H155,2)</f>
        <v>0</v>
      </c>
      <c r="K155" s="134"/>
      <c r="L155" s="30"/>
      <c r="M155" s="135" t="s">
        <v>1</v>
      </c>
      <c r="N155" s="136" t="s">
        <v>43</v>
      </c>
      <c r="P155" s="137">
        <f>O155*H155</f>
        <v>0</v>
      </c>
      <c r="Q155" s="137">
        <v>0</v>
      </c>
      <c r="R155" s="137">
        <f>Q155*H155</f>
        <v>0</v>
      </c>
      <c r="S155" s="137">
        <v>0</v>
      </c>
      <c r="T155" s="138">
        <f>S155*H155</f>
        <v>0</v>
      </c>
      <c r="AR155" s="139" t="s">
        <v>126</v>
      </c>
      <c r="AT155" s="139" t="s">
        <v>122</v>
      </c>
      <c r="AU155" s="139" t="s">
        <v>86</v>
      </c>
      <c r="AY155" s="15" t="s">
        <v>120</v>
      </c>
      <c r="BE155" s="140">
        <f>IF(N155="základní",J155,0)</f>
        <v>0</v>
      </c>
      <c r="BF155" s="140">
        <f>IF(N155="snížená",J155,0)</f>
        <v>0</v>
      </c>
      <c r="BG155" s="140">
        <f>IF(N155="zákl. přenesená",J155,0)</f>
        <v>0</v>
      </c>
      <c r="BH155" s="140">
        <f>IF(N155="sníž. přenesená",J155,0)</f>
        <v>0</v>
      </c>
      <c r="BI155" s="140">
        <f>IF(N155="nulová",J155,0)</f>
        <v>0</v>
      </c>
      <c r="BJ155" s="15" t="s">
        <v>34</v>
      </c>
      <c r="BK155" s="140">
        <f>ROUND(I155*H155,2)</f>
        <v>0</v>
      </c>
      <c r="BL155" s="15" t="s">
        <v>126</v>
      </c>
      <c r="BM155" s="139" t="s">
        <v>201</v>
      </c>
    </row>
    <row r="156" spans="2:65" s="12" customFormat="1">
      <c r="B156" s="141"/>
      <c r="D156" s="142" t="s">
        <v>128</v>
      </c>
      <c r="E156" s="143" t="s">
        <v>1</v>
      </c>
      <c r="F156" s="144" t="s">
        <v>87</v>
      </c>
      <c r="H156" s="145">
        <v>650</v>
      </c>
      <c r="I156" s="146"/>
      <c r="L156" s="141"/>
      <c r="M156" s="147"/>
      <c r="T156" s="148"/>
      <c r="AT156" s="143" t="s">
        <v>128</v>
      </c>
      <c r="AU156" s="143" t="s">
        <v>86</v>
      </c>
      <c r="AV156" s="12" t="s">
        <v>86</v>
      </c>
      <c r="AW156" s="12" t="s">
        <v>33</v>
      </c>
      <c r="AX156" s="12" t="s">
        <v>34</v>
      </c>
      <c r="AY156" s="143" t="s">
        <v>120</v>
      </c>
    </row>
    <row r="157" spans="2:65" s="1" customFormat="1" ht="24.2" customHeight="1">
      <c r="B157" s="30"/>
      <c r="C157" s="127" t="s">
        <v>202</v>
      </c>
      <c r="D157" s="127" t="s">
        <v>122</v>
      </c>
      <c r="E157" s="128" t="s">
        <v>203</v>
      </c>
      <c r="F157" s="129" t="s">
        <v>204</v>
      </c>
      <c r="G157" s="130" t="s">
        <v>140</v>
      </c>
      <c r="H157" s="131">
        <v>880</v>
      </c>
      <c r="I157" s="132"/>
      <c r="J157" s="133">
        <f>ROUND(I157*H157,2)</f>
        <v>0</v>
      </c>
      <c r="K157" s="134"/>
      <c r="L157" s="30"/>
      <c r="M157" s="135" t="s">
        <v>1</v>
      </c>
      <c r="N157" s="136" t="s">
        <v>43</v>
      </c>
      <c r="P157" s="137">
        <f>O157*H157</f>
        <v>0</v>
      </c>
      <c r="Q157" s="137">
        <v>0</v>
      </c>
      <c r="R157" s="137">
        <f>Q157*H157</f>
        <v>0</v>
      </c>
      <c r="S157" s="137">
        <v>0</v>
      </c>
      <c r="T157" s="138">
        <f>S157*H157</f>
        <v>0</v>
      </c>
      <c r="AR157" s="139" t="s">
        <v>126</v>
      </c>
      <c r="AT157" s="139" t="s">
        <v>122</v>
      </c>
      <c r="AU157" s="139" t="s">
        <v>86</v>
      </c>
      <c r="AY157" s="15" t="s">
        <v>120</v>
      </c>
      <c r="BE157" s="140">
        <f>IF(N157="základní",J157,0)</f>
        <v>0</v>
      </c>
      <c r="BF157" s="140">
        <f>IF(N157="snížená",J157,0)</f>
        <v>0</v>
      </c>
      <c r="BG157" s="140">
        <f>IF(N157="zákl. přenesená",J157,0)</f>
        <v>0</v>
      </c>
      <c r="BH157" s="140">
        <f>IF(N157="sníž. přenesená",J157,0)</f>
        <v>0</v>
      </c>
      <c r="BI157" s="140">
        <f>IF(N157="nulová",J157,0)</f>
        <v>0</v>
      </c>
      <c r="BJ157" s="15" t="s">
        <v>34</v>
      </c>
      <c r="BK157" s="140">
        <f>ROUND(I157*H157,2)</f>
        <v>0</v>
      </c>
      <c r="BL157" s="15" t="s">
        <v>126</v>
      </c>
      <c r="BM157" s="139" t="s">
        <v>205</v>
      </c>
    </row>
    <row r="158" spans="2:65" s="12" customFormat="1">
      <c r="B158" s="141"/>
      <c r="D158" s="142" t="s">
        <v>128</v>
      </c>
      <c r="E158" s="143" t="s">
        <v>1</v>
      </c>
      <c r="F158" s="144" t="s">
        <v>206</v>
      </c>
      <c r="H158" s="145">
        <v>880</v>
      </c>
      <c r="I158" s="146"/>
      <c r="L158" s="141"/>
      <c r="M158" s="147"/>
      <c r="T158" s="148"/>
      <c r="AT158" s="143" t="s">
        <v>128</v>
      </c>
      <c r="AU158" s="143" t="s">
        <v>86</v>
      </c>
      <c r="AV158" s="12" t="s">
        <v>86</v>
      </c>
      <c r="AW158" s="12" t="s">
        <v>33</v>
      </c>
      <c r="AX158" s="12" t="s">
        <v>34</v>
      </c>
      <c r="AY158" s="143" t="s">
        <v>120</v>
      </c>
    </row>
    <row r="159" spans="2:65" s="1" customFormat="1" ht="24.2" customHeight="1">
      <c r="B159" s="30"/>
      <c r="C159" s="127" t="s">
        <v>207</v>
      </c>
      <c r="D159" s="127" t="s">
        <v>122</v>
      </c>
      <c r="E159" s="128" t="s">
        <v>208</v>
      </c>
      <c r="F159" s="129" t="s">
        <v>209</v>
      </c>
      <c r="G159" s="130" t="s">
        <v>125</v>
      </c>
      <c r="H159" s="131">
        <v>325</v>
      </c>
      <c r="I159" s="132"/>
      <c r="J159" s="133">
        <f>ROUND(I159*H159,2)</f>
        <v>0</v>
      </c>
      <c r="K159" s="134"/>
      <c r="L159" s="30"/>
      <c r="M159" s="135" t="s">
        <v>1</v>
      </c>
      <c r="N159" s="136" t="s">
        <v>43</v>
      </c>
      <c r="P159" s="137">
        <f>O159*H159</f>
        <v>0</v>
      </c>
      <c r="Q159" s="137">
        <v>0</v>
      </c>
      <c r="R159" s="137">
        <f>Q159*H159</f>
        <v>0</v>
      </c>
      <c r="S159" s="137">
        <v>0</v>
      </c>
      <c r="T159" s="138">
        <f>S159*H159</f>
        <v>0</v>
      </c>
      <c r="AR159" s="139" t="s">
        <v>126</v>
      </c>
      <c r="AT159" s="139" t="s">
        <v>122</v>
      </c>
      <c r="AU159" s="139" t="s">
        <v>86</v>
      </c>
      <c r="AY159" s="15" t="s">
        <v>120</v>
      </c>
      <c r="BE159" s="140">
        <f>IF(N159="základní",J159,0)</f>
        <v>0</v>
      </c>
      <c r="BF159" s="140">
        <f>IF(N159="snížená",J159,0)</f>
        <v>0</v>
      </c>
      <c r="BG159" s="140">
        <f>IF(N159="zákl. přenesená",J159,0)</f>
        <v>0</v>
      </c>
      <c r="BH159" s="140">
        <f>IF(N159="sníž. přenesená",J159,0)</f>
        <v>0</v>
      </c>
      <c r="BI159" s="140">
        <f>IF(N159="nulová",J159,0)</f>
        <v>0</v>
      </c>
      <c r="BJ159" s="15" t="s">
        <v>34</v>
      </c>
      <c r="BK159" s="140">
        <f>ROUND(I159*H159,2)</f>
        <v>0</v>
      </c>
      <c r="BL159" s="15" t="s">
        <v>126</v>
      </c>
      <c r="BM159" s="139" t="s">
        <v>210</v>
      </c>
    </row>
    <row r="160" spans="2:65" s="12" customFormat="1">
      <c r="B160" s="141"/>
      <c r="D160" s="142" t="s">
        <v>128</v>
      </c>
      <c r="E160" s="143" t="s">
        <v>1</v>
      </c>
      <c r="F160" s="144" t="s">
        <v>211</v>
      </c>
      <c r="H160" s="145">
        <v>325</v>
      </c>
      <c r="I160" s="146"/>
      <c r="L160" s="141"/>
      <c r="M160" s="147"/>
      <c r="T160" s="148"/>
      <c r="AT160" s="143" t="s">
        <v>128</v>
      </c>
      <c r="AU160" s="143" t="s">
        <v>86</v>
      </c>
      <c r="AV160" s="12" t="s">
        <v>86</v>
      </c>
      <c r="AW160" s="12" t="s">
        <v>33</v>
      </c>
      <c r="AX160" s="12" t="s">
        <v>34</v>
      </c>
      <c r="AY160" s="143" t="s">
        <v>120</v>
      </c>
    </row>
    <row r="161" spans="2:65" s="1" customFormat="1" ht="37.9" customHeight="1">
      <c r="B161" s="30"/>
      <c r="C161" s="127" t="s">
        <v>212</v>
      </c>
      <c r="D161" s="127" t="s">
        <v>122</v>
      </c>
      <c r="E161" s="128" t="s">
        <v>213</v>
      </c>
      <c r="F161" s="129" t="s">
        <v>214</v>
      </c>
      <c r="G161" s="130" t="s">
        <v>125</v>
      </c>
      <c r="H161" s="131">
        <v>400</v>
      </c>
      <c r="I161" s="132"/>
      <c r="J161" s="133">
        <f>ROUND(I161*H161,2)</f>
        <v>0</v>
      </c>
      <c r="K161" s="134"/>
      <c r="L161" s="30"/>
      <c r="M161" s="135" t="s">
        <v>1</v>
      </c>
      <c r="N161" s="136" t="s">
        <v>43</v>
      </c>
      <c r="P161" s="137">
        <f>O161*H161</f>
        <v>0</v>
      </c>
      <c r="Q161" s="137">
        <v>0</v>
      </c>
      <c r="R161" s="137">
        <f>Q161*H161</f>
        <v>0</v>
      </c>
      <c r="S161" s="137">
        <v>0</v>
      </c>
      <c r="T161" s="138">
        <f>S161*H161</f>
        <v>0</v>
      </c>
      <c r="AR161" s="139" t="s">
        <v>126</v>
      </c>
      <c r="AT161" s="139" t="s">
        <v>122</v>
      </c>
      <c r="AU161" s="139" t="s">
        <v>86</v>
      </c>
      <c r="AY161" s="15" t="s">
        <v>120</v>
      </c>
      <c r="BE161" s="140">
        <f>IF(N161="základní",J161,0)</f>
        <v>0</v>
      </c>
      <c r="BF161" s="140">
        <f>IF(N161="snížená",J161,0)</f>
        <v>0</v>
      </c>
      <c r="BG161" s="140">
        <f>IF(N161="zákl. přenesená",J161,0)</f>
        <v>0</v>
      </c>
      <c r="BH161" s="140">
        <f>IF(N161="sníž. přenesená",J161,0)</f>
        <v>0</v>
      </c>
      <c r="BI161" s="140">
        <f>IF(N161="nulová",J161,0)</f>
        <v>0</v>
      </c>
      <c r="BJ161" s="15" t="s">
        <v>34</v>
      </c>
      <c r="BK161" s="140">
        <f>ROUND(I161*H161,2)</f>
        <v>0</v>
      </c>
      <c r="BL161" s="15" t="s">
        <v>126</v>
      </c>
      <c r="BM161" s="139" t="s">
        <v>215</v>
      </c>
    </row>
    <row r="162" spans="2:65" s="12" customFormat="1">
      <c r="B162" s="141"/>
      <c r="D162" s="142" t="s">
        <v>128</v>
      </c>
      <c r="E162" s="143" t="s">
        <v>1</v>
      </c>
      <c r="F162" s="144" t="s">
        <v>216</v>
      </c>
      <c r="H162" s="145">
        <v>400</v>
      </c>
      <c r="I162" s="146"/>
      <c r="L162" s="141"/>
      <c r="M162" s="147"/>
      <c r="T162" s="148"/>
      <c r="AT162" s="143" t="s">
        <v>128</v>
      </c>
      <c r="AU162" s="143" t="s">
        <v>86</v>
      </c>
      <c r="AV162" s="12" t="s">
        <v>86</v>
      </c>
      <c r="AW162" s="12" t="s">
        <v>33</v>
      </c>
      <c r="AX162" s="12" t="s">
        <v>34</v>
      </c>
      <c r="AY162" s="143" t="s">
        <v>120</v>
      </c>
    </row>
    <row r="163" spans="2:65" s="1" customFormat="1" ht="33" customHeight="1">
      <c r="B163" s="30"/>
      <c r="C163" s="127" t="s">
        <v>7</v>
      </c>
      <c r="D163" s="127" t="s">
        <v>122</v>
      </c>
      <c r="E163" s="128" t="s">
        <v>217</v>
      </c>
      <c r="F163" s="129" t="s">
        <v>218</v>
      </c>
      <c r="G163" s="130" t="s">
        <v>125</v>
      </c>
      <c r="H163" s="131">
        <v>985</v>
      </c>
      <c r="I163" s="132"/>
      <c r="J163" s="133">
        <f>ROUND(I163*H163,2)</f>
        <v>0</v>
      </c>
      <c r="K163" s="134"/>
      <c r="L163" s="30"/>
      <c r="M163" s="135" t="s">
        <v>1</v>
      </c>
      <c r="N163" s="136" t="s">
        <v>43</v>
      </c>
      <c r="P163" s="137">
        <f>O163*H163</f>
        <v>0</v>
      </c>
      <c r="Q163" s="137">
        <v>0</v>
      </c>
      <c r="R163" s="137">
        <f>Q163*H163</f>
        <v>0</v>
      </c>
      <c r="S163" s="137">
        <v>0</v>
      </c>
      <c r="T163" s="138">
        <f>S163*H163</f>
        <v>0</v>
      </c>
      <c r="AR163" s="139" t="s">
        <v>126</v>
      </c>
      <c r="AT163" s="139" t="s">
        <v>122</v>
      </c>
      <c r="AU163" s="139" t="s">
        <v>86</v>
      </c>
      <c r="AY163" s="15" t="s">
        <v>120</v>
      </c>
      <c r="BE163" s="140">
        <f>IF(N163="základní",J163,0)</f>
        <v>0</v>
      </c>
      <c r="BF163" s="140">
        <f>IF(N163="snížená",J163,0)</f>
        <v>0</v>
      </c>
      <c r="BG163" s="140">
        <f>IF(N163="zákl. přenesená",J163,0)</f>
        <v>0</v>
      </c>
      <c r="BH163" s="140">
        <f>IF(N163="sníž. přenesená",J163,0)</f>
        <v>0</v>
      </c>
      <c r="BI163" s="140">
        <f>IF(N163="nulová",J163,0)</f>
        <v>0</v>
      </c>
      <c r="BJ163" s="15" t="s">
        <v>34</v>
      </c>
      <c r="BK163" s="140">
        <f>ROUND(I163*H163,2)</f>
        <v>0</v>
      </c>
      <c r="BL163" s="15" t="s">
        <v>126</v>
      </c>
      <c r="BM163" s="139" t="s">
        <v>219</v>
      </c>
    </row>
    <row r="164" spans="2:65" s="12" customFormat="1">
      <c r="B164" s="141"/>
      <c r="D164" s="142" t="s">
        <v>128</v>
      </c>
      <c r="E164" s="143" t="s">
        <v>1</v>
      </c>
      <c r="F164" s="144" t="s">
        <v>220</v>
      </c>
      <c r="H164" s="145">
        <v>585</v>
      </c>
      <c r="I164" s="146"/>
      <c r="L164" s="141"/>
      <c r="M164" s="147"/>
      <c r="T164" s="148"/>
      <c r="AT164" s="143" t="s">
        <v>128</v>
      </c>
      <c r="AU164" s="143" t="s">
        <v>86</v>
      </c>
      <c r="AV164" s="12" t="s">
        <v>86</v>
      </c>
      <c r="AW164" s="12" t="s">
        <v>33</v>
      </c>
      <c r="AX164" s="12" t="s">
        <v>78</v>
      </c>
      <c r="AY164" s="143" t="s">
        <v>120</v>
      </c>
    </row>
    <row r="165" spans="2:65" s="12" customFormat="1">
      <c r="B165" s="141"/>
      <c r="D165" s="142" t="s">
        <v>128</v>
      </c>
      <c r="E165" s="143" t="s">
        <v>1</v>
      </c>
      <c r="F165" s="144" t="s">
        <v>221</v>
      </c>
      <c r="H165" s="145">
        <v>400</v>
      </c>
      <c r="I165" s="146"/>
      <c r="L165" s="141"/>
      <c r="M165" s="147"/>
      <c r="T165" s="148"/>
      <c r="AT165" s="143" t="s">
        <v>128</v>
      </c>
      <c r="AU165" s="143" t="s">
        <v>86</v>
      </c>
      <c r="AV165" s="12" t="s">
        <v>86</v>
      </c>
      <c r="AW165" s="12" t="s">
        <v>33</v>
      </c>
      <c r="AX165" s="12" t="s">
        <v>78</v>
      </c>
      <c r="AY165" s="143" t="s">
        <v>120</v>
      </c>
    </row>
    <row r="166" spans="2:65" s="13" customFormat="1">
      <c r="B166" s="149"/>
      <c r="D166" s="142" t="s">
        <v>128</v>
      </c>
      <c r="E166" s="150" t="s">
        <v>1</v>
      </c>
      <c r="F166" s="151" t="s">
        <v>222</v>
      </c>
      <c r="H166" s="152">
        <v>985</v>
      </c>
      <c r="I166" s="153"/>
      <c r="L166" s="149"/>
      <c r="M166" s="154"/>
      <c r="T166" s="155"/>
      <c r="AT166" s="150" t="s">
        <v>128</v>
      </c>
      <c r="AU166" s="150" t="s">
        <v>86</v>
      </c>
      <c r="AV166" s="13" t="s">
        <v>126</v>
      </c>
      <c r="AW166" s="13" t="s">
        <v>33</v>
      </c>
      <c r="AX166" s="13" t="s">
        <v>34</v>
      </c>
      <c r="AY166" s="150" t="s">
        <v>120</v>
      </c>
    </row>
    <row r="167" spans="2:65" s="1" customFormat="1" ht="16.5" customHeight="1">
      <c r="B167" s="30"/>
      <c r="C167" s="156" t="s">
        <v>223</v>
      </c>
      <c r="D167" s="156" t="s">
        <v>224</v>
      </c>
      <c r="E167" s="157" t="s">
        <v>225</v>
      </c>
      <c r="F167" s="158" t="s">
        <v>226</v>
      </c>
      <c r="G167" s="159" t="s">
        <v>227</v>
      </c>
      <c r="H167" s="160">
        <v>167.31</v>
      </c>
      <c r="I167" s="161"/>
      <c r="J167" s="162">
        <f>ROUND(I167*H167,2)</f>
        <v>0</v>
      </c>
      <c r="K167" s="163"/>
      <c r="L167" s="164"/>
      <c r="M167" s="165" t="s">
        <v>1</v>
      </c>
      <c r="N167" s="166" t="s">
        <v>43</v>
      </c>
      <c r="P167" s="137">
        <f>O167*H167</f>
        <v>0</v>
      </c>
      <c r="Q167" s="137">
        <v>1</v>
      </c>
      <c r="R167" s="137">
        <f>Q167*H167</f>
        <v>167.31</v>
      </c>
      <c r="S167" s="137">
        <v>0</v>
      </c>
      <c r="T167" s="138">
        <f>S167*H167</f>
        <v>0</v>
      </c>
      <c r="AR167" s="139" t="s">
        <v>156</v>
      </c>
      <c r="AT167" s="139" t="s">
        <v>224</v>
      </c>
      <c r="AU167" s="139" t="s">
        <v>86</v>
      </c>
      <c r="AY167" s="15" t="s">
        <v>120</v>
      </c>
      <c r="BE167" s="140">
        <f>IF(N167="základní",J167,0)</f>
        <v>0</v>
      </c>
      <c r="BF167" s="140">
        <f>IF(N167="snížená",J167,0)</f>
        <v>0</v>
      </c>
      <c r="BG167" s="140">
        <f>IF(N167="zákl. přenesená",J167,0)</f>
        <v>0</v>
      </c>
      <c r="BH167" s="140">
        <f>IF(N167="sníž. přenesená",J167,0)</f>
        <v>0</v>
      </c>
      <c r="BI167" s="140">
        <f>IF(N167="nulová",J167,0)</f>
        <v>0</v>
      </c>
      <c r="BJ167" s="15" t="s">
        <v>34</v>
      </c>
      <c r="BK167" s="140">
        <f>ROUND(I167*H167,2)</f>
        <v>0</v>
      </c>
      <c r="BL167" s="15" t="s">
        <v>126</v>
      </c>
      <c r="BM167" s="139" t="s">
        <v>228</v>
      </c>
    </row>
    <row r="168" spans="2:65" s="12" customFormat="1" ht="22.5">
      <c r="B168" s="141"/>
      <c r="D168" s="142" t="s">
        <v>128</v>
      </c>
      <c r="E168" s="143" t="s">
        <v>1</v>
      </c>
      <c r="F168" s="144" t="s">
        <v>229</v>
      </c>
      <c r="H168" s="145">
        <v>167.31</v>
      </c>
      <c r="I168" s="146"/>
      <c r="L168" s="141"/>
      <c r="M168" s="147"/>
      <c r="T168" s="148"/>
      <c r="AT168" s="143" t="s">
        <v>128</v>
      </c>
      <c r="AU168" s="143" t="s">
        <v>86</v>
      </c>
      <c r="AV168" s="12" t="s">
        <v>86</v>
      </c>
      <c r="AW168" s="12" t="s">
        <v>33</v>
      </c>
      <c r="AX168" s="12" t="s">
        <v>34</v>
      </c>
      <c r="AY168" s="143" t="s">
        <v>120</v>
      </c>
    </row>
    <row r="169" spans="2:65" s="1" customFormat="1" ht="24.2" customHeight="1">
      <c r="B169" s="30"/>
      <c r="C169" s="127" t="s">
        <v>230</v>
      </c>
      <c r="D169" s="127" t="s">
        <v>122</v>
      </c>
      <c r="E169" s="128" t="s">
        <v>231</v>
      </c>
      <c r="F169" s="129" t="s">
        <v>232</v>
      </c>
      <c r="G169" s="130" t="s">
        <v>125</v>
      </c>
      <c r="H169" s="131">
        <v>985</v>
      </c>
      <c r="I169" s="132"/>
      <c r="J169" s="133">
        <f>ROUND(I169*H169,2)</f>
        <v>0</v>
      </c>
      <c r="K169" s="134"/>
      <c r="L169" s="30"/>
      <c r="M169" s="135" t="s">
        <v>1</v>
      </c>
      <c r="N169" s="136" t="s">
        <v>43</v>
      </c>
      <c r="P169" s="137">
        <f>O169*H169</f>
        <v>0</v>
      </c>
      <c r="Q169" s="137">
        <v>0</v>
      </c>
      <c r="R169" s="137">
        <f>Q169*H169</f>
        <v>0</v>
      </c>
      <c r="S169" s="137">
        <v>0</v>
      </c>
      <c r="T169" s="138">
        <f>S169*H169</f>
        <v>0</v>
      </c>
      <c r="AR169" s="139" t="s">
        <v>126</v>
      </c>
      <c r="AT169" s="139" t="s">
        <v>122</v>
      </c>
      <c r="AU169" s="139" t="s">
        <v>86</v>
      </c>
      <c r="AY169" s="15" t="s">
        <v>120</v>
      </c>
      <c r="BE169" s="140">
        <f>IF(N169="základní",J169,0)</f>
        <v>0</v>
      </c>
      <c r="BF169" s="140">
        <f>IF(N169="snížená",J169,0)</f>
        <v>0</v>
      </c>
      <c r="BG169" s="140">
        <f>IF(N169="zákl. přenesená",J169,0)</f>
        <v>0</v>
      </c>
      <c r="BH169" s="140">
        <f>IF(N169="sníž. přenesená",J169,0)</f>
        <v>0</v>
      </c>
      <c r="BI169" s="140">
        <f>IF(N169="nulová",J169,0)</f>
        <v>0</v>
      </c>
      <c r="BJ169" s="15" t="s">
        <v>34</v>
      </c>
      <c r="BK169" s="140">
        <f>ROUND(I169*H169,2)</f>
        <v>0</v>
      </c>
      <c r="BL169" s="15" t="s">
        <v>126</v>
      </c>
      <c r="BM169" s="139" t="s">
        <v>233</v>
      </c>
    </row>
    <row r="170" spans="2:65" s="1" customFormat="1" ht="16.5" customHeight="1">
      <c r="B170" s="30"/>
      <c r="C170" s="156" t="s">
        <v>234</v>
      </c>
      <c r="D170" s="156" t="s">
        <v>224</v>
      </c>
      <c r="E170" s="157" t="s">
        <v>235</v>
      </c>
      <c r="F170" s="158" t="s">
        <v>236</v>
      </c>
      <c r="G170" s="159" t="s">
        <v>237</v>
      </c>
      <c r="H170" s="160">
        <v>30.437000000000001</v>
      </c>
      <c r="I170" s="161"/>
      <c r="J170" s="162">
        <f>ROUND(I170*H170,2)</f>
        <v>0</v>
      </c>
      <c r="K170" s="163"/>
      <c r="L170" s="164"/>
      <c r="M170" s="165" t="s">
        <v>1</v>
      </c>
      <c r="N170" s="166" t="s">
        <v>43</v>
      </c>
      <c r="P170" s="137">
        <f>O170*H170</f>
        <v>0</v>
      </c>
      <c r="Q170" s="137">
        <v>1E-3</v>
      </c>
      <c r="R170" s="137">
        <f>Q170*H170</f>
        <v>3.0437000000000002E-2</v>
      </c>
      <c r="S170" s="137">
        <v>0</v>
      </c>
      <c r="T170" s="138">
        <f>S170*H170</f>
        <v>0</v>
      </c>
      <c r="AR170" s="139" t="s">
        <v>156</v>
      </c>
      <c r="AT170" s="139" t="s">
        <v>224</v>
      </c>
      <c r="AU170" s="139" t="s">
        <v>86</v>
      </c>
      <c r="AY170" s="15" t="s">
        <v>120</v>
      </c>
      <c r="BE170" s="140">
        <f>IF(N170="základní",J170,0)</f>
        <v>0</v>
      </c>
      <c r="BF170" s="140">
        <f>IF(N170="snížená",J170,0)</f>
        <v>0</v>
      </c>
      <c r="BG170" s="140">
        <f>IF(N170="zákl. přenesená",J170,0)</f>
        <v>0</v>
      </c>
      <c r="BH170" s="140">
        <f>IF(N170="sníž. přenesená",J170,0)</f>
        <v>0</v>
      </c>
      <c r="BI170" s="140">
        <f>IF(N170="nulová",J170,0)</f>
        <v>0</v>
      </c>
      <c r="BJ170" s="15" t="s">
        <v>34</v>
      </c>
      <c r="BK170" s="140">
        <f>ROUND(I170*H170,2)</f>
        <v>0</v>
      </c>
      <c r="BL170" s="15" t="s">
        <v>126</v>
      </c>
      <c r="BM170" s="139" t="s">
        <v>238</v>
      </c>
    </row>
    <row r="171" spans="2:65" s="12" customFormat="1">
      <c r="B171" s="141"/>
      <c r="D171" s="142" t="s">
        <v>128</v>
      </c>
      <c r="F171" s="144" t="s">
        <v>239</v>
      </c>
      <c r="H171" s="145">
        <v>30.437000000000001</v>
      </c>
      <c r="I171" s="146"/>
      <c r="L171" s="141"/>
      <c r="M171" s="147"/>
      <c r="T171" s="148"/>
      <c r="AT171" s="143" t="s">
        <v>128</v>
      </c>
      <c r="AU171" s="143" t="s">
        <v>86</v>
      </c>
      <c r="AV171" s="12" t="s">
        <v>86</v>
      </c>
      <c r="AW171" s="12" t="s">
        <v>4</v>
      </c>
      <c r="AX171" s="12" t="s">
        <v>34</v>
      </c>
      <c r="AY171" s="143" t="s">
        <v>120</v>
      </c>
    </row>
    <row r="172" spans="2:65" s="1" customFormat="1" ht="24.2" customHeight="1">
      <c r="B172" s="30"/>
      <c r="C172" s="127" t="s">
        <v>240</v>
      </c>
      <c r="D172" s="127" t="s">
        <v>122</v>
      </c>
      <c r="E172" s="128" t="s">
        <v>241</v>
      </c>
      <c r="F172" s="129" t="s">
        <v>242</v>
      </c>
      <c r="G172" s="130" t="s">
        <v>125</v>
      </c>
      <c r="H172" s="131">
        <v>585</v>
      </c>
      <c r="I172" s="132"/>
      <c r="J172" s="133">
        <f>ROUND(I172*H172,2)</f>
        <v>0</v>
      </c>
      <c r="K172" s="134"/>
      <c r="L172" s="30"/>
      <c r="M172" s="135" t="s">
        <v>1</v>
      </c>
      <c r="N172" s="136" t="s">
        <v>43</v>
      </c>
      <c r="P172" s="137">
        <f>O172*H172</f>
        <v>0</v>
      </c>
      <c r="Q172" s="137">
        <v>0</v>
      </c>
      <c r="R172" s="137">
        <f>Q172*H172</f>
        <v>0</v>
      </c>
      <c r="S172" s="137">
        <v>0</v>
      </c>
      <c r="T172" s="138">
        <f>S172*H172</f>
        <v>0</v>
      </c>
      <c r="AR172" s="139" t="s">
        <v>126</v>
      </c>
      <c r="AT172" s="139" t="s">
        <v>122</v>
      </c>
      <c r="AU172" s="139" t="s">
        <v>86</v>
      </c>
      <c r="AY172" s="15" t="s">
        <v>120</v>
      </c>
      <c r="BE172" s="140">
        <f>IF(N172="základní",J172,0)</f>
        <v>0</v>
      </c>
      <c r="BF172" s="140">
        <f>IF(N172="snížená",J172,0)</f>
        <v>0</v>
      </c>
      <c r="BG172" s="140">
        <f>IF(N172="zákl. přenesená",J172,0)</f>
        <v>0</v>
      </c>
      <c r="BH172" s="140">
        <f>IF(N172="sníž. přenesená",J172,0)</f>
        <v>0</v>
      </c>
      <c r="BI172" s="140">
        <f>IF(N172="nulová",J172,0)</f>
        <v>0</v>
      </c>
      <c r="BJ172" s="15" t="s">
        <v>34</v>
      </c>
      <c r="BK172" s="140">
        <f>ROUND(I172*H172,2)</f>
        <v>0</v>
      </c>
      <c r="BL172" s="15" t="s">
        <v>126</v>
      </c>
      <c r="BM172" s="139" t="s">
        <v>243</v>
      </c>
    </row>
    <row r="173" spans="2:65" s="12" customFormat="1">
      <c r="B173" s="141"/>
      <c r="D173" s="142" t="s">
        <v>128</v>
      </c>
      <c r="E173" s="143" t="s">
        <v>1</v>
      </c>
      <c r="F173" s="144" t="s">
        <v>220</v>
      </c>
      <c r="H173" s="145">
        <v>585</v>
      </c>
      <c r="I173" s="146"/>
      <c r="L173" s="141"/>
      <c r="M173" s="147"/>
      <c r="T173" s="148"/>
      <c r="AT173" s="143" t="s">
        <v>128</v>
      </c>
      <c r="AU173" s="143" t="s">
        <v>86</v>
      </c>
      <c r="AV173" s="12" t="s">
        <v>86</v>
      </c>
      <c r="AW173" s="12" t="s">
        <v>33</v>
      </c>
      <c r="AX173" s="12" t="s">
        <v>34</v>
      </c>
      <c r="AY173" s="143" t="s">
        <v>120</v>
      </c>
    </row>
    <row r="174" spans="2:65" s="1" customFormat="1" ht="16.5" customHeight="1">
      <c r="B174" s="30"/>
      <c r="C174" s="127" t="s">
        <v>244</v>
      </c>
      <c r="D174" s="127" t="s">
        <v>122</v>
      </c>
      <c r="E174" s="128" t="s">
        <v>245</v>
      </c>
      <c r="F174" s="129" t="s">
        <v>246</v>
      </c>
      <c r="G174" s="130" t="s">
        <v>125</v>
      </c>
      <c r="H174" s="131">
        <v>325</v>
      </c>
      <c r="I174" s="132"/>
      <c r="J174" s="133">
        <f>ROUND(I174*H174,2)</f>
        <v>0</v>
      </c>
      <c r="K174" s="134"/>
      <c r="L174" s="30"/>
      <c r="M174" s="135" t="s">
        <v>1</v>
      </c>
      <c r="N174" s="136" t="s">
        <v>43</v>
      </c>
      <c r="P174" s="137">
        <f>O174*H174</f>
        <v>0</v>
      </c>
      <c r="Q174" s="137">
        <v>0</v>
      </c>
      <c r="R174" s="137">
        <f>Q174*H174</f>
        <v>0</v>
      </c>
      <c r="S174" s="137">
        <v>0</v>
      </c>
      <c r="T174" s="138">
        <f>S174*H174</f>
        <v>0</v>
      </c>
      <c r="AR174" s="139" t="s">
        <v>126</v>
      </c>
      <c r="AT174" s="139" t="s">
        <v>122</v>
      </c>
      <c r="AU174" s="139" t="s">
        <v>86</v>
      </c>
      <c r="AY174" s="15" t="s">
        <v>120</v>
      </c>
      <c r="BE174" s="140">
        <f>IF(N174="základní",J174,0)</f>
        <v>0</v>
      </c>
      <c r="BF174" s="140">
        <f>IF(N174="snížená",J174,0)</f>
        <v>0</v>
      </c>
      <c r="BG174" s="140">
        <f>IF(N174="zákl. přenesená",J174,0)</f>
        <v>0</v>
      </c>
      <c r="BH174" s="140">
        <f>IF(N174="sníž. přenesená",J174,0)</f>
        <v>0</v>
      </c>
      <c r="BI174" s="140">
        <f>IF(N174="nulová",J174,0)</f>
        <v>0</v>
      </c>
      <c r="BJ174" s="15" t="s">
        <v>34</v>
      </c>
      <c r="BK174" s="140">
        <f>ROUND(I174*H174,2)</f>
        <v>0</v>
      </c>
      <c r="BL174" s="15" t="s">
        <v>126</v>
      </c>
      <c r="BM174" s="139" t="s">
        <v>247</v>
      </c>
    </row>
    <row r="175" spans="2:65" s="12" customFormat="1">
      <c r="B175" s="141"/>
      <c r="D175" s="142" t="s">
        <v>128</v>
      </c>
      <c r="E175" s="143" t="s">
        <v>1</v>
      </c>
      <c r="F175" s="144" t="s">
        <v>248</v>
      </c>
      <c r="H175" s="145">
        <v>325</v>
      </c>
      <c r="I175" s="146"/>
      <c r="L175" s="141"/>
      <c r="M175" s="147"/>
      <c r="T175" s="148"/>
      <c r="AT175" s="143" t="s">
        <v>128</v>
      </c>
      <c r="AU175" s="143" t="s">
        <v>86</v>
      </c>
      <c r="AV175" s="12" t="s">
        <v>86</v>
      </c>
      <c r="AW175" s="12" t="s">
        <v>33</v>
      </c>
      <c r="AX175" s="12" t="s">
        <v>34</v>
      </c>
      <c r="AY175" s="143" t="s">
        <v>120</v>
      </c>
    </row>
    <row r="176" spans="2:65" s="11" customFormat="1" ht="22.9" customHeight="1">
      <c r="B176" s="115"/>
      <c r="D176" s="116" t="s">
        <v>77</v>
      </c>
      <c r="E176" s="125" t="s">
        <v>126</v>
      </c>
      <c r="F176" s="125" t="s">
        <v>249</v>
      </c>
      <c r="I176" s="118"/>
      <c r="J176" s="126">
        <f>BK176</f>
        <v>0</v>
      </c>
      <c r="L176" s="115"/>
      <c r="M176" s="120"/>
      <c r="P176" s="121">
        <f>SUM(P177:P184)</f>
        <v>0</v>
      </c>
      <c r="R176" s="121">
        <f>SUM(R177:R184)</f>
        <v>549.98125000000005</v>
      </c>
      <c r="T176" s="122">
        <f>SUM(T177:T184)</f>
        <v>0</v>
      </c>
      <c r="AR176" s="116" t="s">
        <v>34</v>
      </c>
      <c r="AT176" s="123" t="s">
        <v>77</v>
      </c>
      <c r="AU176" s="123" t="s">
        <v>34</v>
      </c>
      <c r="AY176" s="116" t="s">
        <v>120</v>
      </c>
      <c r="BK176" s="124">
        <f>SUM(BK177:BK184)</f>
        <v>0</v>
      </c>
    </row>
    <row r="177" spans="2:65" s="1" customFormat="1" ht="24.2" customHeight="1">
      <c r="B177" s="30"/>
      <c r="C177" s="127" t="s">
        <v>250</v>
      </c>
      <c r="D177" s="127" t="s">
        <v>122</v>
      </c>
      <c r="E177" s="128" t="s">
        <v>251</v>
      </c>
      <c r="F177" s="129" t="s">
        <v>252</v>
      </c>
      <c r="G177" s="130" t="s">
        <v>140</v>
      </c>
      <c r="H177" s="131">
        <v>115.5</v>
      </c>
      <c r="I177" s="132"/>
      <c r="J177" s="133">
        <f>ROUND(I177*H177,2)</f>
        <v>0</v>
      </c>
      <c r="K177" s="134"/>
      <c r="L177" s="30"/>
      <c r="M177" s="135" t="s">
        <v>1</v>
      </c>
      <c r="N177" s="136" t="s">
        <v>43</v>
      </c>
      <c r="P177" s="137">
        <f>O177*H177</f>
        <v>0</v>
      </c>
      <c r="Q177" s="137">
        <v>2.4175</v>
      </c>
      <c r="R177" s="137">
        <f>Q177*H177</f>
        <v>279.22125</v>
      </c>
      <c r="S177" s="137">
        <v>0</v>
      </c>
      <c r="T177" s="138">
        <f>S177*H177</f>
        <v>0</v>
      </c>
      <c r="AR177" s="139" t="s">
        <v>126</v>
      </c>
      <c r="AT177" s="139" t="s">
        <v>122</v>
      </c>
      <c r="AU177" s="139" t="s">
        <v>86</v>
      </c>
      <c r="AY177" s="15" t="s">
        <v>120</v>
      </c>
      <c r="BE177" s="140">
        <f>IF(N177="základní",J177,0)</f>
        <v>0</v>
      </c>
      <c r="BF177" s="140">
        <f>IF(N177="snížená",J177,0)</f>
        <v>0</v>
      </c>
      <c r="BG177" s="140">
        <f>IF(N177="zákl. přenesená",J177,0)</f>
        <v>0</v>
      </c>
      <c r="BH177" s="140">
        <f>IF(N177="sníž. přenesená",J177,0)</f>
        <v>0</v>
      </c>
      <c r="BI177" s="140">
        <f>IF(N177="nulová",J177,0)</f>
        <v>0</v>
      </c>
      <c r="BJ177" s="15" t="s">
        <v>34</v>
      </c>
      <c r="BK177" s="140">
        <f>ROUND(I177*H177,2)</f>
        <v>0</v>
      </c>
      <c r="BL177" s="15" t="s">
        <v>126</v>
      </c>
      <c r="BM177" s="139" t="s">
        <v>253</v>
      </c>
    </row>
    <row r="178" spans="2:65" s="12" customFormat="1">
      <c r="B178" s="141"/>
      <c r="D178" s="142" t="s">
        <v>128</v>
      </c>
      <c r="E178" s="143" t="s">
        <v>1</v>
      </c>
      <c r="F178" s="144" t="s">
        <v>254</v>
      </c>
      <c r="H178" s="145">
        <v>227.5</v>
      </c>
      <c r="I178" s="146"/>
      <c r="L178" s="141"/>
      <c r="M178" s="147"/>
      <c r="T178" s="148"/>
      <c r="AT178" s="143" t="s">
        <v>128</v>
      </c>
      <c r="AU178" s="143" t="s">
        <v>86</v>
      </c>
      <c r="AV178" s="12" t="s">
        <v>86</v>
      </c>
      <c r="AW178" s="12" t="s">
        <v>33</v>
      </c>
      <c r="AX178" s="12" t="s">
        <v>78</v>
      </c>
      <c r="AY178" s="143" t="s">
        <v>120</v>
      </c>
    </row>
    <row r="179" spans="2:65" s="12" customFormat="1">
      <c r="B179" s="141"/>
      <c r="D179" s="142" t="s">
        <v>128</v>
      </c>
      <c r="E179" s="143" t="s">
        <v>1</v>
      </c>
      <c r="F179" s="144" t="s">
        <v>255</v>
      </c>
      <c r="H179" s="145">
        <v>-112</v>
      </c>
      <c r="I179" s="146"/>
      <c r="L179" s="141"/>
      <c r="M179" s="147"/>
      <c r="T179" s="148"/>
      <c r="AT179" s="143" t="s">
        <v>128</v>
      </c>
      <c r="AU179" s="143" t="s">
        <v>86</v>
      </c>
      <c r="AV179" s="12" t="s">
        <v>86</v>
      </c>
      <c r="AW179" s="12" t="s">
        <v>33</v>
      </c>
      <c r="AX179" s="12" t="s">
        <v>78</v>
      </c>
      <c r="AY179" s="143" t="s">
        <v>120</v>
      </c>
    </row>
    <row r="180" spans="2:65" s="13" customFormat="1">
      <c r="B180" s="149"/>
      <c r="D180" s="142" t="s">
        <v>128</v>
      </c>
      <c r="E180" s="150" t="s">
        <v>1</v>
      </c>
      <c r="F180" s="151" t="s">
        <v>222</v>
      </c>
      <c r="H180" s="152">
        <v>115.5</v>
      </c>
      <c r="I180" s="153"/>
      <c r="L180" s="149"/>
      <c r="M180" s="154"/>
      <c r="T180" s="155"/>
      <c r="AT180" s="150" t="s">
        <v>128</v>
      </c>
      <c r="AU180" s="150" t="s">
        <v>86</v>
      </c>
      <c r="AV180" s="13" t="s">
        <v>126</v>
      </c>
      <c r="AW180" s="13" t="s">
        <v>33</v>
      </c>
      <c r="AX180" s="13" t="s">
        <v>34</v>
      </c>
      <c r="AY180" s="150" t="s">
        <v>120</v>
      </c>
    </row>
    <row r="181" spans="2:65" s="1" customFormat="1" ht="37.9" customHeight="1">
      <c r="B181" s="30"/>
      <c r="C181" s="127" t="s">
        <v>256</v>
      </c>
      <c r="D181" s="127" t="s">
        <v>122</v>
      </c>
      <c r="E181" s="128" t="s">
        <v>257</v>
      </c>
      <c r="F181" s="129" t="s">
        <v>258</v>
      </c>
      <c r="G181" s="130" t="s">
        <v>140</v>
      </c>
      <c r="H181" s="131">
        <v>112</v>
      </c>
      <c r="I181" s="132"/>
      <c r="J181" s="133">
        <f>ROUND(I181*H181,2)</f>
        <v>0</v>
      </c>
      <c r="K181" s="134"/>
      <c r="L181" s="30"/>
      <c r="M181" s="135" t="s">
        <v>1</v>
      </c>
      <c r="N181" s="136" t="s">
        <v>43</v>
      </c>
      <c r="P181" s="137">
        <f>O181*H181</f>
        <v>0</v>
      </c>
      <c r="Q181" s="137">
        <v>2.4175</v>
      </c>
      <c r="R181" s="137">
        <f>Q181*H181</f>
        <v>270.76</v>
      </c>
      <c r="S181" s="137">
        <v>0</v>
      </c>
      <c r="T181" s="138">
        <f>S181*H181</f>
        <v>0</v>
      </c>
      <c r="AR181" s="139" t="s">
        <v>126</v>
      </c>
      <c r="AT181" s="139" t="s">
        <v>122</v>
      </c>
      <c r="AU181" s="139" t="s">
        <v>86</v>
      </c>
      <c r="AY181" s="15" t="s">
        <v>120</v>
      </c>
      <c r="BE181" s="140">
        <f>IF(N181="základní",J181,0)</f>
        <v>0</v>
      </c>
      <c r="BF181" s="140">
        <f>IF(N181="snížená",J181,0)</f>
        <v>0</v>
      </c>
      <c r="BG181" s="140">
        <f>IF(N181="zákl. přenesená",J181,0)</f>
        <v>0</v>
      </c>
      <c r="BH181" s="140">
        <f>IF(N181="sníž. přenesená",J181,0)</f>
        <v>0</v>
      </c>
      <c r="BI181" s="140">
        <f>IF(N181="nulová",J181,0)</f>
        <v>0</v>
      </c>
      <c r="BJ181" s="15" t="s">
        <v>34</v>
      </c>
      <c r="BK181" s="140">
        <f>ROUND(I181*H181,2)</f>
        <v>0</v>
      </c>
      <c r="BL181" s="15" t="s">
        <v>126</v>
      </c>
      <c r="BM181" s="139" t="s">
        <v>259</v>
      </c>
    </row>
    <row r="182" spans="2:65" s="12" customFormat="1">
      <c r="B182" s="141"/>
      <c r="D182" s="142" t="s">
        <v>128</v>
      </c>
      <c r="E182" s="143" t="s">
        <v>1</v>
      </c>
      <c r="F182" s="144" t="s">
        <v>84</v>
      </c>
      <c r="H182" s="145">
        <v>112</v>
      </c>
      <c r="I182" s="146"/>
      <c r="L182" s="141"/>
      <c r="M182" s="147"/>
      <c r="T182" s="148"/>
      <c r="AT182" s="143" t="s">
        <v>128</v>
      </c>
      <c r="AU182" s="143" t="s">
        <v>86</v>
      </c>
      <c r="AV182" s="12" t="s">
        <v>86</v>
      </c>
      <c r="AW182" s="12" t="s">
        <v>33</v>
      </c>
      <c r="AX182" s="12" t="s">
        <v>34</v>
      </c>
      <c r="AY182" s="143" t="s">
        <v>120</v>
      </c>
    </row>
    <row r="183" spans="2:65" s="1" customFormat="1" ht="16.5" customHeight="1">
      <c r="B183" s="30"/>
      <c r="C183" s="127" t="s">
        <v>260</v>
      </c>
      <c r="D183" s="127" t="s">
        <v>122</v>
      </c>
      <c r="E183" s="128" t="s">
        <v>261</v>
      </c>
      <c r="F183" s="129" t="s">
        <v>262</v>
      </c>
      <c r="G183" s="130" t="s">
        <v>125</v>
      </c>
      <c r="H183" s="131">
        <v>325</v>
      </c>
      <c r="I183" s="132"/>
      <c r="J183" s="133">
        <f>ROUND(I183*H183,2)</f>
        <v>0</v>
      </c>
      <c r="K183" s="134"/>
      <c r="L183" s="30"/>
      <c r="M183" s="135" t="s">
        <v>1</v>
      </c>
      <c r="N183" s="136" t="s">
        <v>43</v>
      </c>
      <c r="P183" s="137">
        <f>O183*H183</f>
        <v>0</v>
      </c>
      <c r="Q183" s="137">
        <v>0</v>
      </c>
      <c r="R183" s="137">
        <f>Q183*H183</f>
        <v>0</v>
      </c>
      <c r="S183" s="137">
        <v>0</v>
      </c>
      <c r="T183" s="138">
        <f>S183*H183</f>
        <v>0</v>
      </c>
      <c r="AR183" s="139" t="s">
        <v>126</v>
      </c>
      <c r="AT183" s="139" t="s">
        <v>122</v>
      </c>
      <c r="AU183" s="139" t="s">
        <v>86</v>
      </c>
      <c r="AY183" s="15" t="s">
        <v>120</v>
      </c>
      <c r="BE183" s="140">
        <f>IF(N183="základní",J183,0)</f>
        <v>0</v>
      </c>
      <c r="BF183" s="140">
        <f>IF(N183="snížená",J183,0)</f>
        <v>0</v>
      </c>
      <c r="BG183" s="140">
        <f>IF(N183="zákl. přenesená",J183,0)</f>
        <v>0</v>
      </c>
      <c r="BH183" s="140">
        <f>IF(N183="sníž. přenesená",J183,0)</f>
        <v>0</v>
      </c>
      <c r="BI183" s="140">
        <f>IF(N183="nulová",J183,0)</f>
        <v>0</v>
      </c>
      <c r="BJ183" s="15" t="s">
        <v>34</v>
      </c>
      <c r="BK183" s="140">
        <f>ROUND(I183*H183,2)</f>
        <v>0</v>
      </c>
      <c r="BL183" s="15" t="s">
        <v>126</v>
      </c>
      <c r="BM183" s="139" t="s">
        <v>263</v>
      </c>
    </row>
    <row r="184" spans="2:65" s="12" customFormat="1">
      <c r="B184" s="141"/>
      <c r="D184" s="142" t="s">
        <v>128</v>
      </c>
      <c r="E184" s="143" t="s">
        <v>1</v>
      </c>
      <c r="F184" s="144" t="s">
        <v>211</v>
      </c>
      <c r="H184" s="145">
        <v>325</v>
      </c>
      <c r="I184" s="146"/>
      <c r="L184" s="141"/>
      <c r="M184" s="147"/>
      <c r="T184" s="148"/>
      <c r="AT184" s="143" t="s">
        <v>128</v>
      </c>
      <c r="AU184" s="143" t="s">
        <v>86</v>
      </c>
      <c r="AV184" s="12" t="s">
        <v>86</v>
      </c>
      <c r="AW184" s="12" t="s">
        <v>33</v>
      </c>
      <c r="AX184" s="12" t="s">
        <v>34</v>
      </c>
      <c r="AY184" s="143" t="s">
        <v>120</v>
      </c>
    </row>
    <row r="185" spans="2:65" s="11" customFormat="1" ht="22.9" customHeight="1">
      <c r="B185" s="115"/>
      <c r="D185" s="116" t="s">
        <v>77</v>
      </c>
      <c r="E185" s="125" t="s">
        <v>143</v>
      </c>
      <c r="F185" s="125" t="s">
        <v>264</v>
      </c>
      <c r="I185" s="118"/>
      <c r="J185" s="126">
        <f>BK185</f>
        <v>0</v>
      </c>
      <c r="L185" s="115"/>
      <c r="M185" s="120"/>
      <c r="P185" s="121">
        <f>SUM(P186:P187)</f>
        <v>0</v>
      </c>
      <c r="R185" s="121">
        <f>SUM(R186:R187)</f>
        <v>0</v>
      </c>
      <c r="T185" s="122">
        <f>SUM(T186:T187)</f>
        <v>0</v>
      </c>
      <c r="AR185" s="116" t="s">
        <v>34</v>
      </c>
      <c r="AT185" s="123" t="s">
        <v>77</v>
      </c>
      <c r="AU185" s="123" t="s">
        <v>34</v>
      </c>
      <c r="AY185" s="116" t="s">
        <v>120</v>
      </c>
      <c r="BK185" s="124">
        <f>SUM(BK186:BK187)</f>
        <v>0</v>
      </c>
    </row>
    <row r="186" spans="2:65" s="1" customFormat="1" ht="24.2" customHeight="1">
      <c r="B186" s="30"/>
      <c r="C186" s="127" t="s">
        <v>265</v>
      </c>
      <c r="D186" s="127" t="s">
        <v>122</v>
      </c>
      <c r="E186" s="128" t="s">
        <v>266</v>
      </c>
      <c r="F186" s="129" t="s">
        <v>267</v>
      </c>
      <c r="G186" s="130" t="s">
        <v>125</v>
      </c>
      <c r="H186" s="131">
        <v>400</v>
      </c>
      <c r="I186" s="132"/>
      <c r="J186" s="133">
        <f>ROUND(I186*H186,2)</f>
        <v>0</v>
      </c>
      <c r="K186" s="134"/>
      <c r="L186" s="30"/>
      <c r="M186" s="135" t="s">
        <v>1</v>
      </c>
      <c r="N186" s="136" t="s">
        <v>43</v>
      </c>
      <c r="P186" s="137">
        <f>O186*H186</f>
        <v>0</v>
      </c>
      <c r="Q186" s="137">
        <v>0</v>
      </c>
      <c r="R186" s="137">
        <f>Q186*H186</f>
        <v>0</v>
      </c>
      <c r="S186" s="137">
        <v>0</v>
      </c>
      <c r="T186" s="138">
        <f>S186*H186</f>
        <v>0</v>
      </c>
      <c r="AR186" s="139" t="s">
        <v>126</v>
      </c>
      <c r="AT186" s="139" t="s">
        <v>122</v>
      </c>
      <c r="AU186" s="139" t="s">
        <v>86</v>
      </c>
      <c r="AY186" s="15" t="s">
        <v>120</v>
      </c>
      <c r="BE186" s="140">
        <f>IF(N186="základní",J186,0)</f>
        <v>0</v>
      </c>
      <c r="BF186" s="140">
        <f>IF(N186="snížená",J186,0)</f>
        <v>0</v>
      </c>
      <c r="BG186" s="140">
        <f>IF(N186="zákl. přenesená",J186,0)</f>
        <v>0</v>
      </c>
      <c r="BH186" s="140">
        <f>IF(N186="sníž. přenesená",J186,0)</f>
        <v>0</v>
      </c>
      <c r="BI186" s="140">
        <f>IF(N186="nulová",J186,0)</f>
        <v>0</v>
      </c>
      <c r="BJ186" s="15" t="s">
        <v>34</v>
      </c>
      <c r="BK186" s="140">
        <f>ROUND(I186*H186,2)</f>
        <v>0</v>
      </c>
      <c r="BL186" s="15" t="s">
        <v>126</v>
      </c>
      <c r="BM186" s="139" t="s">
        <v>268</v>
      </c>
    </row>
    <row r="187" spans="2:65" s="12" customFormat="1">
      <c r="B187" s="141"/>
      <c r="D187" s="142" t="s">
        <v>128</v>
      </c>
      <c r="E187" s="143" t="s">
        <v>1</v>
      </c>
      <c r="F187" s="144" t="s">
        <v>221</v>
      </c>
      <c r="H187" s="145">
        <v>400</v>
      </c>
      <c r="I187" s="146"/>
      <c r="L187" s="141"/>
      <c r="M187" s="147"/>
      <c r="T187" s="148"/>
      <c r="AT187" s="143" t="s">
        <v>128</v>
      </c>
      <c r="AU187" s="143" t="s">
        <v>86</v>
      </c>
      <c r="AV187" s="12" t="s">
        <v>86</v>
      </c>
      <c r="AW187" s="12" t="s">
        <v>33</v>
      </c>
      <c r="AX187" s="12" t="s">
        <v>34</v>
      </c>
      <c r="AY187" s="143" t="s">
        <v>120</v>
      </c>
    </row>
    <row r="188" spans="2:65" s="11" customFormat="1" ht="22.9" customHeight="1">
      <c r="B188" s="115"/>
      <c r="D188" s="116" t="s">
        <v>77</v>
      </c>
      <c r="E188" s="125" t="s">
        <v>160</v>
      </c>
      <c r="F188" s="125" t="s">
        <v>269</v>
      </c>
      <c r="I188" s="118"/>
      <c r="J188" s="126">
        <f>BK188</f>
        <v>0</v>
      </c>
      <c r="L188" s="115"/>
      <c r="M188" s="120"/>
      <c r="P188" s="121">
        <f>SUM(P189:P190)</f>
        <v>0</v>
      </c>
      <c r="R188" s="121">
        <f>SUM(R189:R190)</f>
        <v>0.188</v>
      </c>
      <c r="T188" s="122">
        <f>SUM(T189:T190)</f>
        <v>0</v>
      </c>
      <c r="AR188" s="116" t="s">
        <v>34</v>
      </c>
      <c r="AT188" s="123" t="s">
        <v>77</v>
      </c>
      <c r="AU188" s="123" t="s">
        <v>34</v>
      </c>
      <c r="AY188" s="116" t="s">
        <v>120</v>
      </c>
      <c r="BK188" s="124">
        <f>SUM(BK189:BK190)</f>
        <v>0</v>
      </c>
    </row>
    <row r="189" spans="2:65" s="1" customFormat="1" ht="24.2" customHeight="1">
      <c r="B189" s="30"/>
      <c r="C189" s="127" t="s">
        <v>270</v>
      </c>
      <c r="D189" s="127" t="s">
        <v>122</v>
      </c>
      <c r="E189" s="128" t="s">
        <v>271</v>
      </c>
      <c r="F189" s="129" t="s">
        <v>272</v>
      </c>
      <c r="G189" s="130" t="s">
        <v>125</v>
      </c>
      <c r="H189" s="131">
        <v>400</v>
      </c>
      <c r="I189" s="132"/>
      <c r="J189" s="133">
        <f>ROUND(I189*H189,2)</f>
        <v>0</v>
      </c>
      <c r="K189" s="134"/>
      <c r="L189" s="30"/>
      <c r="M189" s="135" t="s">
        <v>1</v>
      </c>
      <c r="N189" s="136" t="s">
        <v>43</v>
      </c>
      <c r="P189" s="137">
        <f>O189*H189</f>
        <v>0</v>
      </c>
      <c r="Q189" s="137">
        <v>4.6999999999999999E-4</v>
      </c>
      <c r="R189" s="137">
        <f>Q189*H189</f>
        <v>0.188</v>
      </c>
      <c r="S189" s="137">
        <v>0</v>
      </c>
      <c r="T189" s="138">
        <f>S189*H189</f>
        <v>0</v>
      </c>
      <c r="AR189" s="139" t="s">
        <v>126</v>
      </c>
      <c r="AT189" s="139" t="s">
        <v>122</v>
      </c>
      <c r="AU189" s="139" t="s">
        <v>86</v>
      </c>
      <c r="AY189" s="15" t="s">
        <v>120</v>
      </c>
      <c r="BE189" s="140">
        <f>IF(N189="základní",J189,0)</f>
        <v>0</v>
      </c>
      <c r="BF189" s="140">
        <f>IF(N189="snížená",J189,0)</f>
        <v>0</v>
      </c>
      <c r="BG189" s="140">
        <f>IF(N189="zákl. přenesená",J189,0)</f>
        <v>0</v>
      </c>
      <c r="BH189" s="140">
        <f>IF(N189="sníž. přenesená",J189,0)</f>
        <v>0</v>
      </c>
      <c r="BI189" s="140">
        <f>IF(N189="nulová",J189,0)</f>
        <v>0</v>
      </c>
      <c r="BJ189" s="15" t="s">
        <v>34</v>
      </c>
      <c r="BK189" s="140">
        <f>ROUND(I189*H189,2)</f>
        <v>0</v>
      </c>
      <c r="BL189" s="15" t="s">
        <v>126</v>
      </c>
      <c r="BM189" s="139" t="s">
        <v>273</v>
      </c>
    </row>
    <row r="190" spans="2:65" s="12" customFormat="1">
      <c r="B190" s="141"/>
      <c r="D190" s="142" t="s">
        <v>128</v>
      </c>
      <c r="E190" s="143" t="s">
        <v>1</v>
      </c>
      <c r="F190" s="144" t="s">
        <v>221</v>
      </c>
      <c r="H190" s="145">
        <v>400</v>
      </c>
      <c r="I190" s="146"/>
      <c r="L190" s="141"/>
      <c r="M190" s="147"/>
      <c r="T190" s="148"/>
      <c r="AT190" s="143" t="s">
        <v>128</v>
      </c>
      <c r="AU190" s="143" t="s">
        <v>86</v>
      </c>
      <c r="AV190" s="12" t="s">
        <v>86</v>
      </c>
      <c r="AW190" s="12" t="s">
        <v>33</v>
      </c>
      <c r="AX190" s="12" t="s">
        <v>34</v>
      </c>
      <c r="AY190" s="143" t="s">
        <v>120</v>
      </c>
    </row>
    <row r="191" spans="2:65" s="11" customFormat="1" ht="22.9" customHeight="1">
      <c r="B191" s="115"/>
      <c r="D191" s="116" t="s">
        <v>77</v>
      </c>
      <c r="E191" s="125" t="s">
        <v>274</v>
      </c>
      <c r="F191" s="125" t="s">
        <v>275</v>
      </c>
      <c r="I191" s="118"/>
      <c r="J191" s="126">
        <f>BK191</f>
        <v>0</v>
      </c>
      <c r="L191" s="115"/>
      <c r="M191" s="120"/>
      <c r="P191" s="121">
        <f>SUM(P192:P196)</f>
        <v>0</v>
      </c>
      <c r="R191" s="121">
        <f>SUM(R192:R196)</f>
        <v>0</v>
      </c>
      <c r="T191" s="122">
        <f>SUM(T192:T196)</f>
        <v>0</v>
      </c>
      <c r="AR191" s="116" t="s">
        <v>34</v>
      </c>
      <c r="AT191" s="123" t="s">
        <v>77</v>
      </c>
      <c r="AU191" s="123" t="s">
        <v>34</v>
      </c>
      <c r="AY191" s="116" t="s">
        <v>120</v>
      </c>
      <c r="BK191" s="124">
        <f>SUM(BK192:BK196)</f>
        <v>0</v>
      </c>
    </row>
    <row r="192" spans="2:65" s="1" customFormat="1" ht="21.75" customHeight="1">
      <c r="B192" s="30"/>
      <c r="C192" s="127" t="s">
        <v>276</v>
      </c>
      <c r="D192" s="127" t="s">
        <v>122</v>
      </c>
      <c r="E192" s="128" t="s">
        <v>277</v>
      </c>
      <c r="F192" s="129" t="s">
        <v>278</v>
      </c>
      <c r="G192" s="130" t="s">
        <v>227</v>
      </c>
      <c r="H192" s="131">
        <v>176</v>
      </c>
      <c r="I192" s="132"/>
      <c r="J192" s="133">
        <f>ROUND(I192*H192,2)</f>
        <v>0</v>
      </c>
      <c r="K192" s="134"/>
      <c r="L192" s="30"/>
      <c r="M192" s="135" t="s">
        <v>1</v>
      </c>
      <c r="N192" s="136" t="s">
        <v>43</v>
      </c>
      <c r="P192" s="137">
        <f>O192*H192</f>
        <v>0</v>
      </c>
      <c r="Q192" s="137">
        <v>0</v>
      </c>
      <c r="R192" s="137">
        <f>Q192*H192</f>
        <v>0</v>
      </c>
      <c r="S192" s="137">
        <v>0</v>
      </c>
      <c r="T192" s="138">
        <f>S192*H192</f>
        <v>0</v>
      </c>
      <c r="AR192" s="139" t="s">
        <v>126</v>
      </c>
      <c r="AT192" s="139" t="s">
        <v>122</v>
      </c>
      <c r="AU192" s="139" t="s">
        <v>86</v>
      </c>
      <c r="AY192" s="15" t="s">
        <v>120</v>
      </c>
      <c r="BE192" s="140">
        <f>IF(N192="základní",J192,0)</f>
        <v>0</v>
      </c>
      <c r="BF192" s="140">
        <f>IF(N192="snížená",J192,0)</f>
        <v>0</v>
      </c>
      <c r="BG192" s="140">
        <f>IF(N192="zákl. přenesená",J192,0)</f>
        <v>0</v>
      </c>
      <c r="BH192" s="140">
        <f>IF(N192="sníž. přenesená",J192,0)</f>
        <v>0</v>
      </c>
      <c r="BI192" s="140">
        <f>IF(N192="nulová",J192,0)</f>
        <v>0</v>
      </c>
      <c r="BJ192" s="15" t="s">
        <v>34</v>
      </c>
      <c r="BK192" s="140">
        <f>ROUND(I192*H192,2)</f>
        <v>0</v>
      </c>
      <c r="BL192" s="15" t="s">
        <v>126</v>
      </c>
      <c r="BM192" s="139" t="s">
        <v>279</v>
      </c>
    </row>
    <row r="193" spans="2:65" s="1" customFormat="1" ht="24.2" customHeight="1">
      <c r="B193" s="30"/>
      <c r="C193" s="127" t="s">
        <v>280</v>
      </c>
      <c r="D193" s="127" t="s">
        <v>122</v>
      </c>
      <c r="E193" s="128" t="s">
        <v>281</v>
      </c>
      <c r="F193" s="129" t="s">
        <v>282</v>
      </c>
      <c r="G193" s="130" t="s">
        <v>227</v>
      </c>
      <c r="H193" s="131">
        <v>3344</v>
      </c>
      <c r="I193" s="132"/>
      <c r="J193" s="133">
        <f>ROUND(I193*H193,2)</f>
        <v>0</v>
      </c>
      <c r="K193" s="134"/>
      <c r="L193" s="30"/>
      <c r="M193" s="135" t="s">
        <v>1</v>
      </c>
      <c r="N193" s="136" t="s">
        <v>43</v>
      </c>
      <c r="P193" s="137">
        <f>O193*H193</f>
        <v>0</v>
      </c>
      <c r="Q193" s="137">
        <v>0</v>
      </c>
      <c r="R193" s="137">
        <f>Q193*H193</f>
        <v>0</v>
      </c>
      <c r="S193" s="137">
        <v>0</v>
      </c>
      <c r="T193" s="138">
        <f>S193*H193</f>
        <v>0</v>
      </c>
      <c r="AR193" s="139" t="s">
        <v>126</v>
      </c>
      <c r="AT193" s="139" t="s">
        <v>122</v>
      </c>
      <c r="AU193" s="139" t="s">
        <v>86</v>
      </c>
      <c r="AY193" s="15" t="s">
        <v>120</v>
      </c>
      <c r="BE193" s="140">
        <f>IF(N193="základní",J193,0)</f>
        <v>0</v>
      </c>
      <c r="BF193" s="140">
        <f>IF(N193="snížená",J193,0)</f>
        <v>0</v>
      </c>
      <c r="BG193" s="140">
        <f>IF(N193="zákl. přenesená",J193,0)</f>
        <v>0</v>
      </c>
      <c r="BH193" s="140">
        <f>IF(N193="sníž. přenesená",J193,0)</f>
        <v>0</v>
      </c>
      <c r="BI193" s="140">
        <f>IF(N193="nulová",J193,0)</f>
        <v>0</v>
      </c>
      <c r="BJ193" s="15" t="s">
        <v>34</v>
      </c>
      <c r="BK193" s="140">
        <f>ROUND(I193*H193,2)</f>
        <v>0</v>
      </c>
      <c r="BL193" s="15" t="s">
        <v>126</v>
      </c>
      <c r="BM193" s="139" t="s">
        <v>283</v>
      </c>
    </row>
    <row r="194" spans="2:65" s="12" customFormat="1">
      <c r="B194" s="141"/>
      <c r="D194" s="142" t="s">
        <v>128</v>
      </c>
      <c r="F194" s="144" t="s">
        <v>284</v>
      </c>
      <c r="H194" s="145">
        <v>3344</v>
      </c>
      <c r="I194" s="146"/>
      <c r="L194" s="141"/>
      <c r="M194" s="147"/>
      <c r="T194" s="148"/>
      <c r="AT194" s="143" t="s">
        <v>128</v>
      </c>
      <c r="AU194" s="143" t="s">
        <v>86</v>
      </c>
      <c r="AV194" s="12" t="s">
        <v>86</v>
      </c>
      <c r="AW194" s="12" t="s">
        <v>4</v>
      </c>
      <c r="AX194" s="12" t="s">
        <v>34</v>
      </c>
      <c r="AY194" s="143" t="s">
        <v>120</v>
      </c>
    </row>
    <row r="195" spans="2:65" s="1" customFormat="1" ht="24.2" customHeight="1">
      <c r="B195" s="30"/>
      <c r="C195" s="127" t="s">
        <v>285</v>
      </c>
      <c r="D195" s="127" t="s">
        <v>122</v>
      </c>
      <c r="E195" s="128" t="s">
        <v>286</v>
      </c>
      <c r="F195" s="129" t="s">
        <v>287</v>
      </c>
      <c r="G195" s="130" t="s">
        <v>227</v>
      </c>
      <c r="H195" s="131">
        <v>176</v>
      </c>
      <c r="I195" s="132"/>
      <c r="J195" s="133">
        <f>ROUND(I195*H195,2)</f>
        <v>0</v>
      </c>
      <c r="K195" s="134"/>
      <c r="L195" s="30"/>
      <c r="M195" s="135" t="s">
        <v>1</v>
      </c>
      <c r="N195" s="136" t="s">
        <v>43</v>
      </c>
      <c r="P195" s="137">
        <f>O195*H195</f>
        <v>0</v>
      </c>
      <c r="Q195" s="137">
        <v>0</v>
      </c>
      <c r="R195" s="137">
        <f>Q195*H195</f>
        <v>0</v>
      </c>
      <c r="S195" s="137">
        <v>0</v>
      </c>
      <c r="T195" s="138">
        <f>S195*H195</f>
        <v>0</v>
      </c>
      <c r="AR195" s="139" t="s">
        <v>126</v>
      </c>
      <c r="AT195" s="139" t="s">
        <v>122</v>
      </c>
      <c r="AU195" s="139" t="s">
        <v>86</v>
      </c>
      <c r="AY195" s="15" t="s">
        <v>120</v>
      </c>
      <c r="BE195" s="140">
        <f>IF(N195="základní",J195,0)</f>
        <v>0</v>
      </c>
      <c r="BF195" s="140">
        <f>IF(N195="snížená",J195,0)</f>
        <v>0</v>
      </c>
      <c r="BG195" s="140">
        <f>IF(N195="zákl. přenesená",J195,0)</f>
        <v>0</v>
      </c>
      <c r="BH195" s="140">
        <f>IF(N195="sníž. přenesená",J195,0)</f>
        <v>0</v>
      </c>
      <c r="BI195" s="140">
        <f>IF(N195="nulová",J195,0)</f>
        <v>0</v>
      </c>
      <c r="BJ195" s="15" t="s">
        <v>34</v>
      </c>
      <c r="BK195" s="140">
        <f>ROUND(I195*H195,2)</f>
        <v>0</v>
      </c>
      <c r="BL195" s="15" t="s">
        <v>126</v>
      </c>
      <c r="BM195" s="139" t="s">
        <v>288</v>
      </c>
    </row>
    <row r="196" spans="2:65" s="1" customFormat="1" ht="44.25" customHeight="1">
      <c r="B196" s="30"/>
      <c r="C196" s="127" t="s">
        <v>289</v>
      </c>
      <c r="D196" s="127" t="s">
        <v>122</v>
      </c>
      <c r="E196" s="128" t="s">
        <v>290</v>
      </c>
      <c r="F196" s="129" t="s">
        <v>291</v>
      </c>
      <c r="G196" s="130" t="s">
        <v>227</v>
      </c>
      <c r="H196" s="131">
        <v>176</v>
      </c>
      <c r="I196" s="132"/>
      <c r="J196" s="133">
        <f>ROUND(I196*H196,2)</f>
        <v>0</v>
      </c>
      <c r="K196" s="134"/>
      <c r="L196" s="30"/>
      <c r="M196" s="135" t="s">
        <v>1</v>
      </c>
      <c r="N196" s="136" t="s">
        <v>43</v>
      </c>
      <c r="P196" s="137">
        <f>O196*H196</f>
        <v>0</v>
      </c>
      <c r="Q196" s="137">
        <v>0</v>
      </c>
      <c r="R196" s="137">
        <f>Q196*H196</f>
        <v>0</v>
      </c>
      <c r="S196" s="137">
        <v>0</v>
      </c>
      <c r="T196" s="138">
        <f>S196*H196</f>
        <v>0</v>
      </c>
      <c r="AR196" s="139" t="s">
        <v>126</v>
      </c>
      <c r="AT196" s="139" t="s">
        <v>122</v>
      </c>
      <c r="AU196" s="139" t="s">
        <v>86</v>
      </c>
      <c r="AY196" s="15" t="s">
        <v>120</v>
      </c>
      <c r="BE196" s="140">
        <f>IF(N196="základní",J196,0)</f>
        <v>0</v>
      </c>
      <c r="BF196" s="140">
        <f>IF(N196="snížená",J196,0)</f>
        <v>0</v>
      </c>
      <c r="BG196" s="140">
        <f>IF(N196="zákl. přenesená",J196,0)</f>
        <v>0</v>
      </c>
      <c r="BH196" s="140">
        <f>IF(N196="sníž. přenesená",J196,0)</f>
        <v>0</v>
      </c>
      <c r="BI196" s="140">
        <f>IF(N196="nulová",J196,0)</f>
        <v>0</v>
      </c>
      <c r="BJ196" s="15" t="s">
        <v>34</v>
      </c>
      <c r="BK196" s="140">
        <f>ROUND(I196*H196,2)</f>
        <v>0</v>
      </c>
      <c r="BL196" s="15" t="s">
        <v>126</v>
      </c>
      <c r="BM196" s="139" t="s">
        <v>292</v>
      </c>
    </row>
    <row r="197" spans="2:65" s="11" customFormat="1" ht="22.9" customHeight="1">
      <c r="B197" s="115"/>
      <c r="D197" s="116" t="s">
        <v>77</v>
      </c>
      <c r="E197" s="125" t="s">
        <v>293</v>
      </c>
      <c r="F197" s="125" t="s">
        <v>294</v>
      </c>
      <c r="I197" s="118"/>
      <c r="J197" s="126">
        <f>BK197</f>
        <v>0</v>
      </c>
      <c r="L197" s="115"/>
      <c r="M197" s="120"/>
      <c r="P197" s="121">
        <f>P198</f>
        <v>0</v>
      </c>
      <c r="R197" s="121">
        <f>R198</f>
        <v>0</v>
      </c>
      <c r="T197" s="122">
        <f>T198</f>
        <v>0</v>
      </c>
      <c r="AR197" s="116" t="s">
        <v>34</v>
      </c>
      <c r="AT197" s="123" t="s">
        <v>77</v>
      </c>
      <c r="AU197" s="123" t="s">
        <v>34</v>
      </c>
      <c r="AY197" s="116" t="s">
        <v>120</v>
      </c>
      <c r="BK197" s="124">
        <f>BK198</f>
        <v>0</v>
      </c>
    </row>
    <row r="198" spans="2:65" s="1" customFormat="1" ht="16.5" customHeight="1">
      <c r="B198" s="30"/>
      <c r="C198" s="127" t="s">
        <v>295</v>
      </c>
      <c r="D198" s="127" t="s">
        <v>122</v>
      </c>
      <c r="E198" s="128" t="s">
        <v>296</v>
      </c>
      <c r="F198" s="129" t="s">
        <v>297</v>
      </c>
      <c r="G198" s="130" t="s">
        <v>227</v>
      </c>
      <c r="H198" s="131">
        <v>762.31</v>
      </c>
      <c r="I198" s="132"/>
      <c r="J198" s="133">
        <f>ROUND(I198*H198,2)</f>
        <v>0</v>
      </c>
      <c r="K198" s="134"/>
      <c r="L198" s="30"/>
      <c r="M198" s="135" t="s">
        <v>1</v>
      </c>
      <c r="N198" s="136" t="s">
        <v>43</v>
      </c>
      <c r="P198" s="137">
        <f>O198*H198</f>
        <v>0</v>
      </c>
      <c r="Q198" s="137">
        <v>0</v>
      </c>
      <c r="R198" s="137">
        <f>Q198*H198</f>
        <v>0</v>
      </c>
      <c r="S198" s="137">
        <v>0</v>
      </c>
      <c r="T198" s="138">
        <f>S198*H198</f>
        <v>0</v>
      </c>
      <c r="AR198" s="139" t="s">
        <v>126</v>
      </c>
      <c r="AT198" s="139" t="s">
        <v>122</v>
      </c>
      <c r="AU198" s="139" t="s">
        <v>86</v>
      </c>
      <c r="AY198" s="15" t="s">
        <v>120</v>
      </c>
      <c r="BE198" s="140">
        <f>IF(N198="základní",J198,0)</f>
        <v>0</v>
      </c>
      <c r="BF198" s="140">
        <f>IF(N198="snížená",J198,0)</f>
        <v>0</v>
      </c>
      <c r="BG198" s="140">
        <f>IF(N198="zákl. přenesená",J198,0)</f>
        <v>0</v>
      </c>
      <c r="BH198" s="140">
        <f>IF(N198="sníž. přenesená",J198,0)</f>
        <v>0</v>
      </c>
      <c r="BI198" s="140">
        <f>IF(N198="nulová",J198,0)</f>
        <v>0</v>
      </c>
      <c r="BJ198" s="15" t="s">
        <v>34</v>
      </c>
      <c r="BK198" s="140">
        <f>ROUND(I198*H198,2)</f>
        <v>0</v>
      </c>
      <c r="BL198" s="15" t="s">
        <v>126</v>
      </c>
      <c r="BM198" s="139" t="s">
        <v>298</v>
      </c>
    </row>
    <row r="199" spans="2:65" s="11" customFormat="1" ht="25.9" customHeight="1">
      <c r="B199" s="115"/>
      <c r="D199" s="116" t="s">
        <v>77</v>
      </c>
      <c r="E199" s="117" t="s">
        <v>299</v>
      </c>
      <c r="F199" s="117" t="s">
        <v>300</v>
      </c>
      <c r="I199" s="118"/>
      <c r="J199" s="119">
        <f>BK199</f>
        <v>0</v>
      </c>
      <c r="L199" s="115"/>
      <c r="M199" s="120"/>
      <c r="P199" s="121">
        <f>P200+P202</f>
        <v>0</v>
      </c>
      <c r="R199" s="121">
        <f>R200+R202</f>
        <v>0</v>
      </c>
      <c r="T199" s="122">
        <f>T200+T202</f>
        <v>0</v>
      </c>
      <c r="AR199" s="116" t="s">
        <v>143</v>
      </c>
      <c r="AT199" s="123" t="s">
        <v>77</v>
      </c>
      <c r="AU199" s="123" t="s">
        <v>78</v>
      </c>
      <c r="AY199" s="116" t="s">
        <v>120</v>
      </c>
      <c r="BK199" s="124">
        <f>BK200+BK202</f>
        <v>0</v>
      </c>
    </row>
    <row r="200" spans="2:65" s="11" customFormat="1" ht="22.9" customHeight="1">
      <c r="B200" s="115"/>
      <c r="D200" s="116" t="s">
        <v>77</v>
      </c>
      <c r="E200" s="125" t="s">
        <v>301</v>
      </c>
      <c r="F200" s="125" t="s">
        <v>302</v>
      </c>
      <c r="I200" s="118"/>
      <c r="J200" s="126">
        <f>BK200</f>
        <v>0</v>
      </c>
      <c r="L200" s="115"/>
      <c r="M200" s="120"/>
      <c r="P200" s="121">
        <f>P201</f>
        <v>0</v>
      </c>
      <c r="R200" s="121">
        <f>R201</f>
        <v>0</v>
      </c>
      <c r="T200" s="122">
        <f>T201</f>
        <v>0</v>
      </c>
      <c r="AR200" s="116" t="s">
        <v>143</v>
      </c>
      <c r="AT200" s="123" t="s">
        <v>77</v>
      </c>
      <c r="AU200" s="123" t="s">
        <v>34</v>
      </c>
      <c r="AY200" s="116" t="s">
        <v>120</v>
      </c>
      <c r="BK200" s="124">
        <f>BK201</f>
        <v>0</v>
      </c>
    </row>
    <row r="201" spans="2:65" s="1" customFormat="1" ht="16.5" customHeight="1">
      <c r="B201" s="30"/>
      <c r="C201" s="127" t="s">
        <v>303</v>
      </c>
      <c r="D201" s="127" t="s">
        <v>122</v>
      </c>
      <c r="E201" s="128" t="s">
        <v>304</v>
      </c>
      <c r="F201" s="129" t="s">
        <v>305</v>
      </c>
      <c r="G201" s="130" t="s">
        <v>306</v>
      </c>
      <c r="H201" s="131">
        <v>1</v>
      </c>
      <c r="I201" s="132"/>
      <c r="J201" s="133">
        <f>ROUND(I201*H201,2)</f>
        <v>0</v>
      </c>
      <c r="K201" s="134"/>
      <c r="L201" s="30"/>
      <c r="M201" s="135" t="s">
        <v>1</v>
      </c>
      <c r="N201" s="136" t="s">
        <v>43</v>
      </c>
      <c r="P201" s="137">
        <f>O201*H201</f>
        <v>0</v>
      </c>
      <c r="Q201" s="137">
        <v>0</v>
      </c>
      <c r="R201" s="137">
        <f>Q201*H201</f>
        <v>0</v>
      </c>
      <c r="S201" s="137">
        <v>0</v>
      </c>
      <c r="T201" s="138">
        <f>S201*H201</f>
        <v>0</v>
      </c>
      <c r="AR201" s="139" t="s">
        <v>307</v>
      </c>
      <c r="AT201" s="139" t="s">
        <v>122</v>
      </c>
      <c r="AU201" s="139" t="s">
        <v>86</v>
      </c>
      <c r="AY201" s="15" t="s">
        <v>120</v>
      </c>
      <c r="BE201" s="140">
        <f>IF(N201="základní",J201,0)</f>
        <v>0</v>
      </c>
      <c r="BF201" s="140">
        <f>IF(N201="snížená",J201,0)</f>
        <v>0</v>
      </c>
      <c r="BG201" s="140">
        <f>IF(N201="zákl. přenesená",J201,0)</f>
        <v>0</v>
      </c>
      <c r="BH201" s="140">
        <f>IF(N201="sníž. přenesená",J201,0)</f>
        <v>0</v>
      </c>
      <c r="BI201" s="140">
        <f>IF(N201="nulová",J201,0)</f>
        <v>0</v>
      </c>
      <c r="BJ201" s="15" t="s">
        <v>34</v>
      </c>
      <c r="BK201" s="140">
        <f>ROUND(I201*H201,2)</f>
        <v>0</v>
      </c>
      <c r="BL201" s="15" t="s">
        <v>307</v>
      </c>
      <c r="BM201" s="139" t="s">
        <v>308</v>
      </c>
    </row>
    <row r="202" spans="2:65" s="11" customFormat="1" ht="22.9" customHeight="1">
      <c r="B202" s="115"/>
      <c r="D202" s="116" t="s">
        <v>77</v>
      </c>
      <c r="E202" s="125" t="s">
        <v>309</v>
      </c>
      <c r="F202" s="125" t="s">
        <v>310</v>
      </c>
      <c r="I202" s="118"/>
      <c r="J202" s="126">
        <f>BK202</f>
        <v>0</v>
      </c>
      <c r="L202" s="115"/>
      <c r="M202" s="120"/>
      <c r="P202" s="121">
        <f>SUM(P203:P205)</f>
        <v>0</v>
      </c>
      <c r="R202" s="121">
        <f>SUM(R203:R205)</f>
        <v>0</v>
      </c>
      <c r="T202" s="122">
        <f>SUM(T203:T205)</f>
        <v>0</v>
      </c>
      <c r="AR202" s="116" t="s">
        <v>143</v>
      </c>
      <c r="AT202" s="123" t="s">
        <v>77</v>
      </c>
      <c r="AU202" s="123" t="s">
        <v>34</v>
      </c>
      <c r="AY202" s="116" t="s">
        <v>120</v>
      </c>
      <c r="BK202" s="124">
        <f>SUM(BK203:BK205)</f>
        <v>0</v>
      </c>
    </row>
    <row r="203" spans="2:65" s="1" customFormat="1" ht="16.5" customHeight="1">
      <c r="B203" s="30"/>
      <c r="C203" s="127" t="s">
        <v>311</v>
      </c>
      <c r="D203" s="127" t="s">
        <v>122</v>
      </c>
      <c r="E203" s="128" t="s">
        <v>312</v>
      </c>
      <c r="F203" s="129" t="s">
        <v>310</v>
      </c>
      <c r="G203" s="130" t="s">
        <v>306</v>
      </c>
      <c r="H203" s="131">
        <v>1</v>
      </c>
      <c r="I203" s="132"/>
      <c r="J203" s="133">
        <f>ROUND(I203*H203,2)</f>
        <v>0</v>
      </c>
      <c r="K203" s="134"/>
      <c r="L203" s="30"/>
      <c r="M203" s="135" t="s">
        <v>1</v>
      </c>
      <c r="N203" s="136" t="s">
        <v>43</v>
      </c>
      <c r="P203" s="137">
        <f>O203*H203</f>
        <v>0</v>
      </c>
      <c r="Q203" s="137">
        <v>0</v>
      </c>
      <c r="R203" s="137">
        <f>Q203*H203</f>
        <v>0</v>
      </c>
      <c r="S203" s="137">
        <v>0</v>
      </c>
      <c r="T203" s="138">
        <f>S203*H203</f>
        <v>0</v>
      </c>
      <c r="AR203" s="139" t="s">
        <v>307</v>
      </c>
      <c r="AT203" s="139" t="s">
        <v>122</v>
      </c>
      <c r="AU203" s="139" t="s">
        <v>86</v>
      </c>
      <c r="AY203" s="15" t="s">
        <v>120</v>
      </c>
      <c r="BE203" s="140">
        <f>IF(N203="základní",J203,0)</f>
        <v>0</v>
      </c>
      <c r="BF203" s="140">
        <f>IF(N203="snížená",J203,0)</f>
        <v>0</v>
      </c>
      <c r="BG203" s="140">
        <f>IF(N203="zákl. přenesená",J203,0)</f>
        <v>0</v>
      </c>
      <c r="BH203" s="140">
        <f>IF(N203="sníž. přenesená",J203,0)</f>
        <v>0</v>
      </c>
      <c r="BI203" s="140">
        <f>IF(N203="nulová",J203,0)</f>
        <v>0</v>
      </c>
      <c r="BJ203" s="15" t="s">
        <v>34</v>
      </c>
      <c r="BK203" s="140">
        <f>ROUND(I203*H203,2)</f>
        <v>0</v>
      </c>
      <c r="BL203" s="15" t="s">
        <v>307</v>
      </c>
      <c r="BM203" s="139" t="s">
        <v>313</v>
      </c>
    </row>
    <row r="204" spans="2:65" s="1" customFormat="1" ht="16.5" customHeight="1">
      <c r="B204" s="30"/>
      <c r="C204" s="127" t="s">
        <v>314</v>
      </c>
      <c r="D204" s="127" t="s">
        <v>122</v>
      </c>
      <c r="E204" s="128" t="s">
        <v>315</v>
      </c>
      <c r="F204" s="129" t="s">
        <v>316</v>
      </c>
      <c r="G204" s="130" t="s">
        <v>306</v>
      </c>
      <c r="H204" s="131">
        <v>1</v>
      </c>
      <c r="I204" s="132"/>
      <c r="J204" s="133">
        <f>ROUND(I204*H204,2)</f>
        <v>0</v>
      </c>
      <c r="K204" s="134"/>
      <c r="L204" s="30"/>
      <c r="M204" s="135" t="s">
        <v>1</v>
      </c>
      <c r="N204" s="136" t="s">
        <v>43</v>
      </c>
      <c r="P204" s="137">
        <f>O204*H204</f>
        <v>0</v>
      </c>
      <c r="Q204" s="137">
        <v>0</v>
      </c>
      <c r="R204" s="137">
        <f>Q204*H204</f>
        <v>0</v>
      </c>
      <c r="S204" s="137">
        <v>0</v>
      </c>
      <c r="T204" s="138">
        <f>S204*H204</f>
        <v>0</v>
      </c>
      <c r="AR204" s="139" t="s">
        <v>307</v>
      </c>
      <c r="AT204" s="139" t="s">
        <v>122</v>
      </c>
      <c r="AU204" s="139" t="s">
        <v>86</v>
      </c>
      <c r="AY204" s="15" t="s">
        <v>120</v>
      </c>
      <c r="BE204" s="140">
        <f>IF(N204="základní",J204,0)</f>
        <v>0</v>
      </c>
      <c r="BF204" s="140">
        <f>IF(N204="snížená",J204,0)</f>
        <v>0</v>
      </c>
      <c r="BG204" s="140">
        <f>IF(N204="zákl. přenesená",J204,0)</f>
        <v>0</v>
      </c>
      <c r="BH204" s="140">
        <f>IF(N204="sníž. přenesená",J204,0)</f>
        <v>0</v>
      </c>
      <c r="BI204" s="140">
        <f>IF(N204="nulová",J204,0)</f>
        <v>0</v>
      </c>
      <c r="BJ204" s="15" t="s">
        <v>34</v>
      </c>
      <c r="BK204" s="140">
        <f>ROUND(I204*H204,2)</f>
        <v>0</v>
      </c>
      <c r="BL204" s="15" t="s">
        <v>307</v>
      </c>
      <c r="BM204" s="139" t="s">
        <v>317</v>
      </c>
    </row>
    <row r="205" spans="2:65" s="1" customFormat="1" ht="16.5" customHeight="1">
      <c r="B205" s="30"/>
      <c r="C205" s="127" t="s">
        <v>318</v>
      </c>
      <c r="D205" s="127" t="s">
        <v>122</v>
      </c>
      <c r="E205" s="128" t="s">
        <v>319</v>
      </c>
      <c r="F205" s="129" t="s">
        <v>320</v>
      </c>
      <c r="G205" s="130" t="s">
        <v>306</v>
      </c>
      <c r="H205" s="131">
        <v>1</v>
      </c>
      <c r="I205" s="132"/>
      <c r="J205" s="133">
        <f>ROUND(I205*H205,2)</f>
        <v>0</v>
      </c>
      <c r="K205" s="134"/>
      <c r="L205" s="30"/>
      <c r="M205" s="167" t="s">
        <v>1</v>
      </c>
      <c r="N205" s="168" t="s">
        <v>43</v>
      </c>
      <c r="O205" s="169"/>
      <c r="P205" s="170">
        <f>O205*H205</f>
        <v>0</v>
      </c>
      <c r="Q205" s="170">
        <v>0</v>
      </c>
      <c r="R205" s="170">
        <f>Q205*H205</f>
        <v>0</v>
      </c>
      <c r="S205" s="170">
        <v>0</v>
      </c>
      <c r="T205" s="171">
        <f>S205*H205</f>
        <v>0</v>
      </c>
      <c r="AR205" s="139" t="s">
        <v>307</v>
      </c>
      <c r="AT205" s="139" t="s">
        <v>122</v>
      </c>
      <c r="AU205" s="139" t="s">
        <v>86</v>
      </c>
      <c r="AY205" s="15" t="s">
        <v>120</v>
      </c>
      <c r="BE205" s="140">
        <f>IF(N205="základní",J205,0)</f>
        <v>0</v>
      </c>
      <c r="BF205" s="140">
        <f>IF(N205="snížená",J205,0)</f>
        <v>0</v>
      </c>
      <c r="BG205" s="140">
        <f>IF(N205="zákl. přenesená",J205,0)</f>
        <v>0</v>
      </c>
      <c r="BH205" s="140">
        <f>IF(N205="sníž. přenesená",J205,0)</f>
        <v>0</v>
      </c>
      <c r="BI205" s="140">
        <f>IF(N205="nulová",J205,0)</f>
        <v>0</v>
      </c>
      <c r="BJ205" s="15" t="s">
        <v>34</v>
      </c>
      <c r="BK205" s="140">
        <f>ROUND(I205*H205,2)</f>
        <v>0</v>
      </c>
      <c r="BL205" s="15" t="s">
        <v>307</v>
      </c>
      <c r="BM205" s="139" t="s">
        <v>321</v>
      </c>
    </row>
    <row r="206" spans="2:65" s="1" customFormat="1" ht="6.95" customHeight="1">
      <c r="B206" s="42"/>
      <c r="C206" s="43"/>
      <c r="D206" s="43"/>
      <c r="E206" s="43"/>
      <c r="F206" s="43"/>
      <c r="G206" s="43"/>
      <c r="H206" s="43"/>
      <c r="I206" s="43"/>
      <c r="J206" s="43"/>
      <c r="K206" s="43"/>
      <c r="L206" s="30"/>
    </row>
  </sheetData>
  <sheetProtection algorithmName="SHA-512" hashValue="215indL3z+DioAxoT6cTjZe1ialy0mO5TgcGL7b0riTBoqspOLIHqlc0DHm7wzB3aOXqmcCZxV4TdMMC3jvKYg==" saltValue="nebNP7OQ3JaO3QyGeN+Iyp0eItIiIoT+THyHlPPCY6drJ11Ld5pczKcvIWEPfDszgsZYJps2HNCmOTMM8S7o3Q==" spinCount="100000" sheet="1" objects="1" scenarios="1" formatColumns="0" formatRows="0" autoFilter="0"/>
  <autoFilter ref="C121:K205"/>
  <mergeCells count="6">
    <mergeCell ref="E114:H114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VT Stonávka km 19,550 - 19,650</vt:lpstr>
      <vt:lpstr>'Rekapitulace stavby'!Názvy_tisku</vt:lpstr>
      <vt:lpstr>'VT Stonávka km 19,550 - 19,650'!Názvy_tisku</vt:lpstr>
      <vt:lpstr>'Rekapitulace stavby'!Oblast_tisku</vt:lpstr>
      <vt:lpstr>'VT Stonávka km 19,550 - 19,650'!Oblast_tisku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MARTINA-PC\martina</dc:creator>
  <cp:lastModifiedBy>Magnusek</cp:lastModifiedBy>
  <dcterms:created xsi:type="dcterms:W3CDTF">2025-05-09T10:11:15Z</dcterms:created>
  <dcterms:modified xsi:type="dcterms:W3CDTF">2025-05-12T05:25:32Z</dcterms:modified>
</cp:coreProperties>
</file>