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T:\Common\VŘ_Nature Connect Dyje\Podklady pro VŘ D13\DPS-D13\Výkaz Výmer pro VŘ\Dodatečné informace 2\"/>
    </mc:Choice>
  </mc:AlternateContent>
  <xr:revisionPtr revIDLastSave="0" documentId="13_ncr:1_{E69B4B1E-2504-435F-9681-0B0314AB6F6A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Rekapitulace stavby" sheetId="1" r:id="rId1"/>
    <sheet name="SO-01 - Oboustranné napoj..." sheetId="2" r:id="rId2"/>
    <sheet name="SO-02-CZ - Rozdělovací ob..." sheetId="3" r:id="rId3"/>
    <sheet name="SO-04 - Dosypání ochranné..." sheetId="5" r:id="rId4"/>
    <sheet name="SO-05 - Zajištění komunik..." sheetId="6" r:id="rId5"/>
    <sheet name="VRN - Vedlejší rozpočtové..." sheetId="7" r:id="rId6"/>
  </sheets>
  <definedNames>
    <definedName name="_xlnm._FilterDatabase" localSheetId="1" hidden="1">'SO-01 - Oboustranné napoj...'!$C$120:$K$284</definedName>
    <definedName name="_xlnm._FilterDatabase" localSheetId="2" hidden="1">'SO-02-CZ - Rozdělovací ob...'!$C$122:$K$357</definedName>
    <definedName name="_xlnm._FilterDatabase" localSheetId="3" hidden="1">'SO-04 - Dosypání ochranné...'!$C$119:$K$277</definedName>
    <definedName name="_xlnm._FilterDatabase" localSheetId="4" hidden="1">'SO-05 - Zajištění komunik...'!$C$123:$K$241</definedName>
    <definedName name="_xlnm._FilterDatabase" localSheetId="5" hidden="1">'VRN - Vedlejší rozpočtové...'!$C$117:$K$158</definedName>
    <definedName name="_xlnm.Print_Titles" localSheetId="0">'Rekapitulace stavby'!$92:$92</definedName>
    <definedName name="_xlnm.Print_Titles" localSheetId="1">'SO-01 - Oboustranné napoj...'!$120:$120</definedName>
    <definedName name="_xlnm.Print_Titles" localSheetId="2">'SO-02-CZ - Rozdělovací ob...'!$122:$122</definedName>
    <definedName name="_xlnm.Print_Titles" localSheetId="3">'SO-04 - Dosypání ochranné...'!$119:$119</definedName>
    <definedName name="_xlnm.Print_Titles" localSheetId="4">'SO-05 - Zajištění komunik...'!$123:$123</definedName>
    <definedName name="_xlnm.Print_Titles" localSheetId="5">'VRN - Vedlejší rozpočtové...'!$117:$117</definedName>
    <definedName name="_xlnm.Print_Area" localSheetId="0">'Rekapitulace stavby'!$D$4:$AO$76,'Rekapitulace stavby'!$C$82:$AQ$100</definedName>
    <definedName name="_xlnm.Print_Area" localSheetId="1">'SO-01 - Oboustranné napoj...'!$C$4:$J$76,'SO-01 - Oboustranné napoj...'!$C$82:$J$102,'SO-01 - Oboustranné napoj...'!$C$108:$K$284</definedName>
    <definedName name="_xlnm.Print_Area" localSheetId="2">'SO-02-CZ - Rozdělovací ob...'!$C$4:$J$76,'SO-02-CZ - Rozdělovací ob...'!$C$82:$J$104,'SO-02-CZ - Rozdělovací ob...'!$C$110:$K$357</definedName>
    <definedName name="_xlnm.Print_Area" localSheetId="3">'SO-04 - Dosypání ochranné...'!$C$4:$J$76,'SO-04 - Dosypání ochranné...'!$C$82:$J$101,'SO-04 - Dosypání ochranné...'!$C$107:$K$277</definedName>
    <definedName name="_xlnm.Print_Area" localSheetId="4">'SO-05 - Zajištění komunik...'!$C$4:$J$76,'SO-05 - Zajištění komunik...'!$C$82:$J$105,'SO-05 - Zajištění komunik...'!$C$111:$K$241</definedName>
    <definedName name="_xlnm.Print_Area" localSheetId="5">'VRN - Vedlejší rozpočtové...'!$C$4:$J$76,'VRN - Vedlejší rozpočtové...'!$C$82:$J$99,'VRN - Vedlejší rozpočtové...'!$C$105:$K$158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99" i="1" s="1"/>
  <c r="J35" i="7"/>
  <c r="AX99" i="1"/>
  <c r="BI156" i="7"/>
  <c r="BH156" i="7"/>
  <c r="BG156" i="7"/>
  <c r="BF156" i="7"/>
  <c r="T156" i="7"/>
  <c r="R156" i="7"/>
  <c r="P156" i="7"/>
  <c r="BI153" i="7"/>
  <c r="BH153" i="7"/>
  <c r="BG153" i="7"/>
  <c r="BF153" i="7"/>
  <c r="T153" i="7"/>
  <c r="R153" i="7"/>
  <c r="P153" i="7"/>
  <c r="BI150" i="7"/>
  <c r="BH150" i="7"/>
  <c r="BG150" i="7"/>
  <c r="BF150" i="7"/>
  <c r="T150" i="7"/>
  <c r="R150" i="7"/>
  <c r="P150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J114" i="7"/>
  <c r="F114" i="7"/>
  <c r="F112" i="7"/>
  <c r="E110" i="7"/>
  <c r="J91" i="7"/>
  <c r="F91" i="7"/>
  <c r="F89" i="7"/>
  <c r="E87" i="7"/>
  <c r="J24" i="7"/>
  <c r="E24" i="7"/>
  <c r="J92" i="7" s="1"/>
  <c r="J23" i="7"/>
  <c r="J18" i="7"/>
  <c r="E18" i="7"/>
  <c r="F115" i="7" s="1"/>
  <c r="J17" i="7"/>
  <c r="J12" i="7"/>
  <c r="J89" i="7" s="1"/>
  <c r="E7" i="7"/>
  <c r="E108" i="7" s="1"/>
  <c r="J37" i="6"/>
  <c r="J36" i="6"/>
  <c r="AY98" i="1" s="1"/>
  <c r="J35" i="6"/>
  <c r="AX98" i="1"/>
  <c r="BI238" i="6"/>
  <c r="BH238" i="6"/>
  <c r="BG238" i="6"/>
  <c r="BF238" i="6"/>
  <c r="T238" i="6"/>
  <c r="R238" i="6"/>
  <c r="P238" i="6"/>
  <c r="BI228" i="6"/>
  <c r="BH228" i="6"/>
  <c r="BG228" i="6"/>
  <c r="BF228" i="6"/>
  <c r="T228" i="6"/>
  <c r="R228" i="6"/>
  <c r="P228" i="6"/>
  <c r="BI226" i="6"/>
  <c r="BH226" i="6"/>
  <c r="BG226" i="6"/>
  <c r="BF226" i="6"/>
  <c r="T226" i="6"/>
  <c r="R226" i="6"/>
  <c r="P226" i="6"/>
  <c r="BI220" i="6"/>
  <c r="BH220" i="6"/>
  <c r="BG220" i="6"/>
  <c r="BF220" i="6"/>
  <c r="T220" i="6"/>
  <c r="R220" i="6"/>
  <c r="P220" i="6"/>
  <c r="BI216" i="6"/>
  <c r="BH216" i="6"/>
  <c r="BG216" i="6"/>
  <c r="BF216" i="6"/>
  <c r="T216" i="6"/>
  <c r="R216" i="6"/>
  <c r="P216" i="6"/>
  <c r="BI209" i="6"/>
  <c r="BH209" i="6"/>
  <c r="BG209" i="6"/>
  <c r="BF209" i="6"/>
  <c r="T209" i="6"/>
  <c r="R209" i="6"/>
  <c r="P209" i="6"/>
  <c r="BI204" i="6"/>
  <c r="BH204" i="6"/>
  <c r="BG204" i="6"/>
  <c r="BF204" i="6"/>
  <c r="T204" i="6"/>
  <c r="R204" i="6"/>
  <c r="P204" i="6"/>
  <c r="BI198" i="6"/>
  <c r="BH198" i="6"/>
  <c r="BG198" i="6"/>
  <c r="BF198" i="6"/>
  <c r="T198" i="6"/>
  <c r="T197" i="6" s="1"/>
  <c r="R198" i="6"/>
  <c r="R197" i="6"/>
  <c r="P198" i="6"/>
  <c r="P197" i="6" s="1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0" i="6"/>
  <c r="BH180" i="6"/>
  <c r="BG180" i="6"/>
  <c r="BF180" i="6"/>
  <c r="T180" i="6"/>
  <c r="R180" i="6"/>
  <c r="P180" i="6"/>
  <c r="BI175" i="6"/>
  <c r="BH175" i="6"/>
  <c r="BG175" i="6"/>
  <c r="BF175" i="6"/>
  <c r="T175" i="6"/>
  <c r="R175" i="6"/>
  <c r="P175" i="6"/>
  <c r="BI167" i="6"/>
  <c r="BH167" i="6"/>
  <c r="BG167" i="6"/>
  <c r="BF167" i="6"/>
  <c r="T167" i="6"/>
  <c r="R167" i="6"/>
  <c r="P167" i="6"/>
  <c r="BI158" i="6"/>
  <c r="BH158" i="6"/>
  <c r="BG158" i="6"/>
  <c r="BF158" i="6"/>
  <c r="T158" i="6"/>
  <c r="R158" i="6"/>
  <c r="P158" i="6"/>
  <c r="BI154" i="6"/>
  <c r="BH154" i="6"/>
  <c r="BG154" i="6"/>
  <c r="BF154" i="6"/>
  <c r="T154" i="6"/>
  <c r="R154" i="6"/>
  <c r="P154" i="6"/>
  <c r="BI150" i="6"/>
  <c r="BH150" i="6"/>
  <c r="BG150" i="6"/>
  <c r="BF150" i="6"/>
  <c r="T150" i="6"/>
  <c r="R150" i="6"/>
  <c r="P150" i="6"/>
  <c r="BI145" i="6"/>
  <c r="BH145" i="6"/>
  <c r="BG145" i="6"/>
  <c r="BF145" i="6"/>
  <c r="T145" i="6"/>
  <c r="R145" i="6"/>
  <c r="P145" i="6"/>
  <c r="BI140" i="6"/>
  <c r="BH140" i="6"/>
  <c r="BG140" i="6"/>
  <c r="BF140" i="6"/>
  <c r="T140" i="6"/>
  <c r="R140" i="6"/>
  <c r="P140" i="6"/>
  <c r="BI135" i="6"/>
  <c r="BH135" i="6"/>
  <c r="BG135" i="6"/>
  <c r="BF135" i="6"/>
  <c r="T135" i="6"/>
  <c r="R135" i="6"/>
  <c r="P135" i="6"/>
  <c r="BI131" i="6"/>
  <c r="BH131" i="6"/>
  <c r="BG131" i="6"/>
  <c r="BF131" i="6"/>
  <c r="T131" i="6"/>
  <c r="R131" i="6"/>
  <c r="P131" i="6"/>
  <c r="BI127" i="6"/>
  <c r="BH127" i="6"/>
  <c r="BG127" i="6"/>
  <c r="BF127" i="6"/>
  <c r="T127" i="6"/>
  <c r="R127" i="6"/>
  <c r="P127" i="6"/>
  <c r="J120" i="6"/>
  <c r="F120" i="6"/>
  <c r="F118" i="6"/>
  <c r="E116" i="6"/>
  <c r="J91" i="6"/>
  <c r="F91" i="6"/>
  <c r="F89" i="6"/>
  <c r="E87" i="6"/>
  <c r="J24" i="6"/>
  <c r="E24" i="6"/>
  <c r="J121" i="6" s="1"/>
  <c r="J23" i="6"/>
  <c r="J18" i="6"/>
  <c r="E18" i="6"/>
  <c r="F92" i="6" s="1"/>
  <c r="J17" i="6"/>
  <c r="J12" i="6"/>
  <c r="J89" i="6" s="1"/>
  <c r="E7" i="6"/>
  <c r="E114" i="6" s="1"/>
  <c r="J37" i="5"/>
  <c r="J36" i="5"/>
  <c r="AY97" i="1" s="1"/>
  <c r="J35" i="5"/>
  <c r="AX97" i="1"/>
  <c r="BI276" i="5"/>
  <c r="BH276" i="5"/>
  <c r="BG276" i="5"/>
  <c r="BF276" i="5"/>
  <c r="T276" i="5"/>
  <c r="T275" i="5" s="1"/>
  <c r="R276" i="5"/>
  <c r="R275" i="5"/>
  <c r="P276" i="5"/>
  <c r="P275" i="5" s="1"/>
  <c r="BI270" i="5"/>
  <c r="BH270" i="5"/>
  <c r="BG270" i="5"/>
  <c r="BF270" i="5"/>
  <c r="T270" i="5"/>
  <c r="T269" i="5" s="1"/>
  <c r="R270" i="5"/>
  <c r="R269" i="5" s="1"/>
  <c r="P270" i="5"/>
  <c r="P269" i="5"/>
  <c r="BI260" i="5"/>
  <c r="BH260" i="5"/>
  <c r="BG260" i="5"/>
  <c r="BF260" i="5"/>
  <c r="T260" i="5"/>
  <c r="R260" i="5"/>
  <c r="P260" i="5"/>
  <c r="BI251" i="5"/>
  <c r="BH251" i="5"/>
  <c r="BG251" i="5"/>
  <c r="BF251" i="5"/>
  <c r="T251" i="5"/>
  <c r="R251" i="5"/>
  <c r="P251" i="5"/>
  <c r="BI242" i="5"/>
  <c r="BH242" i="5"/>
  <c r="BG242" i="5"/>
  <c r="BF242" i="5"/>
  <c r="T242" i="5"/>
  <c r="R242" i="5"/>
  <c r="P242" i="5"/>
  <c r="BI233" i="5"/>
  <c r="BH233" i="5"/>
  <c r="BG233" i="5"/>
  <c r="BF233" i="5"/>
  <c r="T233" i="5"/>
  <c r="R233" i="5"/>
  <c r="P233" i="5"/>
  <c r="BI224" i="5"/>
  <c r="BH224" i="5"/>
  <c r="BG224" i="5"/>
  <c r="BF224" i="5"/>
  <c r="T224" i="5"/>
  <c r="R224" i="5"/>
  <c r="P224" i="5"/>
  <c r="BI220" i="5"/>
  <c r="BH220" i="5"/>
  <c r="BG220" i="5"/>
  <c r="BF220" i="5"/>
  <c r="T220" i="5"/>
  <c r="R220" i="5"/>
  <c r="P220" i="5"/>
  <c r="BI211" i="5"/>
  <c r="BH211" i="5"/>
  <c r="BG211" i="5"/>
  <c r="BF211" i="5"/>
  <c r="T211" i="5"/>
  <c r="R211" i="5"/>
  <c r="P211" i="5"/>
  <c r="BI208" i="5"/>
  <c r="BH208" i="5"/>
  <c r="BG208" i="5"/>
  <c r="BF208" i="5"/>
  <c r="T208" i="5"/>
  <c r="R208" i="5"/>
  <c r="P208" i="5"/>
  <c r="BI199" i="5"/>
  <c r="BH199" i="5"/>
  <c r="BG199" i="5"/>
  <c r="BF199" i="5"/>
  <c r="T199" i="5"/>
  <c r="R199" i="5"/>
  <c r="P199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79" i="5"/>
  <c r="BH179" i="5"/>
  <c r="BG179" i="5"/>
  <c r="BF179" i="5"/>
  <c r="T179" i="5"/>
  <c r="R179" i="5"/>
  <c r="P179" i="5"/>
  <c r="BI170" i="5"/>
  <c r="BH170" i="5"/>
  <c r="BG170" i="5"/>
  <c r="BF170" i="5"/>
  <c r="T170" i="5"/>
  <c r="R170" i="5"/>
  <c r="P170" i="5"/>
  <c r="BI159" i="5"/>
  <c r="BH159" i="5"/>
  <c r="BG159" i="5"/>
  <c r="BF159" i="5"/>
  <c r="T159" i="5"/>
  <c r="R159" i="5"/>
  <c r="P159" i="5"/>
  <c r="BI148" i="5"/>
  <c r="BH148" i="5"/>
  <c r="BG148" i="5"/>
  <c r="BF148" i="5"/>
  <c r="T148" i="5"/>
  <c r="R148" i="5"/>
  <c r="P148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3" i="5"/>
  <c r="BH133" i="5"/>
  <c r="BG133" i="5"/>
  <c r="BF133" i="5"/>
  <c r="T133" i="5"/>
  <c r="R133" i="5"/>
  <c r="P133" i="5"/>
  <c r="BI128" i="5"/>
  <c r="BH128" i="5"/>
  <c r="BG128" i="5"/>
  <c r="BF128" i="5"/>
  <c r="T128" i="5"/>
  <c r="R128" i="5"/>
  <c r="P128" i="5"/>
  <c r="BI123" i="5"/>
  <c r="BH123" i="5"/>
  <c r="BG123" i="5"/>
  <c r="BF123" i="5"/>
  <c r="T123" i="5"/>
  <c r="R123" i="5"/>
  <c r="P123" i="5"/>
  <c r="J116" i="5"/>
  <c r="F116" i="5"/>
  <c r="F114" i="5"/>
  <c r="E112" i="5"/>
  <c r="J91" i="5"/>
  <c r="F91" i="5"/>
  <c r="F89" i="5"/>
  <c r="E87" i="5"/>
  <c r="J24" i="5"/>
  <c r="E24" i="5"/>
  <c r="J117" i="5"/>
  <c r="J23" i="5"/>
  <c r="J18" i="5"/>
  <c r="E18" i="5"/>
  <c r="F92" i="5" s="1"/>
  <c r="J17" i="5"/>
  <c r="J12" i="5"/>
  <c r="J89" i="5" s="1"/>
  <c r="E7" i="5"/>
  <c r="E110" i="5" s="1"/>
  <c r="J37" i="3"/>
  <c r="J36" i="3"/>
  <c r="AY96" i="1" s="1"/>
  <c r="J35" i="3"/>
  <c r="AX96" i="1" s="1"/>
  <c r="BI356" i="3"/>
  <c r="BH356" i="3"/>
  <c r="BG356" i="3"/>
  <c r="BF356" i="3"/>
  <c r="T356" i="3"/>
  <c r="T355" i="3" s="1"/>
  <c r="R356" i="3"/>
  <c r="R355" i="3" s="1"/>
  <c r="P356" i="3"/>
  <c r="P355" i="3" s="1"/>
  <c r="BI350" i="3"/>
  <c r="BH350" i="3"/>
  <c r="BG350" i="3"/>
  <c r="BF350" i="3"/>
  <c r="T350" i="3"/>
  <c r="T349" i="3" s="1"/>
  <c r="R350" i="3"/>
  <c r="R349" i="3" s="1"/>
  <c r="P350" i="3"/>
  <c r="P349" i="3" s="1"/>
  <c r="BI342" i="3"/>
  <c r="BH342" i="3"/>
  <c r="BG342" i="3"/>
  <c r="BF342" i="3"/>
  <c r="T342" i="3"/>
  <c r="R342" i="3"/>
  <c r="P342" i="3"/>
  <c r="BI333" i="3"/>
  <c r="BH333" i="3"/>
  <c r="BG333" i="3"/>
  <c r="BF333" i="3"/>
  <c r="T333" i="3"/>
  <c r="R333" i="3"/>
  <c r="P333" i="3"/>
  <c r="BI330" i="3"/>
  <c r="BH330" i="3"/>
  <c r="BG330" i="3"/>
  <c r="BF330" i="3"/>
  <c r="T330" i="3"/>
  <c r="R330" i="3"/>
  <c r="P330" i="3"/>
  <c r="BI317" i="3"/>
  <c r="BH317" i="3"/>
  <c r="BG317" i="3"/>
  <c r="BF317" i="3"/>
  <c r="T317" i="3"/>
  <c r="R317" i="3"/>
  <c r="P317" i="3"/>
  <c r="BI304" i="3"/>
  <c r="BH304" i="3"/>
  <c r="BG304" i="3"/>
  <c r="BF304" i="3"/>
  <c r="T304" i="3"/>
  <c r="R304" i="3"/>
  <c r="P304" i="3"/>
  <c r="BI295" i="3"/>
  <c r="BH295" i="3"/>
  <c r="BG295" i="3"/>
  <c r="BF295" i="3"/>
  <c r="T295" i="3"/>
  <c r="R295" i="3"/>
  <c r="P295" i="3"/>
  <c r="BI289" i="3"/>
  <c r="BH289" i="3"/>
  <c r="BG289" i="3"/>
  <c r="BF289" i="3"/>
  <c r="T289" i="3"/>
  <c r="R289" i="3"/>
  <c r="P289" i="3"/>
  <c r="BI277" i="3"/>
  <c r="BH277" i="3"/>
  <c r="BG277" i="3"/>
  <c r="BF277" i="3"/>
  <c r="T277" i="3"/>
  <c r="R277" i="3"/>
  <c r="P277" i="3"/>
  <c r="BI267" i="3"/>
  <c r="BH267" i="3"/>
  <c r="BG267" i="3"/>
  <c r="BF267" i="3"/>
  <c r="T267" i="3"/>
  <c r="T266" i="3" s="1"/>
  <c r="R267" i="3"/>
  <c r="R266" i="3" s="1"/>
  <c r="P267" i="3"/>
  <c r="P266" i="3" s="1"/>
  <c r="BI260" i="3"/>
  <c r="BH260" i="3"/>
  <c r="BG260" i="3"/>
  <c r="BF260" i="3"/>
  <c r="T260" i="3"/>
  <c r="R260" i="3"/>
  <c r="P260" i="3"/>
  <c r="BI253" i="3"/>
  <c r="BH253" i="3"/>
  <c r="BG253" i="3"/>
  <c r="BF253" i="3"/>
  <c r="T253" i="3"/>
  <c r="R253" i="3"/>
  <c r="P253" i="3"/>
  <c r="BI242" i="3"/>
  <c r="BH242" i="3"/>
  <c r="BG242" i="3"/>
  <c r="BF242" i="3"/>
  <c r="T242" i="3"/>
  <c r="R242" i="3"/>
  <c r="P242" i="3"/>
  <c r="BI237" i="3"/>
  <c r="BH237" i="3"/>
  <c r="BG237" i="3"/>
  <c r="BF237" i="3"/>
  <c r="T237" i="3"/>
  <c r="R237" i="3"/>
  <c r="P237" i="3"/>
  <c r="BI232" i="3"/>
  <c r="BH232" i="3"/>
  <c r="BG232" i="3"/>
  <c r="BF232" i="3"/>
  <c r="T232" i="3"/>
  <c r="R232" i="3"/>
  <c r="P232" i="3"/>
  <c r="BI227" i="3"/>
  <c r="BH227" i="3"/>
  <c r="BG227" i="3"/>
  <c r="BF227" i="3"/>
  <c r="T227" i="3"/>
  <c r="R227" i="3"/>
  <c r="P227" i="3"/>
  <c r="BI222" i="3"/>
  <c r="BH222" i="3"/>
  <c r="BG222" i="3"/>
  <c r="BF222" i="3"/>
  <c r="T222" i="3"/>
  <c r="R222" i="3"/>
  <c r="P222" i="3"/>
  <c r="BI215" i="3"/>
  <c r="BH215" i="3"/>
  <c r="BG215" i="3"/>
  <c r="BF215" i="3"/>
  <c r="T215" i="3"/>
  <c r="R215" i="3"/>
  <c r="P215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0" i="3"/>
  <c r="BH200" i="3"/>
  <c r="BG200" i="3"/>
  <c r="BF200" i="3"/>
  <c r="T200" i="3"/>
  <c r="R200" i="3"/>
  <c r="P200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6" i="3"/>
  <c r="BH176" i="3"/>
  <c r="BG176" i="3"/>
  <c r="BF176" i="3"/>
  <c r="T176" i="3"/>
  <c r="R176" i="3"/>
  <c r="P176" i="3"/>
  <c r="BI167" i="3"/>
  <c r="BH167" i="3"/>
  <c r="BG167" i="3"/>
  <c r="BF167" i="3"/>
  <c r="T167" i="3"/>
  <c r="R167" i="3"/>
  <c r="P167" i="3"/>
  <c r="BI160" i="3"/>
  <c r="BH160" i="3"/>
  <c r="BG160" i="3"/>
  <c r="BF160" i="3"/>
  <c r="T160" i="3"/>
  <c r="R160" i="3"/>
  <c r="P160" i="3"/>
  <c r="BI149" i="3"/>
  <c r="BH149" i="3"/>
  <c r="BG149" i="3"/>
  <c r="BF149" i="3"/>
  <c r="T149" i="3"/>
  <c r="R149" i="3"/>
  <c r="P149" i="3"/>
  <c r="BI136" i="3"/>
  <c r="BH136" i="3"/>
  <c r="BG136" i="3"/>
  <c r="BF136" i="3"/>
  <c r="T136" i="3"/>
  <c r="R136" i="3"/>
  <c r="P136" i="3"/>
  <c r="BI131" i="3"/>
  <c r="BH131" i="3"/>
  <c r="BG131" i="3"/>
  <c r="BF131" i="3"/>
  <c r="T131" i="3"/>
  <c r="R131" i="3"/>
  <c r="P131" i="3"/>
  <c r="BI126" i="3"/>
  <c r="BH126" i="3"/>
  <c r="BG126" i="3"/>
  <c r="BF126" i="3"/>
  <c r="T126" i="3"/>
  <c r="R126" i="3"/>
  <c r="P126" i="3"/>
  <c r="J119" i="3"/>
  <c r="F119" i="3"/>
  <c r="F117" i="3"/>
  <c r="E115" i="3"/>
  <c r="J91" i="3"/>
  <c r="F91" i="3"/>
  <c r="F89" i="3"/>
  <c r="E87" i="3"/>
  <c r="J24" i="3"/>
  <c r="E24" i="3"/>
  <c r="J120" i="3" s="1"/>
  <c r="J23" i="3"/>
  <c r="J18" i="3"/>
  <c r="E18" i="3"/>
  <c r="F92" i="3" s="1"/>
  <c r="J17" i="3"/>
  <c r="J12" i="3"/>
  <c r="J89" i="3" s="1"/>
  <c r="E7" i="3"/>
  <c r="E113" i="3" s="1"/>
  <c r="J37" i="2"/>
  <c r="J36" i="2"/>
  <c r="AY95" i="1"/>
  <c r="J35" i="2"/>
  <c r="AX95" i="1"/>
  <c r="BI283" i="2"/>
  <c r="BH283" i="2"/>
  <c r="BG283" i="2"/>
  <c r="BF283" i="2"/>
  <c r="T283" i="2"/>
  <c r="T282" i="2" s="1"/>
  <c r="R283" i="2"/>
  <c r="R282" i="2" s="1"/>
  <c r="P283" i="2"/>
  <c r="P282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1" i="2"/>
  <c r="BH251" i="2"/>
  <c r="BG251" i="2"/>
  <c r="BF251" i="2"/>
  <c r="T251" i="2"/>
  <c r="R251" i="2"/>
  <c r="P251" i="2"/>
  <c r="BI242" i="2"/>
  <c r="BH242" i="2"/>
  <c r="BG242" i="2"/>
  <c r="BF242" i="2"/>
  <c r="T242" i="2"/>
  <c r="R242" i="2"/>
  <c r="P242" i="2"/>
  <c r="BI235" i="2"/>
  <c r="BH235" i="2"/>
  <c r="BG235" i="2"/>
  <c r="BF235" i="2"/>
  <c r="T235" i="2"/>
  <c r="R235" i="2"/>
  <c r="P235" i="2"/>
  <c r="BI228" i="2"/>
  <c r="BH228" i="2"/>
  <c r="BG228" i="2"/>
  <c r="BF228" i="2"/>
  <c r="T228" i="2"/>
  <c r="R228" i="2"/>
  <c r="P228" i="2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5" i="2"/>
  <c r="BH205" i="2"/>
  <c r="BG205" i="2"/>
  <c r="BF205" i="2"/>
  <c r="T205" i="2"/>
  <c r="R205" i="2"/>
  <c r="P205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7" i="2"/>
  <c r="BH167" i="2"/>
  <c r="BG167" i="2"/>
  <c r="BF167" i="2"/>
  <c r="T167" i="2"/>
  <c r="R167" i="2"/>
  <c r="P167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4" i="2"/>
  <c r="BH124" i="2"/>
  <c r="F36" i="2" s="1"/>
  <c r="BG124" i="2"/>
  <c r="BF124" i="2"/>
  <c r="J34" i="2" s="1"/>
  <c r="T124" i="2"/>
  <c r="R124" i="2"/>
  <c r="P124" i="2"/>
  <c r="J117" i="2"/>
  <c r="F117" i="2"/>
  <c r="F115" i="2"/>
  <c r="E113" i="2"/>
  <c r="J91" i="2"/>
  <c r="F91" i="2"/>
  <c r="F89" i="2"/>
  <c r="E87" i="2"/>
  <c r="J24" i="2"/>
  <c r="E24" i="2"/>
  <c r="J118" i="2" s="1"/>
  <c r="J23" i="2"/>
  <c r="J18" i="2"/>
  <c r="E18" i="2"/>
  <c r="F118" i="2" s="1"/>
  <c r="J17" i="2"/>
  <c r="J12" i="2"/>
  <c r="J115" i="2" s="1"/>
  <c r="E7" i="2"/>
  <c r="E111" i="2" s="1"/>
  <c r="L90" i="1"/>
  <c r="AM90" i="1"/>
  <c r="AM89" i="1"/>
  <c r="L89" i="1"/>
  <c r="AM87" i="1"/>
  <c r="L87" i="1"/>
  <c r="L85" i="1"/>
  <c r="L84" i="1"/>
  <c r="BK283" i="2"/>
  <c r="J283" i="2"/>
  <c r="BK278" i="2"/>
  <c r="BK273" i="2"/>
  <c r="J273" i="2"/>
  <c r="J263" i="2"/>
  <c r="J260" i="2"/>
  <c r="BK242" i="2"/>
  <c r="BK235" i="2"/>
  <c r="BK228" i="2"/>
  <c r="J228" i="2"/>
  <c r="BK216" i="2"/>
  <c r="BK212" i="2"/>
  <c r="BK205" i="2"/>
  <c r="BK196" i="2"/>
  <c r="BK191" i="2"/>
  <c r="J191" i="2"/>
  <c r="BK150" i="2"/>
  <c r="BK145" i="2"/>
  <c r="BK138" i="2"/>
  <c r="BK136" i="2"/>
  <c r="BK134" i="2"/>
  <c r="BK129" i="2"/>
  <c r="BK124" i="2"/>
  <c r="AS94" i="1"/>
  <c r="J267" i="3"/>
  <c r="BK242" i="3"/>
  <c r="J222" i="3"/>
  <c r="BK210" i="3"/>
  <c r="BK136" i="3"/>
  <c r="J356" i="3"/>
  <c r="J342" i="3"/>
  <c r="BK333" i="3"/>
  <c r="J304" i="3"/>
  <c r="BK260" i="3"/>
  <c r="J205" i="3"/>
  <c r="J188" i="3"/>
  <c r="BK160" i="3"/>
  <c r="J333" i="3"/>
  <c r="BK289" i="3"/>
  <c r="J253" i="3"/>
  <c r="BK237" i="3"/>
  <c r="J227" i="3"/>
  <c r="J160" i="3"/>
  <c r="J136" i="3"/>
  <c r="BK317" i="3"/>
  <c r="BK277" i="3"/>
  <c r="J237" i="3"/>
  <c r="J215" i="3"/>
  <c r="BK200" i="3"/>
  <c r="BK193" i="3"/>
  <c r="J183" i="3"/>
  <c r="BK167" i="3"/>
  <c r="BK131" i="3"/>
  <c r="J276" i="5"/>
  <c r="J260" i="5"/>
  <c r="BK233" i="5"/>
  <c r="BK220" i="5"/>
  <c r="J190" i="5"/>
  <c r="BK170" i="5"/>
  <c r="BK148" i="5"/>
  <c r="BK137" i="5"/>
  <c r="BK188" i="5"/>
  <c r="BK251" i="5"/>
  <c r="J220" i="5"/>
  <c r="J199" i="5"/>
  <c r="J137" i="5"/>
  <c r="BK270" i="5"/>
  <c r="J233" i="5"/>
  <c r="BK224" i="5"/>
  <c r="J208" i="5"/>
  <c r="J188" i="5"/>
  <c r="J170" i="5"/>
  <c r="BK133" i="5"/>
  <c r="BK123" i="5"/>
  <c r="J123" i="5"/>
  <c r="BK228" i="6"/>
  <c r="J226" i="6"/>
  <c r="J216" i="6"/>
  <c r="BK204" i="6"/>
  <c r="BK192" i="6"/>
  <c r="BK184" i="6"/>
  <c r="BK175" i="6"/>
  <c r="J154" i="6"/>
  <c r="BK145" i="6"/>
  <c r="BK135" i="6"/>
  <c r="BK216" i="6"/>
  <c r="J186" i="6"/>
  <c r="BK150" i="6"/>
  <c r="J127" i="6"/>
  <c r="J228" i="6"/>
  <c r="BK226" i="6"/>
  <c r="J209" i="6"/>
  <c r="J192" i="6"/>
  <c r="J175" i="6"/>
  <c r="J158" i="6"/>
  <c r="BK154" i="6"/>
  <c r="J140" i="6"/>
  <c r="BK131" i="6"/>
  <c r="J156" i="7"/>
  <c r="BK145" i="7"/>
  <c r="J140" i="7"/>
  <c r="BK137" i="7"/>
  <c r="BK132" i="7"/>
  <c r="J126" i="7"/>
  <c r="BK121" i="7"/>
  <c r="BK147" i="7"/>
  <c r="J143" i="7"/>
  <c r="BK140" i="7"/>
  <c r="BK135" i="7"/>
  <c r="BK126" i="7"/>
  <c r="J121" i="7"/>
  <c r="J132" i="7"/>
  <c r="J278" i="2"/>
  <c r="BK263" i="2"/>
  <c r="BK260" i="2"/>
  <c r="BK251" i="2"/>
  <c r="J251" i="2"/>
  <c r="J242" i="2"/>
  <c r="J235" i="2"/>
  <c r="BK221" i="2"/>
  <c r="J221" i="2"/>
  <c r="J216" i="2"/>
  <c r="J212" i="2"/>
  <c r="J205" i="2"/>
  <c r="J196" i="2"/>
  <c r="BK186" i="2"/>
  <c r="J186" i="2"/>
  <c r="BK181" i="2"/>
  <c r="J181" i="2"/>
  <c r="BK176" i="2"/>
  <c r="J176" i="2"/>
  <c r="BK167" i="2"/>
  <c r="J167" i="2"/>
  <c r="BK162" i="2"/>
  <c r="J162" i="2"/>
  <c r="BK157" i="2"/>
  <c r="J157" i="2"/>
  <c r="J150" i="2"/>
  <c r="J145" i="2"/>
  <c r="J138" i="2"/>
  <c r="J136" i="2"/>
  <c r="J134" i="2"/>
  <c r="J129" i="2"/>
  <c r="J124" i="2"/>
  <c r="BK350" i="3"/>
  <c r="BK342" i="3"/>
  <c r="BK330" i="3"/>
  <c r="BK304" i="3"/>
  <c r="J277" i="3"/>
  <c r="J260" i="3"/>
  <c r="BK227" i="3"/>
  <c r="BK215" i="3"/>
  <c r="J167" i="3"/>
  <c r="J131" i="3"/>
  <c r="BK356" i="3"/>
  <c r="J350" i="3"/>
  <c r="J317" i="3"/>
  <c r="J289" i="3"/>
  <c r="J210" i="3"/>
  <c r="J200" i="3"/>
  <c r="J193" i="3"/>
  <c r="BK183" i="3"/>
  <c r="BK126" i="3"/>
  <c r="BK295" i="3"/>
  <c r="BK267" i="3"/>
  <c r="J242" i="3"/>
  <c r="J232" i="3"/>
  <c r="BK176" i="3"/>
  <c r="BK149" i="3"/>
  <c r="J330" i="3"/>
  <c r="J295" i="3"/>
  <c r="BK253" i="3"/>
  <c r="BK232" i="3"/>
  <c r="BK222" i="3"/>
  <c r="BK205" i="3"/>
  <c r="BK188" i="3"/>
  <c r="J176" i="3"/>
  <c r="J149" i="3"/>
  <c r="J126" i="3"/>
  <c r="J270" i="5"/>
  <c r="J251" i="5"/>
  <c r="J224" i="5"/>
  <c r="J211" i="5"/>
  <c r="BK199" i="5"/>
  <c r="J179" i="5"/>
  <c r="BK159" i="5"/>
  <c r="J139" i="5"/>
  <c r="BK208" i="5"/>
  <c r="J148" i="5"/>
  <c r="BK242" i="5"/>
  <c r="BK139" i="5"/>
  <c r="BK276" i="5"/>
  <c r="BK260" i="5"/>
  <c r="J242" i="5"/>
  <c r="BK211" i="5"/>
  <c r="BK190" i="5"/>
  <c r="BK179" i="5"/>
  <c r="J159" i="5"/>
  <c r="J128" i="5"/>
  <c r="J133" i="5"/>
  <c r="BK128" i="5"/>
  <c r="BK238" i="6"/>
  <c r="BK220" i="6"/>
  <c r="BK209" i="6"/>
  <c r="J194" i="6"/>
  <c r="BK186" i="6"/>
  <c r="BK180" i="6"/>
  <c r="BK158" i="6"/>
  <c r="J150" i="6"/>
  <c r="BK140" i="6"/>
  <c r="J131" i="6"/>
  <c r="J204" i="6"/>
  <c r="J198" i="6"/>
  <c r="J167" i="6"/>
  <c r="J238" i="6"/>
  <c r="J220" i="6"/>
  <c r="BK198" i="6"/>
  <c r="BK194" i="6"/>
  <c r="J184" i="6"/>
  <c r="J180" i="6"/>
  <c r="BK167" i="6"/>
  <c r="J145" i="6"/>
  <c r="J135" i="6"/>
  <c r="BK127" i="6"/>
  <c r="BK156" i="7"/>
  <c r="BK153" i="7"/>
  <c r="J147" i="7"/>
  <c r="BK143" i="7"/>
  <c r="J135" i="7"/>
  <c r="BK129" i="7"/>
  <c r="J123" i="7"/>
  <c r="J153" i="7"/>
  <c r="J150" i="7"/>
  <c r="J145" i="7"/>
  <c r="J137" i="7"/>
  <c r="J129" i="7"/>
  <c r="BK123" i="7"/>
  <c r="BK150" i="7"/>
  <c r="F37" i="2" l="1"/>
  <c r="F35" i="2"/>
  <c r="F34" i="2"/>
  <c r="BA95" i="1" s="1"/>
  <c r="BK123" i="2"/>
  <c r="J123" i="2" s="1"/>
  <c r="J98" i="2" s="1"/>
  <c r="T123" i="2"/>
  <c r="P241" i="2"/>
  <c r="R241" i="2"/>
  <c r="BK272" i="2"/>
  <c r="J272" i="2"/>
  <c r="J100" i="2"/>
  <c r="T272" i="2"/>
  <c r="P123" i="2"/>
  <c r="R123" i="2"/>
  <c r="BK241" i="2"/>
  <c r="J241" i="2" s="1"/>
  <c r="J99" i="2" s="1"/>
  <c r="T241" i="2"/>
  <c r="P272" i="2"/>
  <c r="R272" i="2"/>
  <c r="BK125" i="3"/>
  <c r="J125" i="3" s="1"/>
  <c r="J98" i="3" s="1"/>
  <c r="T125" i="3"/>
  <c r="P276" i="3"/>
  <c r="R276" i="3"/>
  <c r="BK303" i="3"/>
  <c r="J303" i="3" s="1"/>
  <c r="J101" i="3" s="1"/>
  <c r="T303" i="3"/>
  <c r="BK122" i="5"/>
  <c r="J122" i="5" s="1"/>
  <c r="J98" i="5" s="1"/>
  <c r="T122" i="5"/>
  <c r="T121" i="5" s="1"/>
  <c r="T120" i="5" s="1"/>
  <c r="P126" i="6"/>
  <c r="T126" i="6"/>
  <c r="P174" i="6"/>
  <c r="R174" i="6"/>
  <c r="BK191" i="6"/>
  <c r="J191" i="6"/>
  <c r="J100" i="6"/>
  <c r="T191" i="6"/>
  <c r="BK203" i="6"/>
  <c r="J203" i="6"/>
  <c r="J102" i="6" s="1"/>
  <c r="T203" i="6"/>
  <c r="BK215" i="6"/>
  <c r="J215" i="6" s="1"/>
  <c r="J104" i="6" s="1"/>
  <c r="BK214" i="6"/>
  <c r="J214" i="6" s="1"/>
  <c r="J103" i="6" s="1"/>
  <c r="T215" i="6"/>
  <c r="T214" i="6"/>
  <c r="P125" i="3"/>
  <c r="R125" i="3"/>
  <c r="BK276" i="3"/>
  <c r="J276" i="3" s="1"/>
  <c r="J100" i="3" s="1"/>
  <c r="T276" i="3"/>
  <c r="P303" i="3"/>
  <c r="R303" i="3"/>
  <c r="P122" i="5"/>
  <c r="P121" i="5"/>
  <c r="P120" i="5"/>
  <c r="AU97" i="1" s="1"/>
  <c r="R122" i="5"/>
  <c r="R121" i="5" s="1"/>
  <c r="R120" i="5" s="1"/>
  <c r="BK126" i="6"/>
  <c r="J126" i="6" s="1"/>
  <c r="J98" i="6" s="1"/>
  <c r="R126" i="6"/>
  <c r="BK174" i="6"/>
  <c r="J174" i="6"/>
  <c r="J99" i="6" s="1"/>
  <c r="T174" i="6"/>
  <c r="P191" i="6"/>
  <c r="R191" i="6"/>
  <c r="P203" i="6"/>
  <c r="R203" i="6"/>
  <c r="P215" i="6"/>
  <c r="P214" i="6"/>
  <c r="R215" i="6"/>
  <c r="R214" i="6" s="1"/>
  <c r="BK120" i="7"/>
  <c r="J120" i="7"/>
  <c r="J98" i="7" s="1"/>
  <c r="P120" i="7"/>
  <c r="P119" i="7"/>
  <c r="P118" i="7"/>
  <c r="AU99" i="1" s="1"/>
  <c r="R120" i="7"/>
  <c r="R119" i="7" s="1"/>
  <c r="R118" i="7" s="1"/>
  <c r="T120" i="7"/>
  <c r="T119" i="7" s="1"/>
  <c r="T118" i="7" s="1"/>
  <c r="BK282" i="2"/>
  <c r="J282" i="2" s="1"/>
  <c r="J101" i="2" s="1"/>
  <c r="BK275" i="5"/>
  <c r="J275" i="5" s="1"/>
  <c r="J100" i="5" s="1"/>
  <c r="BK266" i="3"/>
  <c r="J266" i="3" s="1"/>
  <c r="J99" i="3" s="1"/>
  <c r="BK349" i="3"/>
  <c r="J349" i="3" s="1"/>
  <c r="J102" i="3" s="1"/>
  <c r="BK355" i="3"/>
  <c r="J355" i="3" s="1"/>
  <c r="J103" i="3" s="1"/>
  <c r="BK269" i="5"/>
  <c r="J269" i="5" s="1"/>
  <c r="J99" i="5" s="1"/>
  <c r="BK197" i="6"/>
  <c r="J197" i="6"/>
  <c r="J101" i="6" s="1"/>
  <c r="E85" i="7"/>
  <c r="BE126" i="7"/>
  <c r="BE129" i="7"/>
  <c r="BE137" i="7"/>
  <c r="F92" i="7"/>
  <c r="J112" i="7"/>
  <c r="J115" i="7"/>
  <c r="BE121" i="7"/>
  <c r="BE135" i="7"/>
  <c r="BE140" i="7"/>
  <c r="BE143" i="7"/>
  <c r="BE153" i="7"/>
  <c r="BE123" i="7"/>
  <c r="BE132" i="7"/>
  <c r="BE145" i="7"/>
  <c r="BE147" i="7"/>
  <c r="BE150" i="7"/>
  <c r="BE156" i="7"/>
  <c r="BK121" i="5"/>
  <c r="J121" i="5" s="1"/>
  <c r="J97" i="5" s="1"/>
  <c r="J92" i="6"/>
  <c r="J118" i="6"/>
  <c r="BE131" i="6"/>
  <c r="BE150" i="6"/>
  <c r="BE167" i="6"/>
  <c r="BE216" i="6"/>
  <c r="BE228" i="6"/>
  <c r="BE238" i="6"/>
  <c r="BE186" i="6"/>
  <c r="BE220" i="6"/>
  <c r="F121" i="6"/>
  <c r="BE192" i="6"/>
  <c r="BE194" i="6"/>
  <c r="BE226" i="6"/>
  <c r="E85" i="6"/>
  <c r="BE127" i="6"/>
  <c r="BE135" i="6"/>
  <c r="BE140" i="6"/>
  <c r="BE145" i="6"/>
  <c r="BE154" i="6"/>
  <c r="BE158" i="6"/>
  <c r="BE175" i="6"/>
  <c r="BE180" i="6"/>
  <c r="BE184" i="6"/>
  <c r="BE198" i="6"/>
  <c r="BE204" i="6"/>
  <c r="BE209" i="6"/>
  <c r="J92" i="5"/>
  <c r="J114" i="5"/>
  <c r="E85" i="5"/>
  <c r="F117" i="5"/>
  <c r="BE123" i="5"/>
  <c r="BE128" i="5"/>
  <c r="BE133" i="5"/>
  <c r="BE137" i="5"/>
  <c r="BE208" i="5"/>
  <c r="BE220" i="5"/>
  <c r="BE233" i="5"/>
  <c r="BE242" i="5"/>
  <c r="BE276" i="5"/>
  <c r="BE179" i="5"/>
  <c r="BE260" i="5"/>
  <c r="BE270" i="5"/>
  <c r="BE139" i="5"/>
  <c r="BE148" i="5"/>
  <c r="BE159" i="5"/>
  <c r="BE170" i="5"/>
  <c r="BE188" i="5"/>
  <c r="BE190" i="5"/>
  <c r="BE199" i="5"/>
  <c r="BE211" i="5"/>
  <c r="BE224" i="5"/>
  <c r="BE251" i="5"/>
  <c r="J117" i="3"/>
  <c r="BE160" i="3"/>
  <c r="BE237" i="3"/>
  <c r="BE277" i="3"/>
  <c r="BE289" i="3"/>
  <c r="BE295" i="3"/>
  <c r="BE333" i="3"/>
  <c r="E85" i="3"/>
  <c r="F120" i="3"/>
  <c r="BE126" i="3"/>
  <c r="BE188" i="3"/>
  <c r="BE210" i="3"/>
  <c r="BE215" i="3"/>
  <c r="BE222" i="3"/>
  <c r="BE304" i="3"/>
  <c r="BE317" i="3"/>
  <c r="J92" i="3"/>
  <c r="BE131" i="3"/>
  <c r="BE136" i="3"/>
  <c r="BE167" i="3"/>
  <c r="BE205" i="3"/>
  <c r="BE232" i="3"/>
  <c r="BE260" i="3"/>
  <c r="BE267" i="3"/>
  <c r="BE330" i="3"/>
  <c r="BE149" i="3"/>
  <c r="BE176" i="3"/>
  <c r="BE183" i="3"/>
  <c r="BE193" i="3"/>
  <c r="BE200" i="3"/>
  <c r="BE227" i="3"/>
  <c r="BE242" i="3"/>
  <c r="BE253" i="3"/>
  <c r="BE342" i="3"/>
  <c r="BE350" i="3"/>
  <c r="BE356" i="3"/>
  <c r="E85" i="2"/>
  <c r="J89" i="2"/>
  <c r="F92" i="2"/>
  <c r="J92" i="2"/>
  <c r="BE124" i="2"/>
  <c r="BE129" i="2"/>
  <c r="BE134" i="2"/>
  <c r="BE136" i="2"/>
  <c r="BE138" i="2"/>
  <c r="BE145" i="2"/>
  <c r="BE150" i="2"/>
  <c r="BE157" i="2"/>
  <c r="BE162" i="2"/>
  <c r="BE167" i="2"/>
  <c r="BE176" i="2"/>
  <c r="BE181" i="2"/>
  <c r="BE186" i="2"/>
  <c r="BE191" i="2"/>
  <c r="BE196" i="2"/>
  <c r="BE205" i="2"/>
  <c r="BE212" i="2"/>
  <c r="BE216" i="2"/>
  <c r="BE221" i="2"/>
  <c r="BE228" i="2"/>
  <c r="BE235" i="2"/>
  <c r="BE242" i="2"/>
  <c r="BE251" i="2"/>
  <c r="BE260" i="2"/>
  <c r="BE263" i="2"/>
  <c r="BE273" i="2"/>
  <c r="BE278" i="2"/>
  <c r="BE283" i="2"/>
  <c r="BB95" i="1"/>
  <c r="AW95" i="1"/>
  <c r="BC95" i="1"/>
  <c r="BD95" i="1"/>
  <c r="F34" i="3"/>
  <c r="BA96" i="1" s="1"/>
  <c r="J34" i="3"/>
  <c r="AW96" i="1" s="1"/>
  <c r="F37" i="3"/>
  <c r="BD96" i="1" s="1"/>
  <c r="J34" i="5"/>
  <c r="AW97" i="1"/>
  <c r="F35" i="5"/>
  <c r="BB97" i="1" s="1"/>
  <c r="J34" i="6"/>
  <c r="AW98" i="1" s="1"/>
  <c r="F35" i="6"/>
  <c r="BB98" i="1"/>
  <c r="F35" i="7"/>
  <c r="BB99" i="1" s="1"/>
  <c r="F34" i="7"/>
  <c r="BA99" i="1" s="1"/>
  <c r="F37" i="7"/>
  <c r="BD99" i="1"/>
  <c r="F35" i="3"/>
  <c r="BB96" i="1" s="1"/>
  <c r="F36" i="3"/>
  <c r="BC96" i="1" s="1"/>
  <c r="F36" i="5"/>
  <c r="BC97" i="1"/>
  <c r="F34" i="5"/>
  <c r="BA97" i="1" s="1"/>
  <c r="F37" i="5"/>
  <c r="BD97" i="1" s="1"/>
  <c r="F36" i="6"/>
  <c r="BC98" i="1" s="1"/>
  <c r="F34" i="6"/>
  <c r="BA98" i="1" s="1"/>
  <c r="F37" i="6"/>
  <c r="BD98" i="1" s="1"/>
  <c r="J34" i="7"/>
  <c r="AW99" i="1"/>
  <c r="F36" i="7"/>
  <c r="BC99" i="1" s="1"/>
  <c r="R125" i="6" l="1"/>
  <c r="R124" i="6"/>
  <c r="R124" i="3"/>
  <c r="R123" i="3" s="1"/>
  <c r="T125" i="6"/>
  <c r="T124" i="6"/>
  <c r="T122" i="2"/>
  <c r="T121" i="2"/>
  <c r="BK125" i="6"/>
  <c r="BK124" i="6"/>
  <c r="J124" i="6"/>
  <c r="J96" i="6"/>
  <c r="P124" i="3"/>
  <c r="P123" i="3" s="1"/>
  <c r="AU96" i="1" s="1"/>
  <c r="P125" i="6"/>
  <c r="P124" i="6" s="1"/>
  <c r="AU98" i="1" s="1"/>
  <c r="T124" i="3"/>
  <c r="T123" i="3" s="1"/>
  <c r="P122" i="2"/>
  <c r="P121" i="2"/>
  <c r="AU95" i="1" s="1"/>
  <c r="R122" i="2"/>
  <c r="R121" i="2"/>
  <c r="BK122" i="2"/>
  <c r="J122" i="2" s="1"/>
  <c r="J97" i="2" s="1"/>
  <c r="BK124" i="3"/>
  <c r="J124" i="3" s="1"/>
  <c r="J97" i="3" s="1"/>
  <c r="BK119" i="7"/>
  <c r="J119" i="7" s="1"/>
  <c r="J97" i="7" s="1"/>
  <c r="BK120" i="5"/>
  <c r="J120" i="5"/>
  <c r="J30" i="5" s="1"/>
  <c r="AG97" i="1" s="1"/>
  <c r="F33" i="2"/>
  <c r="AZ95" i="1" s="1"/>
  <c r="J33" i="6"/>
  <c r="AV98" i="1" s="1"/>
  <c r="AT98" i="1" s="1"/>
  <c r="BA94" i="1"/>
  <c r="W30" i="1" s="1"/>
  <c r="F33" i="7"/>
  <c r="AZ99" i="1" s="1"/>
  <c r="BD94" i="1"/>
  <c r="W33" i="1" s="1"/>
  <c r="J33" i="2"/>
  <c r="AV95" i="1" s="1"/>
  <c r="AT95" i="1" s="1"/>
  <c r="J33" i="3"/>
  <c r="AV96" i="1" s="1"/>
  <c r="AT96" i="1" s="1"/>
  <c r="F33" i="3"/>
  <c r="AZ96" i="1" s="1"/>
  <c r="J33" i="5"/>
  <c r="AV97" i="1" s="1"/>
  <c r="AT97" i="1" s="1"/>
  <c r="F33" i="5"/>
  <c r="AZ97" i="1" s="1"/>
  <c r="F33" i="6"/>
  <c r="AZ98" i="1"/>
  <c r="J33" i="7"/>
  <c r="AV99" i="1"/>
  <c r="AT99" i="1"/>
  <c r="BC94" i="1"/>
  <c r="W32" i="1" s="1"/>
  <c r="BB94" i="1"/>
  <c r="W31" i="1" s="1"/>
  <c r="BK123" i="3" l="1"/>
  <c r="J123" i="3" s="1"/>
  <c r="J96" i="3" s="1"/>
  <c r="J125" i="6"/>
  <c r="J97" i="6"/>
  <c r="BK121" i="2"/>
  <c r="J121" i="2"/>
  <c r="J30" i="2" s="1"/>
  <c r="AG95" i="1" s="1"/>
  <c r="BK118" i="7"/>
  <c r="J118" i="7"/>
  <c r="J96" i="7" s="1"/>
  <c r="AN97" i="1"/>
  <c r="J96" i="5"/>
  <c r="J39" i="5"/>
  <c r="AU94" i="1"/>
  <c r="J30" i="6"/>
  <c r="AG98" i="1"/>
  <c r="AZ94" i="1"/>
  <c r="W29" i="1" s="1"/>
  <c r="AW94" i="1"/>
  <c r="AK30" i="1" s="1"/>
  <c r="AY94" i="1"/>
  <c r="AX94" i="1"/>
  <c r="J39" i="6" l="1"/>
  <c r="J39" i="2"/>
  <c r="J96" i="2"/>
  <c r="AN98" i="1"/>
  <c r="AN95" i="1"/>
  <c r="J30" i="7"/>
  <c r="AG99" i="1" s="1"/>
  <c r="J30" i="3"/>
  <c r="AG96" i="1" s="1"/>
  <c r="AV94" i="1"/>
  <c r="AK29" i="1" s="1"/>
  <c r="J39" i="3" l="1"/>
  <c r="J39" i="7"/>
  <c r="AN96" i="1"/>
  <c r="AN99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<sst xmlns="http://schemas.openxmlformats.org/spreadsheetml/2006/main" count="7049" uniqueCount="843">
  <si>
    <t>Export Komplet</t>
  </si>
  <si>
    <t/>
  </si>
  <si>
    <t>2.0</t>
  </si>
  <si>
    <t>ZAMOK</t>
  </si>
  <si>
    <t>False</t>
  </si>
  <si>
    <t>{be174e68-2178-4dd6-b4cb-062411aa98e5}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</si>
  <si>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</si>
  <si>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</si>
  <si>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</si>
  <si>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</si>
  <si>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</si>
  <si>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</si>
  <si>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</si>
  <si>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</si>
  <si>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2026/22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</si>
  <si>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</si>
  <si>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</si>
  <si>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</si>
  <si>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</si>
  <si>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</si>
  <si>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Břeclav</t>
  </si>
  <si>
    <t>Datum:</t>
  </si>
  <si>
    <t>Zadavatel:</t>
  </si>
  <si>
    <t>IČ:</t>
  </si>
  <si>
    <t>Povodí Moravy, s.p.</t>
  </si>
  <si>
    <t>DIČ:</t>
  </si>
  <si>
    <t>Uchazeč:</t>
  </si>
  <si>
    <t>Vyplň údaj</t>
  </si>
  <si>
    <t>Projektant:</t>
  </si>
  <si>
    <t>Ing. Adam Balažovič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</si>
  <si>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</si>
  <si>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</si>
  <si>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</si>
  <si>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</si>
  <si>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</si>
  <si>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</si>
  <si>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</si>
  <si>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</si>
  <si>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</si>
  <si>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</si>
  <si>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</si>
  <si>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</si>
  <si>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</si>
  <si>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</si>
  <si>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</si>
  <si>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</si>
  <si>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</si>
  <si>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</si>
  <si>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</si>
  <si>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</si>
  <si>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</si>
  <si>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</si>
  <si>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</si>
  <si>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</si>
  <si>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</si>
  <si>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</si>
  <si>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</si>
  <si>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</si>
  <si>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</si>
  <si>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</si>
  <si>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</si>
  <si>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</si>
  <si>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</si>
  <si>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</si>
  <si>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</si>
  <si>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</si>
  <si>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</si>
  <si>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</si>
  <si>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</si>
  <si>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</si>
  <si>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</si>
  <si>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</si>
  <si>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</si>
  <si>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</si>
  <si>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</si>
  <si>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</si>
  <si>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</si>
  <si>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Oboustranné napojení ramene D13</t>
  </si>
  <si>
    <t>STA</t>
  </si>
  <si>
    <t>1</t>
  </si>
  <si>
    <t>{b57e4a2c-5cca-489b-a426-e1970495f546}</t>
  </si>
  <si>
    <t>2</t>
  </si>
  <si>
    <t>SO-02-CZ</t>
  </si>
  <si>
    <t>Rozdělovací objekt</t>
  </si>
  <si>
    <t>{4042f3e7-8e21-466e-b4e2-831dba0e79b0}</t>
  </si>
  <si>
    <t>SO-04</t>
  </si>
  <si>
    <t>Dosypání ochranné hráze</t>
  </si>
  <si>
    <t>{56818fd8-e124-44d2-a977-c6fa5675c6a9}</t>
  </si>
  <si>
    <t>SO-05</t>
  </si>
  <si>
    <t>Zajištění komunikačního propojení ramene D13</t>
  </si>
  <si>
    <t>{3d6113e7-a191-4452-9b50-b7521d34c356}</t>
  </si>
  <si>
    <t>VRN</t>
  </si>
  <si>
    <t>Vedlejší rozpočtové náklady</t>
  </si>
  <si>
    <t>{a14c04f7-7160-453f-963e-7b792f2751b0}</t>
  </si>
  <si>
    <t>KRYCÍ LIST SOUPISU PRACÍ</t>
  </si>
  <si>
    <t>Objekt:</t>
  </si>
  <si>
    <t>SO-01 - Oboustranné napojení ramene D13</t>
  </si>
  <si>
    <t>REKAPITULACE ČLENĚNÍ SOUPISU PRACÍ</t>
  </si>
  <si>
    <t>Kód dílu - Popis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</si>
  <si>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</si>
  <si>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</si>
  <si>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</si>
  <si>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</si>
  <si>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</si>
  <si>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95 - Různé dokončovací konstrukce a práce pozemních staveb</t>
  </si>
  <si>
    <t xml:space="preserve">    998 - Přesun hmot</t>
  </si>
  <si>
    <t>SOUPIS PRACÍ</t>
  </si>
  <si>
    <t>PČ</t>
  </si>
  <si>
    <t>MJ</t>
  </si>
  <si>
    <t>Množství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</si>
  <si>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</si>
  <si>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</si>
  <si>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</si>
  <si>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</si>
  <si>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</si>
  <si>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</si>
  <si>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</si>
  <si>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</si>
  <si>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</si>
  <si>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</si>
  <si>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</si>
  <si>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</si>
  <si>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</si>
  <si>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</si>
  <si>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</si>
  <si>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</si>
  <si>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CS ÚRS 2024 01</t>
  </si>
  <si>
    <t>4</t>
  </si>
  <si>
    <t>224859018</t>
  </si>
  <si>
    <t>PP</t>
  </si>
  <si>
    <t>Odstranění křovin a stromů s odstraněním kořenů strojně průměru kmene do 100 mm v rovině nebo ve svahu sklonu terénu do 1:5, při celkové ploše přes 500 m2</t>
  </si>
  <si>
    <t>VV</t>
  </si>
  <si>
    <t>850</t>
  </si>
  <si>
    <t>Odstranění křovin - křoviny v místě zemních pilířů</t>
  </si>
  <si>
    <t>3</t>
  </si>
  <si>
    <t>Součet</t>
  </si>
  <si>
    <t>112101101</t>
  </si>
  <si>
    <t>Odstranění stromů listnatých průměru kmene přes 100 do 300 mm</t>
  </si>
  <si>
    <t>kus</t>
  </si>
  <si>
    <t>2117249952</t>
  </si>
  <si>
    <t>Odstranění stromů s odřezáním kmene a s odvětvením listnatých, průměru kmene přes 100 do 300 mm</t>
  </si>
  <si>
    <t>46</t>
  </si>
  <si>
    <t>Odstranění invazivních druhů dřevin - stromy o obvodu kmene menší než 80 cm</t>
  </si>
  <si>
    <t>112155311</t>
  </si>
  <si>
    <t>Štěpkování keřového porostu středně hustého s naložením</t>
  </si>
  <si>
    <t>1117521841</t>
  </si>
  <si>
    <t>Štěpkování s naložením na dopravní prostředek a odvozem do 20 km keřového porostu středně hustého</t>
  </si>
  <si>
    <t>112251101</t>
  </si>
  <si>
    <t>Odstranění pařezů průměru přes 100 do 300 mm</t>
  </si>
  <si>
    <t>-1721776784</t>
  </si>
  <si>
    <t>Odstranění pařezů strojně s jejich vykopáním nebo vytrháním průměru přes 100 do 300 mm</t>
  </si>
  <si>
    <t>5</t>
  </si>
  <si>
    <t>115101203</t>
  </si>
  <si>
    <t>Čerpání vody na dopravní výšku do 10 m průměrný přítok přes 1 000 do 2 000 l/min</t>
  </si>
  <si>
    <t>hod</t>
  </si>
  <si>
    <t>505761264</t>
  </si>
  <si>
    <t>Čerpání vody na dopravní výšku do 10 m s uvažovaným průměrným přítokem přes 1 000 do 2 000 l/min</t>
  </si>
  <si>
    <t>10*12</t>
  </si>
  <si>
    <t>Čerpání vody - počet dní x hodin denně - spodní část</t>
  </si>
  <si>
    <t>Čerpání vody - počet dní x hodin denně - horní část</t>
  </si>
  <si>
    <t>6</t>
  </si>
  <si>
    <t>115101303</t>
  </si>
  <si>
    <t>Pohotovost čerpací soupravy pro dopravní výšku do 10 m přítok přes 1 000 do 2 000 l/min</t>
  </si>
  <si>
    <t>den</t>
  </si>
  <si>
    <t>710169450</t>
  </si>
  <si>
    <t>Pohotovost záložní čerpací soupravy pro dopravní výšku do 10 m s uvažovaným průměrným přítokem přes 1 000 do 2 000 l/min</t>
  </si>
  <si>
    <t>10*2</t>
  </si>
  <si>
    <t>Počet dní x 2 strany (horní a dolní část)</t>
  </si>
  <si>
    <t>7</t>
  </si>
  <si>
    <t>121151125</t>
  </si>
  <si>
    <t>Sejmutí ornice plochy přes 500 m2 tl vrstvy přes 250 do 300 mm strojně</t>
  </si>
  <si>
    <t>832656014</t>
  </si>
  <si>
    <t>Sejmutí ornice strojně při souvislé ploše přes 500 m2, tl. vrstvy přes 250 do 300 mm</t>
  </si>
  <si>
    <t>2300</t>
  </si>
  <si>
    <t>Sejmutí humozní vrstvy zeminy ve spodní části ramene D13 - zemní pilíř mezi ramenem a řekou Dyjí (690 m3)</t>
  </si>
  <si>
    <t>2200</t>
  </si>
  <si>
    <t>Sejmutí humozní vrstvy zeminy v horní části ramene D13 - zemní pilíř mezi ramenem a řekou Dyjí (660 m3)</t>
  </si>
  <si>
    <t>8</t>
  </si>
  <si>
    <t>122251107</t>
  </si>
  <si>
    <t>Odkopávky a prokopávky nezapažené v hornině třídy těžitelnosti I skupiny 3 objem přes 5000 m3 strojně</t>
  </si>
  <si>
    <t>m3</t>
  </si>
  <si>
    <t>-671801033</t>
  </si>
  <si>
    <t>Odkopávky a prokopávky nezapažené strojně v hornině třídy těžitelnosti I skupiny 3 přes 5 000 m3</t>
  </si>
  <si>
    <t>11500-1350-3833,33</t>
  </si>
  <si>
    <t>Odkop zemních pilířů v horní i dolní části mezi ramenem D13 a řekou - celkové množství mínus humozní vrstva x mínus 1/3 výkopku je uvažována pod HPV</t>
  </si>
  <si>
    <t>9</t>
  </si>
  <si>
    <t>127751113</t>
  </si>
  <si>
    <t>Vykopávky pod vodou v hornině třídy těžitelnosti I a II skupiny 1 až 4 tl vrstvy přes 0,5 m objem přes 5000 m3 strojně</t>
  </si>
  <si>
    <t>1558239411</t>
  </si>
  <si>
    <t>Vykopávky pod vodou strojně na hloubku do 5 m pod projektem stanovenou hladinou vody v horninách třídy těžitelnosti I a II skupiny 1 až 4, průměrné tloušťky projektované vrstvy přes 0,50 m přes 5 000 m3</t>
  </si>
  <si>
    <t>11500/3</t>
  </si>
  <si>
    <t>Vykopávky pod hladinou spodní vody - pod HPV je předpoklad těžení 1/3</t>
  </si>
  <si>
    <t>10</t>
  </si>
  <si>
    <t>162351103</t>
  </si>
  <si>
    <t>Vodorovné přemístění přes 50 do 500 m výkopku/sypaniny z horniny třídy těžitelnosti I skupiny 1 až 3</t>
  </si>
  <si>
    <t>1167176233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</si>
  <si>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</si>
  <si>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1350*2</t>
  </si>
  <si>
    <t>Vodorovné přemístění humozní vrstvy zeminy - nejprve přesun na mezideponii, po dokončení prací použití na ohumusování dotčených ploch stav. mechanizac</t>
  </si>
  <si>
    <t>500*2</t>
  </si>
  <si>
    <t xml:space="preserve">Vodorovné přemístění zeminy na urovnávky terénu - nejprve přesun na mezideponii poté zpět </t>
  </si>
  <si>
    <t>500</t>
  </si>
  <si>
    <t>Vodorovné přemístění zeminy - přesun k SO 02 - vytvoření mezideponie</t>
  </si>
  <si>
    <t>11</t>
  </si>
  <si>
    <t>162651112</t>
  </si>
  <si>
    <t>Vodorovné přemístění přes 4 000 do 5000 m výkopku/sypaniny z horniny třídy těžitelnosti I skupiny 1 až 3</t>
  </si>
  <si>
    <t>-134012800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</si>
  <si>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</si>
  <si>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3150</t>
  </si>
  <si>
    <t>Odvoz přebytečné zeminy na dosypání ochranné hráze - přísyp mezi objektem Pohansko a zámečkem Lány -  začátek u zámečku Lány - délka přísypu cca 1 km</t>
  </si>
  <si>
    <t>162751114</t>
  </si>
  <si>
    <t>Vodorovné přemístění přes 6 000 do 7000 m výkopku/sypaniny z horniny třídy těžitelnosti I skupiny 1 až 3</t>
  </si>
  <si>
    <t>-101816043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</si>
  <si>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</si>
  <si>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6000/2</t>
  </si>
  <si>
    <t>Odvoz zeminy na dosypání ochranné hráze v k.ú. Lanžhot - začátek přísypu u Jiklínské cesty, pokračovat směrem k vodní ploše Hvězda - délka cca 1 km</t>
  </si>
  <si>
    <t>13</t>
  </si>
  <si>
    <t>162751115</t>
  </si>
  <si>
    <t>Vodorovné přemístění přes 7 000 do 8000 m výkopku/sypaniny z horniny třídy těžitelnosti I skupiny 1 až 3</t>
  </si>
  <si>
    <t>-480095863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</si>
  <si>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</si>
  <si>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14</t>
  </si>
  <si>
    <t>166151101</t>
  </si>
  <si>
    <t>Přehození neulehlého výkopku z horniny třídy těžitelnosti I skupiny 1 až 3 strojně</t>
  </si>
  <si>
    <t>-1368092964</t>
  </si>
  <si>
    <t>Přehození neulehlého výkopku strojně z horniny třídy těžitelnosti I, skupiny 1 až 3</t>
  </si>
  <si>
    <t>Přehození výkopku pod hladinou spodní vody - pod HPV je předpoklad těžení 1/3</t>
  </si>
  <si>
    <t>15</t>
  </si>
  <si>
    <t>167151111</t>
  </si>
  <si>
    <t>Nakládání výkopku z hornin třídy těžitelnosti I skupiny 1 až 3 přes 100 m3</t>
  </si>
  <si>
    <t>1457051433</t>
  </si>
  <si>
    <t>Nakládání, skládání a překládání neulehlého výkopku nebo sypaniny strojně nakládání, množství přes 100 m3, z hornin třídy těžitelnosti I, skupiny 1 až 3</t>
  </si>
  <si>
    <t>1350</t>
  </si>
  <si>
    <t>Naložení zeminy na mezideponii - humozní vrstva</t>
  </si>
  <si>
    <t>Naložení zeminy na mezideponii - zemina určená ke zpětnému urovnání dotčených ploch</t>
  </si>
  <si>
    <t>3833</t>
  </si>
  <si>
    <t>Naložení přehozeného výkopku</t>
  </si>
  <si>
    <t>16</t>
  </si>
  <si>
    <t>171251201</t>
  </si>
  <si>
    <t>Uložení sypaniny na skládky nebo meziskládky</t>
  </si>
  <si>
    <t>-446265853</t>
  </si>
  <si>
    <t>Uložení sypaniny na skládky nebo meziskládky bez hutnění s upravením uložené sypaniny do předepsaného tvaru</t>
  </si>
  <si>
    <t>Uložení zeminy určené k úpravě dotčených ploch stavební mechanizací</t>
  </si>
  <si>
    <t>9150</t>
  </si>
  <si>
    <t xml:space="preserve">Uložení zeminy na mezideponii u ochranných hrází </t>
  </si>
  <si>
    <t>17</t>
  </si>
  <si>
    <t>174251201</t>
  </si>
  <si>
    <t>Zásyp jam po pařezech D pařezů do 300 mm strojně</t>
  </si>
  <si>
    <t>1160095381</t>
  </si>
  <si>
    <t>Zásyp jam po pařezech strojně výkopkem z horniny získané při dobývání pařezů s hrubým urovnáním povrchu zasypávky průměru pařezu přes 100 do 300 mm</t>
  </si>
  <si>
    <t>23</t>
  </si>
  <si>
    <t>18</t>
  </si>
  <si>
    <t>181351113</t>
  </si>
  <si>
    <t>Rozprostření ornice tl vrstvy do 200 mm pl přes 500 m2 v rovině nebo ve svahu do 1:5 strojně</t>
  </si>
  <si>
    <t>722586382</t>
  </si>
  <si>
    <t>Rozprostření a urovnání ornice v rovině nebo ve svahu sklonu do 1:5 strojně při souvislé ploše přes 500 m2, tl. vrstvy do 200 mm</t>
  </si>
  <si>
    <t>6750</t>
  </si>
  <si>
    <t>Ohumusování dotčených ploch stavební mechanizací v tl. 0,2 m</t>
  </si>
  <si>
    <t>19</t>
  </si>
  <si>
    <t>181951111</t>
  </si>
  <si>
    <t>Úprava pláně v hornině třídy těžitelnosti I skupiny 1 až 3 bez zhutnění strojně</t>
  </si>
  <si>
    <t>-1680776478</t>
  </si>
  <si>
    <t>Úprava pláně vyrovnáním výškových rozdílů strojně v hornině třídy těžitelnosti I, skupiny 1 až 3 bez zhutnění</t>
  </si>
  <si>
    <t>2750</t>
  </si>
  <si>
    <t>Úprava dna ve znovunapojeném ramenu D13 - spodní část</t>
  </si>
  <si>
    <t>1850</t>
  </si>
  <si>
    <t>Úprava dna ve znovunapojeném ramenu D13 - horní část</t>
  </si>
  <si>
    <t>20</t>
  </si>
  <si>
    <t>182151111</t>
  </si>
  <si>
    <t>Svahování v zářezech v hornině třídy těžitelnosti I skupiny 1 až 3 strojně</t>
  </si>
  <si>
    <t>-1951566766</t>
  </si>
  <si>
    <t>Svahování trvalých svahů do projektovaných profilů strojně s potřebným přemístěním výkopku při svahování v zářezech v hornině třídy těžitelnosti I, skupiny 1 až 3</t>
  </si>
  <si>
    <t>2120</t>
  </si>
  <si>
    <t>Vysvahování břehů do projektovaných profilů dle PF - spodní část</t>
  </si>
  <si>
    <t>Vysvahování břehů do projektovaných profilů dle PF - horní část</t>
  </si>
  <si>
    <t>R5</t>
  </si>
  <si>
    <t>D+M Dočasná hrázka včetně potrubí pro převedení vody</t>
  </si>
  <si>
    <t>kpl</t>
  </si>
  <si>
    <t>-1590134235</t>
  </si>
  <si>
    <t>P</t>
  </si>
  <si>
    <t>Hrázka bude vybudována ve znovunapojeném ramenu D13</t>
  </si>
  <si>
    <t>Vodorovné konstrukce</t>
  </si>
  <si>
    <t>22</t>
  </si>
  <si>
    <t>457541111</t>
  </si>
  <si>
    <t>Filtrační vrstvy ze štěrkodrti bez zhutnění frakce od 0 až 22 do 0 až 63 mm</t>
  </si>
  <si>
    <t>-407838428</t>
  </si>
  <si>
    <t>Filtrační vrstvy jakékoliv tloušťky a sklonu ze štěrkodrti bez zhutnění, frakce od 0-22 do 0-63 mm</t>
  </si>
  <si>
    <t>75*5,4*0,15</t>
  </si>
  <si>
    <t>Filtrační vrstva pod opevnění na dolním konci ramene D13 - PF 1 až PF 4  - délka x šikmá délka x tl.</t>
  </si>
  <si>
    <t>30*5*0,15</t>
  </si>
  <si>
    <t>Filtrační vrstva pod opevnění - opevnění ,,špice,, ramene na dolním konci - délka x šikmá délka x tl.</t>
  </si>
  <si>
    <t xml:space="preserve">Filtrační vrstva pod opevnění - opevnění ,,špice,, ramene na horním konci - </t>
  </si>
  <si>
    <t>457971122</t>
  </si>
  <si>
    <t>Zřízení vrstvy z geotextilie o sklonu přes 10° do 35° š přes 3 do 7,5 m</t>
  </si>
  <si>
    <t>1953210387</t>
  </si>
  <si>
    <t>Zřízení vrstvy z geotextilie s přesahem bez připevnění k podkladu, s potřebným dočasným zatěžováním včetně zakotvení okraje o sklonu přes 10° do 35°, šířky geotextilie přes 3 do 7,5 m</t>
  </si>
  <si>
    <t>75*5,4</t>
  </si>
  <si>
    <t>Geotextilie pod rovnaninou na dolním konci ramene D13 - PF 1 až PF 4  - délka x šikmá délka</t>
  </si>
  <si>
    <t>30*5</t>
  </si>
  <si>
    <t>Geotextilie pod rovnaninou na dolním konci - opevnění ,,špice,, - délka x šikmá délka</t>
  </si>
  <si>
    <t>Geotextilie pod rovnaninou na horním konci ramene D13  - opevnění ,,špice,, - délka x šikmá délka</t>
  </si>
  <si>
    <t>24</t>
  </si>
  <si>
    <t>M</t>
  </si>
  <si>
    <t>69311082</t>
  </si>
  <si>
    <t>geotextilie netkaná separační, ochranná, filtrační, drenážní PP 500g/m2</t>
  </si>
  <si>
    <t>2115808652</t>
  </si>
  <si>
    <t>705*1,08 'Přepočtené koeficientem množství</t>
  </si>
  <si>
    <t>25</t>
  </si>
  <si>
    <t>463211152</t>
  </si>
  <si>
    <t>Rovnanina objemu přes 3 m3 z lomového kamene tříděného hmotnosti přes 80 do 200 kg s urovnáním líce</t>
  </si>
  <si>
    <t>35446518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</si>
  <si>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</si>
  <si>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75*5,4*0,5</t>
  </si>
  <si>
    <t>Opevnění břehů rovnaninou na dolním konci ramene D13 - PF 1 až PF 4  - délka x šikmá délka x tl., z 80 % budou použity kameny o hm. min. 150 kg</t>
  </si>
  <si>
    <t>30*5*0,5</t>
  </si>
  <si>
    <t>Opevnění břehů rovnaninou na dolním konci - opevnění ,,špice,, - délka x šikmá délka x tl., z 80 % budou použity kameny o hm. min. 150 kg</t>
  </si>
  <si>
    <t>Opevnění břehů rovnaninou na horním konci ramene D13  - opevnění ,,špice,, - délka x šikmá délka x tl., z 80 % budou použity kameny o hm. min. 150 kg</t>
  </si>
  <si>
    <t>95</t>
  </si>
  <si>
    <t>Různé dokončovací konstrukce a práce pozemních staveb</t>
  </si>
  <si>
    <t>26</t>
  </si>
  <si>
    <t>R7</t>
  </si>
  <si>
    <t>Likvidace dřevních zbytků</t>
  </si>
  <si>
    <t>-112830996</t>
  </si>
  <si>
    <t>Poznámka k položce:_x000D_
V rámci položky dojde k likvidaci dřevních zbytků z pokácených stromů a keřů._x000D_
Položka obsahuje vodorovný i svislý přesun, uložení a veškerou manipulaci s dřevem spojenou. _x000D_
Přesun dřevních zbytků do 10 km._x000D_
Pořezání na požadované délky.</t>
  </si>
  <si>
    <t>27</t>
  </si>
  <si>
    <t>r8</t>
  </si>
  <si>
    <t>D+M Mrtvé dřevo do znovunapojených ramen</t>
  </si>
  <si>
    <t>-1655782211</t>
  </si>
  <si>
    <t>V rámci položky dojde k rozmístění mrtvého dřeva do znovunapojených ramen. 
Položka obsahuje vodorovný i svislý přesun, uložení a veškerou manipulaci s dřevem spojenou. Dřeviny  nesmí být napuštěny nebo natřeny ochranými nátěry nebo postřiky proti houbám.
Předpokládané množství:
Přesné množství bude odsouhlaseno investorem akce.</t>
  </si>
  <si>
    <t>998</t>
  </si>
  <si>
    <t>Přesun hmot</t>
  </si>
  <si>
    <t>28</t>
  </si>
  <si>
    <t>998332011</t>
  </si>
  <si>
    <t>Přesun hmot pro úpravy vodních toků a kanály</t>
  </si>
  <si>
    <t>t</t>
  </si>
  <si>
    <t>971481334</t>
  </si>
  <si>
    <t>Přesun hmot pro úpravy vodních toků a kanály, hráze rybníků apod. dopravní vzdálenost do 500 m</t>
  </si>
  <si>
    <t>SO-02-CZ - Rozdělovací objekt</t>
  </si>
  <si>
    <t xml:space="preserve">    2 - Zakládání</t>
  </si>
  <si>
    <t xml:space="preserve">    3 - Svislé a kompletní konstrukce</t>
  </si>
  <si>
    <t>-1423764421</t>
  </si>
  <si>
    <t>Čerpání vody - počet dní x hodin denně - 1/2 CZ a 1/2 AT</t>
  </si>
  <si>
    <t>776046378</t>
  </si>
  <si>
    <t>- 1/2 CZ a 1/2 AT</t>
  </si>
  <si>
    <t>-857599786</t>
  </si>
  <si>
    <t>(130*3,1)/2</t>
  </si>
  <si>
    <t>Výkop dna mezi štětovnicemi - plocha x výška - 1/2 CZ a 1/2 AT</t>
  </si>
  <si>
    <t>(20*23)/2</t>
  </si>
  <si>
    <t>Výkop skluzu za vývarem - plocha x průměrná šířka - 1/2 CZ a 1/2 AT</t>
  </si>
  <si>
    <t>(31*1,50*0,8)/2</t>
  </si>
  <si>
    <t>Práh na konci za vývarem - prům. délka x šířka x tl. - 1/2 CZ a 1/2 AT</t>
  </si>
  <si>
    <t>(25*28)/2</t>
  </si>
  <si>
    <t>Skluz před vývarem - plocha x průměrná šířka - 1/2 CZ a 1/2 AT</t>
  </si>
  <si>
    <t>(10*40)/2</t>
  </si>
  <si>
    <t>Výkop pod konstrukcí stupně - plocha x průměrná délka - 1/2 CZ a 1/2 AT</t>
  </si>
  <si>
    <t>153111114</t>
  </si>
  <si>
    <t>Příčné řezání ocelových zaberaněných štětovnic z terénu</t>
  </si>
  <si>
    <t>1156231811</t>
  </si>
  <si>
    <t>Úprava ocelových štětovnic pro štětové stěny řezání z terénu, štětovnic zaberaněných příčné</t>
  </si>
  <si>
    <t>20/2</t>
  </si>
  <si>
    <t>Seříznutí štětovnic VL 605 - dl. 4,0, š. 0,6 m, celkem ks - 1/2 CZ a 1/2 AT</t>
  </si>
  <si>
    <t>24/2</t>
  </si>
  <si>
    <t>Seříznutí štětovnic VL 605 - dl. 8,0 x š.0,6 m, celkem ks - 1/2 CZ a 1/2 AT</t>
  </si>
  <si>
    <t>16/2</t>
  </si>
  <si>
    <t>Seříznutí štětovnic VL 605 - střed - dl. 12,0 x š.0,6 m, celkem ks - 1/2 CZ a 1/2 AT</t>
  </si>
  <si>
    <t>Seříznutí štětovnic VL 605 - dl. 12,0 x š.0,6 m, celkem ks - 1/2 CZ a 1/2 AT</t>
  </si>
  <si>
    <t>153112111</t>
  </si>
  <si>
    <t>Nastražení ocelových štětovnic dl do 10 m ve standardních podmínkách z terénu</t>
  </si>
  <si>
    <t>-986769332</t>
  </si>
  <si>
    <t>Zřízení beraněných stěn z ocelových štětovnic z terénu nastražení štětovnic ve standardních podmínkách, délky do 10 m</t>
  </si>
  <si>
    <t>(6,0*4*1)</t>
  </si>
  <si>
    <t>Nastražení štětovnic VL 605 - dl. 4,0 x š.0,6 m, šířka stěny x výška x CZ strana, celkem 10 ks po 4 m</t>
  </si>
  <si>
    <t>(7,2*8,0*1)</t>
  </si>
  <si>
    <t>Nastražení štětovnic VL 605 - dl. 8,0 x š.0,6 m, šířka stěny x výška x CZ strana, celkem 12 ks po 8 m</t>
  </si>
  <si>
    <t>153112111-R</t>
  </si>
  <si>
    <t>Nastražení dřevěných pilot dl do 10 m ve standardních podmínkách z terénu</t>
  </si>
  <si>
    <t>m</t>
  </si>
  <si>
    <t>-53290103</t>
  </si>
  <si>
    <t>Zřízení beraněných stěn z dřevěných pilot  z terénu nastražení dřevěných pilot ve standardních podmínkách, délky do 10 m</t>
  </si>
  <si>
    <t>12*4*2</t>
  </si>
  <si>
    <t>Dřevěné piloty - počet ks 1 strana x délka kůlu x počet stran na území CZ</t>
  </si>
  <si>
    <t>16*9*2</t>
  </si>
  <si>
    <t>153112112</t>
  </si>
  <si>
    <t>Nastražení ocelových štětovnic dl přes 10 m ve standardních podmínkách z terénu</t>
  </si>
  <si>
    <t>1354646832</t>
  </si>
  <si>
    <t>Zřízení beraněných stěn z ocelových štětovnic z terénu nastražení štětovnic ve standardních podmínkách, délky přes 10 m</t>
  </si>
  <si>
    <t>(6,0*12,0*1)</t>
  </si>
  <si>
    <t>Nastražení štětovnic VL 605 - dl. 12,0 x š.0,6 m, šířka stěny x výška x CZ strana, celkem 10 ks po 12 m</t>
  </si>
  <si>
    <t>(4,8*12,0*1)</t>
  </si>
  <si>
    <t>Nastražení štětovnic VL 605 - STŘED - dl. 12,0 x š.0,6 m, šířka stěny x výška x CZ strana, celkem 8 ks po 12 m</t>
  </si>
  <si>
    <t>153112121</t>
  </si>
  <si>
    <t>Zaberanění ocelových štětovnic na dl do 4 m ve standardních podmínkách z terénu</t>
  </si>
  <si>
    <t>1245322519</t>
  </si>
  <si>
    <t>Zřízení beraněných stěn z ocelových štětovnic z terénu zaberanění štětovnic ve standardních podmínkách, délky do 4 m</t>
  </si>
  <si>
    <t>Zaberanění štětovnic VL 605 - dl. 4,0 x š.0,6 m, šířka stěny x výška x strana na území cz, celkem 10 ks po 4 m</t>
  </si>
  <si>
    <t>153112122</t>
  </si>
  <si>
    <t>Zaberanění ocelových štětovnic na dl do 8 m ve standardních podmínkách z terénu</t>
  </si>
  <si>
    <t>-195552418</t>
  </si>
  <si>
    <t>Zřízení beraněných stěn z ocelových štětovnic z terénu zaberanění štětovnic ve standardních podmínkách, délky do 8 m</t>
  </si>
  <si>
    <t>Zaberanění štětovnic VL 605 - dl. 8,0 x š.0,6 m, šířka stěny x výška x strana na území CZ, celkem 12 ks po 8 m</t>
  </si>
  <si>
    <t>153112123</t>
  </si>
  <si>
    <t>Zaberanění ocelových štětovnic na dl do 12 m ve standardních podmínkách z terénu</t>
  </si>
  <si>
    <t>1984523268</t>
  </si>
  <si>
    <t>Zřízení beraněných stěn z ocelových štětovnic z terénu zaberanění štětovnic ve standardních podmínkách, délky do 12 m</t>
  </si>
  <si>
    <t>Zaberanění štětovnic VL 605 - dl. 12,0 x š.0,6 m, šířka stěny x výška x strana na území CZ, celkem 10 ks po 12 m</t>
  </si>
  <si>
    <t>Zaberanění štětovnic VL 605 - STŘED - dl. 12,0 x š.0,6 m, šířka stěny x výška x strana na území CZ, celkem 8 ks po 12 m</t>
  </si>
  <si>
    <t>162251102</t>
  </si>
  <si>
    <t>Vodorovné přemístění přes 20 do 50 m výkopku/sypaniny z horniny třídy těžitelnosti I skupiny 1 až 3</t>
  </si>
  <si>
    <t>-1454497350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</si>
  <si>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</si>
  <si>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Dovoz zbývající množství výkopku potřebního k zásypu - zemina z SO 01 - přesun z mezideponie</t>
  </si>
  <si>
    <t>2073575347</t>
  </si>
  <si>
    <t>(2000*2)/2</t>
  </si>
  <si>
    <t>Vodorovné přemístění zeminy určené k zásypu - nejprve přesun na mezideponii, po dokončení objektu použití na zásyp za dřevěné piloty - 1/2 na území CZ</t>
  </si>
  <si>
    <t>163112124-R</t>
  </si>
  <si>
    <t>Zaberanění dřevěných pilot o průměru 0,3 m dl 4 m ve standardních podmínkách z terénu</t>
  </si>
  <si>
    <t>-219950146</t>
  </si>
  <si>
    <t>12*2*4</t>
  </si>
  <si>
    <t>Dřevěné piloty - počet ks 1 strana x počet stran na území CZ x délka kůlu</t>
  </si>
  <si>
    <t>163112124-R2</t>
  </si>
  <si>
    <t>Zaberanění dřevěných pilot o průměru 0,3 m dl do 9 m ve standardních podmínkách z terénu</t>
  </si>
  <si>
    <t>67456886</t>
  </si>
  <si>
    <t>16*2*9</t>
  </si>
  <si>
    <t>-1228063380</t>
  </si>
  <si>
    <t>2000/2</t>
  </si>
  <si>
    <t>Přehození výkopku pod hladinou spodní vody - 1/2 na území CZ a 1/2 na území AT</t>
  </si>
  <si>
    <t>1915804117</t>
  </si>
  <si>
    <t>Naložení výkopku na mezideponii - výkopek určený k uložení za zemní piloty - výkopek z SO 01</t>
  </si>
  <si>
    <t>171151131</t>
  </si>
  <si>
    <t>Uložení sypaniny z hornin nesoudržných a soudržných střídavě do násypů zhutněných strojně</t>
  </si>
  <si>
    <t>1227253719</t>
  </si>
  <si>
    <t>Uložení sypanin do násypů strojně s rozprostřením sypaniny ve vrstvách a s hrubým urovnáním zhutněných z hornin nesoudržných a soudržných střídavě ukládaných</t>
  </si>
  <si>
    <t>1000+500</t>
  </si>
  <si>
    <t>Množství zeminy uložené do prostoru za dřevěné piloty</t>
  </si>
  <si>
    <t>-1803513847</t>
  </si>
  <si>
    <t>1000</t>
  </si>
  <si>
    <t>Uložení zeminy na mezideponii - zemina určená k zásypu kolem rozdělovacího objektu (CZ)</t>
  </si>
  <si>
    <t>181951112</t>
  </si>
  <si>
    <t>Úprava pláně v hornině třídy těžitelnosti I skupiny 1 až 3 se zhutněním strojně</t>
  </si>
  <si>
    <t>-2004658150</t>
  </si>
  <si>
    <t>Úprava pláně vyrovnáním výškových rozdílů strojně v hornině třídy těžitelnosti I, skupiny 1 až 3 se zhutněním</t>
  </si>
  <si>
    <t>140/2</t>
  </si>
  <si>
    <t>Úprava dna mezi štětovnicemi - plocha - 1/2 na území CZ a 1/2 na území AT</t>
  </si>
  <si>
    <t>(33,5*1,50)/2</t>
  </si>
  <si>
    <t>Úprava dna na konci za vývarem - prům. délka x šířka - 1/2 na území CZ a 1/2 na území AT</t>
  </si>
  <si>
    <t>(10*38)/2</t>
  </si>
  <si>
    <t>Úprava dna pod konstrukcí stupně - plocha x průměrná délka - 1/2 na území CZ a 1/2 na území AT</t>
  </si>
  <si>
    <t>500/2</t>
  </si>
  <si>
    <t>Úprava dna kolem objektu - plocha - 1/2 na území CZ a 1/2 na území AT</t>
  </si>
  <si>
    <t>704741065</t>
  </si>
  <si>
    <t>Úprava dna skluzu za vývarem - plocha x průměrná šířka - 1/2 na území CZ a 1/2 na území AT</t>
  </si>
  <si>
    <t>Úprava dna skluzu před vývarem - plocha x průměrná šířka - 1/2 na území CZ a 1/2 na území AT</t>
  </si>
  <si>
    <t>R4</t>
  </si>
  <si>
    <t>D+M Dočasné hrázky</t>
  </si>
  <si>
    <t>-86467038</t>
  </si>
  <si>
    <t>Dočasné hrázky</t>
  </si>
  <si>
    <t>Poznámka k položce:_x000D_
Položka obsahuje:_x000D_
Na vytvoření jedné hrázky je potřeba cca 500 m3 zeminy. _x000D_
Bude použita vytěžená zemina z napojeného ramene._x000D_
Po dokončení stavby bude hrázka z vodního toku odstraněna a zemina bude odvezena na dosypání ochranné hráze, popř. bude uložena  za dřevěné piloty k rozdělovacímu objektu. _x000D_
V rámci položky je započítán vodorovný i svislý přesun materiálu - na staveništi i mimo něj._x000D_
Položka zahrnuje montáž i demontáž dočasné konstrukce.</t>
  </si>
  <si>
    <t>Dočasné hrázky budou vybudovány v korytě řeky Dyje</t>
  </si>
  <si>
    <t>Zakládání</t>
  </si>
  <si>
    <t>226111213</t>
  </si>
  <si>
    <t>Vrty velkoprofilové svislé nezapažené D přes 400 do 450 mm hl přes 5 m hornina III</t>
  </si>
  <si>
    <t>-1509358598</t>
  </si>
  <si>
    <t>Velkoprofilové vrty náběrovým vrtáním svislé nezapažené průměru přes 400 do 450 mm, v hl přes 5 m v hornině tř. III</t>
  </si>
  <si>
    <t>12*1*2</t>
  </si>
  <si>
    <t>Předvrtání štětovnic - štětovnice o délce 8,0 m, předvrtání 2 metrů - počet kusů x strana na území CZ x 2 metry</t>
  </si>
  <si>
    <t>18*1*4</t>
  </si>
  <si>
    <t>Předvrtání štětovnic - štětovnice o délce 12,0 m, předvrtání 4 metrů - počet kusů x strana na území CZ x 4 metry</t>
  </si>
  <si>
    <t>16*2*2</t>
  </si>
  <si>
    <t>Předvrtání pilot - piloty o délce 9,0 m, případné předvrtání 2 metrů - počet kusů x 2 strany na území CZ x 2 metry</t>
  </si>
  <si>
    <t>Svislé a kompletní konstrukce</t>
  </si>
  <si>
    <t>R1</t>
  </si>
  <si>
    <t>Ocelové štětovnice VL 605 dodávka</t>
  </si>
  <si>
    <t>1448983986</t>
  </si>
  <si>
    <t>Ocelové štětovnice VL 600 dodávka</t>
  </si>
  <si>
    <t xml:space="preserve">Poznámka k položce:_x000D_
Položka obsahuje:_x000D_
Dodávku štětovnic VL 600_x000D_
Dopravu na staveniště_x000D_
Svislý i vodorovný přesun po staveništi_x000D_
</t>
  </si>
  <si>
    <t>(4,8*12*1)*0,1373</t>
  </si>
  <si>
    <t>Štětovnice VL 605 (délka 12 m) - střed - dl. 4,8 x 0,6 m, hm. profilu 137,3 kg/m2, šířka stěny x výška x strana na území CZ* hmotnost (8 ks x 1 str.)</t>
  </si>
  <si>
    <t>(6,0*12*1)*0,1373</t>
  </si>
  <si>
    <t>Štětovnice VL 605 (délka 12 m) - dl. 6,0 x š. 0,6 m, hm. profilu 137,3 kg/m2, šířka stěny x výška x strana na území CZ* hmotnost (10 ks x 1 str.)</t>
  </si>
  <si>
    <t>(7,2*8*1)*0,1373</t>
  </si>
  <si>
    <t>Štětovnice VL 605 (délka 8 m) - délka - dl. 8,0 x š. 0,6 m, hm. profilu 137,3 kg/m2, šířka stěny x výška x strana na území CZ*hmotnost (12 ks x 1str.)</t>
  </si>
  <si>
    <t>(6,0*4*1)*0,1373</t>
  </si>
  <si>
    <t>Štětovnice VL 605 (délka 4 m) - dl. 4,0 x š.0,6 m, hm. profilu 137,3 kg/m2, šířka stěny x výška x strana na území CZ*hmotnost (10 ks x 1 str.)</t>
  </si>
  <si>
    <t>R2</t>
  </si>
  <si>
    <t>Dřevěné piloty průměr 25-30 cm, délky 9 m</t>
  </si>
  <si>
    <t>641296310</t>
  </si>
  <si>
    <t xml:space="preserve">Poznámka k položce:_x000D_
Položka obsahuje:_x000D_
Dodávku dřevěných pilot_x000D_
Dopravu na staveniště_x000D_
Svislý i vodorovný přesun po staveništi_x000D_
Dřevěné piloty budou z tvrdého dřeva - dub, akát..._x000D_
</t>
  </si>
  <si>
    <t>R3</t>
  </si>
  <si>
    <t>Dřevěné piloty průměr 25-30 cm, délky 4 m</t>
  </si>
  <si>
    <t>43053609</t>
  </si>
  <si>
    <t>Dřevěné piloty - počet ks 1 strana x  počet stran na území CZ x délka kůlu</t>
  </si>
  <si>
    <t>-1868947327</t>
  </si>
  <si>
    <t>(130/2)*0,2</t>
  </si>
  <si>
    <t>Filtrační podsyp pod opevněním dna kolem štětovnic - plocha x tl. opevnění - změřeno v digitální verzi PD - 1/2 na území CZ a 1/2 na území AT</t>
  </si>
  <si>
    <t>(22*11,3/2)*0,2</t>
  </si>
  <si>
    <t>Filtrační podsyp pod opevnění skluzu za vývarem - prům. šířka x šikmá délka x tl. -  70 % kamene bude mít hm. min. 350 kg 1/2 CZ, 1/2 AT</t>
  </si>
  <si>
    <t>(31*1,5/2)*0,2</t>
  </si>
  <si>
    <t>Filtrační podsyp pod opevněním skluzu pod prahem na konci opevnění - šířka x délka x tl. -  70 % kamene bude mít hm. min. 350 kg 1/2 CZ, 1/2 AT</t>
  </si>
  <si>
    <t>(15,2*27/2)*0,2</t>
  </si>
  <si>
    <t>Filtrační podsyp pod balvanitý skluz před vývarem - skluz bez kce. prahu - šikmá délka x prům. šířka x tl. 1/2 CZ, 1/2 AT</t>
  </si>
  <si>
    <t>(3,0*36)/2</t>
  </si>
  <si>
    <t>Filtrační podsyp pod tělesem balvanitého stupně - plocha x prům. šířka, 1/2 AT</t>
  </si>
  <si>
    <t>435731573</t>
  </si>
  <si>
    <t>130/2</t>
  </si>
  <si>
    <t>Zřízení vrstvy z geotextilie - pod opevnění kolem štětovnic - plocha - změřeno v digitální verzi PD - 1/2 CZ a 1/2 AT</t>
  </si>
  <si>
    <t>(22*11,3)/2</t>
  </si>
  <si>
    <t>Zřízení vrstvy z geotextilie - pod opevnění skluzu za vývarem - prům. šířka x šikmá délka - 1/2 CZ a 1/2 AT</t>
  </si>
  <si>
    <t>(31*1,5)/2</t>
  </si>
  <si>
    <t>Zřízení vrstvy z geotextilie - pod prahem na konci opevnění - šířka x délka - 1/2 CZ a 1/2 AT</t>
  </si>
  <si>
    <t>(15,2*27)/2</t>
  </si>
  <si>
    <t>Zřízení vrstvy z geotextilie - pod opevnění balvanitého skluzu - před vývarem - skluz bez kce. prahu - šikmá délka x šířka - 1/2 CZ a 1/2 AT</t>
  </si>
  <si>
    <t>(12*36)/2</t>
  </si>
  <si>
    <t>Geotextilie pod tělesem balvanitého stupně - konstrukce stupně - šířka x délka - 1/2 CZ a 1/2 AT</t>
  </si>
  <si>
    <t>1223045492</t>
  </si>
  <si>
    <t>633,75*1,08 'Přepočtené koeficientem množství</t>
  </si>
  <si>
    <t>29</t>
  </si>
  <si>
    <t>463211153</t>
  </si>
  <si>
    <t>Rovnanina objemu přes 3 m3 z lomového kamene tříděného hmotnosti přes 200 do 500 kg s urovnáním líce</t>
  </si>
  <si>
    <t>-1370164337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</si>
  <si>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</si>
  <si>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(130*0,6)/2</t>
  </si>
  <si>
    <t>Opevnění dna kolem štětovnic - plocha x tl. opevnění - změřeno v digitální verzi PD - 70 % kamene bude mít hm. min. 350 kg</t>
  </si>
  <si>
    <t>(22*11,3*0,5)/2</t>
  </si>
  <si>
    <t>Opevnění skluzu za vývarem - prům. šířka x šikmá délka x tl. -  70 % kamene bude mít hm. min. 350 kg</t>
  </si>
  <si>
    <t>(31*1,5*0,5)/2</t>
  </si>
  <si>
    <t>Práh na konci opevnění - šířka x délka x tl. -  70 % kamene bude mít hm. min. 350 kg</t>
  </si>
  <si>
    <t>30</t>
  </si>
  <si>
    <t>467510111-R</t>
  </si>
  <si>
    <t>Balvanitý skluz z lomového kamene tl 600 až 1200 mm</t>
  </si>
  <si>
    <t>-1612079856</t>
  </si>
  <si>
    <t>Balvanitý skluz z lomového kamene  hmotnosti kamene jednotlivě přes 300 do 3000 kg s proštěrkováním tl. vrstvy 600 až 1200 mm</t>
  </si>
  <si>
    <t>(15,2*27*0,6)/2</t>
  </si>
  <si>
    <t>Balvanitý skluz před vývarem - skluz bez kce. prahu - šikmá délka x prům. šířka x tl. - 1/2 CZ a 1/2 AT</t>
  </si>
  <si>
    <t>(18*36)/2</t>
  </si>
  <si>
    <t>Těleso balvanitého stupně - konstrukce stupně - plocha x šířka - 1/2 CZ a 1/2 AT</t>
  </si>
  <si>
    <t>31</t>
  </si>
  <si>
    <t>D+M Dřevěná konstrukce zamezující vypadávání zeminy</t>
  </si>
  <si>
    <t>-85841143</t>
  </si>
  <si>
    <t>32</t>
  </si>
  <si>
    <t>2004047758</t>
  </si>
  <si>
    <t>SO-04 - Dosypání ochranné hráze</t>
  </si>
  <si>
    <t>2016275270</t>
  </si>
  <si>
    <t>750+500</t>
  </si>
  <si>
    <t>Případné odstranění nezapojených keřových porostů, které jsou v kolizi s přísypem hráze</t>
  </si>
  <si>
    <t>-1526924373</t>
  </si>
  <si>
    <t>35</t>
  </si>
  <si>
    <t>Případné odstranění dřevin, které jsou v kolizi se stavbou - jedná se o dřeviny s obvodem kmene menší než 80 cm</t>
  </si>
  <si>
    <t>1583052124</t>
  </si>
  <si>
    <t>1250</t>
  </si>
  <si>
    <t>1920114246</t>
  </si>
  <si>
    <t>121151123</t>
  </si>
  <si>
    <t>Sejmutí ornice plochy přes 500 m2 tl vrstvy do 200 mm strojně</t>
  </si>
  <si>
    <t>859690427</t>
  </si>
  <si>
    <t>Sejmutí ornice strojně při souvislé ploše přes 500 m2, tl. vrstvy do 200 mm</t>
  </si>
  <si>
    <t>1000*7,1</t>
  </si>
  <si>
    <t>Sejmutí travního drnu ze vzdušného líce hráze - přísyp hráze v k.ú. Lanžhot - délka x šikmá délka, tl. 0,2 m (1 420 m3), ukládka 3000 m3 zeminy z D13</t>
  </si>
  <si>
    <t>1000*7,2</t>
  </si>
  <si>
    <t>Sejmutí travního drnu ze vzdušného líce hráze - přísyp hráze v k.ú. Lanžhot - délka x šikmá délka, tl. 0,2 m (1 440 m3), ukládka 3000 m3 zeminy z D13</t>
  </si>
  <si>
    <t>1050*6,9</t>
  </si>
  <si>
    <t>Sejmutí travního drnu ze vzdušného líce hráze - přísyp hráze v k.ú. Břeclav - délka x šikmá délka, tl. 0,2 m (1449 m3), ukládka 3 150 m3 zeminy z D13</t>
  </si>
  <si>
    <t>1046048679</t>
  </si>
  <si>
    <t>1420*2</t>
  </si>
  <si>
    <t>Vodorovné přemístění sejmuté humozní vrstvy zeminy - první přesun na mezideponii, po dokončení prací zpětný přesun na ohumusování hráze - množství x 2</t>
  </si>
  <si>
    <t>1440*2</t>
  </si>
  <si>
    <t>1449*2</t>
  </si>
  <si>
    <t xml:space="preserve">Vodorovný přesun zeminy přivezené z ramene </t>
  </si>
  <si>
    <t>933286736</t>
  </si>
  <si>
    <t>1420</t>
  </si>
  <si>
    <t>Naložení humozní vrstvy určené k ohumusování hráze a dotčených ploch stavební mechanizací - nakládka na mezideponii (Lanžhot)</t>
  </si>
  <si>
    <t>1440</t>
  </si>
  <si>
    <t>1449</t>
  </si>
  <si>
    <t>Naložení humozní vrstvy určené k ohumusování hráze a dotčených ploch stavební mechanizací - nakládka na mezideponii (Břeclav)</t>
  </si>
  <si>
    <t>Naložení zeminy určené k dosypání hrází na mezideponii</t>
  </si>
  <si>
    <t>171103202</t>
  </si>
  <si>
    <t>Uložení sypanin z horniny třídy těžitelnosti I a II skupiny 1 až 4 do hrází nádrží se zhutněním 100 % PS C s příměsí jílu přes 20 do 50 %</t>
  </si>
  <si>
    <t>-635071510</t>
  </si>
  <si>
    <t>Uložení netříděných sypanin do zemních hrází z hornin třídy těžitelnosti I a II, skupiny 1 až 4 pro jakoukoliv šířku koruny přehradních a jiných vodních nádrží se zhutněním do 100 % PS - koef. C s příměsí jílové hlíny přes 20 do 50 % objemu</t>
  </si>
  <si>
    <t>3000+420</t>
  </si>
  <si>
    <t>Přisypání ochranné hráze - vzdušný líc - k.ú. Lanžhot, bude použita vhodná jílovitá zemina, zemina bude zbavena všech organických zbytků</t>
  </si>
  <si>
    <t>3000+440</t>
  </si>
  <si>
    <t>3150+(1449-997,5)</t>
  </si>
  <si>
    <t>Přisypání ochranné hráze - vzdušný líc - k.ú. Břeclav, bude použita vhodná jílovitá zemina, zemina bude zbavena všech organických zbytků</t>
  </si>
  <si>
    <t>-1220021781</t>
  </si>
  <si>
    <t xml:space="preserve">Uložení travního drnu na mezideponii - sejmutá humozní vrstva z úseku hráze v k.ú. Lanžhot </t>
  </si>
  <si>
    <t>Uložení travního drnu na mezideponii - sejmutá humozní vrstva z úseku hráze v k.ú. Břeclav</t>
  </si>
  <si>
    <t>-472780487</t>
  </si>
  <si>
    <t>181006121</t>
  </si>
  <si>
    <t>Rozprostření zemin tl vrstvy do 0,1 m schopných zúrodnění ve sklonu přes 1:5</t>
  </si>
  <si>
    <t>-1955754870</t>
  </si>
  <si>
    <t>Rozprostření zemin schopných zúrodnění ve sklonu přes 1:5, tloušťka vrstvy do 0,10 m</t>
  </si>
  <si>
    <t>1000*10,0</t>
  </si>
  <si>
    <t>Ohumusování vzdušného líce hráze - délka x prům. šikmá délka nového svahu - úsek v k.ú. Lanžhot, (1000 m3)</t>
  </si>
  <si>
    <t>1000*10</t>
  </si>
  <si>
    <t>1050*9,5</t>
  </si>
  <si>
    <t>Ohumusování vzdušného líce hráze - délka x prům. šikmá délka nového svahu - úsek v k.ú. Břeclav, (997,5 m3)</t>
  </si>
  <si>
    <t>181451131</t>
  </si>
  <si>
    <t>Založení parkového trávníku výsevem pl přes 1000 m2 v rovině a ve svahu do 1:5</t>
  </si>
  <si>
    <t>1312577979</t>
  </si>
  <si>
    <t>Založení trávníku na půdě předem připravené plochy přes 1000 m2 výsevem včetně utažení parkového v rovině nebo na svahu do 1:5</t>
  </si>
  <si>
    <t>1000*4</t>
  </si>
  <si>
    <t>Založení trávníku - cesta podél přisypávané hráze v k.ú. Lanžhot - délka x šířka</t>
  </si>
  <si>
    <t>1050*4</t>
  </si>
  <si>
    <t>Založení trávníku - cesta podél přisypávané hráze v k.ú. Břeclav - délka x šířka</t>
  </si>
  <si>
    <t>00572472</t>
  </si>
  <si>
    <t>osivo směs travní krajinná-rovinná</t>
  </si>
  <si>
    <t>kg</t>
  </si>
  <si>
    <t>-2059289408</t>
  </si>
  <si>
    <t>12200*0,03 'Přepočtené koeficientem množství</t>
  </si>
  <si>
    <t>181451132</t>
  </si>
  <si>
    <t>Založení parkového trávníku výsevem pl přes 1000 m2 ve svahu přes 1:5 do 1:2</t>
  </si>
  <si>
    <t>-1241634602</t>
  </si>
  <si>
    <t>Založení trávníku na půdě předem připravené plochy přes 1000 m2 výsevem včetně utažení parkového na svahu přes 1:5 do 1:2</t>
  </si>
  <si>
    <t>Založení trávníku - vzdušný líc ochranné hráze - úsek v k.ú. Lanžhot - délka x prům. šikmá délka</t>
  </si>
  <si>
    <t>Založení trávníku - vzdušný líc ochranné hráze - úsek v k.ú. Břeclav - délka x prům. šikmá délka</t>
  </si>
  <si>
    <t>00572474-R</t>
  </si>
  <si>
    <t xml:space="preserve">Speciální směs - regionální osivo </t>
  </si>
  <si>
    <t>725817205</t>
  </si>
  <si>
    <t xml:space="preserve">Poznámka k položce:_x000D_
Hráz bude oseta speciální směsí, jež bude kombinací vhodného regionálního osiva dle schválení OOP a kombanaci semenné banky místní provenience, jež bude získána z pokoseného nebo nasmýkaného materiálu z vhodných úseků západních okrajů hrází na lokalitě._x000D_
_x000D_
_x000D_
Přesná specifikace je uvedena v technické zprávě. Bude dodrženo procentuální složení._x000D_
</t>
  </si>
  <si>
    <t>29975*0,03 'Přepočtené koeficientem množství</t>
  </si>
  <si>
    <t>267465512</t>
  </si>
  <si>
    <t>Úprava pláně - cesta podél přisypávané hráze v k.ú. Lanžhot - délka x šířka</t>
  </si>
  <si>
    <t>Úprava pláně - cesta podél přisypávané hráze v k.ú. Břeclav - délka x šířka</t>
  </si>
  <si>
    <t>182251101</t>
  </si>
  <si>
    <t>Svahování násypů strojně</t>
  </si>
  <si>
    <t>-286271569</t>
  </si>
  <si>
    <t>Svahování trvalých svahů do projektovaných profilů strojně s potřebným přemístěním výkopku při svahování násypů v jakékoliv hornině</t>
  </si>
  <si>
    <t>Vysvahování vzdušného líce hráze po dosypání - délka x prům. šikmá délka - úsek v k.ú. Lanžhot</t>
  </si>
  <si>
    <t>Vysvahování vzdušného líce hráze po dosypání - délka x prům. šikmá délka - úsek v k.ú. Břeclav</t>
  </si>
  <si>
    <t>183403115</t>
  </si>
  <si>
    <t>Obdělání půdy kultivátorováním ve svahu přes 1:5 do 1:2</t>
  </si>
  <si>
    <t>142149085</t>
  </si>
  <si>
    <t>Obdělání půdy kultivátorováním na svahu přes 1:5 do 1:2</t>
  </si>
  <si>
    <t>Obdělání kultivátorováním vzdušného líce hráze - úsek v k.ú. Lanžhot- délka x prům. šikmá délka</t>
  </si>
  <si>
    <t>Obdělání kultivátorováním vzdušného líce hráze - úsek v k.ú. Břeclav- délka x prům. šikmá délka</t>
  </si>
  <si>
    <t>183403252</t>
  </si>
  <si>
    <t>Obdělání půdy vláčením ve svahu přes 1:5 do 1:2</t>
  </si>
  <si>
    <t>-1631303298</t>
  </si>
  <si>
    <t>Obdělání půdy vláčením na svahu přes 1:5 do 1:2</t>
  </si>
  <si>
    <t>Obdělání půdy vláčením vzdušného líce hráze - úsek v k.ú. Lanžhot - délka x prům. šikmá délka</t>
  </si>
  <si>
    <t>Obdělání půdy vláčením vzdušného líce hráze - úsek v k.ú. Břeclav - délka x prům. šikmá délka</t>
  </si>
  <si>
    <t>185803211</t>
  </si>
  <si>
    <t>Uválcování trávníku v rovině a svahu do 1:5</t>
  </si>
  <si>
    <t>-1533183073</t>
  </si>
  <si>
    <t>Uválcování trávníku v rovině nebo na svahu do 1:5</t>
  </si>
  <si>
    <t>Uválcování trávníku na vzdušném líci hráze - k.ú. Lanžhot - délka x prům. šikmá délka</t>
  </si>
  <si>
    <t>Uválcování trávníku na vzdušném líci hráze - k.ú. Břeclav - délka x prům. šikmá délka</t>
  </si>
  <si>
    <t>-1158053806</t>
  </si>
  <si>
    <t>998331011</t>
  </si>
  <si>
    <t>Přesun hmot pro nádrže</t>
  </si>
  <si>
    <t>1182864256</t>
  </si>
  <si>
    <t>Přesun hmot pro nádrže dopravní vzdálenost do 500 m</t>
  </si>
  <si>
    <t>SO-05 - Zajištění komunikačního propojení ramene D13</t>
  </si>
  <si>
    <t xml:space="preserve">    9 - Ostatní konstrukce a práce, bourání</t>
  </si>
  <si>
    <t>PSV - Práce a dodávky PSV</t>
  </si>
  <si>
    <t xml:space="preserve">    767 - Konstrukce zámečnické</t>
  </si>
  <si>
    <t>-904217149</t>
  </si>
  <si>
    <t>350</t>
  </si>
  <si>
    <t>121151106</t>
  </si>
  <si>
    <t>Sejmutí ornice plochy do 100 m2 tl vrstvy přes 300 do 400 mm strojně</t>
  </si>
  <si>
    <t>644932826</t>
  </si>
  <si>
    <t>Sejmutí ornice strojně při souvislé ploše do 100 m2, tl. vrstvy přes 300 do 400 mm</t>
  </si>
  <si>
    <t>132154101</t>
  </si>
  <si>
    <t>Hloubení rýh zapažených š do 800 mm v hornině třídy těžitelnosti I skupiny 1 a 2 objem do 20 m3 strojně</t>
  </si>
  <si>
    <t>-1724094632</t>
  </si>
  <si>
    <t>Hloubení zapažených rýh šířky do 800 mm strojně s urovnáním dna do předepsaného profilu a spádu v hornině třídy těžitelnosti I skupiny 1 a 2 do 20 m3</t>
  </si>
  <si>
    <t>0,8*4*2</t>
  </si>
  <si>
    <t>Betonové patky - průřezová plocha x délka x obě strany</t>
  </si>
  <si>
    <t>1054764987</t>
  </si>
  <si>
    <t>(12+6,4)*2</t>
  </si>
  <si>
    <t xml:space="preserve">Výkopek na mezideponii a zpět </t>
  </si>
  <si>
    <t>167151101</t>
  </si>
  <si>
    <t>Nakládání výkopku z hornin třídy těžitelnosti I skupiny 1 až 3 do 100 m3</t>
  </si>
  <si>
    <t>-1123374616</t>
  </si>
  <si>
    <t>Nakládání, skládání a překládání neulehlého výkopku nebo sypaniny strojně nakládání, množství do 100 m3, z horniny třídy těžitelnosti I, skupiny 1 až 3</t>
  </si>
  <si>
    <t>12+6,4</t>
  </si>
  <si>
    <t>Naložení výkopku na mezideponii</t>
  </si>
  <si>
    <t>174151101</t>
  </si>
  <si>
    <t>Zásyp jam, šachet rýh nebo kolem objektů sypaninou se zhutněním</t>
  </si>
  <si>
    <t>812593543</t>
  </si>
  <si>
    <t>Zásyp sypaninou z jakékoliv horniny strojně s uložením výkopku ve vrstvách se zhutněním jam, šachet, rýh nebo kolem objektů v těchto vykopávkách</t>
  </si>
  <si>
    <t>6,4</t>
  </si>
  <si>
    <t>181351003</t>
  </si>
  <si>
    <t>Rozprostření ornice tl vrstvy do 200 mm pl do 100 m2 v rovině nebo ve svahu do 1:5 strojně</t>
  </si>
  <si>
    <t>1062528257</t>
  </si>
  <si>
    <t>Rozprostření a urovnání ornice v rovině nebo ve svahu sklonu do 1:5 strojně při souvislé ploše do 100 m2, tl. vrstvy do 200 mm</t>
  </si>
  <si>
    <t>4*3</t>
  </si>
  <si>
    <t>2095614521</t>
  </si>
  <si>
    <t>1400</t>
  </si>
  <si>
    <t>Úprava cesty po dokončení stavby - lesní pozemek p.č.  4035/1 - jedná se o stávající cestu - nebude prováděna skrývka</t>
  </si>
  <si>
    <t>600</t>
  </si>
  <si>
    <t>Úprava cesty po dokončení stavby - TTP - p.č. 4028/1 - jedná se o stávající cestu - nebude prováděna skrývka</t>
  </si>
  <si>
    <t>300*4</t>
  </si>
  <si>
    <t>Úprava zbývající přístupové cesty - kolem ramena D14 + rameno D13 - jedná se o stávající cestu - nebude prováděna skrývka</t>
  </si>
  <si>
    <t>-871724173</t>
  </si>
  <si>
    <t>Úprava pod roštem</t>
  </si>
  <si>
    <t>Úprava navazujících ploch</t>
  </si>
  <si>
    <t>274322511</t>
  </si>
  <si>
    <t>Základové pasy ze ŽB se zvýšenými nároky na prostředí tř. C 25/30</t>
  </si>
  <si>
    <t>-1602623110</t>
  </si>
  <si>
    <t>Základy z betonu železového (bez výztuže) pasy z betonu se zvýšenými nároky na prostředí tř. C 25/30</t>
  </si>
  <si>
    <t>0,4*4*2</t>
  </si>
  <si>
    <t>274351121</t>
  </si>
  <si>
    <t>Zřízení bednění základových pasů rovného</t>
  </si>
  <si>
    <t>-1130852290</t>
  </si>
  <si>
    <t>Bednění základů pasů rovné zřízení</t>
  </si>
  <si>
    <t>8*2</t>
  </si>
  <si>
    <t>274351122</t>
  </si>
  <si>
    <t>Odstranění bednění základových pasů rovného</t>
  </si>
  <si>
    <t>-1185884010</t>
  </si>
  <si>
    <t>Bednění základů pasů rovné odstranění</t>
  </si>
  <si>
    <t>274362021</t>
  </si>
  <si>
    <t>Výztuž základových pasů svařovanými sítěmi Kari</t>
  </si>
  <si>
    <t>1863463572</t>
  </si>
  <si>
    <t>Výztuž základů pasů ze svařovaných sítí z drátů typu KARI</t>
  </si>
  <si>
    <t>(12*1,2)*7,9*0,001</t>
  </si>
  <si>
    <t>Betonový základ, KARI síť 8*100*100 mm (plocha x váha m2 x převod na tuny, 20 % rezerva na překrytí)</t>
  </si>
  <si>
    <t>348101240</t>
  </si>
  <si>
    <t>Osazení vrat nebo vrátek k oplocení na ocelové sloupky pl přes 6 do 8 m2</t>
  </si>
  <si>
    <t>826338541</t>
  </si>
  <si>
    <t>Osazení vrat nebo vrátek k oplocení na sloupky ocelové, plochy jednotlivě přes 6 do 8 m2</t>
  </si>
  <si>
    <t>76799511-R</t>
  </si>
  <si>
    <t>Dodávka ocelového roštu proti úniku zvěře 4,0 x 3,0 m D+M</t>
  </si>
  <si>
    <t>-416646941</t>
  </si>
  <si>
    <t>Poznámka k položce:_x000D_
Dvoukřídla uzamykatelná brána 4,0x2x0 m_x000D_
Výplet brány - drátěné pletivo se čtvercovými oky</t>
  </si>
  <si>
    <t>Ostatní konstrukce a práce, bourání</t>
  </si>
  <si>
    <t>966071822</t>
  </si>
  <si>
    <t>Rozebrání oplocení z drátěného pletiva se čtvercovými oky v přes 1,6 do 2,0 m</t>
  </si>
  <si>
    <t>509434081</t>
  </si>
  <si>
    <t>Rozebrání oplocení z pletiva drátěného se čtvercovými oky, výšky přes 1,6 do 2,0 m</t>
  </si>
  <si>
    <t>3+3</t>
  </si>
  <si>
    <t>Rozebrání pletiva - 3 m na každou stranu</t>
  </si>
  <si>
    <t>-1587263034</t>
  </si>
  <si>
    <t>R8</t>
  </si>
  <si>
    <t>Likvidace původního oplocení</t>
  </si>
  <si>
    <t>638202076</t>
  </si>
  <si>
    <t>Poznámka k položce:_x000D_
V rámci položky dojde k likvidaci původního oplocení včetně brány._x000D_
Položka obsahuje vodorovný i svislý přesun, uložení a veškerou manipulaci spojenou s likvidací. _x000D_
Přesun do 10 km.</t>
  </si>
  <si>
    <t>PSV</t>
  </si>
  <si>
    <t>Práce a dodávky PSV</t>
  </si>
  <si>
    <t>767</t>
  </si>
  <si>
    <t>Konstrukce zámečnické</t>
  </si>
  <si>
    <t>767161126</t>
  </si>
  <si>
    <t>Montáž zábradlí rovného z trubek do ocelové konstrukce hm přes 20 do 30 kg</t>
  </si>
  <si>
    <t>526776761</t>
  </si>
  <si>
    <t>Montáž zábradlí rovného z trubek nebo tenkostěnných profilů na ocelovou konstrukci, hmotnosti 1 m zábradlí přes 20 do 30 kg</t>
  </si>
  <si>
    <t>2*2*1,04</t>
  </si>
  <si>
    <t>76716112-R</t>
  </si>
  <si>
    <t>Dodávka ocelového trubkového zábradlí v. 2,0 m</t>
  </si>
  <si>
    <t>66910758</t>
  </si>
  <si>
    <t>Poznámka k položce:_x000D_
Viz příloha brány:_x000D_
Před započetím výroby je nutno ověřit skutečné míry na stavbě._x000D_
ANTIKOROZNÍ OCHRANA:_x000D_
Nátěry musí odpovídat koroznímu zatížení C4 dle STN EN ISO 12944-2 a splňovat životnost nad 15 let_x000D_
Kerycí nátěry aplikovat - nebude-li v projektu určeno jinak_x000D_
-základní tl. 100 mikrometrů_x000D_
-podkladový tl. 200 mikrometrů_x000D_
- vrchní nátěr tl. 80 mikrometrů, barevný odstín podle RAL (určí Lesy ČR)</t>
  </si>
  <si>
    <t>2*2*1,04*25</t>
  </si>
  <si>
    <t>Ocelový profil 80 - počet kusů x délka x váha/bm</t>
  </si>
  <si>
    <t>767995117-R</t>
  </si>
  <si>
    <t>Montáž atypických zámečnických konstrukcí hm přes 500 kg</t>
  </si>
  <si>
    <t>1222672770</t>
  </si>
  <si>
    <t>Montáž ostatních atypických zámečnických konstrukcí hmotnosti přes 250 do 500 kg</t>
  </si>
  <si>
    <t>569973256</t>
  </si>
  <si>
    <t>5*3,0*26,3</t>
  </si>
  <si>
    <t>Ocelový I-profil 200 - počet kusů x délka x váha/bm</t>
  </si>
  <si>
    <t>25*3,9*8,4</t>
  </si>
  <si>
    <t>Ocelová trubka prům. 60 mm, tl. 6,3 mm - počet kusů x délka x váha/bm</t>
  </si>
  <si>
    <t>2*3,0*8,64</t>
  </si>
  <si>
    <t>Ocelový UPE profil 80 - počet kusů x délka x váha/bm</t>
  </si>
  <si>
    <t>998767101</t>
  </si>
  <si>
    <t>Přesun hmot tonážní pro zámečnické konstrukce v objektech v do 6 m</t>
  </si>
  <si>
    <t>809935053</t>
  </si>
  <si>
    <t>Přesun hmot pro zámečnické konstrukce stanovený z hmotnosti přesunovaného materiálu vodorovná dopravní vzdálenost do 50 m základní v objektech výšky do 6 m</t>
  </si>
  <si>
    <t>1,265</t>
  </si>
  <si>
    <t>VRN - Vedlejší rozpočtové náklady</t>
  </si>
  <si>
    <t xml:space="preserve">    VRN - Vedlejší rozpočtové náklady</t>
  </si>
  <si>
    <t>VRN-R1</t>
  </si>
  <si>
    <t>Zpracování předání dok. skuteč. provedení stavby (3pare+1v elkt. formě) a zaměření skutečného provedení stavby-geodetické části dokumentace (3pare+1 v elekt. formě) v rozsahu odpovídajícím příslušným právním předpisům, fotodokumentace</t>
  </si>
  <si>
    <t>Kpl</t>
  </si>
  <si>
    <t>-2018912475</t>
  </si>
  <si>
    <t>Zpracování a předání DSPS.</t>
  </si>
  <si>
    <t>VRN-R10</t>
  </si>
  <si>
    <t>Informační cedule</t>
  </si>
  <si>
    <t>1954783801</t>
  </si>
  <si>
    <t xml:space="preserve">Informační cedule </t>
  </si>
  <si>
    <t>Poznámka k položce:_x000D_
Na stavbě bude umístěna informační cedule týkající se stavby.</t>
  </si>
  <si>
    <t>VRN-R11</t>
  </si>
  <si>
    <t>Havarijní a povodňový plán</t>
  </si>
  <si>
    <t>-706967357</t>
  </si>
  <si>
    <t>Poznámka k položce:_x000D_
Před zahájením stavby bude zpracován havarijní a povodňový plán.</t>
  </si>
  <si>
    <t>VRN-R12</t>
  </si>
  <si>
    <t xml:space="preserve">Zajištění umístění štítku o povolení stavby + cedule BOZP </t>
  </si>
  <si>
    <t>-1623663596</t>
  </si>
  <si>
    <t>Zajištění umístění štítku o povolení stavby + cedule BOZP</t>
  </si>
  <si>
    <t>Poznámka k položce:_x000D_
Zajištění umístění štítku o povolení stavby a stejnopisu oznámení o zahájení prací oblastnímu inspektorátu práce na viditelném místě u vstupu na staveniště+ cedule BOZP.</t>
  </si>
  <si>
    <t>VRN-R13</t>
  </si>
  <si>
    <t>Čištění využívaných komunikací</t>
  </si>
  <si>
    <t>-330747880</t>
  </si>
  <si>
    <t>Poznámka k položce:_x000D_
Bude provedeno čištění využívaných komunikací - po stavbě i během stavby. Plochy určené k příjezdu budou uvedeny do původního stavu.</t>
  </si>
  <si>
    <t>VRN-R15</t>
  </si>
  <si>
    <t>Geologický dozor - odborně způsobilou osobou  a Proctorova zkouška zhutnění</t>
  </si>
  <si>
    <t>-586654630</t>
  </si>
  <si>
    <t>Poznámka k položce:_x000D_
Kontrola hutnění hráze dle ČSN 70 1006 a ČSN 736850._x000D_
Po dobu stavby zajistí dodavatel stavby kontrolu, vlastnosti a způsobu hutnění zeminy násypu hráze oprávněným geotechnikem (geologem). _x000D_
Dodavatel stavby zajistí zpracování závěrečné zprávy ze zemních prací oprávněným geotechnikem a její předání investorovi stavby před předáním stavby. Součástí této zprávy bude garance vhodnosti zeminy použité pro násyp hráze a dosažení míry zhutnění stanovené PD stavby._x000D_
Dodavatel stavby zajistí Proctorovu zkoušku zhutnění dle normy ČSN 72 1015. Termín a místo odběru určí investor.</t>
  </si>
  <si>
    <t>VRN-R2</t>
  </si>
  <si>
    <t>Biologický dozor</t>
  </si>
  <si>
    <t>34890222</t>
  </si>
  <si>
    <t xml:space="preserve">Biologický dozor stavby - před zahájením stavby i v průběhu realizace stavby.
</t>
  </si>
  <si>
    <t xml:space="preserve">Poznámka k položce:_x000D_
Součástí biologického dozoru bude zajištění monitoringu vývoje vegetace na hrázích._x000D_
</t>
  </si>
  <si>
    <t>VRN-R3</t>
  </si>
  <si>
    <t>Geometrický plán pozemků nové trasy řeky Dyje</t>
  </si>
  <si>
    <t>-2013952276</t>
  </si>
  <si>
    <t>Poznámka k položce:_x000D_
V rámci položky dojde:_x000D_
- geometrické vytyčení pozemků koryta řeky dle skutečného provedení_x000D_
- včetně potřebných administrativních poplatků</t>
  </si>
  <si>
    <t>VRN-R4</t>
  </si>
  <si>
    <t>Zajištění a zabezpečení staveniště, zřízení a likvidace zařízení staveniště, včetně případných přípojek, přístupů deponii, vč. dočasně zpevněných sjezdů a přístupových cest k ramenu pro celou stavbu (např. pomocí dřevěných matrací) apod.</t>
  </si>
  <si>
    <t>1401764227</t>
  </si>
  <si>
    <t xml:space="preserve">Zajištění a zabezpečení staveniště, zřízení a likvidace zařízení staveniště, včetně případných přípojek, přístupů deponii, vč. dočasně zpevněných sjezdů a přístupových cest k ramenu pro celou stavbu (např. pomocí dřevěných matrací) apod.
Pro přístup budou použity dřevěné matrace. Pro přístup bude potřeba zpevnit příjezd v délce cca 800 m. </t>
  </si>
  <si>
    <t>VRN-R5</t>
  </si>
  <si>
    <t>Vytyčení stavby (případně pozemků nebo provedení jiných geodetických prací) odborně způsobilou osobou v oboru zeměměřictví + příp. vytyčení inženýrských sítí</t>
  </si>
  <si>
    <t>-1629337791</t>
  </si>
  <si>
    <t>Vytyčení stavby + příp. vytyčení inženýrských sítí</t>
  </si>
  <si>
    <t>VRN-R6</t>
  </si>
  <si>
    <t xml:space="preserve">Fixní poplatek vlastníkovi využívaných komunikací </t>
  </si>
  <si>
    <t>983609389</t>
  </si>
  <si>
    <t xml:space="preserve">Poznámka k položce:_x000D_
Poplatek bude uhrazen vlastníkovi využívaných komunikací - Lesy ČR s.p._x000D_
Jedná se o poplatek za využití komunikací - fond na opravu skrytých vad, které vzniknou využitím komunikace._x000D_
Mezi zhotovitelem a vlastníkem komunikací bude sepsána smlouva před zahájením realizace díla._x000D_
Využívanými komunikacemi se rozumí příjezdové komunikace na stavbu (včetně dovozu materiálu - kámen atd.) plus komunikace, které budou využívány pro odvoz zeminy na ochranné hráze._x000D_
_x000D_
Cesta bude využívána po dobu max. 6 měsíců._x000D_
Celkově bude využito cca 39 200 m2 komunikací pro dovoz a odvoz materiálu. Fixní taxa pro rok 2024 je 41Kč/m2/rok. </t>
  </si>
  <si>
    <t>VRN-R7</t>
  </si>
  <si>
    <t>Protokolární předání stavbou dotčených pozemků a komunikací,včetně pasportizace komunikací (foto +video)</t>
  </si>
  <si>
    <t>-672458388</t>
  </si>
  <si>
    <t>Poznámka k položce:_x000D_
Protokolární předání stavbou dotčených pozemků a komunikací se zástupci vlastníka komunikací (LČR)_x000D_
Před zahájením stavby bude proveden pasport komunikací - fotodokumentace + video.</t>
  </si>
  <si>
    <t>VRN-R8</t>
  </si>
  <si>
    <t>Oprava využívaných komunikací do původního stavu D+M</t>
  </si>
  <si>
    <t>-1887736312</t>
  </si>
  <si>
    <t xml:space="preserve">Poznámka k položce:_x000D_
Před zahájením realizace stavby dojde ke kompletnímu pasportu využívaných komunikací - příjezdové komunikace - dovoz materiálu i odvozové komunikace pro odvoz materiálu na přísyp hráze._x000D_
Pokud dojde během využívání komunikací k jakémukoliv poškození využívaných komunikací, dojde k opravě komunikací do původního stavu dle požadavků vlastníka komunikace._x000D_
_x000D_
V rámci položky je započítán._x000D_
-Nákup materiálu na opravu komunikací - štěrky, asfalt_x000D_
-veškeré práce spojené s opravami_x000D_
-veškerý přesun hmot a materiálů - na staveništi i mimo něj_x000D_
_x000D_
Položka počítá s opravami výtluků, případně i s kompletní opravou asfaltového krytu._x000D_
</t>
  </si>
  <si>
    <t>VRN-R9</t>
  </si>
  <si>
    <t>Vyhotovení a aktualizace plánu bezpečnosti práce a ochrany zdraví při práci</t>
  </si>
  <si>
    <t>-111965587</t>
  </si>
  <si>
    <t>Plán BOZP</t>
  </si>
  <si>
    <t>Poznámka k položce:_x000D_
Před zahájením stavby si zhotovitel nechá vypracovat plán BOZP.</t>
  </si>
  <si>
    <t>Nature Connect Dyje/Thaya, napojení odstaveného ramene D13
Dyje, rovnovážná dynamika odtokových poměrů - napojení odstaveného ramene D13 
- část AT</t>
  </si>
  <si>
    <t>EUR</t>
  </si>
  <si>
    <t>Cena bez DPH [EUR]</t>
  </si>
  <si>
    <t>Cena s DPH [EUR]</t>
  </si>
  <si>
    <t>J.cena [EUR]</t>
  </si>
  <si>
    <t>Cena celkem [EUR]</t>
  </si>
  <si>
    <t>Poznámka k položce:
Položka obsahuje:
Do hrázky budou položeny vedle sebe 4 ocelové potrubí DN 1000, délka jednoho potrubí 8 m x 6 ks.
Hrázka bude přesypána kamenivem - doporučená kubatura kamene nad 200 kg, předpokládané množství cca 100 m3.
Koruna  hrázky bude zpevněna silničními dílci - zpevnění cca 120 m2.
V rámci položky je započítán vodorovný i svislý přesun všech materiálu - na staveništi i mimo něj.
Položka zahrnuje montáž a zároveň i demontáž dočasné konstrukce.</t>
  </si>
  <si>
    <t>(60*14)</t>
  </si>
  <si>
    <t>9*5*2</t>
  </si>
  <si>
    <t>Dřevěné piloty průměr 25-30 cm, délky 4 nebo 5 m</t>
  </si>
  <si>
    <t>9*2*5</t>
  </si>
  <si>
    <t>provedení konstrukce je zřejmé z přílohy D.8.</t>
  </si>
  <si>
    <r>
      <t xml:space="preserve">Poznámka k položce:
V rámci položky dojde k vybudování dřevěné konstrukce zamezující vypadávání zeminy
V rámci položky je montáž i dodávka materiálu
Konstrukce bude zhotovena z tvrdého dřeva - dub/akát/modřín
Vodorovné kůly budou přišroubovány pomocí závitových tyčí o průměru 16 mm ke svislým kůlům
Příčné vzpěry, průměr vodorovné kulatiny 15-20 cm, délka cca 3 m, počet 18*2
Dřevěné piloty vodorovné, průměr kulatiny 15-20 cm, délka cca 4 m, počet 9*2
Vyplnění mezi pevnou konstrukcí bude provedeno např. pomocí zápletových plůtků, vrbového proutí, kleonáže nebo drobných i větších větví mistních stromů uložených kolmo na tok  s prosypáním zeminou
</t>
    </r>
    <r>
      <rPr>
        <i/>
        <sz val="7"/>
        <color rgb="FF969696"/>
        <rFont val="Arial CE"/>
        <charset val="238"/>
      </rPr>
      <t>Položka obsahuje</t>
    </r>
    <r>
      <rPr>
        <i/>
        <sz val="7"/>
        <color rgb="FF969696"/>
        <rFont val="Arial CE"/>
      </rPr>
      <t xml:space="preserve"> výsadbu vrbových řízků 2 dvojřady + osazení zámku štětové stěny (celkem cca 80 ks) a uložení drobných větví tvořícich výmladky šikmo do zásypu
Položka obsahuje vodorovný i svislý přesun, uložení a veškerou manipulaci s dřevem spojenou.
Dřeviny nesmí být napuštěny nebo natřeny ochrannými nátěry nebo postřiky proti houbám.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</si>
</sst>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charset val="238"/>
    </font>
    <font>
      <i/>
      <sz val="7"/>
      <color rgb="FF96969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workbookViewId="0">
      <selection activeCell="X35" sqref="X35:AB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8" t="s">
        <v>14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R5" s="19"/>
      <c r="BE5" s="195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9" t="s">
        <v>830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R6" s="19"/>
      <c r="BE6" s="196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196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186">
        <v>45716</v>
      </c>
      <c r="AR8" s="19"/>
      <c r="BE8" s="196"/>
      <c r="BS8" s="16" t="s">
        <v>6</v>
      </c>
    </row>
    <row r="9" spans="1:74" ht="14.45" customHeight="1">
      <c r="B9" s="19"/>
      <c r="AR9" s="19"/>
      <c r="BE9" s="196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196"/>
      <c r="BS10" s="16" t="s">
        <v>6</v>
      </c>
    </row>
    <row r="11" spans="1:74" ht="18.399999999999999" customHeight="1">
      <c r="B11" s="19"/>
      <c r="E11" s="24" t="s">
        <v>24</v>
      </c>
      <c r="AK11" s="26" t="s">
        <v>25</v>
      </c>
      <c r="AN11" s="24" t="s">
        <v>1</v>
      </c>
      <c r="AR11" s="19"/>
      <c r="BE11" s="196"/>
      <c r="BS11" s="16" t="s">
        <v>6</v>
      </c>
    </row>
    <row r="12" spans="1:74" ht="6.95" customHeight="1">
      <c r="B12" s="19"/>
      <c r="AR12" s="19"/>
      <c r="BE12" s="196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196"/>
      <c r="BS13" s="16" t="s">
        <v>6</v>
      </c>
    </row>
    <row r="14" spans="1:74" ht="12.75">
      <c r="B14" s="19"/>
      <c r="E14" s="200" t="s">
        <v>27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6" t="s">
        <v>25</v>
      </c>
      <c r="AN14" s="28" t="s">
        <v>27</v>
      </c>
      <c r="AR14" s="19"/>
      <c r="BE14" s="196"/>
      <c r="BS14" s="16" t="s">
        <v>6</v>
      </c>
    </row>
    <row r="15" spans="1:74" ht="6.95" customHeight="1">
      <c r="B15" s="19"/>
      <c r="AR15" s="19"/>
      <c r="BE15" s="196"/>
      <c r="BS15" s="16" t="s">
        <v>4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196"/>
      <c r="BS16" s="16" t="s">
        <v>4</v>
      </c>
    </row>
    <row r="17" spans="2:71" ht="18.399999999999999" customHeight="1">
      <c r="B17" s="19"/>
      <c r="E17" s="24" t="s">
        <v>29</v>
      </c>
      <c r="AK17" s="26" t="s">
        <v>25</v>
      </c>
      <c r="AN17" s="24" t="s">
        <v>1</v>
      </c>
      <c r="AR17" s="19"/>
      <c r="BE17" s="196"/>
      <c r="BS17" s="16" t="s">
        <v>30</v>
      </c>
    </row>
    <row r="18" spans="2:71" ht="6.95" customHeight="1">
      <c r="B18" s="19"/>
      <c r="AR18" s="19"/>
      <c r="BE18" s="196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196"/>
      <c r="BS19" s="16" t="s">
        <v>6</v>
      </c>
    </row>
    <row r="20" spans="2:71" ht="18.399999999999999" customHeight="1">
      <c r="B20" s="19"/>
      <c r="E20" s="24" t="s">
        <v>32</v>
      </c>
      <c r="AK20" s="26" t="s">
        <v>25</v>
      </c>
      <c r="AN20" s="24" t="s">
        <v>1</v>
      </c>
      <c r="AR20" s="19"/>
      <c r="BE20" s="196"/>
      <c r="BS20" s="16" t="s">
        <v>30</v>
      </c>
    </row>
    <row r="21" spans="2:71" ht="6.95" customHeight="1">
      <c r="B21" s="19"/>
      <c r="AR21" s="19"/>
      <c r="BE21" s="196"/>
    </row>
    <row r="22" spans="2:71" ht="12" customHeight="1">
      <c r="B22" s="19"/>
      <c r="D22" s="26" t="s">
        <v>33</v>
      </c>
      <c r="AR22" s="19"/>
      <c r="BE22" s="196"/>
    </row>
    <row r="23" spans="2:71" ht="16.5" customHeight="1">
      <c r="B23" s="19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9"/>
      <c r="BE23" s="196"/>
    </row>
    <row r="24" spans="2:71" ht="6.95" customHeight="1">
      <c r="B24" s="19"/>
      <c r="AR24" s="19"/>
      <c r="BE24" s="196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6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3">
        <f>ROUND(AG94,2)</f>
        <v>0</v>
      </c>
      <c r="AL26" s="204"/>
      <c r="AM26" s="204"/>
      <c r="AN26" s="204"/>
      <c r="AO26" s="204"/>
      <c r="AR26" s="31"/>
      <c r="BE26" s="196"/>
    </row>
    <row r="27" spans="2:71" s="1" customFormat="1" ht="6.95" customHeight="1">
      <c r="B27" s="31"/>
      <c r="AR27" s="31"/>
      <c r="BE27" s="196"/>
    </row>
    <row r="28" spans="2:71" s="1" customFormat="1" ht="12.75">
      <c r="B28" s="31"/>
      <c r="L28" s="205" t="s">
        <v>35</v>
      </c>
      <c r="M28" s="205"/>
      <c r="N28" s="205"/>
      <c r="O28" s="205"/>
      <c r="P28" s="205"/>
      <c r="W28" s="205" t="s">
        <v>36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37</v>
      </c>
      <c r="AL28" s="205"/>
      <c r="AM28" s="205"/>
      <c r="AN28" s="205"/>
      <c r="AO28" s="205"/>
      <c r="AR28" s="31"/>
      <c r="BE28" s="196"/>
    </row>
    <row r="29" spans="2:71" s="2" customFormat="1" ht="14.45" customHeight="1">
      <c r="B29" s="34"/>
      <c r="D29" s="26" t="s">
        <v>38</v>
      </c>
      <c r="F29" s="26" t="s">
        <v>39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4"/>
      <c r="BE29" s="197"/>
    </row>
    <row r="30" spans="2:71" s="2" customFormat="1" ht="14.45" customHeight="1">
      <c r="B30" s="34"/>
      <c r="F30" s="26" t="s">
        <v>40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4"/>
      <c r="BE30" s="197"/>
    </row>
    <row r="31" spans="2:71" s="2" customFormat="1" ht="14.45" hidden="1" customHeight="1">
      <c r="B31" s="34"/>
      <c r="F31" s="26" t="s">
        <v>41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4"/>
      <c r="BE31" s="197"/>
    </row>
    <row r="32" spans="2:71" s="2" customFormat="1" ht="14.45" hidden="1" customHeight="1">
      <c r="B32" s="34"/>
      <c r="F32" s="26" t="s">
        <v>42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4"/>
      <c r="BE32" s="197"/>
    </row>
    <row r="33" spans="2:57" s="2" customFormat="1" ht="14.45" hidden="1" customHeight="1">
      <c r="B33" s="34"/>
      <c r="F33" s="26" t="s">
        <v>43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4"/>
      <c r="BE33" s="197"/>
    </row>
    <row r="34" spans="2:57" s="1" customFormat="1" ht="6.95" customHeight="1">
      <c r="B34" s="31"/>
      <c r="AR34" s="31"/>
      <c r="BE34" s="196"/>
    </row>
    <row r="35" spans="2:57" s="1" customFormat="1" ht="25.9" customHeight="1">
      <c r="B35" s="31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194" t="s">
        <v>831</v>
      </c>
      <c r="Y35" s="192"/>
      <c r="Z35" s="192"/>
      <c r="AA35" s="192"/>
      <c r="AB35" s="192"/>
      <c r="AC35" s="37"/>
      <c r="AD35" s="37"/>
      <c r="AE35" s="37"/>
      <c r="AF35" s="37"/>
      <c r="AG35" s="37"/>
      <c r="AH35" s="37"/>
      <c r="AI35" s="37"/>
      <c r="AJ35" s="37"/>
      <c r="AK35" s="191">
        <f>SUM(AK26:AK33)</f>
        <v>0</v>
      </c>
      <c r="AL35" s="192"/>
      <c r="AM35" s="192"/>
      <c r="AN35" s="192"/>
      <c r="AO35" s="193"/>
      <c r="AP35" s="35"/>
      <c r="AQ35" s="35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1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1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1" t="s">
        <v>48</v>
      </c>
      <c r="AI60" s="33"/>
      <c r="AJ60" s="33"/>
      <c r="AK60" s="33"/>
      <c r="AL60" s="33"/>
      <c r="AM60" s="41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1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1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1" t="s">
        <v>48</v>
      </c>
      <c r="AI75" s="33"/>
      <c r="AJ75" s="33"/>
      <c r="AK75" s="33"/>
      <c r="AL75" s="33"/>
      <c r="AM75" s="41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1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6"/>
      <c r="C84" s="26" t="s">
        <v>13</v>
      </c>
      <c r="L84" s="3" t="str">
        <f>K5</f>
        <v>2026/22</v>
      </c>
      <c r="AR84" s="46"/>
    </row>
    <row r="85" spans="1:91" s="4" customFormat="1" ht="36.950000000000003" customHeight="1">
      <c r="B85" s="47"/>
      <c r="C85" s="48" t="s">
        <v>16</v>
      </c>
      <c r="L85" s="211" t="str">
        <f>K6</f>
        <v>Nature Connect Dyje/Thaya, napojení odstaveného ramene D13
Dyje, rovnovážná dynamika odtokových poměrů - napojení odstaveného ramene D13 
- část AT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R85" s="47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49" t="str">
        <f>IF(K8="","",K8)</f>
        <v>Břeclav</v>
      </c>
      <c r="AI87" s="26" t="s">
        <v>21</v>
      </c>
      <c r="AM87" s="213">
        <f>IF(AN8= "","",AN8)</f>
        <v>45716</v>
      </c>
      <c r="AN87" s="213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22</v>
      </c>
      <c r="L89" s="3" t="str">
        <f>IF(E11= "","",E11)</f>
        <v>Povodí Moravy, s.p.</v>
      </c>
      <c r="AI89" s="26" t="s">
        <v>28</v>
      </c>
      <c r="AM89" s="214" t="str">
        <f>IF(E17="","",E17)</f>
        <v>Ing. Adam Balažovič</v>
      </c>
      <c r="AN89" s="215"/>
      <c r="AO89" s="215"/>
      <c r="AP89" s="215"/>
      <c r="AR89" s="31"/>
      <c r="AS89" s="219" t="s">
        <v>53</v>
      </c>
      <c r="AT89" s="220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214" t="str">
        <f>IF(E20="","",E20)</f>
        <v xml:space="preserve"> </v>
      </c>
      <c r="AN90" s="215"/>
      <c r="AO90" s="215"/>
      <c r="AP90" s="215"/>
      <c r="AR90" s="31"/>
      <c r="AS90" s="221"/>
      <c r="AT90" s="222"/>
      <c r="BD90" s="53"/>
    </row>
    <row r="91" spans="1:91" s="1" customFormat="1" ht="10.9" customHeight="1">
      <c r="B91" s="31"/>
      <c r="AR91" s="31"/>
      <c r="AS91" s="221"/>
      <c r="AT91" s="222"/>
      <c r="BD91" s="53"/>
    </row>
    <row r="92" spans="1:91" s="1" customFormat="1" ht="29.25" customHeight="1">
      <c r="B92" s="31"/>
      <c r="C92" s="223" t="s">
        <v>54</v>
      </c>
      <c r="D92" s="209"/>
      <c r="E92" s="209"/>
      <c r="F92" s="209"/>
      <c r="G92" s="209"/>
      <c r="H92" s="54"/>
      <c r="I92" s="208" t="s">
        <v>55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24" t="s">
        <v>832</v>
      </c>
      <c r="AH92" s="209"/>
      <c r="AI92" s="209"/>
      <c r="AJ92" s="209"/>
      <c r="AK92" s="209"/>
      <c r="AL92" s="209"/>
      <c r="AM92" s="209"/>
      <c r="AN92" s="208" t="s">
        <v>833</v>
      </c>
      <c r="AO92" s="209"/>
      <c r="AP92" s="210"/>
      <c r="AQ92" s="55" t="s">
        <v>56</v>
      </c>
      <c r="AR92" s="31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</row>
    <row r="93" spans="1:91" s="1" customFormat="1" ht="10.9" customHeight="1">
      <c r="B93" s="31"/>
      <c r="AR93" s="31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0"/>
      <c r="C94" s="61" t="s">
        <v>69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17">
        <f>ROUND(SUM(AG95:AG99),2)</f>
        <v>0</v>
      </c>
      <c r="AH94" s="217"/>
      <c r="AI94" s="217"/>
      <c r="AJ94" s="217"/>
      <c r="AK94" s="217"/>
      <c r="AL94" s="217"/>
      <c r="AM94" s="217"/>
      <c r="AN94" s="218">
        <f t="shared" ref="AN94:AN99" si="0">SUM(AG94,AT94)</f>
        <v>0</v>
      </c>
      <c r="AO94" s="218"/>
      <c r="AP94" s="218"/>
      <c r="AQ94" s="64" t="s">
        <v>1</v>
      </c>
      <c r="AR94" s="60"/>
      <c r="AS94" s="65">
        <f>ROUND(SUM(AS95:AS99),2)</f>
        <v>0</v>
      </c>
      <c r="AT94" s="66">
        <f t="shared" ref="AT94:AT99" si="1">ROUND(SUM(AV94:AW94),2)</f>
        <v>0</v>
      </c>
      <c r="AU94" s="67">
        <f>ROUND(SUM(AU95:AU99),5)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ROUND(SUM(AZ95:AZ99),2)</f>
        <v>0</v>
      </c>
      <c r="BA94" s="66">
        <f>ROUND(SUM(BA95:BA99),2)</f>
        <v>0</v>
      </c>
      <c r="BB94" s="66">
        <f>ROUND(SUM(BB95:BB99),2)</f>
        <v>0</v>
      </c>
      <c r="BC94" s="66">
        <f>ROUND(SUM(BC95:BC99),2)</f>
        <v>0</v>
      </c>
      <c r="BD94" s="68">
        <f>ROUND(SUM(BD95:BD99),2)</f>
        <v>0</v>
      </c>
      <c r="BS94" s="69" t="s">
        <v>70</v>
      </c>
      <c r="BT94" s="69" t="s">
        <v>71</v>
      </c>
      <c r="BU94" s="70" t="s">
        <v>72</v>
      </c>
      <c r="BV94" s="69" t="s">
        <v>73</v>
      </c>
      <c r="BW94" s="69" t="s">
        <v>5</v>
      </c>
      <c r="BX94" s="69" t="s">
        <v>74</v>
      </c>
      <c r="CL94" s="69" t="s">
        <v>1</v>
      </c>
    </row>
    <row r="95" spans="1:91" s="6" customFormat="1" ht="16.5" customHeight="1">
      <c r="A95" s="71" t="s">
        <v>75</v>
      </c>
      <c r="B95" s="72"/>
      <c r="C95" s="73"/>
      <c r="D95" s="216" t="s">
        <v>76</v>
      </c>
      <c r="E95" s="216"/>
      <c r="F95" s="216"/>
      <c r="G95" s="216"/>
      <c r="H95" s="216"/>
      <c r="I95" s="74"/>
      <c r="J95" s="216" t="s">
        <v>77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06">
        <f>'SO-01 - Oboustranné napoj...'!J30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75" t="s">
        <v>78</v>
      </c>
      <c r="AR95" s="72"/>
      <c r="AS95" s="76">
        <v>0</v>
      </c>
      <c r="AT95" s="77">
        <f t="shared" si="1"/>
        <v>0</v>
      </c>
      <c r="AU95" s="78">
        <f>'SO-01 - Oboustranné napoj...'!P121</f>
        <v>0</v>
      </c>
      <c r="AV95" s="77">
        <f>'SO-01 - Oboustranné napoj...'!J33</f>
        <v>0</v>
      </c>
      <c r="AW95" s="77">
        <f>'SO-01 - Oboustranné napoj...'!J34</f>
        <v>0</v>
      </c>
      <c r="AX95" s="77">
        <f>'SO-01 - Oboustranné napoj...'!J35</f>
        <v>0</v>
      </c>
      <c r="AY95" s="77">
        <f>'SO-01 - Oboustranné napoj...'!J36</f>
        <v>0</v>
      </c>
      <c r="AZ95" s="77">
        <f>'SO-01 - Oboustranné napoj...'!F33</f>
        <v>0</v>
      </c>
      <c r="BA95" s="77">
        <f>'SO-01 - Oboustranné napoj...'!F34</f>
        <v>0</v>
      </c>
      <c r="BB95" s="77">
        <f>'SO-01 - Oboustranné napoj...'!F35</f>
        <v>0</v>
      </c>
      <c r="BC95" s="77">
        <f>'SO-01 - Oboustranné napoj...'!F36</f>
        <v>0</v>
      </c>
      <c r="BD95" s="79">
        <f>'SO-01 - Oboustranné napoj...'!F37</f>
        <v>0</v>
      </c>
      <c r="BT95" s="80" t="s">
        <v>79</v>
      </c>
      <c r="BV95" s="80" t="s">
        <v>73</v>
      </c>
      <c r="BW95" s="80" t="s">
        <v>80</v>
      </c>
      <c r="BX95" s="80" t="s">
        <v>5</v>
      </c>
      <c r="CL95" s="80" t="s">
        <v>1</v>
      </c>
      <c r="CM95" s="80" t="s">
        <v>81</v>
      </c>
    </row>
    <row r="96" spans="1:91" s="6" customFormat="1" ht="24.75" customHeight="1">
      <c r="A96" s="71" t="s">
        <v>75</v>
      </c>
      <c r="B96" s="72"/>
      <c r="C96" s="73"/>
      <c r="D96" s="216" t="s">
        <v>82</v>
      </c>
      <c r="E96" s="216"/>
      <c r="F96" s="216"/>
      <c r="G96" s="216"/>
      <c r="H96" s="216"/>
      <c r="I96" s="74"/>
      <c r="J96" s="216" t="s">
        <v>83</v>
      </c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06">
        <f>'SO-02-CZ - Rozdělovací ob...'!J30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75" t="s">
        <v>78</v>
      </c>
      <c r="AR96" s="72"/>
      <c r="AS96" s="76">
        <v>0</v>
      </c>
      <c r="AT96" s="77">
        <f t="shared" si="1"/>
        <v>0</v>
      </c>
      <c r="AU96" s="78">
        <f>'SO-02-CZ - Rozdělovací ob...'!P123</f>
        <v>0</v>
      </c>
      <c r="AV96" s="77">
        <f>'SO-02-CZ - Rozdělovací ob...'!J33</f>
        <v>0</v>
      </c>
      <c r="AW96" s="77">
        <f>'SO-02-CZ - Rozdělovací ob...'!J34</f>
        <v>0</v>
      </c>
      <c r="AX96" s="77">
        <f>'SO-02-CZ - Rozdělovací ob...'!J35</f>
        <v>0</v>
      </c>
      <c r="AY96" s="77">
        <f>'SO-02-CZ - Rozdělovací ob...'!J36</f>
        <v>0</v>
      </c>
      <c r="AZ96" s="77">
        <f>'SO-02-CZ - Rozdělovací ob...'!F33</f>
        <v>0</v>
      </c>
      <c r="BA96" s="77">
        <f>'SO-02-CZ - Rozdělovací ob...'!F34</f>
        <v>0</v>
      </c>
      <c r="BB96" s="77">
        <f>'SO-02-CZ - Rozdělovací ob...'!F35</f>
        <v>0</v>
      </c>
      <c r="BC96" s="77">
        <f>'SO-02-CZ - Rozdělovací ob...'!F36</f>
        <v>0</v>
      </c>
      <c r="BD96" s="79">
        <f>'SO-02-CZ - Rozdělovací ob...'!F37</f>
        <v>0</v>
      </c>
      <c r="BT96" s="80" t="s">
        <v>79</v>
      </c>
      <c r="BV96" s="80" t="s">
        <v>73</v>
      </c>
      <c r="BW96" s="80" t="s">
        <v>84</v>
      </c>
      <c r="BX96" s="80" t="s">
        <v>5</v>
      </c>
      <c r="CL96" s="80" t="s">
        <v>1</v>
      </c>
      <c r="CM96" s="80" t="s">
        <v>81</v>
      </c>
    </row>
    <row r="97" spans="1:91" s="6" customFormat="1" ht="16.5" customHeight="1">
      <c r="A97" s="71" t="s">
        <v>75</v>
      </c>
      <c r="B97" s="72"/>
      <c r="C97" s="73"/>
      <c r="D97" s="216" t="s">
        <v>85</v>
      </c>
      <c r="E97" s="216"/>
      <c r="F97" s="216"/>
      <c r="G97" s="216"/>
      <c r="H97" s="216"/>
      <c r="I97" s="74"/>
      <c r="J97" s="216" t="s">
        <v>86</v>
      </c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06">
        <f>'SO-04 - Dosypání ochranné...'!J30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75" t="s">
        <v>78</v>
      </c>
      <c r="AR97" s="72"/>
      <c r="AS97" s="76">
        <v>0</v>
      </c>
      <c r="AT97" s="77">
        <f t="shared" si="1"/>
        <v>0</v>
      </c>
      <c r="AU97" s="78">
        <f>'SO-04 - Dosypání ochranné...'!P120</f>
        <v>0</v>
      </c>
      <c r="AV97" s="77">
        <f>'SO-04 - Dosypání ochranné...'!J33</f>
        <v>0</v>
      </c>
      <c r="AW97" s="77">
        <f>'SO-04 - Dosypání ochranné...'!J34</f>
        <v>0</v>
      </c>
      <c r="AX97" s="77">
        <f>'SO-04 - Dosypání ochranné...'!J35</f>
        <v>0</v>
      </c>
      <c r="AY97" s="77">
        <f>'SO-04 - Dosypání ochranné...'!J36</f>
        <v>0</v>
      </c>
      <c r="AZ97" s="77">
        <f>'SO-04 - Dosypání ochranné...'!F33</f>
        <v>0</v>
      </c>
      <c r="BA97" s="77">
        <f>'SO-04 - Dosypání ochranné...'!F34</f>
        <v>0</v>
      </c>
      <c r="BB97" s="77">
        <f>'SO-04 - Dosypání ochranné...'!F35</f>
        <v>0</v>
      </c>
      <c r="BC97" s="77">
        <f>'SO-04 - Dosypání ochranné...'!F36</f>
        <v>0</v>
      </c>
      <c r="BD97" s="79">
        <f>'SO-04 - Dosypání ochranné...'!F37</f>
        <v>0</v>
      </c>
      <c r="BT97" s="80" t="s">
        <v>79</v>
      </c>
      <c r="BV97" s="80" t="s">
        <v>73</v>
      </c>
      <c r="BW97" s="80" t="s">
        <v>87</v>
      </c>
      <c r="BX97" s="80" t="s">
        <v>5</v>
      </c>
      <c r="CL97" s="80" t="s">
        <v>1</v>
      </c>
      <c r="CM97" s="80" t="s">
        <v>81</v>
      </c>
    </row>
    <row r="98" spans="1:91" s="6" customFormat="1" ht="24.75" customHeight="1">
      <c r="A98" s="71" t="s">
        <v>75</v>
      </c>
      <c r="B98" s="72"/>
      <c r="C98" s="73"/>
      <c r="D98" s="216" t="s">
        <v>88</v>
      </c>
      <c r="E98" s="216"/>
      <c r="F98" s="216"/>
      <c r="G98" s="216"/>
      <c r="H98" s="216"/>
      <c r="I98" s="74"/>
      <c r="J98" s="216" t="s">
        <v>89</v>
      </c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06">
        <f>'SO-05 - Zajištění komunik...'!J30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75" t="s">
        <v>78</v>
      </c>
      <c r="AR98" s="72"/>
      <c r="AS98" s="76">
        <v>0</v>
      </c>
      <c r="AT98" s="77">
        <f t="shared" si="1"/>
        <v>0</v>
      </c>
      <c r="AU98" s="78">
        <f>'SO-05 - Zajištění komunik...'!P124</f>
        <v>0</v>
      </c>
      <c r="AV98" s="77">
        <f>'SO-05 - Zajištění komunik...'!J33</f>
        <v>0</v>
      </c>
      <c r="AW98" s="77">
        <f>'SO-05 - Zajištění komunik...'!J34</f>
        <v>0</v>
      </c>
      <c r="AX98" s="77">
        <f>'SO-05 - Zajištění komunik...'!J35</f>
        <v>0</v>
      </c>
      <c r="AY98" s="77">
        <f>'SO-05 - Zajištění komunik...'!J36</f>
        <v>0</v>
      </c>
      <c r="AZ98" s="77">
        <f>'SO-05 - Zajištění komunik...'!F33</f>
        <v>0</v>
      </c>
      <c r="BA98" s="77">
        <f>'SO-05 - Zajištění komunik...'!F34</f>
        <v>0</v>
      </c>
      <c r="BB98" s="77">
        <f>'SO-05 - Zajištění komunik...'!F35</f>
        <v>0</v>
      </c>
      <c r="BC98" s="77">
        <f>'SO-05 - Zajištění komunik...'!F36</f>
        <v>0</v>
      </c>
      <c r="BD98" s="79">
        <f>'SO-05 - Zajištění komunik...'!F37</f>
        <v>0</v>
      </c>
      <c r="BT98" s="80" t="s">
        <v>79</v>
      </c>
      <c r="BV98" s="80" t="s">
        <v>73</v>
      </c>
      <c r="BW98" s="80" t="s">
        <v>90</v>
      </c>
      <c r="BX98" s="80" t="s">
        <v>5</v>
      </c>
      <c r="CL98" s="80" t="s">
        <v>1</v>
      </c>
      <c r="CM98" s="80" t="s">
        <v>81</v>
      </c>
    </row>
    <row r="99" spans="1:91" s="6" customFormat="1" ht="16.5" customHeight="1">
      <c r="A99" s="71" t="s">
        <v>75</v>
      </c>
      <c r="B99" s="72"/>
      <c r="C99" s="73"/>
      <c r="D99" s="216" t="s">
        <v>91</v>
      </c>
      <c r="E99" s="216"/>
      <c r="F99" s="216"/>
      <c r="G99" s="216"/>
      <c r="H99" s="216"/>
      <c r="I99" s="74"/>
      <c r="J99" s="216" t="s">
        <v>92</v>
      </c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06">
        <f>'VRN - Vedlejší rozpočtové...'!J30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75" t="s">
        <v>78</v>
      </c>
      <c r="AR99" s="72"/>
      <c r="AS99" s="81">
        <v>0</v>
      </c>
      <c r="AT99" s="82">
        <f t="shared" si="1"/>
        <v>0</v>
      </c>
      <c r="AU99" s="83">
        <f>'VRN - Vedlejší rozpočtové...'!P118</f>
        <v>0</v>
      </c>
      <c r="AV99" s="82">
        <f>'VRN - Vedlejší rozpočtové...'!J33</f>
        <v>0</v>
      </c>
      <c r="AW99" s="82">
        <f>'VRN - Vedlejší rozpočtové...'!J34</f>
        <v>0</v>
      </c>
      <c r="AX99" s="82">
        <f>'VRN - Vedlejší rozpočtové...'!J35</f>
        <v>0</v>
      </c>
      <c r="AY99" s="82">
        <f>'VRN - Vedlejší rozpočtové...'!J36</f>
        <v>0</v>
      </c>
      <c r="AZ99" s="82">
        <f>'VRN - Vedlejší rozpočtové...'!F33</f>
        <v>0</v>
      </c>
      <c r="BA99" s="82">
        <f>'VRN - Vedlejší rozpočtové...'!F34</f>
        <v>0</v>
      </c>
      <c r="BB99" s="82">
        <f>'VRN - Vedlejší rozpočtové...'!F35</f>
        <v>0</v>
      </c>
      <c r="BC99" s="82">
        <f>'VRN - Vedlejší rozpočtové...'!F36</f>
        <v>0</v>
      </c>
      <c r="BD99" s="84">
        <f>'VRN - Vedlejší rozpočtové...'!F37</f>
        <v>0</v>
      </c>
      <c r="BT99" s="80" t="s">
        <v>79</v>
      </c>
      <c r="BV99" s="80" t="s">
        <v>73</v>
      </c>
      <c r="BW99" s="80" t="s">
        <v>93</v>
      </c>
      <c r="BX99" s="80" t="s">
        <v>5</v>
      </c>
      <c r="CL99" s="80" t="s">
        <v>1</v>
      </c>
      <c r="CM99" s="80" t="s">
        <v>81</v>
      </c>
    </row>
    <row r="100" spans="1:91" s="1" customFormat="1" ht="30" customHeight="1">
      <c r="B100" s="31"/>
      <c r="AR100" s="31"/>
    </row>
    <row r="101" spans="1:91" s="1" customFormat="1" ht="6.95" customHeight="1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31"/>
    </row>
  </sheetData>
  <sheetProtection algorithmName="SHA-512" hashValue="O6FlUDUVzPNb8vNKlp7XiDIn4c0DyaTtwCRtDWSev5CppV22sfIVZLUuaLLEQEof4ByfailwciDErNOvxC9C4A==" saltValue="3L99nLHFoJvzlGnD0TWwiQ==" spinCount="100000" sheet="1" formatColumns="0" formatRows="0"/>
  <mergeCells count="58">
    <mergeCell ref="D95:H95"/>
    <mergeCell ref="AG95:AM95"/>
    <mergeCell ref="J95:AF95"/>
    <mergeCell ref="AS89:AT91"/>
    <mergeCell ref="AM90:AP90"/>
    <mergeCell ref="C92:G92"/>
    <mergeCell ref="AG92:AM92"/>
    <mergeCell ref="I92:AF92"/>
    <mergeCell ref="D99:H99"/>
    <mergeCell ref="J99:AF99"/>
    <mergeCell ref="AG94:AM94"/>
    <mergeCell ref="AN94:AP94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99:AP99"/>
    <mergeCell ref="AG99:AM99"/>
    <mergeCell ref="AN92:AP92"/>
    <mergeCell ref="AN95:AP95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SO-01 - Oboustranné napoj...'!C2" display="/" xr:uid="{00000000-0004-0000-0000-000000000000}"/>
    <hyperlink ref="A96" location="'SO-02-CZ - Rozdělovací ob...'!C2" display="/" xr:uid="{00000000-0004-0000-0000-000001000000}"/>
    <hyperlink ref="A97" location="'SO-04 - Dosypání ochranné...'!C2" display="/" xr:uid="{00000000-0004-0000-0000-000003000000}"/>
    <hyperlink ref="A98" location="'SO-05 - Zajištění komunik...'!C2" display="/" xr:uid="{00000000-0004-0000-0000-000004000000}"/>
    <hyperlink ref="A99" location="'VRN - Vedlejší rozpočtové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5"/>
  <sheetViews>
    <sheetView showGridLines="0" topLeftCell="A217" workbookViewId="0">
      <selection activeCell="Z232" sqref="Z2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94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Nature Connect Dyje/Thaya, napojení odstaveného ramene D13
Dyje, rovnovážná dynamika odtokových poměrů - napojení odstaveného ramene D13 
- část AT</v>
      </c>
      <c r="F7" s="227"/>
      <c r="G7" s="227"/>
      <c r="H7" s="227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11" t="s">
        <v>96</v>
      </c>
      <c r="F9" s="225"/>
      <c r="G9" s="225"/>
      <c r="H9" s="225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0">
        <f>'Rekapitulace stavby'!AN8</f>
        <v>45716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8"/>
      <c r="G18" s="198"/>
      <c r="H18" s="198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6"/>
      <c r="E27" s="202" t="s">
        <v>1</v>
      </c>
      <c r="F27" s="202"/>
      <c r="G27" s="202"/>
      <c r="H27" s="202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7" t="s">
        <v>34</v>
      </c>
      <c r="J30" s="63">
        <f>ROUND(J121,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36</v>
      </c>
      <c r="I32" s="88" t="s">
        <v>35</v>
      </c>
      <c r="J32" s="88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ROUND((SUM(BE121:BE284)),  2)</f>
        <v>0</v>
      </c>
      <c r="I33" s="91">
        <v>0.21</v>
      </c>
      <c r="J33" s="90">
        <f>ROUND(((SUM(BE121:BE284))*I33),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ROUND((SUM(BF121:BF284)),  2)</f>
        <v>0</v>
      </c>
      <c r="I34" s="91">
        <v>0.12</v>
      </c>
      <c r="J34" s="90">
        <f>ROUND(((SUM(BF121:BF284))*I34),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ROUND((SUM(BG121:BG284)),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ROUND((SUM(BH121:BH284)),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ROUND((SUM(BI121:BI284)),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4"/>
      <c r="F39" s="54"/>
      <c r="G39" s="94" t="s">
        <v>45</v>
      </c>
      <c r="H39" s="95" t="s">
        <v>831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Nature Connect Dyje/Thaya, napojení odstaveného ramene D13
Dyje, rovnovážná dynamika odtokových poměrů - napojení odstaveného ramene D13 
- část AT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95</v>
      </c>
      <c r="L86" s="31"/>
    </row>
    <row r="87" spans="2:47" s="1" customFormat="1" ht="16.5" customHeight="1">
      <c r="B87" s="31"/>
      <c r="E87" s="211" t="str">
        <f>E9</f>
        <v>SO-01 - Oboustranné napojení ramene D13</v>
      </c>
      <c r="F87" s="225"/>
      <c r="G87" s="225"/>
      <c r="H87" s="225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Břeclav</v>
      </c>
      <c r="I89" s="26" t="s">
        <v>21</v>
      </c>
      <c r="J89" s="50">
        <f>IF(J12="","",J12)</f>
        <v>45716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22</v>
      </c>
      <c r="F91" s="24" t="str">
        <f>E15</f>
        <v>Povodí Moravy, s.p.</v>
      </c>
      <c r="I91" s="26" t="s">
        <v>28</v>
      </c>
      <c r="J91" s="29" t="str">
        <f>E21</f>
        <v>Ing. Adam Balažovič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835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99</v>
      </c>
      <c r="J96" s="63">
        <f>J121</f>
        <v>0</v>
      </c>
      <c r="L96" s="31"/>
      <c r="AU96" s="16" t="s">
        <v>100</v>
      </c>
    </row>
    <row r="97" spans="2:12" s="8" customFormat="1" ht="24.95" customHeight="1">
      <c r="B97" s="103"/>
      <c r="D97" s="104" t="s">
        <v>101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899999999999999" customHeight="1">
      <c r="B98" s="107"/>
      <c r="D98" s="108" t="s">
        <v>102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899999999999999" customHeight="1">
      <c r="B99" s="107"/>
      <c r="D99" s="108" t="s">
        <v>103</v>
      </c>
      <c r="E99" s="109"/>
      <c r="F99" s="109"/>
      <c r="G99" s="109"/>
      <c r="H99" s="109"/>
      <c r="I99" s="109"/>
      <c r="J99" s="110">
        <f>J241</f>
        <v>0</v>
      </c>
      <c r="L99" s="107"/>
    </row>
    <row r="100" spans="2:12" s="9" customFormat="1" ht="19.899999999999999" customHeight="1">
      <c r="B100" s="107"/>
      <c r="D100" s="108" t="s">
        <v>104</v>
      </c>
      <c r="E100" s="109"/>
      <c r="F100" s="109"/>
      <c r="G100" s="109"/>
      <c r="H100" s="109"/>
      <c r="I100" s="109"/>
      <c r="J100" s="110">
        <f>J272</f>
        <v>0</v>
      </c>
      <c r="L100" s="107"/>
    </row>
    <row r="101" spans="2:12" s="9" customFormat="1" ht="19.899999999999999" customHeight="1">
      <c r="B101" s="107"/>
      <c r="D101" s="108" t="s">
        <v>105</v>
      </c>
      <c r="E101" s="109"/>
      <c r="F101" s="109"/>
      <c r="G101" s="109"/>
      <c r="H101" s="109"/>
      <c r="I101" s="109"/>
      <c r="J101" s="110">
        <f>J282</f>
        <v>0</v>
      </c>
      <c r="L101" s="107"/>
    </row>
    <row r="102" spans="2:12" s="1" customFormat="1" ht="21.75" customHeight="1">
      <c r="B102" s="31"/>
      <c r="L102" s="31"/>
    </row>
    <row r="103" spans="2:12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1"/>
    </row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1"/>
    </row>
    <row r="108" spans="2:12" s="1" customFormat="1" ht="24.95" customHeight="1">
      <c r="B108" s="31"/>
      <c r="C108" s="20" t="s">
        <v>106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26.25" customHeight="1">
      <c r="B111" s="31"/>
      <c r="E111" s="226" t="str">
        <f>E7</f>
        <v>Nature Connect Dyje/Thaya, napojení odstaveného ramene D13
Dyje, rovnovážná dynamika odtokových poměrů - napojení odstaveného ramene D13 
- část AT</v>
      </c>
      <c r="F111" s="227"/>
      <c r="G111" s="227"/>
      <c r="H111" s="227"/>
      <c r="L111" s="31"/>
    </row>
    <row r="112" spans="2:12" s="1" customFormat="1" ht="12" customHeight="1">
      <c r="B112" s="31"/>
      <c r="C112" s="26" t="s">
        <v>95</v>
      </c>
      <c r="L112" s="31"/>
    </row>
    <row r="113" spans="2:65" s="1" customFormat="1" ht="16.5" customHeight="1">
      <c r="B113" s="31"/>
      <c r="E113" s="211" t="str">
        <f>E9</f>
        <v>SO-01 - Oboustranné napojení ramene D13</v>
      </c>
      <c r="F113" s="225"/>
      <c r="G113" s="225"/>
      <c r="H113" s="225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19</v>
      </c>
      <c r="F115" s="24" t="str">
        <f>F12</f>
        <v>Břeclav</v>
      </c>
      <c r="I115" s="26" t="s">
        <v>21</v>
      </c>
      <c r="J115" s="50">
        <f>IF(J12="","",J12)</f>
        <v>45716</v>
      </c>
      <c r="L115" s="31"/>
    </row>
    <row r="116" spans="2:65" s="1" customFormat="1" ht="6.95" customHeight="1">
      <c r="B116" s="31"/>
      <c r="L116" s="31"/>
    </row>
    <row r="117" spans="2:65" s="1" customFormat="1" ht="15.2" customHeight="1">
      <c r="B117" s="31"/>
      <c r="C117" s="26" t="s">
        <v>22</v>
      </c>
      <c r="F117" s="24" t="str">
        <f>E15</f>
        <v>Povodí Moravy, s.p.</v>
      </c>
      <c r="I117" s="26" t="s">
        <v>28</v>
      </c>
      <c r="J117" s="29" t="str">
        <f>E21</f>
        <v>Ing. Adam Balažovič</v>
      </c>
      <c r="L117" s="31"/>
    </row>
    <row r="118" spans="2:65" s="1" customFormat="1" ht="15.2" customHeight="1">
      <c r="B118" s="31"/>
      <c r="C118" s="26" t="s">
        <v>26</v>
      </c>
      <c r="F118" s="24" t="str">
        <f>IF(E18="","",E18)</f>
        <v>Vyplň údaj</v>
      </c>
      <c r="I118" s="26" t="s">
        <v>31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107</v>
      </c>
      <c r="D120" s="113" t="s">
        <v>56</v>
      </c>
      <c r="E120" s="113" t="s">
        <v>54</v>
      </c>
      <c r="F120" s="113" t="s">
        <v>55</v>
      </c>
      <c r="G120" s="113" t="s">
        <v>108</v>
      </c>
      <c r="H120" s="113" t="s">
        <v>109</v>
      </c>
      <c r="I120" s="113" t="s">
        <v>834</v>
      </c>
      <c r="J120" s="113" t="s">
        <v>835</v>
      </c>
      <c r="K120" s="114" t="s">
        <v>110</v>
      </c>
      <c r="L120" s="111"/>
      <c r="M120" s="56" t="s">
        <v>1</v>
      </c>
      <c r="N120" s="57" t="s">
        <v>38</v>
      </c>
      <c r="O120" s="57" t="s">
        <v>111</v>
      </c>
      <c r="P120" s="57" t="s">
        <v>112</v>
      </c>
      <c r="Q120" s="57" t="s">
        <v>113</v>
      </c>
      <c r="R120" s="57" t="s">
        <v>114</v>
      </c>
      <c r="S120" s="57" t="s">
        <v>115</v>
      </c>
      <c r="T120" s="58" t="s">
        <v>116</v>
      </c>
    </row>
    <row r="121" spans="2:65" s="1" customFormat="1" ht="22.9" customHeight="1">
      <c r="B121" s="31"/>
      <c r="C121" s="61" t="s">
        <v>117</v>
      </c>
      <c r="J121" s="115">
        <f>BK121</f>
        <v>0</v>
      </c>
      <c r="L121" s="31"/>
      <c r="M121" s="59"/>
      <c r="N121" s="51"/>
      <c r="O121" s="51"/>
      <c r="P121" s="116">
        <f>P122</f>
        <v>0</v>
      </c>
      <c r="Q121" s="51"/>
      <c r="R121" s="116">
        <f>R122</f>
        <v>871.83032045599998</v>
      </c>
      <c r="S121" s="51"/>
      <c r="T121" s="117">
        <f>T122</f>
        <v>0</v>
      </c>
      <c r="AT121" s="16" t="s">
        <v>70</v>
      </c>
      <c r="AU121" s="16" t="s">
        <v>100</v>
      </c>
      <c r="BK121" s="118">
        <f>BK122</f>
        <v>0</v>
      </c>
    </row>
    <row r="122" spans="2:65" s="11" customFormat="1" ht="25.9" customHeight="1">
      <c r="B122" s="119"/>
      <c r="D122" s="120" t="s">
        <v>70</v>
      </c>
      <c r="E122" s="121" t="s">
        <v>118</v>
      </c>
      <c r="F122" s="121" t="s">
        <v>119</v>
      </c>
      <c r="I122" s="122"/>
      <c r="J122" s="123">
        <f>BK122</f>
        <v>0</v>
      </c>
      <c r="L122" s="119"/>
      <c r="M122" s="124"/>
      <c r="P122" s="125">
        <f>P123+P241+P272+P282</f>
        <v>0</v>
      </c>
      <c r="R122" s="125">
        <f>R123+R241+R272+R282</f>
        <v>871.83032045599998</v>
      </c>
      <c r="T122" s="126">
        <f>T123+T241+T272+T282</f>
        <v>0</v>
      </c>
      <c r="AR122" s="120" t="s">
        <v>79</v>
      </c>
      <c r="AT122" s="127" t="s">
        <v>70</v>
      </c>
      <c r="AU122" s="127" t="s">
        <v>71</v>
      </c>
      <c r="AY122" s="120" t="s">
        <v>120</v>
      </c>
      <c r="BK122" s="128">
        <f>BK123+BK241+BK272+BK282</f>
        <v>0</v>
      </c>
    </row>
    <row r="123" spans="2:65" s="11" customFormat="1" ht="22.9" customHeight="1">
      <c r="B123" s="119"/>
      <c r="D123" s="120" t="s">
        <v>70</v>
      </c>
      <c r="E123" s="129" t="s">
        <v>79</v>
      </c>
      <c r="F123" s="129" t="s">
        <v>121</v>
      </c>
      <c r="I123" s="122"/>
      <c r="J123" s="130">
        <f>BK123</f>
        <v>0</v>
      </c>
      <c r="L123" s="119"/>
      <c r="M123" s="124"/>
      <c r="P123" s="125">
        <f>SUM(P124:P240)</f>
        <v>0</v>
      </c>
      <c r="R123" s="125">
        <f>SUM(R124:R240)</f>
        <v>1.2237455999999999E-2</v>
      </c>
      <c r="T123" s="126">
        <f>SUM(T124:T240)</f>
        <v>0</v>
      </c>
      <c r="AR123" s="120" t="s">
        <v>79</v>
      </c>
      <c r="AT123" s="127" t="s">
        <v>70</v>
      </c>
      <c r="AU123" s="127" t="s">
        <v>79</v>
      </c>
      <c r="AY123" s="120" t="s">
        <v>120</v>
      </c>
      <c r="BK123" s="128">
        <f>SUM(BK124:BK240)</f>
        <v>0</v>
      </c>
    </row>
    <row r="124" spans="2:65" s="1" customFormat="1" ht="37.9" customHeight="1">
      <c r="B124" s="31"/>
      <c r="C124" s="131" t="s">
        <v>79</v>
      </c>
      <c r="D124" s="131" t="s">
        <v>122</v>
      </c>
      <c r="E124" s="132" t="s">
        <v>123</v>
      </c>
      <c r="F124" s="133" t="s">
        <v>124</v>
      </c>
      <c r="G124" s="134" t="s">
        <v>125</v>
      </c>
      <c r="H124" s="135">
        <v>850</v>
      </c>
      <c r="I124" s="136"/>
      <c r="J124" s="137">
        <f>ROUND(I124*H124,2)</f>
        <v>0</v>
      </c>
      <c r="K124" s="133" t="s">
        <v>126</v>
      </c>
      <c r="L124" s="31"/>
      <c r="M124" s="138" t="s">
        <v>1</v>
      </c>
      <c r="N124" s="139" t="s">
        <v>39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127</v>
      </c>
      <c r="AT124" s="142" t="s">
        <v>122</v>
      </c>
      <c r="AU124" s="142" t="s">
        <v>81</v>
      </c>
      <c r="AY124" s="16" t="s">
        <v>120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6" t="s">
        <v>79</v>
      </c>
      <c r="BK124" s="143">
        <f>ROUND(I124*H124,2)</f>
        <v>0</v>
      </c>
      <c r="BL124" s="16" t="s">
        <v>127</v>
      </c>
      <c r="BM124" s="142" t="s">
        <v>128</v>
      </c>
    </row>
    <row r="125" spans="2:65" s="1" customFormat="1" ht="29.25">
      <c r="B125" s="31"/>
      <c r="D125" s="144" t="s">
        <v>129</v>
      </c>
      <c r="F125" s="145" t="s">
        <v>130</v>
      </c>
      <c r="I125" s="146"/>
      <c r="L125" s="31"/>
      <c r="M125" s="147"/>
      <c r="T125" s="53"/>
      <c r="AT125" s="16" t="s">
        <v>129</v>
      </c>
      <c r="AU125" s="16" t="s">
        <v>81</v>
      </c>
    </row>
    <row r="126" spans="2:65" s="12" customFormat="1">
      <c r="B126" s="148"/>
      <c r="D126" s="144" t="s">
        <v>131</v>
      </c>
      <c r="E126" s="149" t="s">
        <v>1</v>
      </c>
      <c r="F126" s="150" t="s">
        <v>132</v>
      </c>
      <c r="H126" s="151">
        <v>850</v>
      </c>
      <c r="I126" s="152"/>
      <c r="L126" s="148"/>
      <c r="M126" s="153"/>
      <c r="T126" s="154"/>
      <c r="AT126" s="149" t="s">
        <v>131</v>
      </c>
      <c r="AU126" s="149" t="s">
        <v>81</v>
      </c>
      <c r="AV126" s="12" t="s">
        <v>81</v>
      </c>
      <c r="AW126" s="12" t="s">
        <v>30</v>
      </c>
      <c r="AX126" s="12" t="s">
        <v>71</v>
      </c>
      <c r="AY126" s="149" t="s">
        <v>120</v>
      </c>
    </row>
    <row r="127" spans="2:65" s="13" customFormat="1">
      <c r="B127" s="155"/>
      <c r="D127" s="144" t="s">
        <v>131</v>
      </c>
      <c r="E127" s="156" t="s">
        <v>1</v>
      </c>
      <c r="F127" s="157" t="s">
        <v>133</v>
      </c>
      <c r="H127" s="158">
        <v>850</v>
      </c>
      <c r="I127" s="159"/>
      <c r="L127" s="155"/>
      <c r="M127" s="160"/>
      <c r="T127" s="161"/>
      <c r="AT127" s="156" t="s">
        <v>131</v>
      </c>
      <c r="AU127" s="156" t="s">
        <v>81</v>
      </c>
      <c r="AV127" s="13" t="s">
        <v>134</v>
      </c>
      <c r="AW127" s="13" t="s">
        <v>30</v>
      </c>
      <c r="AX127" s="13" t="s">
        <v>71</v>
      </c>
      <c r="AY127" s="156" t="s">
        <v>120</v>
      </c>
    </row>
    <row r="128" spans="2:65" s="14" customFormat="1">
      <c r="B128" s="162"/>
      <c r="D128" s="144" t="s">
        <v>131</v>
      </c>
      <c r="E128" s="163" t="s">
        <v>1</v>
      </c>
      <c r="F128" s="164" t="s">
        <v>135</v>
      </c>
      <c r="H128" s="165">
        <v>850</v>
      </c>
      <c r="I128" s="166"/>
      <c r="L128" s="162"/>
      <c r="M128" s="167"/>
      <c r="T128" s="168"/>
      <c r="AT128" s="163" t="s">
        <v>131</v>
      </c>
      <c r="AU128" s="163" t="s">
        <v>81</v>
      </c>
      <c r="AV128" s="14" t="s">
        <v>127</v>
      </c>
      <c r="AW128" s="14" t="s">
        <v>30</v>
      </c>
      <c r="AX128" s="14" t="s">
        <v>79</v>
      </c>
      <c r="AY128" s="163" t="s">
        <v>120</v>
      </c>
    </row>
    <row r="129" spans="2:65" s="1" customFormat="1" ht="24.2" customHeight="1">
      <c r="B129" s="31"/>
      <c r="C129" s="131" t="s">
        <v>81</v>
      </c>
      <c r="D129" s="131" t="s">
        <v>122</v>
      </c>
      <c r="E129" s="132" t="s">
        <v>136</v>
      </c>
      <c r="F129" s="133" t="s">
        <v>137</v>
      </c>
      <c r="G129" s="134" t="s">
        <v>138</v>
      </c>
      <c r="H129" s="135">
        <v>46</v>
      </c>
      <c r="I129" s="136"/>
      <c r="J129" s="137">
        <f>ROUND(I129*H129,2)</f>
        <v>0</v>
      </c>
      <c r="K129" s="133" t="s">
        <v>126</v>
      </c>
      <c r="L129" s="31"/>
      <c r="M129" s="138" t="s">
        <v>1</v>
      </c>
      <c r="N129" s="139" t="s">
        <v>39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127</v>
      </c>
      <c r="AT129" s="142" t="s">
        <v>122</v>
      </c>
      <c r="AU129" s="142" t="s">
        <v>81</v>
      </c>
      <c r="AY129" s="16" t="s">
        <v>120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79</v>
      </c>
      <c r="BK129" s="143">
        <f>ROUND(I129*H129,2)</f>
        <v>0</v>
      </c>
      <c r="BL129" s="16" t="s">
        <v>127</v>
      </c>
      <c r="BM129" s="142" t="s">
        <v>139</v>
      </c>
    </row>
    <row r="130" spans="2:65" s="1" customFormat="1" ht="19.5">
      <c r="B130" s="31"/>
      <c r="D130" s="144" t="s">
        <v>129</v>
      </c>
      <c r="F130" s="145" t="s">
        <v>140</v>
      </c>
      <c r="I130" s="146"/>
      <c r="L130" s="31"/>
      <c r="M130" s="147"/>
      <c r="T130" s="53"/>
      <c r="AT130" s="16" t="s">
        <v>129</v>
      </c>
      <c r="AU130" s="16" t="s">
        <v>81</v>
      </c>
    </row>
    <row r="131" spans="2:65" s="12" customFormat="1">
      <c r="B131" s="148"/>
      <c r="D131" s="144" t="s">
        <v>131</v>
      </c>
      <c r="E131" s="149" t="s">
        <v>1</v>
      </c>
      <c r="F131" s="150" t="s">
        <v>141</v>
      </c>
      <c r="H131" s="151">
        <v>46</v>
      </c>
      <c r="I131" s="152"/>
      <c r="L131" s="148"/>
      <c r="M131" s="153"/>
      <c r="T131" s="154"/>
      <c r="AT131" s="149" t="s">
        <v>131</v>
      </c>
      <c r="AU131" s="149" t="s">
        <v>81</v>
      </c>
      <c r="AV131" s="12" t="s">
        <v>81</v>
      </c>
      <c r="AW131" s="12" t="s">
        <v>30</v>
      </c>
      <c r="AX131" s="12" t="s">
        <v>71</v>
      </c>
      <c r="AY131" s="149" t="s">
        <v>120</v>
      </c>
    </row>
    <row r="132" spans="2:65" s="13" customFormat="1" ht="22.5">
      <c r="B132" s="155"/>
      <c r="D132" s="144" t="s">
        <v>131</v>
      </c>
      <c r="E132" s="156" t="s">
        <v>1</v>
      </c>
      <c r="F132" s="157" t="s">
        <v>142</v>
      </c>
      <c r="H132" s="158">
        <v>46</v>
      </c>
      <c r="I132" s="159"/>
      <c r="L132" s="155"/>
      <c r="M132" s="160"/>
      <c r="T132" s="161"/>
      <c r="AT132" s="156" t="s">
        <v>131</v>
      </c>
      <c r="AU132" s="156" t="s">
        <v>81</v>
      </c>
      <c r="AV132" s="13" t="s">
        <v>134</v>
      </c>
      <c r="AW132" s="13" t="s">
        <v>30</v>
      </c>
      <c r="AX132" s="13" t="s">
        <v>71</v>
      </c>
      <c r="AY132" s="156" t="s">
        <v>120</v>
      </c>
    </row>
    <row r="133" spans="2:65" s="14" customFormat="1">
      <c r="B133" s="162"/>
      <c r="D133" s="144" t="s">
        <v>131</v>
      </c>
      <c r="E133" s="163" t="s">
        <v>1</v>
      </c>
      <c r="F133" s="164" t="s">
        <v>135</v>
      </c>
      <c r="H133" s="165">
        <v>46</v>
      </c>
      <c r="I133" s="166"/>
      <c r="L133" s="162"/>
      <c r="M133" s="167"/>
      <c r="T133" s="168"/>
      <c r="AT133" s="163" t="s">
        <v>131</v>
      </c>
      <c r="AU133" s="163" t="s">
        <v>81</v>
      </c>
      <c r="AV133" s="14" t="s">
        <v>127</v>
      </c>
      <c r="AW133" s="14" t="s">
        <v>30</v>
      </c>
      <c r="AX133" s="14" t="s">
        <v>79</v>
      </c>
      <c r="AY133" s="163" t="s">
        <v>120</v>
      </c>
    </row>
    <row r="134" spans="2:65" s="1" customFormat="1" ht="24.2" customHeight="1">
      <c r="B134" s="31"/>
      <c r="C134" s="131" t="s">
        <v>134</v>
      </c>
      <c r="D134" s="131" t="s">
        <v>122</v>
      </c>
      <c r="E134" s="132" t="s">
        <v>143</v>
      </c>
      <c r="F134" s="133" t="s">
        <v>144</v>
      </c>
      <c r="G134" s="134" t="s">
        <v>125</v>
      </c>
      <c r="H134" s="135">
        <v>850</v>
      </c>
      <c r="I134" s="136"/>
      <c r="J134" s="137">
        <f>ROUND(I134*H134,2)</f>
        <v>0</v>
      </c>
      <c r="K134" s="133" t="s">
        <v>126</v>
      </c>
      <c r="L134" s="31"/>
      <c r="M134" s="138" t="s">
        <v>1</v>
      </c>
      <c r="N134" s="139" t="s">
        <v>39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127</v>
      </c>
      <c r="AT134" s="142" t="s">
        <v>122</v>
      </c>
      <c r="AU134" s="142" t="s">
        <v>81</v>
      </c>
      <c r="AY134" s="16" t="s">
        <v>120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79</v>
      </c>
      <c r="BK134" s="143">
        <f>ROUND(I134*H134,2)</f>
        <v>0</v>
      </c>
      <c r="BL134" s="16" t="s">
        <v>127</v>
      </c>
      <c r="BM134" s="142" t="s">
        <v>145</v>
      </c>
    </row>
    <row r="135" spans="2:65" s="1" customFormat="1" ht="19.5">
      <c r="B135" s="31"/>
      <c r="D135" s="144" t="s">
        <v>129</v>
      </c>
      <c r="F135" s="145" t="s">
        <v>146</v>
      </c>
      <c r="I135" s="146"/>
      <c r="L135" s="31"/>
      <c r="M135" s="147"/>
      <c r="T135" s="53"/>
      <c r="AT135" s="16" t="s">
        <v>129</v>
      </c>
      <c r="AU135" s="16" t="s">
        <v>81</v>
      </c>
    </row>
    <row r="136" spans="2:65" s="1" customFormat="1" ht="21.75" customHeight="1">
      <c r="B136" s="31"/>
      <c r="C136" s="131" t="s">
        <v>127</v>
      </c>
      <c r="D136" s="131" t="s">
        <v>122</v>
      </c>
      <c r="E136" s="132" t="s">
        <v>147</v>
      </c>
      <c r="F136" s="133" t="s">
        <v>148</v>
      </c>
      <c r="G136" s="134" t="s">
        <v>138</v>
      </c>
      <c r="H136" s="135">
        <v>46</v>
      </c>
      <c r="I136" s="136"/>
      <c r="J136" s="137">
        <f>ROUND(I136*H136,2)</f>
        <v>0</v>
      </c>
      <c r="K136" s="133" t="s">
        <v>126</v>
      </c>
      <c r="L136" s="31"/>
      <c r="M136" s="138" t="s">
        <v>1</v>
      </c>
      <c r="N136" s="139" t="s">
        <v>39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127</v>
      </c>
      <c r="AT136" s="142" t="s">
        <v>122</v>
      </c>
      <c r="AU136" s="142" t="s">
        <v>81</v>
      </c>
      <c r="AY136" s="16" t="s">
        <v>120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79</v>
      </c>
      <c r="BK136" s="143">
        <f>ROUND(I136*H136,2)</f>
        <v>0</v>
      </c>
      <c r="BL136" s="16" t="s">
        <v>127</v>
      </c>
      <c r="BM136" s="142" t="s">
        <v>149</v>
      </c>
    </row>
    <row r="137" spans="2:65" s="1" customFormat="1" ht="19.5">
      <c r="B137" s="31"/>
      <c r="D137" s="144" t="s">
        <v>129</v>
      </c>
      <c r="F137" s="145" t="s">
        <v>150</v>
      </c>
      <c r="I137" s="146"/>
      <c r="L137" s="31"/>
      <c r="M137" s="147"/>
      <c r="T137" s="53"/>
      <c r="AT137" s="16" t="s">
        <v>129</v>
      </c>
      <c r="AU137" s="16" t="s">
        <v>81</v>
      </c>
    </row>
    <row r="138" spans="2:65" s="1" customFormat="1" ht="24.2" customHeight="1">
      <c r="B138" s="31"/>
      <c r="C138" s="131" t="s">
        <v>151</v>
      </c>
      <c r="D138" s="131" t="s">
        <v>122</v>
      </c>
      <c r="E138" s="132" t="s">
        <v>152</v>
      </c>
      <c r="F138" s="133" t="s">
        <v>153</v>
      </c>
      <c r="G138" s="134" t="s">
        <v>154</v>
      </c>
      <c r="H138" s="135">
        <v>240</v>
      </c>
      <c r="I138" s="136"/>
      <c r="J138" s="137">
        <f>ROUND(I138*H138,2)</f>
        <v>0</v>
      </c>
      <c r="K138" s="133" t="s">
        <v>126</v>
      </c>
      <c r="L138" s="31"/>
      <c r="M138" s="138" t="s">
        <v>1</v>
      </c>
      <c r="N138" s="139" t="s">
        <v>39</v>
      </c>
      <c r="P138" s="140">
        <f>O138*H138</f>
        <v>0</v>
      </c>
      <c r="Q138" s="140">
        <v>5.0989399999999997E-5</v>
      </c>
      <c r="R138" s="140">
        <f>Q138*H138</f>
        <v>1.2237455999999999E-2</v>
      </c>
      <c r="S138" s="140">
        <v>0</v>
      </c>
      <c r="T138" s="141">
        <f>S138*H138</f>
        <v>0</v>
      </c>
      <c r="AR138" s="142" t="s">
        <v>127</v>
      </c>
      <c r="AT138" s="142" t="s">
        <v>122</v>
      </c>
      <c r="AU138" s="142" t="s">
        <v>81</v>
      </c>
      <c r="AY138" s="16" t="s">
        <v>120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79</v>
      </c>
      <c r="BK138" s="143">
        <f>ROUND(I138*H138,2)</f>
        <v>0</v>
      </c>
      <c r="BL138" s="16" t="s">
        <v>127</v>
      </c>
      <c r="BM138" s="142" t="s">
        <v>155</v>
      </c>
    </row>
    <row r="139" spans="2:65" s="1" customFormat="1" ht="19.5">
      <c r="B139" s="31"/>
      <c r="D139" s="144" t="s">
        <v>129</v>
      </c>
      <c r="F139" s="145" t="s">
        <v>156</v>
      </c>
      <c r="I139" s="146"/>
      <c r="L139" s="31"/>
      <c r="M139" s="147"/>
      <c r="T139" s="53"/>
      <c r="AT139" s="16" t="s">
        <v>129</v>
      </c>
      <c r="AU139" s="16" t="s">
        <v>81</v>
      </c>
    </row>
    <row r="140" spans="2:65" s="12" customFormat="1">
      <c r="B140" s="148"/>
      <c r="D140" s="144" t="s">
        <v>131</v>
      </c>
      <c r="E140" s="149" t="s">
        <v>1</v>
      </c>
      <c r="F140" s="150" t="s">
        <v>157</v>
      </c>
      <c r="H140" s="151">
        <v>120</v>
      </c>
      <c r="I140" s="152"/>
      <c r="L140" s="148"/>
      <c r="M140" s="153"/>
      <c r="T140" s="154"/>
      <c r="AT140" s="149" t="s">
        <v>131</v>
      </c>
      <c r="AU140" s="149" t="s">
        <v>81</v>
      </c>
      <c r="AV140" s="12" t="s">
        <v>81</v>
      </c>
      <c r="AW140" s="12" t="s">
        <v>30</v>
      </c>
      <c r="AX140" s="12" t="s">
        <v>71</v>
      </c>
      <c r="AY140" s="149" t="s">
        <v>120</v>
      </c>
    </row>
    <row r="141" spans="2:65" s="13" customFormat="1">
      <c r="B141" s="155"/>
      <c r="D141" s="144" t="s">
        <v>131</v>
      </c>
      <c r="E141" s="156" t="s">
        <v>1</v>
      </c>
      <c r="F141" s="157" t="s">
        <v>158</v>
      </c>
      <c r="H141" s="158">
        <v>120</v>
      </c>
      <c r="I141" s="159"/>
      <c r="L141" s="155"/>
      <c r="M141" s="160"/>
      <c r="T141" s="161"/>
      <c r="AT141" s="156" t="s">
        <v>131</v>
      </c>
      <c r="AU141" s="156" t="s">
        <v>81</v>
      </c>
      <c r="AV141" s="13" t="s">
        <v>134</v>
      </c>
      <c r="AW141" s="13" t="s">
        <v>30</v>
      </c>
      <c r="AX141" s="13" t="s">
        <v>71</v>
      </c>
      <c r="AY141" s="156" t="s">
        <v>120</v>
      </c>
    </row>
    <row r="142" spans="2:65" s="12" customFormat="1">
      <c r="B142" s="148"/>
      <c r="D142" s="144" t="s">
        <v>131</v>
      </c>
      <c r="E142" s="149" t="s">
        <v>1</v>
      </c>
      <c r="F142" s="150" t="s">
        <v>157</v>
      </c>
      <c r="H142" s="151">
        <v>120</v>
      </c>
      <c r="I142" s="152"/>
      <c r="L142" s="148"/>
      <c r="M142" s="153"/>
      <c r="T142" s="154"/>
      <c r="AT142" s="149" t="s">
        <v>131</v>
      </c>
      <c r="AU142" s="149" t="s">
        <v>81</v>
      </c>
      <c r="AV142" s="12" t="s">
        <v>81</v>
      </c>
      <c r="AW142" s="12" t="s">
        <v>30</v>
      </c>
      <c r="AX142" s="12" t="s">
        <v>71</v>
      </c>
      <c r="AY142" s="149" t="s">
        <v>120</v>
      </c>
    </row>
    <row r="143" spans="2:65" s="13" customFormat="1">
      <c r="B143" s="155"/>
      <c r="D143" s="144" t="s">
        <v>131</v>
      </c>
      <c r="E143" s="156" t="s">
        <v>1</v>
      </c>
      <c r="F143" s="157" t="s">
        <v>159</v>
      </c>
      <c r="H143" s="158">
        <v>120</v>
      </c>
      <c r="I143" s="159"/>
      <c r="L143" s="155"/>
      <c r="M143" s="160"/>
      <c r="T143" s="161"/>
      <c r="AT143" s="156" t="s">
        <v>131</v>
      </c>
      <c r="AU143" s="156" t="s">
        <v>81</v>
      </c>
      <c r="AV143" s="13" t="s">
        <v>134</v>
      </c>
      <c r="AW143" s="13" t="s">
        <v>30</v>
      </c>
      <c r="AX143" s="13" t="s">
        <v>71</v>
      </c>
      <c r="AY143" s="156" t="s">
        <v>120</v>
      </c>
    </row>
    <row r="144" spans="2:65" s="14" customFormat="1">
      <c r="B144" s="162"/>
      <c r="D144" s="144" t="s">
        <v>131</v>
      </c>
      <c r="E144" s="163" t="s">
        <v>1</v>
      </c>
      <c r="F144" s="164" t="s">
        <v>135</v>
      </c>
      <c r="H144" s="165">
        <v>240</v>
      </c>
      <c r="I144" s="166"/>
      <c r="L144" s="162"/>
      <c r="M144" s="167"/>
      <c r="T144" s="168"/>
      <c r="AT144" s="163" t="s">
        <v>131</v>
      </c>
      <c r="AU144" s="163" t="s">
        <v>81</v>
      </c>
      <c r="AV144" s="14" t="s">
        <v>127</v>
      </c>
      <c r="AW144" s="14" t="s">
        <v>30</v>
      </c>
      <c r="AX144" s="14" t="s">
        <v>79</v>
      </c>
      <c r="AY144" s="163" t="s">
        <v>120</v>
      </c>
    </row>
    <row r="145" spans="2:65" s="1" customFormat="1" ht="24.2" customHeight="1">
      <c r="B145" s="31"/>
      <c r="C145" s="131" t="s">
        <v>160</v>
      </c>
      <c r="D145" s="131" t="s">
        <v>122</v>
      </c>
      <c r="E145" s="132" t="s">
        <v>161</v>
      </c>
      <c r="F145" s="133" t="s">
        <v>162</v>
      </c>
      <c r="G145" s="134" t="s">
        <v>163</v>
      </c>
      <c r="H145" s="135">
        <v>20</v>
      </c>
      <c r="I145" s="136"/>
      <c r="J145" s="137">
        <f>ROUND(I145*H145,2)</f>
        <v>0</v>
      </c>
      <c r="K145" s="133" t="s">
        <v>126</v>
      </c>
      <c r="L145" s="31"/>
      <c r="M145" s="138" t="s">
        <v>1</v>
      </c>
      <c r="N145" s="139" t="s">
        <v>39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127</v>
      </c>
      <c r="AT145" s="142" t="s">
        <v>122</v>
      </c>
      <c r="AU145" s="142" t="s">
        <v>81</v>
      </c>
      <c r="AY145" s="16" t="s">
        <v>120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79</v>
      </c>
      <c r="BK145" s="143">
        <f>ROUND(I145*H145,2)</f>
        <v>0</v>
      </c>
      <c r="BL145" s="16" t="s">
        <v>127</v>
      </c>
      <c r="BM145" s="142" t="s">
        <v>164</v>
      </c>
    </row>
    <row r="146" spans="2:65" s="1" customFormat="1" ht="19.5">
      <c r="B146" s="31"/>
      <c r="D146" s="144" t="s">
        <v>129</v>
      </c>
      <c r="F146" s="145" t="s">
        <v>165</v>
      </c>
      <c r="I146" s="146"/>
      <c r="L146" s="31"/>
      <c r="M146" s="147"/>
      <c r="T146" s="53"/>
      <c r="AT146" s="16" t="s">
        <v>129</v>
      </c>
      <c r="AU146" s="16" t="s">
        <v>81</v>
      </c>
    </row>
    <row r="147" spans="2:65" s="12" customFormat="1">
      <c r="B147" s="148"/>
      <c r="D147" s="144" t="s">
        <v>131</v>
      </c>
      <c r="E147" s="149" t="s">
        <v>1</v>
      </c>
      <c r="F147" s="150" t="s">
        <v>166</v>
      </c>
      <c r="H147" s="151">
        <v>20</v>
      </c>
      <c r="I147" s="152"/>
      <c r="L147" s="148"/>
      <c r="M147" s="153"/>
      <c r="T147" s="154"/>
      <c r="AT147" s="149" t="s">
        <v>131</v>
      </c>
      <c r="AU147" s="149" t="s">
        <v>81</v>
      </c>
      <c r="AV147" s="12" t="s">
        <v>81</v>
      </c>
      <c r="AW147" s="12" t="s">
        <v>30</v>
      </c>
      <c r="AX147" s="12" t="s">
        <v>71</v>
      </c>
      <c r="AY147" s="149" t="s">
        <v>120</v>
      </c>
    </row>
    <row r="148" spans="2:65" s="13" customFormat="1">
      <c r="B148" s="155"/>
      <c r="D148" s="144" t="s">
        <v>131</v>
      </c>
      <c r="E148" s="156" t="s">
        <v>1</v>
      </c>
      <c r="F148" s="157" t="s">
        <v>167</v>
      </c>
      <c r="H148" s="158">
        <v>20</v>
      </c>
      <c r="I148" s="159"/>
      <c r="L148" s="155"/>
      <c r="M148" s="160"/>
      <c r="T148" s="161"/>
      <c r="AT148" s="156" t="s">
        <v>131</v>
      </c>
      <c r="AU148" s="156" t="s">
        <v>81</v>
      </c>
      <c r="AV148" s="13" t="s">
        <v>134</v>
      </c>
      <c r="AW148" s="13" t="s">
        <v>30</v>
      </c>
      <c r="AX148" s="13" t="s">
        <v>71</v>
      </c>
      <c r="AY148" s="156" t="s">
        <v>120</v>
      </c>
    </row>
    <row r="149" spans="2:65" s="14" customFormat="1">
      <c r="B149" s="162"/>
      <c r="D149" s="144" t="s">
        <v>131</v>
      </c>
      <c r="E149" s="163" t="s">
        <v>1</v>
      </c>
      <c r="F149" s="164" t="s">
        <v>135</v>
      </c>
      <c r="H149" s="165">
        <v>20</v>
      </c>
      <c r="I149" s="166"/>
      <c r="L149" s="162"/>
      <c r="M149" s="167"/>
      <c r="T149" s="168"/>
      <c r="AT149" s="163" t="s">
        <v>131</v>
      </c>
      <c r="AU149" s="163" t="s">
        <v>81</v>
      </c>
      <c r="AV149" s="14" t="s">
        <v>127</v>
      </c>
      <c r="AW149" s="14" t="s">
        <v>30</v>
      </c>
      <c r="AX149" s="14" t="s">
        <v>79</v>
      </c>
      <c r="AY149" s="163" t="s">
        <v>120</v>
      </c>
    </row>
    <row r="150" spans="2:65" s="1" customFormat="1" ht="24.2" customHeight="1">
      <c r="B150" s="31"/>
      <c r="C150" s="131" t="s">
        <v>168</v>
      </c>
      <c r="D150" s="131" t="s">
        <v>122</v>
      </c>
      <c r="E150" s="132" t="s">
        <v>169</v>
      </c>
      <c r="F150" s="133" t="s">
        <v>170</v>
      </c>
      <c r="G150" s="134" t="s">
        <v>125</v>
      </c>
      <c r="H150" s="135">
        <v>4500</v>
      </c>
      <c r="I150" s="136"/>
      <c r="J150" s="137">
        <f>ROUND(I150*H150,2)</f>
        <v>0</v>
      </c>
      <c r="K150" s="133" t="s">
        <v>126</v>
      </c>
      <c r="L150" s="31"/>
      <c r="M150" s="138" t="s">
        <v>1</v>
      </c>
      <c r="N150" s="139" t="s">
        <v>39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127</v>
      </c>
      <c r="AT150" s="142" t="s">
        <v>122</v>
      </c>
      <c r="AU150" s="142" t="s">
        <v>81</v>
      </c>
      <c r="AY150" s="16" t="s">
        <v>120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79</v>
      </c>
      <c r="BK150" s="143">
        <f>ROUND(I150*H150,2)</f>
        <v>0</v>
      </c>
      <c r="BL150" s="16" t="s">
        <v>127</v>
      </c>
      <c r="BM150" s="142" t="s">
        <v>171</v>
      </c>
    </row>
    <row r="151" spans="2:65" s="1" customFormat="1" ht="19.5">
      <c r="B151" s="31"/>
      <c r="D151" s="144" t="s">
        <v>129</v>
      </c>
      <c r="F151" s="145" t="s">
        <v>172</v>
      </c>
      <c r="I151" s="146"/>
      <c r="L151" s="31"/>
      <c r="M151" s="147"/>
      <c r="T151" s="53"/>
      <c r="AT151" s="16" t="s">
        <v>129</v>
      </c>
      <c r="AU151" s="16" t="s">
        <v>81</v>
      </c>
    </row>
    <row r="152" spans="2:65" s="12" customFormat="1">
      <c r="B152" s="148"/>
      <c r="D152" s="144" t="s">
        <v>131</v>
      </c>
      <c r="E152" s="149" t="s">
        <v>1</v>
      </c>
      <c r="F152" s="150" t="s">
        <v>173</v>
      </c>
      <c r="H152" s="151">
        <v>2300</v>
      </c>
      <c r="I152" s="152"/>
      <c r="L152" s="148"/>
      <c r="M152" s="153"/>
      <c r="T152" s="154"/>
      <c r="AT152" s="149" t="s">
        <v>131</v>
      </c>
      <c r="AU152" s="149" t="s">
        <v>81</v>
      </c>
      <c r="AV152" s="12" t="s">
        <v>81</v>
      </c>
      <c r="AW152" s="12" t="s">
        <v>30</v>
      </c>
      <c r="AX152" s="12" t="s">
        <v>71</v>
      </c>
      <c r="AY152" s="149" t="s">
        <v>120</v>
      </c>
    </row>
    <row r="153" spans="2:65" s="13" customFormat="1" ht="22.5">
      <c r="B153" s="155"/>
      <c r="D153" s="144" t="s">
        <v>131</v>
      </c>
      <c r="E153" s="156" t="s">
        <v>1</v>
      </c>
      <c r="F153" s="157" t="s">
        <v>174</v>
      </c>
      <c r="H153" s="158">
        <v>2300</v>
      </c>
      <c r="I153" s="159"/>
      <c r="L153" s="155"/>
      <c r="M153" s="160"/>
      <c r="T153" s="161"/>
      <c r="AT153" s="156" t="s">
        <v>131</v>
      </c>
      <c r="AU153" s="156" t="s">
        <v>81</v>
      </c>
      <c r="AV153" s="13" t="s">
        <v>134</v>
      </c>
      <c r="AW153" s="13" t="s">
        <v>30</v>
      </c>
      <c r="AX153" s="13" t="s">
        <v>71</v>
      </c>
      <c r="AY153" s="156" t="s">
        <v>120</v>
      </c>
    </row>
    <row r="154" spans="2:65" s="12" customFormat="1">
      <c r="B154" s="148"/>
      <c r="D154" s="144" t="s">
        <v>131</v>
      </c>
      <c r="E154" s="149" t="s">
        <v>1</v>
      </c>
      <c r="F154" s="150" t="s">
        <v>175</v>
      </c>
      <c r="H154" s="151">
        <v>2200</v>
      </c>
      <c r="I154" s="152"/>
      <c r="L154" s="148"/>
      <c r="M154" s="153"/>
      <c r="T154" s="154"/>
      <c r="AT154" s="149" t="s">
        <v>131</v>
      </c>
      <c r="AU154" s="149" t="s">
        <v>81</v>
      </c>
      <c r="AV154" s="12" t="s">
        <v>81</v>
      </c>
      <c r="AW154" s="12" t="s">
        <v>30</v>
      </c>
      <c r="AX154" s="12" t="s">
        <v>71</v>
      </c>
      <c r="AY154" s="149" t="s">
        <v>120</v>
      </c>
    </row>
    <row r="155" spans="2:65" s="13" customFormat="1" ht="22.5">
      <c r="B155" s="155"/>
      <c r="D155" s="144" t="s">
        <v>131</v>
      </c>
      <c r="E155" s="156" t="s">
        <v>1</v>
      </c>
      <c r="F155" s="157" t="s">
        <v>176</v>
      </c>
      <c r="H155" s="158">
        <v>2200</v>
      </c>
      <c r="I155" s="159"/>
      <c r="L155" s="155"/>
      <c r="M155" s="160"/>
      <c r="T155" s="161"/>
      <c r="AT155" s="156" t="s">
        <v>131</v>
      </c>
      <c r="AU155" s="156" t="s">
        <v>81</v>
      </c>
      <c r="AV155" s="13" t="s">
        <v>134</v>
      </c>
      <c r="AW155" s="13" t="s">
        <v>30</v>
      </c>
      <c r="AX155" s="13" t="s">
        <v>71</v>
      </c>
      <c r="AY155" s="156" t="s">
        <v>120</v>
      </c>
    </row>
    <row r="156" spans="2:65" s="14" customFormat="1">
      <c r="B156" s="162"/>
      <c r="D156" s="144" t="s">
        <v>131</v>
      </c>
      <c r="E156" s="163" t="s">
        <v>1</v>
      </c>
      <c r="F156" s="164" t="s">
        <v>135</v>
      </c>
      <c r="H156" s="165">
        <v>4500</v>
      </c>
      <c r="I156" s="166"/>
      <c r="L156" s="162"/>
      <c r="M156" s="167"/>
      <c r="T156" s="168"/>
      <c r="AT156" s="163" t="s">
        <v>131</v>
      </c>
      <c r="AU156" s="163" t="s">
        <v>81</v>
      </c>
      <c r="AV156" s="14" t="s">
        <v>127</v>
      </c>
      <c r="AW156" s="14" t="s">
        <v>30</v>
      </c>
      <c r="AX156" s="14" t="s">
        <v>79</v>
      </c>
      <c r="AY156" s="163" t="s">
        <v>120</v>
      </c>
    </row>
    <row r="157" spans="2:65" s="1" customFormat="1" ht="33" customHeight="1">
      <c r="B157" s="31"/>
      <c r="C157" s="131" t="s">
        <v>177</v>
      </c>
      <c r="D157" s="131" t="s">
        <v>122</v>
      </c>
      <c r="E157" s="132" t="s">
        <v>178</v>
      </c>
      <c r="F157" s="133" t="s">
        <v>179</v>
      </c>
      <c r="G157" s="134" t="s">
        <v>180</v>
      </c>
      <c r="H157" s="135">
        <v>6316.67</v>
      </c>
      <c r="I157" s="136"/>
      <c r="J157" s="137">
        <f>ROUND(I157*H157,2)</f>
        <v>0</v>
      </c>
      <c r="K157" s="133" t="s">
        <v>126</v>
      </c>
      <c r="L157" s="31"/>
      <c r="M157" s="138" t="s">
        <v>1</v>
      </c>
      <c r="N157" s="139" t="s">
        <v>39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127</v>
      </c>
      <c r="AT157" s="142" t="s">
        <v>122</v>
      </c>
      <c r="AU157" s="142" t="s">
        <v>81</v>
      </c>
      <c r="AY157" s="16" t="s">
        <v>120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79</v>
      </c>
      <c r="BK157" s="143">
        <f>ROUND(I157*H157,2)</f>
        <v>0</v>
      </c>
      <c r="BL157" s="16" t="s">
        <v>127</v>
      </c>
      <c r="BM157" s="142" t="s">
        <v>181</v>
      </c>
    </row>
    <row r="158" spans="2:65" s="1" customFormat="1" ht="19.5">
      <c r="B158" s="31"/>
      <c r="D158" s="144" t="s">
        <v>129</v>
      </c>
      <c r="F158" s="145" t="s">
        <v>182</v>
      </c>
      <c r="I158" s="146"/>
      <c r="L158" s="31"/>
      <c r="M158" s="147"/>
      <c r="T158" s="53"/>
      <c r="AT158" s="16" t="s">
        <v>129</v>
      </c>
      <c r="AU158" s="16" t="s">
        <v>81</v>
      </c>
    </row>
    <row r="159" spans="2:65" s="12" customFormat="1">
      <c r="B159" s="148"/>
      <c r="D159" s="144" t="s">
        <v>131</v>
      </c>
      <c r="E159" s="149" t="s">
        <v>1</v>
      </c>
      <c r="F159" s="150" t="s">
        <v>183</v>
      </c>
      <c r="H159" s="151">
        <v>6316.67</v>
      </c>
      <c r="I159" s="152"/>
      <c r="L159" s="148"/>
      <c r="M159" s="153"/>
      <c r="T159" s="154"/>
      <c r="AT159" s="149" t="s">
        <v>131</v>
      </c>
      <c r="AU159" s="149" t="s">
        <v>81</v>
      </c>
      <c r="AV159" s="12" t="s">
        <v>81</v>
      </c>
      <c r="AW159" s="12" t="s">
        <v>30</v>
      </c>
      <c r="AX159" s="12" t="s">
        <v>71</v>
      </c>
      <c r="AY159" s="149" t="s">
        <v>120</v>
      </c>
    </row>
    <row r="160" spans="2:65" s="13" customFormat="1" ht="33.75">
      <c r="B160" s="155"/>
      <c r="D160" s="144" t="s">
        <v>131</v>
      </c>
      <c r="E160" s="156" t="s">
        <v>1</v>
      </c>
      <c r="F160" s="157" t="s">
        <v>184</v>
      </c>
      <c r="H160" s="158">
        <v>6316.67</v>
      </c>
      <c r="I160" s="159"/>
      <c r="L160" s="155"/>
      <c r="M160" s="160"/>
      <c r="T160" s="161"/>
      <c r="AT160" s="156" t="s">
        <v>131</v>
      </c>
      <c r="AU160" s="156" t="s">
        <v>81</v>
      </c>
      <c r="AV160" s="13" t="s">
        <v>134</v>
      </c>
      <c r="AW160" s="13" t="s">
        <v>30</v>
      </c>
      <c r="AX160" s="13" t="s">
        <v>71</v>
      </c>
      <c r="AY160" s="156" t="s">
        <v>120</v>
      </c>
    </row>
    <row r="161" spans="2:65" s="14" customFormat="1">
      <c r="B161" s="162"/>
      <c r="D161" s="144" t="s">
        <v>131</v>
      </c>
      <c r="E161" s="163" t="s">
        <v>1</v>
      </c>
      <c r="F161" s="164" t="s">
        <v>135</v>
      </c>
      <c r="H161" s="165">
        <v>6316.67</v>
      </c>
      <c r="I161" s="166"/>
      <c r="L161" s="162"/>
      <c r="M161" s="167"/>
      <c r="T161" s="168"/>
      <c r="AT161" s="163" t="s">
        <v>131</v>
      </c>
      <c r="AU161" s="163" t="s">
        <v>81</v>
      </c>
      <c r="AV161" s="14" t="s">
        <v>127</v>
      </c>
      <c r="AW161" s="14" t="s">
        <v>30</v>
      </c>
      <c r="AX161" s="14" t="s">
        <v>79</v>
      </c>
      <c r="AY161" s="163" t="s">
        <v>120</v>
      </c>
    </row>
    <row r="162" spans="2:65" s="1" customFormat="1" ht="37.9" customHeight="1">
      <c r="B162" s="31"/>
      <c r="C162" s="131" t="s">
        <v>185</v>
      </c>
      <c r="D162" s="131" t="s">
        <v>122</v>
      </c>
      <c r="E162" s="132" t="s">
        <v>186</v>
      </c>
      <c r="F162" s="133" t="s">
        <v>187</v>
      </c>
      <c r="G162" s="134" t="s">
        <v>180</v>
      </c>
      <c r="H162" s="135">
        <v>3833.3330000000001</v>
      </c>
      <c r="I162" s="136"/>
      <c r="J162" s="137">
        <f>ROUND(I162*H162,2)</f>
        <v>0</v>
      </c>
      <c r="K162" s="133" t="s">
        <v>126</v>
      </c>
      <c r="L162" s="31"/>
      <c r="M162" s="138" t="s">
        <v>1</v>
      </c>
      <c r="N162" s="139" t="s">
        <v>39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127</v>
      </c>
      <c r="AT162" s="142" t="s">
        <v>122</v>
      </c>
      <c r="AU162" s="142" t="s">
        <v>81</v>
      </c>
      <c r="AY162" s="16" t="s">
        <v>120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79</v>
      </c>
      <c r="BK162" s="143">
        <f>ROUND(I162*H162,2)</f>
        <v>0</v>
      </c>
      <c r="BL162" s="16" t="s">
        <v>127</v>
      </c>
      <c r="BM162" s="142" t="s">
        <v>188</v>
      </c>
    </row>
    <row r="163" spans="2:65" s="1" customFormat="1" ht="39">
      <c r="B163" s="31"/>
      <c r="D163" s="144" t="s">
        <v>129</v>
      </c>
      <c r="F163" s="145" t="s">
        <v>189</v>
      </c>
      <c r="I163" s="146"/>
      <c r="L163" s="31"/>
      <c r="M163" s="147"/>
      <c r="T163" s="53"/>
      <c r="AT163" s="16" t="s">
        <v>129</v>
      </c>
      <c r="AU163" s="16" t="s">
        <v>81</v>
      </c>
    </row>
    <row r="164" spans="2:65" s="12" customFormat="1">
      <c r="B164" s="148"/>
      <c r="D164" s="144" t="s">
        <v>131</v>
      </c>
      <c r="E164" s="149" t="s">
        <v>1</v>
      </c>
      <c r="F164" s="150" t="s">
        <v>190</v>
      </c>
      <c r="H164" s="151">
        <v>3833.3330000000001</v>
      </c>
      <c r="I164" s="152"/>
      <c r="L164" s="148"/>
      <c r="M164" s="153"/>
      <c r="T164" s="154"/>
      <c r="AT164" s="149" t="s">
        <v>131</v>
      </c>
      <c r="AU164" s="149" t="s">
        <v>81</v>
      </c>
      <c r="AV164" s="12" t="s">
        <v>81</v>
      </c>
      <c r="AW164" s="12" t="s">
        <v>30</v>
      </c>
      <c r="AX164" s="12" t="s">
        <v>71</v>
      </c>
      <c r="AY164" s="149" t="s">
        <v>120</v>
      </c>
    </row>
    <row r="165" spans="2:65" s="13" customFormat="1" ht="22.5">
      <c r="B165" s="155"/>
      <c r="D165" s="144" t="s">
        <v>131</v>
      </c>
      <c r="E165" s="156" t="s">
        <v>1</v>
      </c>
      <c r="F165" s="157" t="s">
        <v>191</v>
      </c>
      <c r="H165" s="158">
        <v>3833.3330000000001</v>
      </c>
      <c r="I165" s="159"/>
      <c r="L165" s="155"/>
      <c r="M165" s="160"/>
      <c r="T165" s="161"/>
      <c r="AT165" s="156" t="s">
        <v>131</v>
      </c>
      <c r="AU165" s="156" t="s">
        <v>81</v>
      </c>
      <c r="AV165" s="13" t="s">
        <v>134</v>
      </c>
      <c r="AW165" s="13" t="s">
        <v>30</v>
      </c>
      <c r="AX165" s="13" t="s">
        <v>71</v>
      </c>
      <c r="AY165" s="156" t="s">
        <v>120</v>
      </c>
    </row>
    <row r="166" spans="2:65" s="14" customFormat="1">
      <c r="B166" s="162"/>
      <c r="D166" s="144" t="s">
        <v>131</v>
      </c>
      <c r="E166" s="163" t="s">
        <v>1</v>
      </c>
      <c r="F166" s="164" t="s">
        <v>135</v>
      </c>
      <c r="H166" s="165">
        <v>3833.3330000000001</v>
      </c>
      <c r="I166" s="166"/>
      <c r="L166" s="162"/>
      <c r="M166" s="167"/>
      <c r="T166" s="168"/>
      <c r="AT166" s="163" t="s">
        <v>131</v>
      </c>
      <c r="AU166" s="163" t="s">
        <v>81</v>
      </c>
      <c r="AV166" s="14" t="s">
        <v>127</v>
      </c>
      <c r="AW166" s="14" t="s">
        <v>30</v>
      </c>
      <c r="AX166" s="14" t="s">
        <v>79</v>
      </c>
      <c r="AY166" s="163" t="s">
        <v>120</v>
      </c>
    </row>
    <row r="167" spans="2:65" s="1" customFormat="1" ht="37.9" customHeight="1">
      <c r="B167" s="31"/>
      <c r="C167" s="131" t="s">
        <v>192</v>
      </c>
      <c r="D167" s="131" t="s">
        <v>122</v>
      </c>
      <c r="E167" s="132" t="s">
        <v>193</v>
      </c>
      <c r="F167" s="133" t="s">
        <v>194</v>
      </c>
      <c r="G167" s="134" t="s">
        <v>180</v>
      </c>
      <c r="H167" s="135">
        <v>4200</v>
      </c>
      <c r="I167" s="136"/>
      <c r="J167" s="137">
        <f>ROUND(I167*H167,2)</f>
        <v>0</v>
      </c>
      <c r="K167" s="133" t="s">
        <v>126</v>
      </c>
      <c r="L167" s="31"/>
      <c r="M167" s="138" t="s">
        <v>1</v>
      </c>
      <c r="N167" s="139" t="s">
        <v>39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127</v>
      </c>
      <c r="AT167" s="142" t="s">
        <v>122</v>
      </c>
      <c r="AU167" s="142" t="s">
        <v>81</v>
      </c>
      <c r="AY167" s="16" t="s">
        <v>120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79</v>
      </c>
      <c r="BK167" s="143">
        <f>ROUND(I167*H167,2)</f>
        <v>0</v>
      </c>
      <c r="BL167" s="16" t="s">
        <v>127</v>
      </c>
      <c r="BM167" s="142" t="s">
        <v>195</v>
      </c>
    </row>
    <row r="168" spans="2:65" s="1" customFormat="1" ht="39">
      <c r="B168" s="31"/>
      <c r="D168" s="144" t="s">
        <v>129</v>
      </c>
      <c r="F168" s="145" t="s">
        <v>196</v>
      </c>
      <c r="I168" s="146"/>
      <c r="L168" s="31"/>
      <c r="M168" s="147"/>
      <c r="T168" s="53"/>
      <c r="AT168" s="16" t="s">
        <v>129</v>
      </c>
      <c r="AU168" s="16" t="s">
        <v>81</v>
      </c>
    </row>
    <row r="169" spans="2:65" s="12" customFormat="1">
      <c r="B169" s="148"/>
      <c r="D169" s="144" t="s">
        <v>131</v>
      </c>
      <c r="E169" s="149" t="s">
        <v>1</v>
      </c>
      <c r="F169" s="150" t="s">
        <v>197</v>
      </c>
      <c r="H169" s="151">
        <v>2700</v>
      </c>
      <c r="I169" s="152"/>
      <c r="L169" s="148"/>
      <c r="M169" s="153"/>
      <c r="T169" s="154"/>
      <c r="AT169" s="149" t="s">
        <v>131</v>
      </c>
      <c r="AU169" s="149" t="s">
        <v>81</v>
      </c>
      <c r="AV169" s="12" t="s">
        <v>81</v>
      </c>
      <c r="AW169" s="12" t="s">
        <v>30</v>
      </c>
      <c r="AX169" s="12" t="s">
        <v>71</v>
      </c>
      <c r="AY169" s="149" t="s">
        <v>120</v>
      </c>
    </row>
    <row r="170" spans="2:65" s="13" customFormat="1" ht="33.75">
      <c r="B170" s="155"/>
      <c r="D170" s="144" t="s">
        <v>131</v>
      </c>
      <c r="E170" s="156" t="s">
        <v>1</v>
      </c>
      <c r="F170" s="157" t="s">
        <v>198</v>
      </c>
      <c r="H170" s="158">
        <v>2700</v>
      </c>
      <c r="I170" s="159"/>
      <c r="L170" s="155"/>
      <c r="M170" s="160"/>
      <c r="T170" s="161"/>
      <c r="AT170" s="156" t="s">
        <v>131</v>
      </c>
      <c r="AU170" s="156" t="s">
        <v>81</v>
      </c>
      <c r="AV170" s="13" t="s">
        <v>134</v>
      </c>
      <c r="AW170" s="13" t="s">
        <v>30</v>
      </c>
      <c r="AX170" s="13" t="s">
        <v>71</v>
      </c>
      <c r="AY170" s="156" t="s">
        <v>120</v>
      </c>
    </row>
    <row r="171" spans="2:65" s="12" customFormat="1">
      <c r="B171" s="148"/>
      <c r="D171" s="144" t="s">
        <v>131</v>
      </c>
      <c r="E171" s="149" t="s">
        <v>1</v>
      </c>
      <c r="F171" s="150" t="s">
        <v>199</v>
      </c>
      <c r="H171" s="151">
        <v>1000</v>
      </c>
      <c r="I171" s="152"/>
      <c r="L171" s="148"/>
      <c r="M171" s="153"/>
      <c r="T171" s="154"/>
      <c r="AT171" s="149" t="s">
        <v>131</v>
      </c>
      <c r="AU171" s="149" t="s">
        <v>81</v>
      </c>
      <c r="AV171" s="12" t="s">
        <v>81</v>
      </c>
      <c r="AW171" s="12" t="s">
        <v>30</v>
      </c>
      <c r="AX171" s="12" t="s">
        <v>71</v>
      </c>
      <c r="AY171" s="149" t="s">
        <v>120</v>
      </c>
    </row>
    <row r="172" spans="2:65" s="13" customFormat="1" ht="22.5">
      <c r="B172" s="155"/>
      <c r="D172" s="144" t="s">
        <v>131</v>
      </c>
      <c r="E172" s="156" t="s">
        <v>1</v>
      </c>
      <c r="F172" s="157" t="s">
        <v>200</v>
      </c>
      <c r="H172" s="158">
        <v>1000</v>
      </c>
      <c r="I172" s="159"/>
      <c r="L172" s="155"/>
      <c r="M172" s="160"/>
      <c r="T172" s="161"/>
      <c r="AT172" s="156" t="s">
        <v>131</v>
      </c>
      <c r="AU172" s="156" t="s">
        <v>81</v>
      </c>
      <c r="AV172" s="13" t="s">
        <v>134</v>
      </c>
      <c r="AW172" s="13" t="s">
        <v>30</v>
      </c>
      <c r="AX172" s="13" t="s">
        <v>71</v>
      </c>
      <c r="AY172" s="156" t="s">
        <v>120</v>
      </c>
    </row>
    <row r="173" spans="2:65" s="12" customFormat="1">
      <c r="B173" s="148"/>
      <c r="D173" s="144" t="s">
        <v>131</v>
      </c>
      <c r="E173" s="149" t="s">
        <v>1</v>
      </c>
      <c r="F173" s="150" t="s">
        <v>201</v>
      </c>
      <c r="H173" s="151">
        <v>500</v>
      </c>
      <c r="I173" s="152"/>
      <c r="L173" s="148"/>
      <c r="M173" s="153"/>
      <c r="T173" s="154"/>
      <c r="AT173" s="149" t="s">
        <v>131</v>
      </c>
      <c r="AU173" s="149" t="s">
        <v>81</v>
      </c>
      <c r="AV173" s="12" t="s">
        <v>81</v>
      </c>
      <c r="AW173" s="12" t="s">
        <v>30</v>
      </c>
      <c r="AX173" s="12" t="s">
        <v>71</v>
      </c>
      <c r="AY173" s="149" t="s">
        <v>120</v>
      </c>
    </row>
    <row r="174" spans="2:65" s="13" customFormat="1" ht="22.5">
      <c r="B174" s="155"/>
      <c r="D174" s="144" t="s">
        <v>131</v>
      </c>
      <c r="E174" s="156" t="s">
        <v>1</v>
      </c>
      <c r="F174" s="157" t="s">
        <v>202</v>
      </c>
      <c r="H174" s="158">
        <v>500</v>
      </c>
      <c r="I174" s="159"/>
      <c r="L174" s="155"/>
      <c r="M174" s="160"/>
      <c r="T174" s="161"/>
      <c r="AT174" s="156" t="s">
        <v>131</v>
      </c>
      <c r="AU174" s="156" t="s">
        <v>81</v>
      </c>
      <c r="AV174" s="13" t="s">
        <v>134</v>
      </c>
      <c r="AW174" s="13" t="s">
        <v>30</v>
      </c>
      <c r="AX174" s="13" t="s">
        <v>71</v>
      </c>
      <c r="AY174" s="156" t="s">
        <v>120</v>
      </c>
    </row>
    <row r="175" spans="2:65" s="14" customFormat="1">
      <c r="B175" s="162"/>
      <c r="D175" s="144" t="s">
        <v>131</v>
      </c>
      <c r="E175" s="163" t="s">
        <v>1</v>
      </c>
      <c r="F175" s="164" t="s">
        <v>135</v>
      </c>
      <c r="H175" s="165">
        <v>4200</v>
      </c>
      <c r="I175" s="166"/>
      <c r="L175" s="162"/>
      <c r="M175" s="167"/>
      <c r="T175" s="168"/>
      <c r="AT175" s="163" t="s">
        <v>131</v>
      </c>
      <c r="AU175" s="163" t="s">
        <v>81</v>
      </c>
      <c r="AV175" s="14" t="s">
        <v>127</v>
      </c>
      <c r="AW175" s="14" t="s">
        <v>30</v>
      </c>
      <c r="AX175" s="14" t="s">
        <v>79</v>
      </c>
      <c r="AY175" s="163" t="s">
        <v>120</v>
      </c>
    </row>
    <row r="176" spans="2:65" s="1" customFormat="1" ht="37.9" customHeight="1">
      <c r="B176" s="31"/>
      <c r="C176" s="131" t="s">
        <v>203</v>
      </c>
      <c r="D176" s="131" t="s">
        <v>122</v>
      </c>
      <c r="E176" s="132" t="s">
        <v>204</v>
      </c>
      <c r="F176" s="133" t="s">
        <v>205</v>
      </c>
      <c r="G176" s="134" t="s">
        <v>180</v>
      </c>
      <c r="H176" s="135">
        <v>3150</v>
      </c>
      <c r="I176" s="136"/>
      <c r="J176" s="137">
        <f>ROUND(I176*H176,2)</f>
        <v>0</v>
      </c>
      <c r="K176" s="133" t="s">
        <v>126</v>
      </c>
      <c r="L176" s="31"/>
      <c r="M176" s="138" t="s">
        <v>1</v>
      </c>
      <c r="N176" s="139" t="s">
        <v>39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127</v>
      </c>
      <c r="AT176" s="142" t="s">
        <v>122</v>
      </c>
      <c r="AU176" s="142" t="s">
        <v>81</v>
      </c>
      <c r="AY176" s="16" t="s">
        <v>120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79</v>
      </c>
      <c r="BK176" s="143">
        <f>ROUND(I176*H176,2)</f>
        <v>0</v>
      </c>
      <c r="BL176" s="16" t="s">
        <v>127</v>
      </c>
      <c r="BM176" s="142" t="s">
        <v>206</v>
      </c>
    </row>
    <row r="177" spans="2:65" s="1" customFormat="1" ht="39">
      <c r="B177" s="31"/>
      <c r="D177" s="144" t="s">
        <v>129</v>
      </c>
      <c r="F177" s="145" t="s">
        <v>207</v>
      </c>
      <c r="I177" s="146"/>
      <c r="L177" s="31"/>
      <c r="M177" s="147"/>
      <c r="T177" s="53"/>
      <c r="AT177" s="16" t="s">
        <v>129</v>
      </c>
      <c r="AU177" s="16" t="s">
        <v>81</v>
      </c>
    </row>
    <row r="178" spans="2:65" s="12" customFormat="1">
      <c r="B178" s="148"/>
      <c r="D178" s="144" t="s">
        <v>131</v>
      </c>
      <c r="E178" s="149" t="s">
        <v>1</v>
      </c>
      <c r="F178" s="150" t="s">
        <v>208</v>
      </c>
      <c r="H178" s="151">
        <v>3150</v>
      </c>
      <c r="I178" s="152"/>
      <c r="L178" s="148"/>
      <c r="M178" s="153"/>
      <c r="T178" s="154"/>
      <c r="AT178" s="149" t="s">
        <v>131</v>
      </c>
      <c r="AU178" s="149" t="s">
        <v>81</v>
      </c>
      <c r="AV178" s="12" t="s">
        <v>81</v>
      </c>
      <c r="AW178" s="12" t="s">
        <v>30</v>
      </c>
      <c r="AX178" s="12" t="s">
        <v>71</v>
      </c>
      <c r="AY178" s="149" t="s">
        <v>120</v>
      </c>
    </row>
    <row r="179" spans="2:65" s="13" customFormat="1" ht="33.75">
      <c r="B179" s="155"/>
      <c r="D179" s="144" t="s">
        <v>131</v>
      </c>
      <c r="E179" s="156" t="s">
        <v>1</v>
      </c>
      <c r="F179" s="157" t="s">
        <v>209</v>
      </c>
      <c r="H179" s="158">
        <v>3150</v>
      </c>
      <c r="I179" s="159"/>
      <c r="L179" s="155"/>
      <c r="M179" s="160"/>
      <c r="T179" s="161"/>
      <c r="AT179" s="156" t="s">
        <v>131</v>
      </c>
      <c r="AU179" s="156" t="s">
        <v>81</v>
      </c>
      <c r="AV179" s="13" t="s">
        <v>134</v>
      </c>
      <c r="AW179" s="13" t="s">
        <v>30</v>
      </c>
      <c r="AX179" s="13" t="s">
        <v>71</v>
      </c>
      <c r="AY179" s="156" t="s">
        <v>120</v>
      </c>
    </row>
    <row r="180" spans="2:65" s="14" customFormat="1">
      <c r="B180" s="162"/>
      <c r="D180" s="144" t="s">
        <v>131</v>
      </c>
      <c r="E180" s="163" t="s">
        <v>1</v>
      </c>
      <c r="F180" s="164" t="s">
        <v>135</v>
      </c>
      <c r="H180" s="165">
        <v>3150</v>
      </c>
      <c r="I180" s="166"/>
      <c r="L180" s="162"/>
      <c r="M180" s="167"/>
      <c r="T180" s="168"/>
      <c r="AT180" s="163" t="s">
        <v>131</v>
      </c>
      <c r="AU180" s="163" t="s">
        <v>81</v>
      </c>
      <c r="AV180" s="14" t="s">
        <v>127</v>
      </c>
      <c r="AW180" s="14" t="s">
        <v>30</v>
      </c>
      <c r="AX180" s="14" t="s">
        <v>79</v>
      </c>
      <c r="AY180" s="163" t="s">
        <v>120</v>
      </c>
    </row>
    <row r="181" spans="2:65" s="1" customFormat="1" ht="37.9" customHeight="1">
      <c r="B181" s="31"/>
      <c r="C181" s="131" t="s">
        <v>8</v>
      </c>
      <c r="D181" s="131" t="s">
        <v>122</v>
      </c>
      <c r="E181" s="132" t="s">
        <v>210</v>
      </c>
      <c r="F181" s="133" t="s">
        <v>211</v>
      </c>
      <c r="G181" s="134" t="s">
        <v>180</v>
      </c>
      <c r="H181" s="135">
        <v>3000</v>
      </c>
      <c r="I181" s="136"/>
      <c r="J181" s="137">
        <f>ROUND(I181*H181,2)</f>
        <v>0</v>
      </c>
      <c r="K181" s="133" t="s">
        <v>126</v>
      </c>
      <c r="L181" s="31"/>
      <c r="M181" s="138" t="s">
        <v>1</v>
      </c>
      <c r="N181" s="139" t="s">
        <v>39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127</v>
      </c>
      <c r="AT181" s="142" t="s">
        <v>122</v>
      </c>
      <c r="AU181" s="142" t="s">
        <v>81</v>
      </c>
      <c r="AY181" s="16" t="s">
        <v>120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79</v>
      </c>
      <c r="BK181" s="143">
        <f>ROUND(I181*H181,2)</f>
        <v>0</v>
      </c>
      <c r="BL181" s="16" t="s">
        <v>127</v>
      </c>
      <c r="BM181" s="142" t="s">
        <v>212</v>
      </c>
    </row>
    <row r="182" spans="2:65" s="1" customFormat="1" ht="39">
      <c r="B182" s="31"/>
      <c r="D182" s="144" t="s">
        <v>129</v>
      </c>
      <c r="F182" s="145" t="s">
        <v>213</v>
      </c>
      <c r="I182" s="146"/>
      <c r="L182" s="31"/>
      <c r="M182" s="147"/>
      <c r="T182" s="53"/>
      <c r="AT182" s="16" t="s">
        <v>129</v>
      </c>
      <c r="AU182" s="16" t="s">
        <v>81</v>
      </c>
    </row>
    <row r="183" spans="2:65" s="12" customFormat="1">
      <c r="B183" s="148"/>
      <c r="D183" s="144" t="s">
        <v>131</v>
      </c>
      <c r="E183" s="149" t="s">
        <v>1</v>
      </c>
      <c r="F183" s="150" t="s">
        <v>214</v>
      </c>
      <c r="H183" s="151">
        <v>3000</v>
      </c>
      <c r="I183" s="152"/>
      <c r="L183" s="148"/>
      <c r="M183" s="153"/>
      <c r="T183" s="154"/>
      <c r="AT183" s="149" t="s">
        <v>131</v>
      </c>
      <c r="AU183" s="149" t="s">
        <v>81</v>
      </c>
      <c r="AV183" s="12" t="s">
        <v>81</v>
      </c>
      <c r="AW183" s="12" t="s">
        <v>30</v>
      </c>
      <c r="AX183" s="12" t="s">
        <v>71</v>
      </c>
      <c r="AY183" s="149" t="s">
        <v>120</v>
      </c>
    </row>
    <row r="184" spans="2:65" s="13" customFormat="1" ht="33.75">
      <c r="B184" s="155"/>
      <c r="D184" s="144" t="s">
        <v>131</v>
      </c>
      <c r="E184" s="156" t="s">
        <v>1</v>
      </c>
      <c r="F184" s="157" t="s">
        <v>215</v>
      </c>
      <c r="H184" s="158">
        <v>3000</v>
      </c>
      <c r="I184" s="159"/>
      <c r="L184" s="155"/>
      <c r="M184" s="160"/>
      <c r="T184" s="161"/>
      <c r="AT184" s="156" t="s">
        <v>131</v>
      </c>
      <c r="AU184" s="156" t="s">
        <v>81</v>
      </c>
      <c r="AV184" s="13" t="s">
        <v>134</v>
      </c>
      <c r="AW184" s="13" t="s">
        <v>30</v>
      </c>
      <c r="AX184" s="13" t="s">
        <v>71</v>
      </c>
      <c r="AY184" s="156" t="s">
        <v>120</v>
      </c>
    </row>
    <row r="185" spans="2:65" s="14" customFormat="1">
      <c r="B185" s="162"/>
      <c r="D185" s="144" t="s">
        <v>131</v>
      </c>
      <c r="E185" s="163" t="s">
        <v>1</v>
      </c>
      <c r="F185" s="164" t="s">
        <v>135</v>
      </c>
      <c r="H185" s="165">
        <v>3000</v>
      </c>
      <c r="I185" s="166"/>
      <c r="L185" s="162"/>
      <c r="M185" s="167"/>
      <c r="T185" s="168"/>
      <c r="AT185" s="163" t="s">
        <v>131</v>
      </c>
      <c r="AU185" s="163" t="s">
        <v>81</v>
      </c>
      <c r="AV185" s="14" t="s">
        <v>127</v>
      </c>
      <c r="AW185" s="14" t="s">
        <v>30</v>
      </c>
      <c r="AX185" s="14" t="s">
        <v>79</v>
      </c>
      <c r="AY185" s="163" t="s">
        <v>120</v>
      </c>
    </row>
    <row r="186" spans="2:65" s="1" customFormat="1" ht="37.9" customHeight="1">
      <c r="B186" s="31"/>
      <c r="C186" s="131" t="s">
        <v>216</v>
      </c>
      <c r="D186" s="131" t="s">
        <v>122</v>
      </c>
      <c r="E186" s="132" t="s">
        <v>217</v>
      </c>
      <c r="F186" s="133" t="s">
        <v>218</v>
      </c>
      <c r="G186" s="134" t="s">
        <v>180</v>
      </c>
      <c r="H186" s="135">
        <v>3000</v>
      </c>
      <c r="I186" s="136"/>
      <c r="J186" s="137">
        <f>ROUND(I186*H186,2)</f>
        <v>0</v>
      </c>
      <c r="K186" s="133" t="s">
        <v>126</v>
      </c>
      <c r="L186" s="31"/>
      <c r="M186" s="138" t="s">
        <v>1</v>
      </c>
      <c r="N186" s="139" t="s">
        <v>39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127</v>
      </c>
      <c r="AT186" s="142" t="s">
        <v>122</v>
      </c>
      <c r="AU186" s="142" t="s">
        <v>81</v>
      </c>
      <c r="AY186" s="16" t="s">
        <v>120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6" t="s">
        <v>79</v>
      </c>
      <c r="BK186" s="143">
        <f>ROUND(I186*H186,2)</f>
        <v>0</v>
      </c>
      <c r="BL186" s="16" t="s">
        <v>127</v>
      </c>
      <c r="BM186" s="142" t="s">
        <v>219</v>
      </c>
    </row>
    <row r="187" spans="2:65" s="1" customFormat="1" ht="39">
      <c r="B187" s="31"/>
      <c r="D187" s="144" t="s">
        <v>129</v>
      </c>
      <c r="F187" s="145" t="s">
        <v>220</v>
      </c>
      <c r="I187" s="146"/>
      <c r="L187" s="31"/>
      <c r="M187" s="147"/>
      <c r="T187" s="53"/>
      <c r="AT187" s="16" t="s">
        <v>129</v>
      </c>
      <c r="AU187" s="16" t="s">
        <v>81</v>
      </c>
    </row>
    <row r="188" spans="2:65" s="12" customFormat="1">
      <c r="B188" s="148"/>
      <c r="D188" s="144" t="s">
        <v>131</v>
      </c>
      <c r="E188" s="149" t="s">
        <v>1</v>
      </c>
      <c r="F188" s="150" t="s">
        <v>214</v>
      </c>
      <c r="H188" s="151">
        <v>3000</v>
      </c>
      <c r="I188" s="152"/>
      <c r="L188" s="148"/>
      <c r="M188" s="153"/>
      <c r="T188" s="154"/>
      <c r="AT188" s="149" t="s">
        <v>131</v>
      </c>
      <c r="AU188" s="149" t="s">
        <v>81</v>
      </c>
      <c r="AV188" s="12" t="s">
        <v>81</v>
      </c>
      <c r="AW188" s="12" t="s">
        <v>30</v>
      </c>
      <c r="AX188" s="12" t="s">
        <v>71</v>
      </c>
      <c r="AY188" s="149" t="s">
        <v>120</v>
      </c>
    </row>
    <row r="189" spans="2:65" s="13" customFormat="1" ht="33.75">
      <c r="B189" s="155"/>
      <c r="D189" s="144" t="s">
        <v>131</v>
      </c>
      <c r="E189" s="156" t="s">
        <v>1</v>
      </c>
      <c r="F189" s="157" t="s">
        <v>215</v>
      </c>
      <c r="H189" s="158">
        <v>3000</v>
      </c>
      <c r="I189" s="159"/>
      <c r="L189" s="155"/>
      <c r="M189" s="160"/>
      <c r="T189" s="161"/>
      <c r="AT189" s="156" t="s">
        <v>131</v>
      </c>
      <c r="AU189" s="156" t="s">
        <v>81</v>
      </c>
      <c r="AV189" s="13" t="s">
        <v>134</v>
      </c>
      <c r="AW189" s="13" t="s">
        <v>30</v>
      </c>
      <c r="AX189" s="13" t="s">
        <v>71</v>
      </c>
      <c r="AY189" s="156" t="s">
        <v>120</v>
      </c>
    </row>
    <row r="190" spans="2:65" s="14" customFormat="1">
      <c r="B190" s="162"/>
      <c r="D190" s="144" t="s">
        <v>131</v>
      </c>
      <c r="E190" s="163" t="s">
        <v>1</v>
      </c>
      <c r="F190" s="164" t="s">
        <v>135</v>
      </c>
      <c r="H190" s="165">
        <v>3000</v>
      </c>
      <c r="I190" s="166"/>
      <c r="L190" s="162"/>
      <c r="M190" s="167"/>
      <c r="T190" s="168"/>
      <c r="AT190" s="163" t="s">
        <v>131</v>
      </c>
      <c r="AU190" s="163" t="s">
        <v>81</v>
      </c>
      <c r="AV190" s="14" t="s">
        <v>127</v>
      </c>
      <c r="AW190" s="14" t="s">
        <v>30</v>
      </c>
      <c r="AX190" s="14" t="s">
        <v>79</v>
      </c>
      <c r="AY190" s="163" t="s">
        <v>120</v>
      </c>
    </row>
    <row r="191" spans="2:65" s="1" customFormat="1" ht="24.2" customHeight="1">
      <c r="B191" s="31"/>
      <c r="C191" s="131" t="s">
        <v>221</v>
      </c>
      <c r="D191" s="131" t="s">
        <v>122</v>
      </c>
      <c r="E191" s="132" t="s">
        <v>222</v>
      </c>
      <c r="F191" s="133" t="s">
        <v>223</v>
      </c>
      <c r="G191" s="134" t="s">
        <v>180</v>
      </c>
      <c r="H191" s="135">
        <v>3833.3330000000001</v>
      </c>
      <c r="I191" s="136"/>
      <c r="J191" s="137">
        <f>ROUND(I191*H191,2)</f>
        <v>0</v>
      </c>
      <c r="K191" s="133" t="s">
        <v>126</v>
      </c>
      <c r="L191" s="31"/>
      <c r="M191" s="138" t="s">
        <v>1</v>
      </c>
      <c r="N191" s="139" t="s">
        <v>39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127</v>
      </c>
      <c r="AT191" s="142" t="s">
        <v>122</v>
      </c>
      <c r="AU191" s="142" t="s">
        <v>81</v>
      </c>
      <c r="AY191" s="16" t="s">
        <v>120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79</v>
      </c>
      <c r="BK191" s="143">
        <f>ROUND(I191*H191,2)</f>
        <v>0</v>
      </c>
      <c r="BL191" s="16" t="s">
        <v>127</v>
      </c>
      <c r="BM191" s="142" t="s">
        <v>224</v>
      </c>
    </row>
    <row r="192" spans="2:65" s="1" customFormat="1" ht="19.5">
      <c r="B192" s="31"/>
      <c r="D192" s="144" t="s">
        <v>129</v>
      </c>
      <c r="F192" s="145" t="s">
        <v>225</v>
      </c>
      <c r="I192" s="146"/>
      <c r="L192" s="31"/>
      <c r="M192" s="147"/>
      <c r="T192" s="53"/>
      <c r="AT192" s="16" t="s">
        <v>129</v>
      </c>
      <c r="AU192" s="16" t="s">
        <v>81</v>
      </c>
    </row>
    <row r="193" spans="2:65" s="12" customFormat="1">
      <c r="B193" s="148"/>
      <c r="D193" s="144" t="s">
        <v>131</v>
      </c>
      <c r="E193" s="149" t="s">
        <v>1</v>
      </c>
      <c r="F193" s="150" t="s">
        <v>190</v>
      </c>
      <c r="H193" s="151">
        <v>3833.3330000000001</v>
      </c>
      <c r="I193" s="152"/>
      <c r="L193" s="148"/>
      <c r="M193" s="153"/>
      <c r="T193" s="154"/>
      <c r="AT193" s="149" t="s">
        <v>131</v>
      </c>
      <c r="AU193" s="149" t="s">
        <v>81</v>
      </c>
      <c r="AV193" s="12" t="s">
        <v>81</v>
      </c>
      <c r="AW193" s="12" t="s">
        <v>30</v>
      </c>
      <c r="AX193" s="12" t="s">
        <v>71</v>
      </c>
      <c r="AY193" s="149" t="s">
        <v>120</v>
      </c>
    </row>
    <row r="194" spans="2:65" s="13" customFormat="1" ht="22.5">
      <c r="B194" s="155"/>
      <c r="D194" s="144" t="s">
        <v>131</v>
      </c>
      <c r="E194" s="156" t="s">
        <v>1</v>
      </c>
      <c r="F194" s="157" t="s">
        <v>226</v>
      </c>
      <c r="H194" s="158">
        <v>3833.3330000000001</v>
      </c>
      <c r="I194" s="159"/>
      <c r="L194" s="155"/>
      <c r="M194" s="160"/>
      <c r="T194" s="161"/>
      <c r="AT194" s="156" t="s">
        <v>131</v>
      </c>
      <c r="AU194" s="156" t="s">
        <v>81</v>
      </c>
      <c r="AV194" s="13" t="s">
        <v>134</v>
      </c>
      <c r="AW194" s="13" t="s">
        <v>30</v>
      </c>
      <c r="AX194" s="13" t="s">
        <v>71</v>
      </c>
      <c r="AY194" s="156" t="s">
        <v>120</v>
      </c>
    </row>
    <row r="195" spans="2:65" s="14" customFormat="1">
      <c r="B195" s="162"/>
      <c r="D195" s="144" t="s">
        <v>131</v>
      </c>
      <c r="E195" s="163" t="s">
        <v>1</v>
      </c>
      <c r="F195" s="164" t="s">
        <v>135</v>
      </c>
      <c r="H195" s="165">
        <v>3833.3330000000001</v>
      </c>
      <c r="I195" s="166"/>
      <c r="L195" s="162"/>
      <c r="M195" s="167"/>
      <c r="T195" s="168"/>
      <c r="AT195" s="163" t="s">
        <v>131</v>
      </c>
      <c r="AU195" s="163" t="s">
        <v>81</v>
      </c>
      <c r="AV195" s="14" t="s">
        <v>127</v>
      </c>
      <c r="AW195" s="14" t="s">
        <v>30</v>
      </c>
      <c r="AX195" s="14" t="s">
        <v>79</v>
      </c>
      <c r="AY195" s="163" t="s">
        <v>120</v>
      </c>
    </row>
    <row r="196" spans="2:65" s="1" customFormat="1" ht="24.2" customHeight="1">
      <c r="B196" s="31"/>
      <c r="C196" s="131" t="s">
        <v>227</v>
      </c>
      <c r="D196" s="131" t="s">
        <v>122</v>
      </c>
      <c r="E196" s="132" t="s">
        <v>228</v>
      </c>
      <c r="F196" s="133" t="s">
        <v>229</v>
      </c>
      <c r="G196" s="134" t="s">
        <v>180</v>
      </c>
      <c r="H196" s="135">
        <v>5683</v>
      </c>
      <c r="I196" s="136"/>
      <c r="J196" s="137">
        <f>ROUND(I196*H196,2)</f>
        <v>0</v>
      </c>
      <c r="K196" s="133" t="s">
        <v>126</v>
      </c>
      <c r="L196" s="31"/>
      <c r="M196" s="138" t="s">
        <v>1</v>
      </c>
      <c r="N196" s="139" t="s">
        <v>39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127</v>
      </c>
      <c r="AT196" s="142" t="s">
        <v>122</v>
      </c>
      <c r="AU196" s="142" t="s">
        <v>81</v>
      </c>
      <c r="AY196" s="16" t="s">
        <v>120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79</v>
      </c>
      <c r="BK196" s="143">
        <f>ROUND(I196*H196,2)</f>
        <v>0</v>
      </c>
      <c r="BL196" s="16" t="s">
        <v>127</v>
      </c>
      <c r="BM196" s="142" t="s">
        <v>230</v>
      </c>
    </row>
    <row r="197" spans="2:65" s="1" customFormat="1" ht="29.25">
      <c r="B197" s="31"/>
      <c r="D197" s="144" t="s">
        <v>129</v>
      </c>
      <c r="F197" s="145" t="s">
        <v>231</v>
      </c>
      <c r="I197" s="146"/>
      <c r="L197" s="31"/>
      <c r="M197" s="147"/>
      <c r="T197" s="53"/>
      <c r="AT197" s="16" t="s">
        <v>129</v>
      </c>
      <c r="AU197" s="16" t="s">
        <v>81</v>
      </c>
    </row>
    <row r="198" spans="2:65" s="12" customFormat="1">
      <c r="B198" s="148"/>
      <c r="D198" s="144" t="s">
        <v>131</v>
      </c>
      <c r="E198" s="149" t="s">
        <v>1</v>
      </c>
      <c r="F198" s="150" t="s">
        <v>232</v>
      </c>
      <c r="H198" s="151">
        <v>1350</v>
      </c>
      <c r="I198" s="152"/>
      <c r="L198" s="148"/>
      <c r="M198" s="153"/>
      <c r="T198" s="154"/>
      <c r="AT198" s="149" t="s">
        <v>131</v>
      </c>
      <c r="AU198" s="149" t="s">
        <v>81</v>
      </c>
      <c r="AV198" s="12" t="s">
        <v>81</v>
      </c>
      <c r="AW198" s="12" t="s">
        <v>30</v>
      </c>
      <c r="AX198" s="12" t="s">
        <v>71</v>
      </c>
      <c r="AY198" s="149" t="s">
        <v>120</v>
      </c>
    </row>
    <row r="199" spans="2:65" s="13" customFormat="1">
      <c r="B199" s="155"/>
      <c r="D199" s="144" t="s">
        <v>131</v>
      </c>
      <c r="E199" s="156" t="s">
        <v>1</v>
      </c>
      <c r="F199" s="157" t="s">
        <v>233</v>
      </c>
      <c r="H199" s="158">
        <v>1350</v>
      </c>
      <c r="I199" s="159"/>
      <c r="L199" s="155"/>
      <c r="M199" s="160"/>
      <c r="T199" s="161"/>
      <c r="AT199" s="156" t="s">
        <v>131</v>
      </c>
      <c r="AU199" s="156" t="s">
        <v>81</v>
      </c>
      <c r="AV199" s="13" t="s">
        <v>134</v>
      </c>
      <c r="AW199" s="13" t="s">
        <v>30</v>
      </c>
      <c r="AX199" s="13" t="s">
        <v>71</v>
      </c>
      <c r="AY199" s="156" t="s">
        <v>120</v>
      </c>
    </row>
    <row r="200" spans="2:65" s="12" customFormat="1">
      <c r="B200" s="148"/>
      <c r="D200" s="144" t="s">
        <v>131</v>
      </c>
      <c r="E200" s="149" t="s">
        <v>1</v>
      </c>
      <c r="F200" s="150" t="s">
        <v>201</v>
      </c>
      <c r="H200" s="151">
        <v>500</v>
      </c>
      <c r="I200" s="152"/>
      <c r="L200" s="148"/>
      <c r="M200" s="153"/>
      <c r="T200" s="154"/>
      <c r="AT200" s="149" t="s">
        <v>131</v>
      </c>
      <c r="AU200" s="149" t="s">
        <v>81</v>
      </c>
      <c r="AV200" s="12" t="s">
        <v>81</v>
      </c>
      <c r="AW200" s="12" t="s">
        <v>30</v>
      </c>
      <c r="AX200" s="12" t="s">
        <v>71</v>
      </c>
      <c r="AY200" s="149" t="s">
        <v>120</v>
      </c>
    </row>
    <row r="201" spans="2:65" s="13" customFormat="1" ht="22.5">
      <c r="B201" s="155"/>
      <c r="D201" s="144" t="s">
        <v>131</v>
      </c>
      <c r="E201" s="156" t="s">
        <v>1</v>
      </c>
      <c r="F201" s="157" t="s">
        <v>234</v>
      </c>
      <c r="H201" s="158">
        <v>500</v>
      </c>
      <c r="I201" s="159"/>
      <c r="L201" s="155"/>
      <c r="M201" s="160"/>
      <c r="T201" s="161"/>
      <c r="AT201" s="156" t="s">
        <v>131</v>
      </c>
      <c r="AU201" s="156" t="s">
        <v>81</v>
      </c>
      <c r="AV201" s="13" t="s">
        <v>134</v>
      </c>
      <c r="AW201" s="13" t="s">
        <v>30</v>
      </c>
      <c r="AX201" s="13" t="s">
        <v>71</v>
      </c>
      <c r="AY201" s="156" t="s">
        <v>120</v>
      </c>
    </row>
    <row r="202" spans="2:65" s="12" customFormat="1">
      <c r="B202" s="148"/>
      <c r="D202" s="144" t="s">
        <v>131</v>
      </c>
      <c r="E202" s="149" t="s">
        <v>1</v>
      </c>
      <c r="F202" s="150" t="s">
        <v>235</v>
      </c>
      <c r="H202" s="151">
        <v>3833</v>
      </c>
      <c r="I202" s="152"/>
      <c r="L202" s="148"/>
      <c r="M202" s="153"/>
      <c r="T202" s="154"/>
      <c r="AT202" s="149" t="s">
        <v>131</v>
      </c>
      <c r="AU202" s="149" t="s">
        <v>81</v>
      </c>
      <c r="AV202" s="12" t="s">
        <v>81</v>
      </c>
      <c r="AW202" s="12" t="s">
        <v>30</v>
      </c>
      <c r="AX202" s="12" t="s">
        <v>71</v>
      </c>
      <c r="AY202" s="149" t="s">
        <v>120</v>
      </c>
    </row>
    <row r="203" spans="2:65" s="13" customFormat="1">
      <c r="B203" s="155"/>
      <c r="D203" s="144" t="s">
        <v>131</v>
      </c>
      <c r="E203" s="156" t="s">
        <v>1</v>
      </c>
      <c r="F203" s="157" t="s">
        <v>236</v>
      </c>
      <c r="H203" s="158">
        <v>3833</v>
      </c>
      <c r="I203" s="159"/>
      <c r="L203" s="155"/>
      <c r="M203" s="160"/>
      <c r="T203" s="161"/>
      <c r="AT203" s="156" t="s">
        <v>131</v>
      </c>
      <c r="AU203" s="156" t="s">
        <v>81</v>
      </c>
      <c r="AV203" s="13" t="s">
        <v>134</v>
      </c>
      <c r="AW203" s="13" t="s">
        <v>30</v>
      </c>
      <c r="AX203" s="13" t="s">
        <v>71</v>
      </c>
      <c r="AY203" s="156" t="s">
        <v>120</v>
      </c>
    </row>
    <row r="204" spans="2:65" s="14" customFormat="1">
      <c r="B204" s="162"/>
      <c r="D204" s="144" t="s">
        <v>131</v>
      </c>
      <c r="E204" s="163" t="s">
        <v>1</v>
      </c>
      <c r="F204" s="164" t="s">
        <v>135</v>
      </c>
      <c r="H204" s="165">
        <v>5683</v>
      </c>
      <c r="I204" s="166"/>
      <c r="L204" s="162"/>
      <c r="M204" s="167"/>
      <c r="T204" s="168"/>
      <c r="AT204" s="163" t="s">
        <v>131</v>
      </c>
      <c r="AU204" s="163" t="s">
        <v>81</v>
      </c>
      <c r="AV204" s="14" t="s">
        <v>127</v>
      </c>
      <c r="AW204" s="14" t="s">
        <v>30</v>
      </c>
      <c r="AX204" s="14" t="s">
        <v>79</v>
      </c>
      <c r="AY204" s="163" t="s">
        <v>120</v>
      </c>
    </row>
    <row r="205" spans="2:65" s="1" customFormat="1" ht="16.5" customHeight="1">
      <c r="B205" s="31"/>
      <c r="C205" s="131" t="s">
        <v>237</v>
      </c>
      <c r="D205" s="131" t="s">
        <v>122</v>
      </c>
      <c r="E205" s="132" t="s">
        <v>238</v>
      </c>
      <c r="F205" s="133" t="s">
        <v>239</v>
      </c>
      <c r="G205" s="134" t="s">
        <v>180</v>
      </c>
      <c r="H205" s="135">
        <v>9650</v>
      </c>
      <c r="I205" s="136"/>
      <c r="J205" s="137">
        <f>ROUND(I205*H205,2)</f>
        <v>0</v>
      </c>
      <c r="K205" s="133" t="s">
        <v>126</v>
      </c>
      <c r="L205" s="31"/>
      <c r="M205" s="138" t="s">
        <v>1</v>
      </c>
      <c r="N205" s="139" t="s">
        <v>39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127</v>
      </c>
      <c r="AT205" s="142" t="s">
        <v>122</v>
      </c>
      <c r="AU205" s="142" t="s">
        <v>81</v>
      </c>
      <c r="AY205" s="16" t="s">
        <v>120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79</v>
      </c>
      <c r="BK205" s="143">
        <f>ROUND(I205*H205,2)</f>
        <v>0</v>
      </c>
      <c r="BL205" s="16" t="s">
        <v>127</v>
      </c>
      <c r="BM205" s="142" t="s">
        <v>240</v>
      </c>
    </row>
    <row r="206" spans="2:65" s="1" customFormat="1" ht="19.5">
      <c r="B206" s="31"/>
      <c r="D206" s="144" t="s">
        <v>129</v>
      </c>
      <c r="F206" s="145" t="s">
        <v>241</v>
      </c>
      <c r="I206" s="146"/>
      <c r="L206" s="31"/>
      <c r="M206" s="147"/>
      <c r="T206" s="53"/>
      <c r="AT206" s="16" t="s">
        <v>129</v>
      </c>
      <c r="AU206" s="16" t="s">
        <v>81</v>
      </c>
    </row>
    <row r="207" spans="2:65" s="12" customFormat="1">
      <c r="B207" s="148"/>
      <c r="D207" s="144" t="s">
        <v>131</v>
      </c>
      <c r="E207" s="149" t="s">
        <v>1</v>
      </c>
      <c r="F207" s="150" t="s">
        <v>201</v>
      </c>
      <c r="H207" s="151">
        <v>500</v>
      </c>
      <c r="I207" s="152"/>
      <c r="L207" s="148"/>
      <c r="M207" s="153"/>
      <c r="T207" s="154"/>
      <c r="AT207" s="149" t="s">
        <v>131</v>
      </c>
      <c r="AU207" s="149" t="s">
        <v>81</v>
      </c>
      <c r="AV207" s="12" t="s">
        <v>81</v>
      </c>
      <c r="AW207" s="12" t="s">
        <v>30</v>
      </c>
      <c r="AX207" s="12" t="s">
        <v>71</v>
      </c>
      <c r="AY207" s="149" t="s">
        <v>120</v>
      </c>
    </row>
    <row r="208" spans="2:65" s="13" customFormat="1" ht="22.5">
      <c r="B208" s="155"/>
      <c r="D208" s="144" t="s">
        <v>131</v>
      </c>
      <c r="E208" s="156" t="s">
        <v>1</v>
      </c>
      <c r="F208" s="157" t="s">
        <v>242</v>
      </c>
      <c r="H208" s="158">
        <v>500</v>
      </c>
      <c r="I208" s="159"/>
      <c r="L208" s="155"/>
      <c r="M208" s="160"/>
      <c r="T208" s="161"/>
      <c r="AT208" s="156" t="s">
        <v>131</v>
      </c>
      <c r="AU208" s="156" t="s">
        <v>81</v>
      </c>
      <c r="AV208" s="13" t="s">
        <v>134</v>
      </c>
      <c r="AW208" s="13" t="s">
        <v>30</v>
      </c>
      <c r="AX208" s="13" t="s">
        <v>71</v>
      </c>
      <c r="AY208" s="156" t="s">
        <v>120</v>
      </c>
    </row>
    <row r="209" spans="2:65" s="12" customFormat="1">
      <c r="B209" s="148"/>
      <c r="D209" s="144" t="s">
        <v>131</v>
      </c>
      <c r="E209" s="149" t="s">
        <v>1</v>
      </c>
      <c r="F209" s="150" t="s">
        <v>243</v>
      </c>
      <c r="H209" s="151">
        <v>9150</v>
      </c>
      <c r="I209" s="152"/>
      <c r="L209" s="148"/>
      <c r="M209" s="153"/>
      <c r="T209" s="154"/>
      <c r="AT209" s="149" t="s">
        <v>131</v>
      </c>
      <c r="AU209" s="149" t="s">
        <v>81</v>
      </c>
      <c r="AV209" s="12" t="s">
        <v>81</v>
      </c>
      <c r="AW209" s="12" t="s">
        <v>30</v>
      </c>
      <c r="AX209" s="12" t="s">
        <v>71</v>
      </c>
      <c r="AY209" s="149" t="s">
        <v>120</v>
      </c>
    </row>
    <row r="210" spans="2:65" s="13" customFormat="1">
      <c r="B210" s="155"/>
      <c r="D210" s="144" t="s">
        <v>131</v>
      </c>
      <c r="E210" s="156" t="s">
        <v>1</v>
      </c>
      <c r="F210" s="157" t="s">
        <v>244</v>
      </c>
      <c r="H210" s="158">
        <v>9150</v>
      </c>
      <c r="I210" s="159"/>
      <c r="L210" s="155"/>
      <c r="M210" s="160"/>
      <c r="T210" s="161"/>
      <c r="AT210" s="156" t="s">
        <v>131</v>
      </c>
      <c r="AU210" s="156" t="s">
        <v>81</v>
      </c>
      <c r="AV210" s="13" t="s">
        <v>134</v>
      </c>
      <c r="AW210" s="13" t="s">
        <v>30</v>
      </c>
      <c r="AX210" s="13" t="s">
        <v>71</v>
      </c>
      <c r="AY210" s="156" t="s">
        <v>120</v>
      </c>
    </row>
    <row r="211" spans="2:65" s="14" customFormat="1">
      <c r="B211" s="162"/>
      <c r="D211" s="144" t="s">
        <v>131</v>
      </c>
      <c r="E211" s="163" t="s">
        <v>1</v>
      </c>
      <c r="F211" s="164" t="s">
        <v>135</v>
      </c>
      <c r="H211" s="165">
        <v>9650</v>
      </c>
      <c r="I211" s="166"/>
      <c r="L211" s="162"/>
      <c r="M211" s="167"/>
      <c r="T211" s="168"/>
      <c r="AT211" s="163" t="s">
        <v>131</v>
      </c>
      <c r="AU211" s="163" t="s">
        <v>81</v>
      </c>
      <c r="AV211" s="14" t="s">
        <v>127</v>
      </c>
      <c r="AW211" s="14" t="s">
        <v>30</v>
      </c>
      <c r="AX211" s="14" t="s">
        <v>79</v>
      </c>
      <c r="AY211" s="163" t="s">
        <v>120</v>
      </c>
    </row>
    <row r="212" spans="2:65" s="1" customFormat="1" ht="21.75" customHeight="1">
      <c r="B212" s="31"/>
      <c r="C212" s="131" t="s">
        <v>245</v>
      </c>
      <c r="D212" s="131" t="s">
        <v>122</v>
      </c>
      <c r="E212" s="132" t="s">
        <v>246</v>
      </c>
      <c r="F212" s="133" t="s">
        <v>247</v>
      </c>
      <c r="G212" s="134" t="s">
        <v>138</v>
      </c>
      <c r="H212" s="135">
        <v>23</v>
      </c>
      <c r="I212" s="136"/>
      <c r="J212" s="137">
        <f>ROUND(I212*H212,2)</f>
        <v>0</v>
      </c>
      <c r="K212" s="133" t="s">
        <v>126</v>
      </c>
      <c r="L212" s="31"/>
      <c r="M212" s="138" t="s">
        <v>1</v>
      </c>
      <c r="N212" s="139" t="s">
        <v>39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127</v>
      </c>
      <c r="AT212" s="142" t="s">
        <v>122</v>
      </c>
      <c r="AU212" s="142" t="s">
        <v>81</v>
      </c>
      <c r="AY212" s="16" t="s">
        <v>120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79</v>
      </c>
      <c r="BK212" s="143">
        <f>ROUND(I212*H212,2)</f>
        <v>0</v>
      </c>
      <c r="BL212" s="16" t="s">
        <v>127</v>
      </c>
      <c r="BM212" s="142" t="s">
        <v>248</v>
      </c>
    </row>
    <row r="213" spans="2:65" s="1" customFormat="1" ht="29.25">
      <c r="B213" s="31"/>
      <c r="D213" s="144" t="s">
        <v>129</v>
      </c>
      <c r="F213" s="145" t="s">
        <v>249</v>
      </c>
      <c r="I213" s="146"/>
      <c r="L213" s="31"/>
      <c r="M213" s="147"/>
      <c r="T213" s="53"/>
      <c r="AT213" s="16" t="s">
        <v>129</v>
      </c>
      <c r="AU213" s="16" t="s">
        <v>81</v>
      </c>
    </row>
    <row r="214" spans="2:65" s="12" customFormat="1">
      <c r="B214" s="148"/>
      <c r="D214" s="144" t="s">
        <v>131</v>
      </c>
      <c r="E214" s="149" t="s">
        <v>1</v>
      </c>
      <c r="F214" s="150" t="s">
        <v>250</v>
      </c>
      <c r="H214" s="151">
        <v>23</v>
      </c>
      <c r="I214" s="152"/>
      <c r="L214" s="148"/>
      <c r="M214" s="153"/>
      <c r="T214" s="154"/>
      <c r="AT214" s="149" t="s">
        <v>131</v>
      </c>
      <c r="AU214" s="149" t="s">
        <v>81</v>
      </c>
      <c r="AV214" s="12" t="s">
        <v>81</v>
      </c>
      <c r="AW214" s="12" t="s">
        <v>30</v>
      </c>
      <c r="AX214" s="12" t="s">
        <v>71</v>
      </c>
      <c r="AY214" s="149" t="s">
        <v>120</v>
      </c>
    </row>
    <row r="215" spans="2:65" s="14" customFormat="1">
      <c r="B215" s="162"/>
      <c r="D215" s="144" t="s">
        <v>131</v>
      </c>
      <c r="E215" s="163" t="s">
        <v>1</v>
      </c>
      <c r="F215" s="164" t="s">
        <v>135</v>
      </c>
      <c r="H215" s="165">
        <v>23</v>
      </c>
      <c r="I215" s="166"/>
      <c r="L215" s="162"/>
      <c r="M215" s="167"/>
      <c r="T215" s="168"/>
      <c r="AT215" s="163" t="s">
        <v>131</v>
      </c>
      <c r="AU215" s="163" t="s">
        <v>81</v>
      </c>
      <c r="AV215" s="14" t="s">
        <v>127</v>
      </c>
      <c r="AW215" s="14" t="s">
        <v>30</v>
      </c>
      <c r="AX215" s="14" t="s">
        <v>79</v>
      </c>
      <c r="AY215" s="163" t="s">
        <v>120</v>
      </c>
    </row>
    <row r="216" spans="2:65" s="1" customFormat="1" ht="33" customHeight="1">
      <c r="B216" s="31"/>
      <c r="C216" s="131" t="s">
        <v>251</v>
      </c>
      <c r="D216" s="131" t="s">
        <v>122</v>
      </c>
      <c r="E216" s="132" t="s">
        <v>252</v>
      </c>
      <c r="F216" s="133" t="s">
        <v>253</v>
      </c>
      <c r="G216" s="134" t="s">
        <v>125</v>
      </c>
      <c r="H216" s="135">
        <v>6750</v>
      </c>
      <c r="I216" s="136"/>
      <c r="J216" s="137">
        <f>ROUND(I216*H216,2)</f>
        <v>0</v>
      </c>
      <c r="K216" s="133" t="s">
        <v>126</v>
      </c>
      <c r="L216" s="31"/>
      <c r="M216" s="138" t="s">
        <v>1</v>
      </c>
      <c r="N216" s="139" t="s">
        <v>39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127</v>
      </c>
      <c r="AT216" s="142" t="s">
        <v>122</v>
      </c>
      <c r="AU216" s="142" t="s">
        <v>81</v>
      </c>
      <c r="AY216" s="16" t="s">
        <v>120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79</v>
      </c>
      <c r="BK216" s="143">
        <f>ROUND(I216*H216,2)</f>
        <v>0</v>
      </c>
      <c r="BL216" s="16" t="s">
        <v>127</v>
      </c>
      <c r="BM216" s="142" t="s">
        <v>254</v>
      </c>
    </row>
    <row r="217" spans="2:65" s="1" customFormat="1" ht="19.5">
      <c r="B217" s="31"/>
      <c r="D217" s="144" t="s">
        <v>129</v>
      </c>
      <c r="F217" s="145" t="s">
        <v>255</v>
      </c>
      <c r="I217" s="146"/>
      <c r="L217" s="31"/>
      <c r="M217" s="147"/>
      <c r="T217" s="53"/>
      <c r="AT217" s="16" t="s">
        <v>129</v>
      </c>
      <c r="AU217" s="16" t="s">
        <v>81</v>
      </c>
    </row>
    <row r="218" spans="2:65" s="12" customFormat="1">
      <c r="B218" s="148"/>
      <c r="D218" s="144" t="s">
        <v>131</v>
      </c>
      <c r="E218" s="149" t="s">
        <v>1</v>
      </c>
      <c r="F218" s="150" t="s">
        <v>256</v>
      </c>
      <c r="H218" s="151">
        <v>6750</v>
      </c>
      <c r="I218" s="152"/>
      <c r="L218" s="148"/>
      <c r="M218" s="153"/>
      <c r="T218" s="154"/>
      <c r="AT218" s="149" t="s">
        <v>131</v>
      </c>
      <c r="AU218" s="149" t="s">
        <v>81</v>
      </c>
      <c r="AV218" s="12" t="s">
        <v>81</v>
      </c>
      <c r="AW218" s="12" t="s">
        <v>30</v>
      </c>
      <c r="AX218" s="12" t="s">
        <v>71</v>
      </c>
      <c r="AY218" s="149" t="s">
        <v>120</v>
      </c>
    </row>
    <row r="219" spans="2:65" s="13" customFormat="1" ht="22.5">
      <c r="B219" s="155"/>
      <c r="D219" s="144" t="s">
        <v>131</v>
      </c>
      <c r="E219" s="156" t="s">
        <v>1</v>
      </c>
      <c r="F219" s="157" t="s">
        <v>257</v>
      </c>
      <c r="H219" s="158">
        <v>6750</v>
      </c>
      <c r="I219" s="159"/>
      <c r="L219" s="155"/>
      <c r="M219" s="160"/>
      <c r="T219" s="161"/>
      <c r="AT219" s="156" t="s">
        <v>131</v>
      </c>
      <c r="AU219" s="156" t="s">
        <v>81</v>
      </c>
      <c r="AV219" s="13" t="s">
        <v>134</v>
      </c>
      <c r="AW219" s="13" t="s">
        <v>30</v>
      </c>
      <c r="AX219" s="13" t="s">
        <v>71</v>
      </c>
      <c r="AY219" s="156" t="s">
        <v>120</v>
      </c>
    </row>
    <row r="220" spans="2:65" s="14" customFormat="1">
      <c r="B220" s="162"/>
      <c r="D220" s="144" t="s">
        <v>131</v>
      </c>
      <c r="E220" s="163" t="s">
        <v>1</v>
      </c>
      <c r="F220" s="164" t="s">
        <v>135</v>
      </c>
      <c r="H220" s="165">
        <v>6750</v>
      </c>
      <c r="I220" s="166"/>
      <c r="L220" s="162"/>
      <c r="M220" s="167"/>
      <c r="T220" s="168"/>
      <c r="AT220" s="163" t="s">
        <v>131</v>
      </c>
      <c r="AU220" s="163" t="s">
        <v>81</v>
      </c>
      <c r="AV220" s="14" t="s">
        <v>127</v>
      </c>
      <c r="AW220" s="14" t="s">
        <v>30</v>
      </c>
      <c r="AX220" s="14" t="s">
        <v>79</v>
      </c>
      <c r="AY220" s="163" t="s">
        <v>120</v>
      </c>
    </row>
    <row r="221" spans="2:65" s="1" customFormat="1" ht="24.2" customHeight="1">
      <c r="B221" s="31"/>
      <c r="C221" s="131" t="s">
        <v>258</v>
      </c>
      <c r="D221" s="131" t="s">
        <v>122</v>
      </c>
      <c r="E221" s="132" t="s">
        <v>259</v>
      </c>
      <c r="F221" s="133" t="s">
        <v>260</v>
      </c>
      <c r="G221" s="134" t="s">
        <v>125</v>
      </c>
      <c r="H221" s="135">
        <v>4600</v>
      </c>
      <c r="I221" s="136"/>
      <c r="J221" s="137">
        <f>ROUND(I221*H221,2)</f>
        <v>0</v>
      </c>
      <c r="K221" s="133" t="s">
        <v>126</v>
      </c>
      <c r="L221" s="31"/>
      <c r="M221" s="138" t="s">
        <v>1</v>
      </c>
      <c r="N221" s="139" t="s">
        <v>39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127</v>
      </c>
      <c r="AT221" s="142" t="s">
        <v>122</v>
      </c>
      <c r="AU221" s="142" t="s">
        <v>81</v>
      </c>
      <c r="AY221" s="16" t="s">
        <v>120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6" t="s">
        <v>79</v>
      </c>
      <c r="BK221" s="143">
        <f>ROUND(I221*H221,2)</f>
        <v>0</v>
      </c>
      <c r="BL221" s="16" t="s">
        <v>127</v>
      </c>
      <c r="BM221" s="142" t="s">
        <v>261</v>
      </c>
    </row>
    <row r="222" spans="2:65" s="1" customFormat="1" ht="19.5">
      <c r="B222" s="31"/>
      <c r="D222" s="144" t="s">
        <v>129</v>
      </c>
      <c r="F222" s="145" t="s">
        <v>262</v>
      </c>
      <c r="I222" s="146"/>
      <c r="L222" s="31"/>
      <c r="M222" s="147"/>
      <c r="T222" s="53"/>
      <c r="AT222" s="16" t="s">
        <v>129</v>
      </c>
      <c r="AU222" s="16" t="s">
        <v>81</v>
      </c>
    </row>
    <row r="223" spans="2:65" s="12" customFormat="1">
      <c r="B223" s="148"/>
      <c r="D223" s="144" t="s">
        <v>131</v>
      </c>
      <c r="E223" s="149" t="s">
        <v>1</v>
      </c>
      <c r="F223" s="150" t="s">
        <v>263</v>
      </c>
      <c r="H223" s="151">
        <v>2750</v>
      </c>
      <c r="I223" s="152"/>
      <c r="L223" s="148"/>
      <c r="M223" s="153"/>
      <c r="T223" s="154"/>
      <c r="AT223" s="149" t="s">
        <v>131</v>
      </c>
      <c r="AU223" s="149" t="s">
        <v>81</v>
      </c>
      <c r="AV223" s="12" t="s">
        <v>81</v>
      </c>
      <c r="AW223" s="12" t="s">
        <v>30</v>
      </c>
      <c r="AX223" s="12" t="s">
        <v>71</v>
      </c>
      <c r="AY223" s="149" t="s">
        <v>120</v>
      </c>
    </row>
    <row r="224" spans="2:65" s="13" customFormat="1">
      <c r="B224" s="155"/>
      <c r="D224" s="144" t="s">
        <v>131</v>
      </c>
      <c r="E224" s="156" t="s">
        <v>1</v>
      </c>
      <c r="F224" s="157" t="s">
        <v>264</v>
      </c>
      <c r="H224" s="158">
        <v>2750</v>
      </c>
      <c r="I224" s="159"/>
      <c r="L224" s="155"/>
      <c r="M224" s="160"/>
      <c r="T224" s="161"/>
      <c r="AT224" s="156" t="s">
        <v>131</v>
      </c>
      <c r="AU224" s="156" t="s">
        <v>81</v>
      </c>
      <c r="AV224" s="13" t="s">
        <v>134</v>
      </c>
      <c r="AW224" s="13" t="s">
        <v>30</v>
      </c>
      <c r="AX224" s="13" t="s">
        <v>71</v>
      </c>
      <c r="AY224" s="156" t="s">
        <v>120</v>
      </c>
    </row>
    <row r="225" spans="2:65" s="12" customFormat="1">
      <c r="B225" s="148"/>
      <c r="D225" s="144" t="s">
        <v>131</v>
      </c>
      <c r="E225" s="149" t="s">
        <v>1</v>
      </c>
      <c r="F225" s="150" t="s">
        <v>265</v>
      </c>
      <c r="H225" s="151">
        <v>1850</v>
      </c>
      <c r="I225" s="152"/>
      <c r="L225" s="148"/>
      <c r="M225" s="153"/>
      <c r="T225" s="154"/>
      <c r="AT225" s="149" t="s">
        <v>131</v>
      </c>
      <c r="AU225" s="149" t="s">
        <v>81</v>
      </c>
      <c r="AV225" s="12" t="s">
        <v>81</v>
      </c>
      <c r="AW225" s="12" t="s">
        <v>30</v>
      </c>
      <c r="AX225" s="12" t="s">
        <v>71</v>
      </c>
      <c r="AY225" s="149" t="s">
        <v>120</v>
      </c>
    </row>
    <row r="226" spans="2:65" s="13" customFormat="1">
      <c r="B226" s="155"/>
      <c r="D226" s="144" t="s">
        <v>131</v>
      </c>
      <c r="E226" s="156" t="s">
        <v>1</v>
      </c>
      <c r="F226" s="157" t="s">
        <v>266</v>
      </c>
      <c r="H226" s="158">
        <v>1850</v>
      </c>
      <c r="I226" s="159"/>
      <c r="L226" s="155"/>
      <c r="M226" s="160"/>
      <c r="T226" s="161"/>
      <c r="AT226" s="156" t="s">
        <v>131</v>
      </c>
      <c r="AU226" s="156" t="s">
        <v>81</v>
      </c>
      <c r="AV226" s="13" t="s">
        <v>134</v>
      </c>
      <c r="AW226" s="13" t="s">
        <v>30</v>
      </c>
      <c r="AX226" s="13" t="s">
        <v>71</v>
      </c>
      <c r="AY226" s="156" t="s">
        <v>120</v>
      </c>
    </row>
    <row r="227" spans="2:65" s="14" customFormat="1">
      <c r="B227" s="162"/>
      <c r="D227" s="144" t="s">
        <v>131</v>
      </c>
      <c r="E227" s="163" t="s">
        <v>1</v>
      </c>
      <c r="F227" s="164" t="s">
        <v>135</v>
      </c>
      <c r="H227" s="165">
        <v>4600</v>
      </c>
      <c r="I227" s="166"/>
      <c r="L227" s="162"/>
      <c r="M227" s="167"/>
      <c r="T227" s="168"/>
      <c r="AT227" s="163" t="s">
        <v>131</v>
      </c>
      <c r="AU227" s="163" t="s">
        <v>81</v>
      </c>
      <c r="AV227" s="14" t="s">
        <v>127</v>
      </c>
      <c r="AW227" s="14" t="s">
        <v>30</v>
      </c>
      <c r="AX227" s="14" t="s">
        <v>79</v>
      </c>
      <c r="AY227" s="163" t="s">
        <v>120</v>
      </c>
    </row>
    <row r="228" spans="2:65" s="1" customFormat="1" ht="24.2" customHeight="1">
      <c r="B228" s="31"/>
      <c r="C228" s="131" t="s">
        <v>267</v>
      </c>
      <c r="D228" s="131" t="s">
        <v>122</v>
      </c>
      <c r="E228" s="132" t="s">
        <v>268</v>
      </c>
      <c r="F228" s="133" t="s">
        <v>269</v>
      </c>
      <c r="G228" s="134" t="s">
        <v>125</v>
      </c>
      <c r="H228" s="135">
        <v>3470</v>
      </c>
      <c r="I228" s="136"/>
      <c r="J228" s="137">
        <f>ROUND(I228*H228,2)</f>
        <v>0</v>
      </c>
      <c r="K228" s="133" t="s">
        <v>126</v>
      </c>
      <c r="L228" s="31"/>
      <c r="M228" s="138" t="s">
        <v>1</v>
      </c>
      <c r="N228" s="139" t="s">
        <v>39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127</v>
      </c>
      <c r="AT228" s="142" t="s">
        <v>122</v>
      </c>
      <c r="AU228" s="142" t="s">
        <v>81</v>
      </c>
      <c r="AY228" s="16" t="s">
        <v>120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6" t="s">
        <v>79</v>
      </c>
      <c r="BK228" s="143">
        <f>ROUND(I228*H228,2)</f>
        <v>0</v>
      </c>
      <c r="BL228" s="16" t="s">
        <v>127</v>
      </c>
      <c r="BM228" s="142" t="s">
        <v>270</v>
      </c>
    </row>
    <row r="229" spans="2:65" s="1" customFormat="1" ht="29.25">
      <c r="B229" s="31"/>
      <c r="D229" s="144" t="s">
        <v>129</v>
      </c>
      <c r="F229" s="145" t="s">
        <v>271</v>
      </c>
      <c r="I229" s="146"/>
      <c r="L229" s="31"/>
      <c r="M229" s="147"/>
      <c r="T229" s="53"/>
      <c r="AT229" s="16" t="s">
        <v>129</v>
      </c>
      <c r="AU229" s="16" t="s">
        <v>81</v>
      </c>
    </row>
    <row r="230" spans="2:65" s="12" customFormat="1">
      <c r="B230" s="148"/>
      <c r="D230" s="144" t="s">
        <v>131</v>
      </c>
      <c r="E230" s="149" t="s">
        <v>1</v>
      </c>
      <c r="F230" s="150" t="s">
        <v>272</v>
      </c>
      <c r="H230" s="151">
        <v>2120</v>
      </c>
      <c r="I230" s="152"/>
      <c r="L230" s="148"/>
      <c r="M230" s="153"/>
      <c r="T230" s="154"/>
      <c r="AT230" s="149" t="s">
        <v>131</v>
      </c>
      <c r="AU230" s="149" t="s">
        <v>81</v>
      </c>
      <c r="AV230" s="12" t="s">
        <v>81</v>
      </c>
      <c r="AW230" s="12" t="s">
        <v>30</v>
      </c>
      <c r="AX230" s="12" t="s">
        <v>71</v>
      </c>
      <c r="AY230" s="149" t="s">
        <v>120</v>
      </c>
    </row>
    <row r="231" spans="2:65" s="13" customFormat="1" ht="22.5">
      <c r="B231" s="155"/>
      <c r="D231" s="144" t="s">
        <v>131</v>
      </c>
      <c r="E231" s="156" t="s">
        <v>1</v>
      </c>
      <c r="F231" s="157" t="s">
        <v>273</v>
      </c>
      <c r="H231" s="158">
        <v>2120</v>
      </c>
      <c r="I231" s="159"/>
      <c r="L231" s="155"/>
      <c r="M231" s="160"/>
      <c r="T231" s="161"/>
      <c r="AT231" s="156" t="s">
        <v>131</v>
      </c>
      <c r="AU231" s="156" t="s">
        <v>81</v>
      </c>
      <c r="AV231" s="13" t="s">
        <v>134</v>
      </c>
      <c r="AW231" s="13" t="s">
        <v>30</v>
      </c>
      <c r="AX231" s="13" t="s">
        <v>71</v>
      </c>
      <c r="AY231" s="156" t="s">
        <v>120</v>
      </c>
    </row>
    <row r="232" spans="2:65" s="12" customFormat="1">
      <c r="B232" s="148"/>
      <c r="D232" s="144" t="s">
        <v>131</v>
      </c>
      <c r="E232" s="149" t="s">
        <v>1</v>
      </c>
      <c r="F232" s="150" t="s">
        <v>232</v>
      </c>
      <c r="H232" s="151">
        <v>1350</v>
      </c>
      <c r="I232" s="152"/>
      <c r="L232" s="148"/>
      <c r="M232" s="153"/>
      <c r="T232" s="154"/>
      <c r="AT232" s="149" t="s">
        <v>131</v>
      </c>
      <c r="AU232" s="149" t="s">
        <v>81</v>
      </c>
      <c r="AV232" s="12" t="s">
        <v>81</v>
      </c>
      <c r="AW232" s="12" t="s">
        <v>30</v>
      </c>
      <c r="AX232" s="12" t="s">
        <v>71</v>
      </c>
      <c r="AY232" s="149" t="s">
        <v>120</v>
      </c>
    </row>
    <row r="233" spans="2:65" s="13" customFormat="1" ht="22.5">
      <c r="B233" s="155"/>
      <c r="D233" s="144" t="s">
        <v>131</v>
      </c>
      <c r="E233" s="156" t="s">
        <v>1</v>
      </c>
      <c r="F233" s="157" t="s">
        <v>274</v>
      </c>
      <c r="H233" s="158">
        <v>1350</v>
      </c>
      <c r="I233" s="159"/>
      <c r="L233" s="155"/>
      <c r="M233" s="160"/>
      <c r="T233" s="161"/>
      <c r="AT233" s="156" t="s">
        <v>131</v>
      </c>
      <c r="AU233" s="156" t="s">
        <v>81</v>
      </c>
      <c r="AV233" s="13" t="s">
        <v>134</v>
      </c>
      <c r="AW233" s="13" t="s">
        <v>30</v>
      </c>
      <c r="AX233" s="13" t="s">
        <v>71</v>
      </c>
      <c r="AY233" s="156" t="s">
        <v>120</v>
      </c>
    </row>
    <row r="234" spans="2:65" s="14" customFormat="1">
      <c r="B234" s="162"/>
      <c r="D234" s="144" t="s">
        <v>131</v>
      </c>
      <c r="E234" s="163" t="s">
        <v>1</v>
      </c>
      <c r="F234" s="164" t="s">
        <v>135</v>
      </c>
      <c r="H234" s="165">
        <v>3470</v>
      </c>
      <c r="I234" s="166"/>
      <c r="L234" s="162"/>
      <c r="M234" s="167"/>
      <c r="T234" s="168"/>
      <c r="AT234" s="163" t="s">
        <v>131</v>
      </c>
      <c r="AU234" s="163" t="s">
        <v>81</v>
      </c>
      <c r="AV234" s="14" t="s">
        <v>127</v>
      </c>
      <c r="AW234" s="14" t="s">
        <v>30</v>
      </c>
      <c r="AX234" s="14" t="s">
        <v>79</v>
      </c>
      <c r="AY234" s="163" t="s">
        <v>120</v>
      </c>
    </row>
    <row r="235" spans="2:65" s="1" customFormat="1" ht="24.2" customHeight="1">
      <c r="B235" s="31"/>
      <c r="C235" s="131" t="s">
        <v>7</v>
      </c>
      <c r="D235" s="131" t="s">
        <v>122</v>
      </c>
      <c r="E235" s="132" t="s">
        <v>275</v>
      </c>
      <c r="F235" s="133" t="s">
        <v>276</v>
      </c>
      <c r="G235" s="134" t="s">
        <v>277</v>
      </c>
      <c r="H235" s="135">
        <v>1</v>
      </c>
      <c r="I235" s="136"/>
      <c r="J235" s="137">
        <f>ROUND(I235*H235,2)</f>
        <v>0</v>
      </c>
      <c r="K235" s="133" t="s">
        <v>1</v>
      </c>
      <c r="L235" s="31"/>
      <c r="M235" s="138" t="s">
        <v>1</v>
      </c>
      <c r="N235" s="139" t="s">
        <v>39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127</v>
      </c>
      <c r="AT235" s="142" t="s">
        <v>122</v>
      </c>
      <c r="AU235" s="142" t="s">
        <v>81</v>
      </c>
      <c r="AY235" s="16" t="s">
        <v>120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6" t="s">
        <v>79</v>
      </c>
      <c r="BK235" s="143">
        <f>ROUND(I235*H235,2)</f>
        <v>0</v>
      </c>
      <c r="BL235" s="16" t="s">
        <v>127</v>
      </c>
      <c r="BM235" s="142" t="s">
        <v>278</v>
      </c>
    </row>
    <row r="236" spans="2:65" s="1" customFormat="1">
      <c r="B236" s="31"/>
      <c r="D236" s="144" t="s">
        <v>129</v>
      </c>
      <c r="F236" s="145" t="s">
        <v>276</v>
      </c>
      <c r="I236" s="146"/>
      <c r="L236" s="31"/>
      <c r="M236" s="147"/>
      <c r="T236" s="53"/>
      <c r="AT236" s="16" t="s">
        <v>129</v>
      </c>
      <c r="AU236" s="16" t="s">
        <v>81</v>
      </c>
    </row>
    <row r="237" spans="2:65" s="1" customFormat="1" ht="97.5">
      <c r="B237" s="31"/>
      <c r="D237" s="144" t="s">
        <v>279</v>
      </c>
      <c r="F237" s="169" t="s">
        <v>836</v>
      </c>
      <c r="I237" s="146"/>
      <c r="L237" s="31"/>
      <c r="M237" s="147"/>
      <c r="T237" s="53"/>
      <c r="AT237" s="16" t="s">
        <v>279</v>
      </c>
      <c r="AU237" s="16" t="s">
        <v>81</v>
      </c>
    </row>
    <row r="238" spans="2:65" s="12" customFormat="1">
      <c r="B238" s="148"/>
      <c r="D238" s="144" t="s">
        <v>131</v>
      </c>
      <c r="E238" s="149" t="s">
        <v>1</v>
      </c>
      <c r="F238" s="150" t="s">
        <v>79</v>
      </c>
      <c r="H238" s="151">
        <v>1</v>
      </c>
      <c r="I238" s="152"/>
      <c r="L238" s="148"/>
      <c r="M238" s="153"/>
      <c r="T238" s="154"/>
      <c r="AT238" s="149" t="s">
        <v>131</v>
      </c>
      <c r="AU238" s="149" t="s">
        <v>81</v>
      </c>
      <c r="AV238" s="12" t="s">
        <v>81</v>
      </c>
      <c r="AW238" s="12" t="s">
        <v>30</v>
      </c>
      <c r="AX238" s="12" t="s">
        <v>71</v>
      </c>
      <c r="AY238" s="149" t="s">
        <v>120</v>
      </c>
    </row>
    <row r="239" spans="2:65" s="13" customFormat="1">
      <c r="B239" s="155"/>
      <c r="D239" s="144" t="s">
        <v>131</v>
      </c>
      <c r="E239" s="156" t="s">
        <v>1</v>
      </c>
      <c r="F239" s="157" t="s">
        <v>280</v>
      </c>
      <c r="H239" s="158">
        <v>1</v>
      </c>
      <c r="I239" s="159"/>
      <c r="L239" s="155"/>
      <c r="M239" s="160"/>
      <c r="T239" s="161"/>
      <c r="AT239" s="156" t="s">
        <v>131</v>
      </c>
      <c r="AU239" s="156" t="s">
        <v>81</v>
      </c>
      <c r="AV239" s="13" t="s">
        <v>134</v>
      </c>
      <c r="AW239" s="13" t="s">
        <v>30</v>
      </c>
      <c r="AX239" s="13" t="s">
        <v>71</v>
      </c>
      <c r="AY239" s="156" t="s">
        <v>120</v>
      </c>
    </row>
    <row r="240" spans="2:65" s="14" customFormat="1">
      <c r="B240" s="162"/>
      <c r="D240" s="144" t="s">
        <v>131</v>
      </c>
      <c r="E240" s="163" t="s">
        <v>1</v>
      </c>
      <c r="F240" s="164" t="s">
        <v>135</v>
      </c>
      <c r="H240" s="165">
        <v>1</v>
      </c>
      <c r="I240" s="166"/>
      <c r="L240" s="162"/>
      <c r="M240" s="167"/>
      <c r="T240" s="168"/>
      <c r="AT240" s="163" t="s">
        <v>131</v>
      </c>
      <c r="AU240" s="163" t="s">
        <v>81</v>
      </c>
      <c r="AV240" s="14" t="s">
        <v>127</v>
      </c>
      <c r="AW240" s="14" t="s">
        <v>30</v>
      </c>
      <c r="AX240" s="14" t="s">
        <v>79</v>
      </c>
      <c r="AY240" s="163" t="s">
        <v>120</v>
      </c>
    </row>
    <row r="241" spans="2:65" s="11" customFormat="1" ht="22.9" customHeight="1">
      <c r="B241" s="119"/>
      <c r="D241" s="120" t="s">
        <v>70</v>
      </c>
      <c r="E241" s="129" t="s">
        <v>127</v>
      </c>
      <c r="F241" s="129" t="s">
        <v>281</v>
      </c>
      <c r="I241" s="122"/>
      <c r="J241" s="130">
        <f>BK241</f>
        <v>0</v>
      </c>
      <c r="L241" s="119"/>
      <c r="M241" s="124"/>
      <c r="P241" s="125">
        <f>SUM(P242:P271)</f>
        <v>0</v>
      </c>
      <c r="R241" s="125">
        <f>SUM(R242:R271)</f>
        <v>851.818083</v>
      </c>
      <c r="T241" s="126">
        <f>SUM(T242:T271)</f>
        <v>0</v>
      </c>
      <c r="AR241" s="120" t="s">
        <v>79</v>
      </c>
      <c r="AT241" s="127" t="s">
        <v>70</v>
      </c>
      <c r="AU241" s="127" t="s">
        <v>79</v>
      </c>
      <c r="AY241" s="120" t="s">
        <v>120</v>
      </c>
      <c r="BK241" s="128">
        <f>SUM(BK242:BK271)</f>
        <v>0</v>
      </c>
    </row>
    <row r="242" spans="2:65" s="1" customFormat="1" ht="24.2" customHeight="1">
      <c r="B242" s="31"/>
      <c r="C242" s="131" t="s">
        <v>282</v>
      </c>
      <c r="D242" s="131" t="s">
        <v>122</v>
      </c>
      <c r="E242" s="132" t="s">
        <v>283</v>
      </c>
      <c r="F242" s="133" t="s">
        <v>284</v>
      </c>
      <c r="G242" s="134" t="s">
        <v>180</v>
      </c>
      <c r="H242" s="135">
        <v>105.75</v>
      </c>
      <c r="I242" s="136"/>
      <c r="J242" s="137">
        <f>ROUND(I242*H242,2)</f>
        <v>0</v>
      </c>
      <c r="K242" s="133" t="s">
        <v>126</v>
      </c>
      <c r="L242" s="31"/>
      <c r="M242" s="138" t="s">
        <v>1</v>
      </c>
      <c r="N242" s="139" t="s">
        <v>39</v>
      </c>
      <c r="P242" s="140">
        <f>O242*H242</f>
        <v>0</v>
      </c>
      <c r="Q242" s="140">
        <v>1.89</v>
      </c>
      <c r="R242" s="140">
        <f>Q242*H242</f>
        <v>199.86749999999998</v>
      </c>
      <c r="S242" s="140">
        <v>0</v>
      </c>
      <c r="T242" s="141">
        <f>S242*H242</f>
        <v>0</v>
      </c>
      <c r="AR242" s="142" t="s">
        <v>127</v>
      </c>
      <c r="AT242" s="142" t="s">
        <v>122</v>
      </c>
      <c r="AU242" s="142" t="s">
        <v>81</v>
      </c>
      <c r="AY242" s="16" t="s">
        <v>120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6" t="s">
        <v>79</v>
      </c>
      <c r="BK242" s="143">
        <f>ROUND(I242*H242,2)</f>
        <v>0</v>
      </c>
      <c r="BL242" s="16" t="s">
        <v>127</v>
      </c>
      <c r="BM242" s="142" t="s">
        <v>285</v>
      </c>
    </row>
    <row r="243" spans="2:65" s="1" customFormat="1" ht="19.5">
      <c r="B243" s="31"/>
      <c r="D243" s="144" t="s">
        <v>129</v>
      </c>
      <c r="F243" s="145" t="s">
        <v>286</v>
      </c>
      <c r="I243" s="146"/>
      <c r="L243" s="31"/>
      <c r="M243" s="147"/>
      <c r="T243" s="53"/>
      <c r="AT243" s="16" t="s">
        <v>129</v>
      </c>
      <c r="AU243" s="16" t="s">
        <v>81</v>
      </c>
    </row>
    <row r="244" spans="2:65" s="12" customFormat="1">
      <c r="B244" s="148"/>
      <c r="D244" s="144" t="s">
        <v>131</v>
      </c>
      <c r="E244" s="149" t="s">
        <v>1</v>
      </c>
      <c r="F244" s="150" t="s">
        <v>287</v>
      </c>
      <c r="H244" s="151">
        <v>60.75</v>
      </c>
      <c r="I244" s="152"/>
      <c r="L244" s="148"/>
      <c r="M244" s="153"/>
      <c r="T244" s="154"/>
      <c r="AT244" s="149" t="s">
        <v>131</v>
      </c>
      <c r="AU244" s="149" t="s">
        <v>81</v>
      </c>
      <c r="AV244" s="12" t="s">
        <v>81</v>
      </c>
      <c r="AW244" s="12" t="s">
        <v>30</v>
      </c>
      <c r="AX244" s="12" t="s">
        <v>71</v>
      </c>
      <c r="AY244" s="149" t="s">
        <v>120</v>
      </c>
    </row>
    <row r="245" spans="2:65" s="13" customFormat="1" ht="22.5">
      <c r="B245" s="155"/>
      <c r="D245" s="144" t="s">
        <v>131</v>
      </c>
      <c r="E245" s="156" t="s">
        <v>1</v>
      </c>
      <c r="F245" s="157" t="s">
        <v>288</v>
      </c>
      <c r="H245" s="158">
        <v>60.75</v>
      </c>
      <c r="I245" s="159"/>
      <c r="L245" s="155"/>
      <c r="M245" s="160"/>
      <c r="T245" s="161"/>
      <c r="AT245" s="156" t="s">
        <v>131</v>
      </c>
      <c r="AU245" s="156" t="s">
        <v>81</v>
      </c>
      <c r="AV245" s="13" t="s">
        <v>134</v>
      </c>
      <c r="AW245" s="13" t="s">
        <v>30</v>
      </c>
      <c r="AX245" s="13" t="s">
        <v>71</v>
      </c>
      <c r="AY245" s="156" t="s">
        <v>120</v>
      </c>
    </row>
    <row r="246" spans="2:65" s="12" customFormat="1">
      <c r="B246" s="148"/>
      <c r="D246" s="144" t="s">
        <v>131</v>
      </c>
      <c r="E246" s="149" t="s">
        <v>1</v>
      </c>
      <c r="F246" s="150" t="s">
        <v>289</v>
      </c>
      <c r="H246" s="151">
        <v>22.5</v>
      </c>
      <c r="I246" s="152"/>
      <c r="L246" s="148"/>
      <c r="M246" s="153"/>
      <c r="T246" s="154"/>
      <c r="AT246" s="149" t="s">
        <v>131</v>
      </c>
      <c r="AU246" s="149" t="s">
        <v>81</v>
      </c>
      <c r="AV246" s="12" t="s">
        <v>81</v>
      </c>
      <c r="AW246" s="12" t="s">
        <v>30</v>
      </c>
      <c r="AX246" s="12" t="s">
        <v>71</v>
      </c>
      <c r="AY246" s="149" t="s">
        <v>120</v>
      </c>
    </row>
    <row r="247" spans="2:65" s="13" customFormat="1" ht="22.5">
      <c r="B247" s="155"/>
      <c r="D247" s="144" t="s">
        <v>131</v>
      </c>
      <c r="E247" s="156" t="s">
        <v>1</v>
      </c>
      <c r="F247" s="157" t="s">
        <v>290</v>
      </c>
      <c r="H247" s="158">
        <v>22.5</v>
      </c>
      <c r="I247" s="159"/>
      <c r="L247" s="155"/>
      <c r="M247" s="160"/>
      <c r="T247" s="161"/>
      <c r="AT247" s="156" t="s">
        <v>131</v>
      </c>
      <c r="AU247" s="156" t="s">
        <v>81</v>
      </c>
      <c r="AV247" s="13" t="s">
        <v>134</v>
      </c>
      <c r="AW247" s="13" t="s">
        <v>30</v>
      </c>
      <c r="AX247" s="13" t="s">
        <v>71</v>
      </c>
      <c r="AY247" s="156" t="s">
        <v>120</v>
      </c>
    </row>
    <row r="248" spans="2:65" s="12" customFormat="1">
      <c r="B248" s="148"/>
      <c r="D248" s="144" t="s">
        <v>131</v>
      </c>
      <c r="E248" s="149" t="s">
        <v>1</v>
      </c>
      <c r="F248" s="150" t="s">
        <v>289</v>
      </c>
      <c r="H248" s="151">
        <v>22.5</v>
      </c>
      <c r="I248" s="152"/>
      <c r="L248" s="148"/>
      <c r="M248" s="153"/>
      <c r="T248" s="154"/>
      <c r="AT248" s="149" t="s">
        <v>131</v>
      </c>
      <c r="AU248" s="149" t="s">
        <v>81</v>
      </c>
      <c r="AV248" s="12" t="s">
        <v>81</v>
      </c>
      <c r="AW248" s="12" t="s">
        <v>30</v>
      </c>
      <c r="AX248" s="12" t="s">
        <v>71</v>
      </c>
      <c r="AY248" s="149" t="s">
        <v>120</v>
      </c>
    </row>
    <row r="249" spans="2:65" s="13" customFormat="1" ht="22.5">
      <c r="B249" s="155"/>
      <c r="D249" s="144" t="s">
        <v>131</v>
      </c>
      <c r="E249" s="156" t="s">
        <v>1</v>
      </c>
      <c r="F249" s="157" t="s">
        <v>291</v>
      </c>
      <c r="H249" s="158">
        <v>22.5</v>
      </c>
      <c r="I249" s="159"/>
      <c r="L249" s="155"/>
      <c r="M249" s="160"/>
      <c r="T249" s="161"/>
      <c r="AT249" s="156" t="s">
        <v>131</v>
      </c>
      <c r="AU249" s="156" t="s">
        <v>81</v>
      </c>
      <c r="AV249" s="13" t="s">
        <v>134</v>
      </c>
      <c r="AW249" s="13" t="s">
        <v>30</v>
      </c>
      <c r="AX249" s="13" t="s">
        <v>71</v>
      </c>
      <c r="AY249" s="156" t="s">
        <v>120</v>
      </c>
    </row>
    <row r="250" spans="2:65" s="14" customFormat="1">
      <c r="B250" s="162"/>
      <c r="D250" s="144" t="s">
        <v>131</v>
      </c>
      <c r="E250" s="163" t="s">
        <v>1</v>
      </c>
      <c r="F250" s="164" t="s">
        <v>135</v>
      </c>
      <c r="H250" s="165">
        <v>105.75</v>
      </c>
      <c r="I250" s="166"/>
      <c r="L250" s="162"/>
      <c r="M250" s="167"/>
      <c r="T250" s="168"/>
      <c r="AT250" s="163" t="s">
        <v>131</v>
      </c>
      <c r="AU250" s="163" t="s">
        <v>81</v>
      </c>
      <c r="AV250" s="14" t="s">
        <v>127</v>
      </c>
      <c r="AW250" s="14" t="s">
        <v>30</v>
      </c>
      <c r="AX250" s="14" t="s">
        <v>79</v>
      </c>
      <c r="AY250" s="163" t="s">
        <v>120</v>
      </c>
    </row>
    <row r="251" spans="2:65" s="1" customFormat="1" ht="24.2" customHeight="1">
      <c r="B251" s="31"/>
      <c r="C251" s="131" t="s">
        <v>250</v>
      </c>
      <c r="D251" s="131" t="s">
        <v>122</v>
      </c>
      <c r="E251" s="132" t="s">
        <v>292</v>
      </c>
      <c r="F251" s="133" t="s">
        <v>293</v>
      </c>
      <c r="G251" s="134" t="s">
        <v>125</v>
      </c>
      <c r="H251" s="135">
        <v>705</v>
      </c>
      <c r="I251" s="136"/>
      <c r="J251" s="137">
        <f>ROUND(I251*H251,2)</f>
        <v>0</v>
      </c>
      <c r="K251" s="133" t="s">
        <v>126</v>
      </c>
      <c r="L251" s="31"/>
      <c r="M251" s="138" t="s">
        <v>1</v>
      </c>
      <c r="N251" s="139" t="s">
        <v>39</v>
      </c>
      <c r="P251" s="140">
        <f>O251*H251</f>
        <v>0</v>
      </c>
      <c r="Q251" s="140">
        <v>2.1259999999999999E-4</v>
      </c>
      <c r="R251" s="140">
        <f>Q251*H251</f>
        <v>0.14988299999999999</v>
      </c>
      <c r="S251" s="140">
        <v>0</v>
      </c>
      <c r="T251" s="141">
        <f>S251*H251</f>
        <v>0</v>
      </c>
      <c r="AR251" s="142" t="s">
        <v>127</v>
      </c>
      <c r="AT251" s="142" t="s">
        <v>122</v>
      </c>
      <c r="AU251" s="142" t="s">
        <v>81</v>
      </c>
      <c r="AY251" s="16" t="s">
        <v>120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6" t="s">
        <v>79</v>
      </c>
      <c r="BK251" s="143">
        <f>ROUND(I251*H251,2)</f>
        <v>0</v>
      </c>
      <c r="BL251" s="16" t="s">
        <v>127</v>
      </c>
      <c r="BM251" s="142" t="s">
        <v>294</v>
      </c>
    </row>
    <row r="252" spans="2:65" s="1" customFormat="1" ht="29.25">
      <c r="B252" s="31"/>
      <c r="D252" s="144" t="s">
        <v>129</v>
      </c>
      <c r="F252" s="145" t="s">
        <v>295</v>
      </c>
      <c r="I252" s="146"/>
      <c r="L252" s="31"/>
      <c r="M252" s="147"/>
      <c r="T252" s="53"/>
      <c r="AT252" s="16" t="s">
        <v>129</v>
      </c>
      <c r="AU252" s="16" t="s">
        <v>81</v>
      </c>
    </row>
    <row r="253" spans="2:65" s="12" customFormat="1">
      <c r="B253" s="148"/>
      <c r="D253" s="144" t="s">
        <v>131</v>
      </c>
      <c r="E253" s="149" t="s">
        <v>1</v>
      </c>
      <c r="F253" s="150" t="s">
        <v>296</v>
      </c>
      <c r="H253" s="151">
        <v>405</v>
      </c>
      <c r="I253" s="152"/>
      <c r="L253" s="148"/>
      <c r="M253" s="153"/>
      <c r="T253" s="154"/>
      <c r="AT253" s="149" t="s">
        <v>131</v>
      </c>
      <c r="AU253" s="149" t="s">
        <v>81</v>
      </c>
      <c r="AV253" s="12" t="s">
        <v>81</v>
      </c>
      <c r="AW253" s="12" t="s">
        <v>30</v>
      </c>
      <c r="AX253" s="12" t="s">
        <v>71</v>
      </c>
      <c r="AY253" s="149" t="s">
        <v>120</v>
      </c>
    </row>
    <row r="254" spans="2:65" s="13" customFormat="1" ht="22.5">
      <c r="B254" s="155"/>
      <c r="D254" s="144" t="s">
        <v>131</v>
      </c>
      <c r="E254" s="156" t="s">
        <v>1</v>
      </c>
      <c r="F254" s="157" t="s">
        <v>297</v>
      </c>
      <c r="H254" s="158">
        <v>405</v>
      </c>
      <c r="I254" s="159"/>
      <c r="L254" s="155"/>
      <c r="M254" s="160"/>
      <c r="T254" s="161"/>
      <c r="AT254" s="156" t="s">
        <v>131</v>
      </c>
      <c r="AU254" s="156" t="s">
        <v>81</v>
      </c>
      <c r="AV254" s="13" t="s">
        <v>134</v>
      </c>
      <c r="AW254" s="13" t="s">
        <v>30</v>
      </c>
      <c r="AX254" s="13" t="s">
        <v>71</v>
      </c>
      <c r="AY254" s="156" t="s">
        <v>120</v>
      </c>
    </row>
    <row r="255" spans="2:65" s="12" customFormat="1">
      <c r="B255" s="148"/>
      <c r="D255" s="144" t="s">
        <v>131</v>
      </c>
      <c r="E255" s="149" t="s">
        <v>1</v>
      </c>
      <c r="F255" s="150" t="s">
        <v>298</v>
      </c>
      <c r="H255" s="151">
        <v>150</v>
      </c>
      <c r="I255" s="152"/>
      <c r="L255" s="148"/>
      <c r="M255" s="153"/>
      <c r="T255" s="154"/>
      <c r="AT255" s="149" t="s">
        <v>131</v>
      </c>
      <c r="AU255" s="149" t="s">
        <v>81</v>
      </c>
      <c r="AV255" s="12" t="s">
        <v>81</v>
      </c>
      <c r="AW255" s="12" t="s">
        <v>30</v>
      </c>
      <c r="AX255" s="12" t="s">
        <v>71</v>
      </c>
      <c r="AY255" s="149" t="s">
        <v>120</v>
      </c>
    </row>
    <row r="256" spans="2:65" s="13" customFormat="1" ht="22.5">
      <c r="B256" s="155"/>
      <c r="D256" s="144" t="s">
        <v>131</v>
      </c>
      <c r="E256" s="156" t="s">
        <v>1</v>
      </c>
      <c r="F256" s="157" t="s">
        <v>299</v>
      </c>
      <c r="H256" s="158">
        <v>150</v>
      </c>
      <c r="I256" s="159"/>
      <c r="L256" s="155"/>
      <c r="M256" s="160"/>
      <c r="T256" s="161"/>
      <c r="AT256" s="156" t="s">
        <v>131</v>
      </c>
      <c r="AU256" s="156" t="s">
        <v>81</v>
      </c>
      <c r="AV256" s="13" t="s">
        <v>134</v>
      </c>
      <c r="AW256" s="13" t="s">
        <v>30</v>
      </c>
      <c r="AX256" s="13" t="s">
        <v>71</v>
      </c>
      <c r="AY256" s="156" t="s">
        <v>120</v>
      </c>
    </row>
    <row r="257" spans="2:65" s="12" customFormat="1">
      <c r="B257" s="148"/>
      <c r="D257" s="144" t="s">
        <v>131</v>
      </c>
      <c r="E257" s="149" t="s">
        <v>1</v>
      </c>
      <c r="F257" s="150" t="s">
        <v>298</v>
      </c>
      <c r="H257" s="151">
        <v>150</v>
      </c>
      <c r="I257" s="152"/>
      <c r="L257" s="148"/>
      <c r="M257" s="153"/>
      <c r="T257" s="154"/>
      <c r="AT257" s="149" t="s">
        <v>131</v>
      </c>
      <c r="AU257" s="149" t="s">
        <v>81</v>
      </c>
      <c r="AV257" s="12" t="s">
        <v>81</v>
      </c>
      <c r="AW257" s="12" t="s">
        <v>30</v>
      </c>
      <c r="AX257" s="12" t="s">
        <v>71</v>
      </c>
      <c r="AY257" s="149" t="s">
        <v>120</v>
      </c>
    </row>
    <row r="258" spans="2:65" s="13" customFormat="1" ht="22.5">
      <c r="B258" s="155"/>
      <c r="D258" s="144" t="s">
        <v>131</v>
      </c>
      <c r="E258" s="156" t="s">
        <v>1</v>
      </c>
      <c r="F258" s="157" t="s">
        <v>300</v>
      </c>
      <c r="H258" s="158">
        <v>150</v>
      </c>
      <c r="I258" s="159"/>
      <c r="L258" s="155"/>
      <c r="M258" s="160"/>
      <c r="T258" s="161"/>
      <c r="AT258" s="156" t="s">
        <v>131</v>
      </c>
      <c r="AU258" s="156" t="s">
        <v>81</v>
      </c>
      <c r="AV258" s="13" t="s">
        <v>134</v>
      </c>
      <c r="AW258" s="13" t="s">
        <v>30</v>
      </c>
      <c r="AX258" s="13" t="s">
        <v>71</v>
      </c>
      <c r="AY258" s="156" t="s">
        <v>120</v>
      </c>
    </row>
    <row r="259" spans="2:65" s="14" customFormat="1">
      <c r="B259" s="162"/>
      <c r="D259" s="144" t="s">
        <v>131</v>
      </c>
      <c r="E259" s="163" t="s">
        <v>1</v>
      </c>
      <c r="F259" s="164" t="s">
        <v>135</v>
      </c>
      <c r="H259" s="165">
        <v>705</v>
      </c>
      <c r="I259" s="166"/>
      <c r="L259" s="162"/>
      <c r="M259" s="167"/>
      <c r="T259" s="168"/>
      <c r="AT259" s="163" t="s">
        <v>131</v>
      </c>
      <c r="AU259" s="163" t="s">
        <v>81</v>
      </c>
      <c r="AV259" s="14" t="s">
        <v>127</v>
      </c>
      <c r="AW259" s="14" t="s">
        <v>30</v>
      </c>
      <c r="AX259" s="14" t="s">
        <v>79</v>
      </c>
      <c r="AY259" s="163" t="s">
        <v>120</v>
      </c>
    </row>
    <row r="260" spans="2:65" s="1" customFormat="1" ht="24.2" customHeight="1">
      <c r="B260" s="31"/>
      <c r="C260" s="170" t="s">
        <v>301</v>
      </c>
      <c r="D260" s="170" t="s">
        <v>302</v>
      </c>
      <c r="E260" s="171" t="s">
        <v>303</v>
      </c>
      <c r="F260" s="172" t="s">
        <v>304</v>
      </c>
      <c r="G260" s="173" t="s">
        <v>125</v>
      </c>
      <c r="H260" s="174">
        <v>761.4</v>
      </c>
      <c r="I260" s="175"/>
      <c r="J260" s="176">
        <f>ROUND(I260*H260,2)</f>
        <v>0</v>
      </c>
      <c r="K260" s="172" t="s">
        <v>126</v>
      </c>
      <c r="L260" s="177"/>
      <c r="M260" s="178" t="s">
        <v>1</v>
      </c>
      <c r="N260" s="179" t="s">
        <v>39</v>
      </c>
      <c r="P260" s="140">
        <f>O260*H260</f>
        <v>0</v>
      </c>
      <c r="Q260" s="140">
        <v>5.0000000000000001E-4</v>
      </c>
      <c r="R260" s="140">
        <f>Q260*H260</f>
        <v>0.38069999999999998</v>
      </c>
      <c r="S260" s="140">
        <v>0</v>
      </c>
      <c r="T260" s="141">
        <f>S260*H260</f>
        <v>0</v>
      </c>
      <c r="AR260" s="142" t="s">
        <v>177</v>
      </c>
      <c r="AT260" s="142" t="s">
        <v>302</v>
      </c>
      <c r="AU260" s="142" t="s">
        <v>81</v>
      </c>
      <c r="AY260" s="16" t="s">
        <v>120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6" t="s">
        <v>79</v>
      </c>
      <c r="BK260" s="143">
        <f>ROUND(I260*H260,2)</f>
        <v>0</v>
      </c>
      <c r="BL260" s="16" t="s">
        <v>127</v>
      </c>
      <c r="BM260" s="142" t="s">
        <v>305</v>
      </c>
    </row>
    <row r="261" spans="2:65" s="1" customFormat="1" ht="19.5">
      <c r="B261" s="31"/>
      <c r="D261" s="144" t="s">
        <v>129</v>
      </c>
      <c r="F261" s="145" t="s">
        <v>304</v>
      </c>
      <c r="I261" s="146"/>
      <c r="L261" s="31"/>
      <c r="M261" s="147"/>
      <c r="T261" s="53"/>
      <c r="AT261" s="16" t="s">
        <v>129</v>
      </c>
      <c r="AU261" s="16" t="s">
        <v>81</v>
      </c>
    </row>
    <row r="262" spans="2:65" s="12" customFormat="1">
      <c r="B262" s="148"/>
      <c r="D262" s="144" t="s">
        <v>131</v>
      </c>
      <c r="F262" s="150" t="s">
        <v>306</v>
      </c>
      <c r="H262" s="151">
        <v>761.4</v>
      </c>
      <c r="I262" s="152"/>
      <c r="L262" s="148"/>
      <c r="M262" s="153"/>
      <c r="T262" s="154"/>
      <c r="AT262" s="149" t="s">
        <v>131</v>
      </c>
      <c r="AU262" s="149" t="s">
        <v>81</v>
      </c>
      <c r="AV262" s="12" t="s">
        <v>81</v>
      </c>
      <c r="AW262" s="12" t="s">
        <v>4</v>
      </c>
      <c r="AX262" s="12" t="s">
        <v>79</v>
      </c>
      <c r="AY262" s="149" t="s">
        <v>120</v>
      </c>
    </row>
    <row r="263" spans="2:65" s="1" customFormat="1" ht="37.9" customHeight="1">
      <c r="B263" s="31"/>
      <c r="C263" s="131" t="s">
        <v>307</v>
      </c>
      <c r="D263" s="131" t="s">
        <v>122</v>
      </c>
      <c r="E263" s="132" t="s">
        <v>308</v>
      </c>
      <c r="F263" s="133" t="s">
        <v>309</v>
      </c>
      <c r="G263" s="134" t="s">
        <v>180</v>
      </c>
      <c r="H263" s="135">
        <v>352.5</v>
      </c>
      <c r="I263" s="136"/>
      <c r="J263" s="137">
        <f>ROUND(I263*H263,2)</f>
        <v>0</v>
      </c>
      <c r="K263" s="133" t="s">
        <v>126</v>
      </c>
      <c r="L263" s="31"/>
      <c r="M263" s="138" t="s">
        <v>1</v>
      </c>
      <c r="N263" s="139" t="s">
        <v>39</v>
      </c>
      <c r="P263" s="140">
        <f>O263*H263</f>
        <v>0</v>
      </c>
      <c r="Q263" s="140">
        <v>1.8480000000000001</v>
      </c>
      <c r="R263" s="140">
        <f>Q263*H263</f>
        <v>651.42000000000007</v>
      </c>
      <c r="S263" s="140">
        <v>0</v>
      </c>
      <c r="T263" s="141">
        <f>S263*H263</f>
        <v>0</v>
      </c>
      <c r="AR263" s="142" t="s">
        <v>127</v>
      </c>
      <c r="AT263" s="142" t="s">
        <v>122</v>
      </c>
      <c r="AU263" s="142" t="s">
        <v>81</v>
      </c>
      <c r="AY263" s="16" t="s">
        <v>120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6" t="s">
        <v>79</v>
      </c>
      <c r="BK263" s="143">
        <f>ROUND(I263*H263,2)</f>
        <v>0</v>
      </c>
      <c r="BL263" s="16" t="s">
        <v>127</v>
      </c>
      <c r="BM263" s="142" t="s">
        <v>310</v>
      </c>
    </row>
    <row r="264" spans="2:65" s="1" customFormat="1" ht="39">
      <c r="B264" s="31"/>
      <c r="D264" s="144" t="s">
        <v>129</v>
      </c>
      <c r="F264" s="145" t="s">
        <v>311</v>
      </c>
      <c r="I264" s="146"/>
      <c r="L264" s="31"/>
      <c r="M264" s="147"/>
      <c r="T264" s="53"/>
      <c r="AT264" s="16" t="s">
        <v>129</v>
      </c>
      <c r="AU264" s="16" t="s">
        <v>81</v>
      </c>
    </row>
    <row r="265" spans="2:65" s="12" customFormat="1">
      <c r="B265" s="148"/>
      <c r="D265" s="144" t="s">
        <v>131</v>
      </c>
      <c r="E265" s="149" t="s">
        <v>1</v>
      </c>
      <c r="F265" s="150" t="s">
        <v>312</v>
      </c>
      <c r="H265" s="151">
        <v>202.5</v>
      </c>
      <c r="I265" s="152"/>
      <c r="L265" s="148"/>
      <c r="M265" s="153"/>
      <c r="T265" s="154"/>
      <c r="AT265" s="149" t="s">
        <v>131</v>
      </c>
      <c r="AU265" s="149" t="s">
        <v>81</v>
      </c>
      <c r="AV265" s="12" t="s">
        <v>81</v>
      </c>
      <c r="AW265" s="12" t="s">
        <v>30</v>
      </c>
      <c r="AX265" s="12" t="s">
        <v>71</v>
      </c>
      <c r="AY265" s="149" t="s">
        <v>120</v>
      </c>
    </row>
    <row r="266" spans="2:65" s="13" customFormat="1" ht="33.75">
      <c r="B266" s="155"/>
      <c r="D266" s="144" t="s">
        <v>131</v>
      </c>
      <c r="E266" s="156" t="s">
        <v>1</v>
      </c>
      <c r="F266" s="157" t="s">
        <v>313</v>
      </c>
      <c r="H266" s="158">
        <v>202.5</v>
      </c>
      <c r="I266" s="159"/>
      <c r="L266" s="155"/>
      <c r="M266" s="160"/>
      <c r="T266" s="161"/>
      <c r="AT266" s="156" t="s">
        <v>131</v>
      </c>
      <c r="AU266" s="156" t="s">
        <v>81</v>
      </c>
      <c r="AV266" s="13" t="s">
        <v>134</v>
      </c>
      <c r="AW266" s="13" t="s">
        <v>30</v>
      </c>
      <c r="AX266" s="13" t="s">
        <v>71</v>
      </c>
      <c r="AY266" s="156" t="s">
        <v>120</v>
      </c>
    </row>
    <row r="267" spans="2:65" s="12" customFormat="1">
      <c r="B267" s="148"/>
      <c r="D267" s="144" t="s">
        <v>131</v>
      </c>
      <c r="E267" s="149" t="s">
        <v>1</v>
      </c>
      <c r="F267" s="150" t="s">
        <v>314</v>
      </c>
      <c r="H267" s="151">
        <v>75</v>
      </c>
      <c r="I267" s="152"/>
      <c r="L267" s="148"/>
      <c r="M267" s="153"/>
      <c r="T267" s="154"/>
      <c r="AT267" s="149" t="s">
        <v>131</v>
      </c>
      <c r="AU267" s="149" t="s">
        <v>81</v>
      </c>
      <c r="AV267" s="12" t="s">
        <v>81</v>
      </c>
      <c r="AW267" s="12" t="s">
        <v>30</v>
      </c>
      <c r="AX267" s="12" t="s">
        <v>71</v>
      </c>
      <c r="AY267" s="149" t="s">
        <v>120</v>
      </c>
    </row>
    <row r="268" spans="2:65" s="13" customFormat="1" ht="33.75">
      <c r="B268" s="155"/>
      <c r="D268" s="144" t="s">
        <v>131</v>
      </c>
      <c r="E268" s="156" t="s">
        <v>1</v>
      </c>
      <c r="F268" s="157" t="s">
        <v>315</v>
      </c>
      <c r="H268" s="158">
        <v>75</v>
      </c>
      <c r="I268" s="159"/>
      <c r="L268" s="155"/>
      <c r="M268" s="160"/>
      <c r="T268" s="161"/>
      <c r="AT268" s="156" t="s">
        <v>131</v>
      </c>
      <c r="AU268" s="156" t="s">
        <v>81</v>
      </c>
      <c r="AV268" s="13" t="s">
        <v>134</v>
      </c>
      <c r="AW268" s="13" t="s">
        <v>30</v>
      </c>
      <c r="AX268" s="13" t="s">
        <v>71</v>
      </c>
      <c r="AY268" s="156" t="s">
        <v>120</v>
      </c>
    </row>
    <row r="269" spans="2:65" s="12" customFormat="1">
      <c r="B269" s="148"/>
      <c r="D269" s="144" t="s">
        <v>131</v>
      </c>
      <c r="E269" s="149" t="s">
        <v>1</v>
      </c>
      <c r="F269" s="150" t="s">
        <v>314</v>
      </c>
      <c r="H269" s="151">
        <v>75</v>
      </c>
      <c r="I269" s="152"/>
      <c r="L269" s="148"/>
      <c r="M269" s="153"/>
      <c r="T269" s="154"/>
      <c r="AT269" s="149" t="s">
        <v>131</v>
      </c>
      <c r="AU269" s="149" t="s">
        <v>81</v>
      </c>
      <c r="AV269" s="12" t="s">
        <v>81</v>
      </c>
      <c r="AW269" s="12" t="s">
        <v>30</v>
      </c>
      <c r="AX269" s="12" t="s">
        <v>71</v>
      </c>
      <c r="AY269" s="149" t="s">
        <v>120</v>
      </c>
    </row>
    <row r="270" spans="2:65" s="13" customFormat="1" ht="33.75">
      <c r="B270" s="155"/>
      <c r="D270" s="144" t="s">
        <v>131</v>
      </c>
      <c r="E270" s="156" t="s">
        <v>1</v>
      </c>
      <c r="F270" s="157" t="s">
        <v>316</v>
      </c>
      <c r="H270" s="158">
        <v>75</v>
      </c>
      <c r="I270" s="159"/>
      <c r="L270" s="155"/>
      <c r="M270" s="160"/>
      <c r="T270" s="161"/>
      <c r="AT270" s="156" t="s">
        <v>131</v>
      </c>
      <c r="AU270" s="156" t="s">
        <v>81</v>
      </c>
      <c r="AV270" s="13" t="s">
        <v>134</v>
      </c>
      <c r="AW270" s="13" t="s">
        <v>30</v>
      </c>
      <c r="AX270" s="13" t="s">
        <v>71</v>
      </c>
      <c r="AY270" s="156" t="s">
        <v>120</v>
      </c>
    </row>
    <row r="271" spans="2:65" s="14" customFormat="1">
      <c r="B271" s="162"/>
      <c r="D271" s="144" t="s">
        <v>131</v>
      </c>
      <c r="E271" s="163" t="s">
        <v>1</v>
      </c>
      <c r="F271" s="164" t="s">
        <v>135</v>
      </c>
      <c r="H271" s="165">
        <v>352.5</v>
      </c>
      <c r="I271" s="166"/>
      <c r="L271" s="162"/>
      <c r="M271" s="167"/>
      <c r="T271" s="168"/>
      <c r="AT271" s="163" t="s">
        <v>131</v>
      </c>
      <c r="AU271" s="163" t="s">
        <v>81</v>
      </c>
      <c r="AV271" s="14" t="s">
        <v>127</v>
      </c>
      <c r="AW271" s="14" t="s">
        <v>30</v>
      </c>
      <c r="AX271" s="14" t="s">
        <v>79</v>
      </c>
      <c r="AY271" s="163" t="s">
        <v>120</v>
      </c>
    </row>
    <row r="272" spans="2:65" s="11" customFormat="1" ht="22.9" customHeight="1">
      <c r="B272" s="119"/>
      <c r="D272" s="120" t="s">
        <v>70</v>
      </c>
      <c r="E272" s="129" t="s">
        <v>317</v>
      </c>
      <c r="F272" s="129" t="s">
        <v>318</v>
      </c>
      <c r="I272" s="122"/>
      <c r="J272" s="130">
        <f>BK272</f>
        <v>0</v>
      </c>
      <c r="L272" s="119"/>
      <c r="M272" s="124"/>
      <c r="P272" s="125">
        <f>SUM(P273:P281)</f>
        <v>0</v>
      </c>
      <c r="R272" s="125">
        <f>SUM(R273:R281)</f>
        <v>20</v>
      </c>
      <c r="T272" s="126">
        <f>SUM(T273:T281)</f>
        <v>0</v>
      </c>
      <c r="AR272" s="120" t="s">
        <v>79</v>
      </c>
      <c r="AT272" s="127" t="s">
        <v>70</v>
      </c>
      <c r="AU272" s="127" t="s">
        <v>79</v>
      </c>
      <c r="AY272" s="120" t="s">
        <v>120</v>
      </c>
      <c r="BK272" s="128">
        <f>SUM(BK273:BK281)</f>
        <v>0</v>
      </c>
    </row>
    <row r="273" spans="2:65" s="1" customFormat="1" ht="16.5" customHeight="1">
      <c r="B273" s="31"/>
      <c r="C273" s="131" t="s">
        <v>319</v>
      </c>
      <c r="D273" s="131" t="s">
        <v>122</v>
      </c>
      <c r="E273" s="132" t="s">
        <v>320</v>
      </c>
      <c r="F273" s="133" t="s">
        <v>321</v>
      </c>
      <c r="G273" s="134" t="s">
        <v>277</v>
      </c>
      <c r="H273" s="135">
        <v>1</v>
      </c>
      <c r="I273" s="136"/>
      <c r="J273" s="137">
        <f>ROUND(I273*H273,2)</f>
        <v>0</v>
      </c>
      <c r="K273" s="133" t="s">
        <v>1</v>
      </c>
      <c r="L273" s="31"/>
      <c r="M273" s="138" t="s">
        <v>1</v>
      </c>
      <c r="N273" s="139" t="s">
        <v>39</v>
      </c>
      <c r="P273" s="140">
        <f>O273*H273</f>
        <v>0</v>
      </c>
      <c r="Q273" s="140">
        <v>10</v>
      </c>
      <c r="R273" s="140">
        <f>Q273*H273</f>
        <v>10</v>
      </c>
      <c r="S273" s="140">
        <v>0</v>
      </c>
      <c r="T273" s="141">
        <f>S273*H273</f>
        <v>0</v>
      </c>
      <c r="AR273" s="142" t="s">
        <v>127</v>
      </c>
      <c r="AT273" s="142" t="s">
        <v>122</v>
      </c>
      <c r="AU273" s="142" t="s">
        <v>81</v>
      </c>
      <c r="AY273" s="16" t="s">
        <v>120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6" t="s">
        <v>79</v>
      </c>
      <c r="BK273" s="143">
        <f>ROUND(I273*H273,2)</f>
        <v>0</v>
      </c>
      <c r="BL273" s="16" t="s">
        <v>127</v>
      </c>
      <c r="BM273" s="142" t="s">
        <v>322</v>
      </c>
    </row>
    <row r="274" spans="2:65" s="1" customFormat="1">
      <c r="B274" s="31"/>
      <c r="D274" s="144" t="s">
        <v>129</v>
      </c>
      <c r="F274" s="145" t="s">
        <v>321</v>
      </c>
      <c r="I274" s="146"/>
      <c r="L274" s="31"/>
      <c r="M274" s="147"/>
      <c r="T274" s="53"/>
      <c r="AT274" s="16" t="s">
        <v>129</v>
      </c>
      <c r="AU274" s="16" t="s">
        <v>81</v>
      </c>
    </row>
    <row r="275" spans="2:65" s="1" customFormat="1" ht="68.25">
      <c r="B275" s="31"/>
      <c r="D275" s="144" t="s">
        <v>279</v>
      </c>
      <c r="F275" s="169" t="s">
        <v>323</v>
      </c>
      <c r="I275" s="146"/>
      <c r="L275" s="31"/>
      <c r="M275" s="147"/>
      <c r="T275" s="53"/>
      <c r="AT275" s="16" t="s">
        <v>279</v>
      </c>
      <c r="AU275" s="16" t="s">
        <v>81</v>
      </c>
    </row>
    <row r="276" spans="2:65" s="12" customFormat="1">
      <c r="B276" s="148"/>
      <c r="D276" s="144" t="s">
        <v>131</v>
      </c>
      <c r="E276" s="149" t="s">
        <v>1</v>
      </c>
      <c r="F276" s="150" t="s">
        <v>79</v>
      </c>
      <c r="H276" s="151">
        <v>1</v>
      </c>
      <c r="I276" s="152"/>
      <c r="L276" s="148"/>
      <c r="M276" s="153"/>
      <c r="T276" s="154"/>
      <c r="AT276" s="149" t="s">
        <v>131</v>
      </c>
      <c r="AU276" s="149" t="s">
        <v>81</v>
      </c>
      <c r="AV276" s="12" t="s">
        <v>81</v>
      </c>
      <c r="AW276" s="12" t="s">
        <v>30</v>
      </c>
      <c r="AX276" s="12" t="s">
        <v>71</v>
      </c>
      <c r="AY276" s="149" t="s">
        <v>120</v>
      </c>
    </row>
    <row r="277" spans="2:65" s="14" customFormat="1">
      <c r="B277" s="162"/>
      <c r="D277" s="144" t="s">
        <v>131</v>
      </c>
      <c r="E277" s="163" t="s">
        <v>1</v>
      </c>
      <c r="F277" s="164" t="s">
        <v>135</v>
      </c>
      <c r="H277" s="165">
        <v>1</v>
      </c>
      <c r="I277" s="166"/>
      <c r="L277" s="162"/>
      <c r="M277" s="167"/>
      <c r="T277" s="168"/>
      <c r="AT277" s="163" t="s">
        <v>131</v>
      </c>
      <c r="AU277" s="163" t="s">
        <v>81</v>
      </c>
      <c r="AV277" s="14" t="s">
        <v>127</v>
      </c>
      <c r="AW277" s="14" t="s">
        <v>30</v>
      </c>
      <c r="AX277" s="14" t="s">
        <v>79</v>
      </c>
      <c r="AY277" s="163" t="s">
        <v>120</v>
      </c>
    </row>
    <row r="278" spans="2:65" s="1" customFormat="1" ht="16.5" customHeight="1">
      <c r="B278" s="31"/>
      <c r="C278" s="131" t="s">
        <v>324</v>
      </c>
      <c r="D278" s="131" t="s">
        <v>122</v>
      </c>
      <c r="E278" s="132" t="s">
        <v>325</v>
      </c>
      <c r="F278" s="133" t="s">
        <v>326</v>
      </c>
      <c r="G278" s="134" t="s">
        <v>277</v>
      </c>
      <c r="H278" s="135">
        <v>1</v>
      </c>
      <c r="I278" s="136"/>
      <c r="J278" s="137">
        <f>ROUND(I278*H278,2)</f>
        <v>0</v>
      </c>
      <c r="K278" s="133" t="s">
        <v>1</v>
      </c>
      <c r="L278" s="31"/>
      <c r="M278" s="138" t="s">
        <v>1</v>
      </c>
      <c r="N278" s="139" t="s">
        <v>39</v>
      </c>
      <c r="P278" s="140">
        <f>O278*H278</f>
        <v>0</v>
      </c>
      <c r="Q278" s="140">
        <v>10</v>
      </c>
      <c r="R278" s="140">
        <f>Q278*H278</f>
        <v>10</v>
      </c>
      <c r="S278" s="140">
        <v>0</v>
      </c>
      <c r="T278" s="141">
        <f>S278*H278</f>
        <v>0</v>
      </c>
      <c r="AR278" s="142" t="s">
        <v>127</v>
      </c>
      <c r="AT278" s="142" t="s">
        <v>122</v>
      </c>
      <c r="AU278" s="142" t="s">
        <v>81</v>
      </c>
      <c r="AY278" s="16" t="s">
        <v>120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6" t="s">
        <v>79</v>
      </c>
      <c r="BK278" s="143">
        <f>ROUND(I278*H278,2)</f>
        <v>0</v>
      </c>
      <c r="BL278" s="16" t="s">
        <v>127</v>
      </c>
      <c r="BM278" s="142" t="s">
        <v>327</v>
      </c>
    </row>
    <row r="279" spans="2:65" s="1" customFormat="1" ht="68.25">
      <c r="B279" s="31"/>
      <c r="D279" s="144" t="s">
        <v>129</v>
      </c>
      <c r="F279" s="145" t="s">
        <v>328</v>
      </c>
      <c r="I279" s="146"/>
      <c r="L279" s="31"/>
      <c r="M279" s="147"/>
      <c r="T279" s="53"/>
      <c r="AT279" s="16" t="s">
        <v>129</v>
      </c>
      <c r="AU279" s="16" t="s">
        <v>81</v>
      </c>
    </row>
    <row r="280" spans="2:65" s="12" customFormat="1">
      <c r="B280" s="148"/>
      <c r="D280" s="144" t="s">
        <v>131</v>
      </c>
      <c r="E280" s="149" t="s">
        <v>1</v>
      </c>
      <c r="F280" s="150" t="s">
        <v>79</v>
      </c>
      <c r="H280" s="151">
        <v>1</v>
      </c>
      <c r="I280" s="152"/>
      <c r="L280" s="148"/>
      <c r="M280" s="153"/>
      <c r="T280" s="154"/>
      <c r="AT280" s="149" t="s">
        <v>131</v>
      </c>
      <c r="AU280" s="149" t="s">
        <v>81</v>
      </c>
      <c r="AV280" s="12" t="s">
        <v>81</v>
      </c>
      <c r="AW280" s="12" t="s">
        <v>30</v>
      </c>
      <c r="AX280" s="12" t="s">
        <v>71</v>
      </c>
      <c r="AY280" s="149" t="s">
        <v>120</v>
      </c>
    </row>
    <row r="281" spans="2:65" s="14" customFormat="1">
      <c r="B281" s="162"/>
      <c r="D281" s="144" t="s">
        <v>131</v>
      </c>
      <c r="E281" s="163" t="s">
        <v>1</v>
      </c>
      <c r="F281" s="164" t="s">
        <v>135</v>
      </c>
      <c r="H281" s="165">
        <v>1</v>
      </c>
      <c r="I281" s="166"/>
      <c r="L281" s="162"/>
      <c r="M281" s="167"/>
      <c r="T281" s="168"/>
      <c r="AT281" s="163" t="s">
        <v>131</v>
      </c>
      <c r="AU281" s="163" t="s">
        <v>81</v>
      </c>
      <c r="AV281" s="14" t="s">
        <v>127</v>
      </c>
      <c r="AW281" s="14" t="s">
        <v>30</v>
      </c>
      <c r="AX281" s="14" t="s">
        <v>79</v>
      </c>
      <c r="AY281" s="163" t="s">
        <v>120</v>
      </c>
    </row>
    <row r="282" spans="2:65" s="11" customFormat="1" ht="22.9" customHeight="1">
      <c r="B282" s="119"/>
      <c r="D282" s="120" t="s">
        <v>70</v>
      </c>
      <c r="E282" s="129" t="s">
        <v>329</v>
      </c>
      <c r="F282" s="129" t="s">
        <v>330</v>
      </c>
      <c r="I282" s="122"/>
      <c r="J282" s="130">
        <f>BK282</f>
        <v>0</v>
      </c>
      <c r="L282" s="119"/>
      <c r="M282" s="124"/>
      <c r="P282" s="125">
        <f>SUM(P283:P284)</f>
        <v>0</v>
      </c>
      <c r="R282" s="125">
        <f>SUM(R283:R284)</f>
        <v>0</v>
      </c>
      <c r="T282" s="126">
        <f>SUM(T283:T284)</f>
        <v>0</v>
      </c>
      <c r="AR282" s="120" t="s">
        <v>79</v>
      </c>
      <c r="AT282" s="127" t="s">
        <v>70</v>
      </c>
      <c r="AU282" s="127" t="s">
        <v>79</v>
      </c>
      <c r="AY282" s="120" t="s">
        <v>120</v>
      </c>
      <c r="BK282" s="128">
        <f>SUM(BK283:BK284)</f>
        <v>0</v>
      </c>
    </row>
    <row r="283" spans="2:65" s="1" customFormat="1" ht="16.5" customHeight="1">
      <c r="B283" s="31"/>
      <c r="C283" s="131" t="s">
        <v>331</v>
      </c>
      <c r="D283" s="131" t="s">
        <v>122</v>
      </c>
      <c r="E283" s="132" t="s">
        <v>332</v>
      </c>
      <c r="F283" s="133" t="s">
        <v>333</v>
      </c>
      <c r="G283" s="134" t="s">
        <v>334</v>
      </c>
      <c r="H283" s="135">
        <v>871.83</v>
      </c>
      <c r="I283" s="136"/>
      <c r="J283" s="137">
        <f>ROUND(I283*H283,2)</f>
        <v>0</v>
      </c>
      <c r="K283" s="133" t="s">
        <v>126</v>
      </c>
      <c r="L283" s="31"/>
      <c r="M283" s="138" t="s">
        <v>1</v>
      </c>
      <c r="N283" s="139" t="s">
        <v>39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127</v>
      </c>
      <c r="AT283" s="142" t="s">
        <v>122</v>
      </c>
      <c r="AU283" s="142" t="s">
        <v>81</v>
      </c>
      <c r="AY283" s="16" t="s">
        <v>120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6" t="s">
        <v>79</v>
      </c>
      <c r="BK283" s="143">
        <f>ROUND(I283*H283,2)</f>
        <v>0</v>
      </c>
      <c r="BL283" s="16" t="s">
        <v>127</v>
      </c>
      <c r="BM283" s="142" t="s">
        <v>335</v>
      </c>
    </row>
    <row r="284" spans="2:65" s="1" customFormat="1" ht="19.5">
      <c r="B284" s="31"/>
      <c r="D284" s="144" t="s">
        <v>129</v>
      </c>
      <c r="F284" s="145" t="s">
        <v>336</v>
      </c>
      <c r="I284" s="146"/>
      <c r="L284" s="31"/>
      <c r="M284" s="180"/>
      <c r="N284" s="181"/>
      <c r="O284" s="181"/>
      <c r="P284" s="181"/>
      <c r="Q284" s="181"/>
      <c r="R284" s="181"/>
      <c r="S284" s="181"/>
      <c r="T284" s="182"/>
      <c r="AT284" s="16" t="s">
        <v>129</v>
      </c>
      <c r="AU284" s="16" t="s">
        <v>81</v>
      </c>
    </row>
    <row r="285" spans="2:65" s="1" customFormat="1" ht="6.95" customHeight="1">
      <c r="B285" s="42"/>
      <c r="C285" s="43"/>
      <c r="D285" s="43"/>
      <c r="E285" s="43"/>
      <c r="F285" s="43"/>
      <c r="G285" s="43"/>
      <c r="H285" s="43"/>
      <c r="I285" s="43"/>
      <c r="J285" s="43"/>
      <c r="K285" s="43"/>
      <c r="L285" s="31"/>
    </row>
  </sheetData>
  <sheetProtection algorithmName="SHA-512" hashValue="n0qlo+yGANNO8MDy0+nmEoBXazPmLxVFiLWwdQnugvDalB5EbKpjcqE1BB4qGv+hQGwT6LfIp4asiGgqV65zgQ==" saltValue="gc9SZy5sNphz9YKNRj1Akw==" spinCount="100000" sheet="1" objects="1" scenarios="1" formatColumns="0" formatRows="0" autoFilter="0"/>
  <autoFilter ref="C120:K284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58"/>
  <sheetViews>
    <sheetView showGridLines="0" tabSelected="1" topLeftCell="A352" zoomScale="150" zoomScaleNormal="150" workbookViewId="0">
      <selection activeCell="F353" sqref="F35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94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Nature Connect Dyje/Thaya, napojení odstaveného ramene D13
Dyje, rovnovážná dynamika odtokových poměrů - napojení odstaveného ramene D13 
- část AT</v>
      </c>
      <c r="F7" s="227"/>
      <c r="G7" s="227"/>
      <c r="H7" s="227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11" t="s">
        <v>337</v>
      </c>
      <c r="F9" s="225"/>
      <c r="G9" s="225"/>
      <c r="H9" s="225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0">
        <f>'Rekapitulace stavby'!AN8</f>
        <v>45716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8"/>
      <c r="G18" s="198"/>
      <c r="H18" s="198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6"/>
      <c r="E27" s="202" t="s">
        <v>1</v>
      </c>
      <c r="F27" s="202"/>
      <c r="G27" s="202"/>
      <c r="H27" s="202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7" t="s">
        <v>34</v>
      </c>
      <c r="J30" s="63">
        <f>ROUND(J123,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36</v>
      </c>
      <c r="I32" s="88" t="s">
        <v>35</v>
      </c>
      <c r="J32" s="88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ROUND((SUM(BE123:BE357)),  2)</f>
        <v>0</v>
      </c>
      <c r="I33" s="91">
        <v>0.21</v>
      </c>
      <c r="J33" s="90">
        <f>ROUND(((SUM(BE123:BE357))*I33),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ROUND((SUM(BF123:BF357)),  2)</f>
        <v>0</v>
      </c>
      <c r="I34" s="91">
        <v>0.12</v>
      </c>
      <c r="J34" s="90">
        <f>ROUND(((SUM(BF123:BF357))*I34),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ROUND((SUM(BG123:BG357)),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ROUND((SUM(BH123:BH357)),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ROUND((SUM(BI123:BI357)),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4"/>
      <c r="F39" s="54"/>
      <c r="G39" s="94" t="s">
        <v>45</v>
      </c>
      <c r="H39" s="95" t="s">
        <v>831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Nature Connect Dyje/Thaya, napojení odstaveného ramene D13
Dyje, rovnovážná dynamika odtokových poměrů - napojení odstaveného ramene D13 
- část AT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95</v>
      </c>
      <c r="L86" s="31"/>
    </row>
    <row r="87" spans="2:47" s="1" customFormat="1" ht="16.5" customHeight="1">
      <c r="B87" s="31"/>
      <c r="E87" s="211" t="str">
        <f>E9</f>
        <v>SO-02-CZ - Rozdělovací objekt</v>
      </c>
      <c r="F87" s="225"/>
      <c r="G87" s="225"/>
      <c r="H87" s="225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Břeclav</v>
      </c>
      <c r="I89" s="26" t="s">
        <v>21</v>
      </c>
      <c r="J89" s="50">
        <f>IF(J12="","",J12)</f>
        <v>45716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22</v>
      </c>
      <c r="F91" s="24" t="str">
        <f>E15</f>
        <v>Povodí Moravy, s.p.</v>
      </c>
      <c r="I91" s="26" t="s">
        <v>28</v>
      </c>
      <c r="J91" s="29" t="str">
        <f>E21</f>
        <v>Ing. Adam Balažovič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835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99</v>
      </c>
      <c r="J96" s="63">
        <f>J123</f>
        <v>0</v>
      </c>
      <c r="L96" s="31"/>
      <c r="AU96" s="16" t="s">
        <v>100</v>
      </c>
    </row>
    <row r="97" spans="2:12" s="8" customFormat="1" ht="24.95" customHeight="1">
      <c r="B97" s="103"/>
      <c r="D97" s="104" t="s">
        <v>101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102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338</v>
      </c>
      <c r="E99" s="109"/>
      <c r="F99" s="109"/>
      <c r="G99" s="109"/>
      <c r="H99" s="109"/>
      <c r="I99" s="109"/>
      <c r="J99" s="110">
        <f>J266</f>
        <v>0</v>
      </c>
      <c r="L99" s="107"/>
    </row>
    <row r="100" spans="2:12" s="9" customFormat="1" ht="19.899999999999999" customHeight="1">
      <c r="B100" s="107"/>
      <c r="D100" s="108" t="s">
        <v>339</v>
      </c>
      <c r="E100" s="109"/>
      <c r="F100" s="109"/>
      <c r="G100" s="109"/>
      <c r="H100" s="109"/>
      <c r="I100" s="109"/>
      <c r="J100" s="110">
        <f>J276</f>
        <v>0</v>
      </c>
      <c r="L100" s="107"/>
    </row>
    <row r="101" spans="2:12" s="9" customFormat="1" ht="19.899999999999999" customHeight="1">
      <c r="B101" s="107"/>
      <c r="D101" s="108" t="s">
        <v>103</v>
      </c>
      <c r="E101" s="109"/>
      <c r="F101" s="109"/>
      <c r="G101" s="109"/>
      <c r="H101" s="109"/>
      <c r="I101" s="109"/>
      <c r="J101" s="110">
        <f>J303</f>
        <v>0</v>
      </c>
      <c r="L101" s="107"/>
    </row>
    <row r="102" spans="2:12" s="9" customFormat="1" ht="19.899999999999999" customHeight="1">
      <c r="B102" s="107"/>
      <c r="D102" s="108" t="s">
        <v>104</v>
      </c>
      <c r="E102" s="109"/>
      <c r="F102" s="109"/>
      <c r="G102" s="109"/>
      <c r="H102" s="109"/>
      <c r="I102" s="109"/>
      <c r="J102" s="110">
        <f>J349</f>
        <v>0</v>
      </c>
      <c r="L102" s="107"/>
    </row>
    <row r="103" spans="2:12" s="9" customFormat="1" ht="19.899999999999999" customHeight="1">
      <c r="B103" s="107"/>
      <c r="D103" s="108" t="s">
        <v>105</v>
      </c>
      <c r="E103" s="109"/>
      <c r="F103" s="109"/>
      <c r="G103" s="109"/>
      <c r="H103" s="109"/>
      <c r="I103" s="109"/>
      <c r="J103" s="110">
        <f>J355</f>
        <v>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1"/>
    </row>
    <row r="109" spans="2:12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1"/>
    </row>
    <row r="110" spans="2:12" s="1" customFormat="1" ht="24.95" customHeight="1">
      <c r="B110" s="31"/>
      <c r="C110" s="20" t="s">
        <v>106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6.25" customHeight="1">
      <c r="B113" s="31"/>
      <c r="E113" s="226" t="str">
        <f>E7</f>
        <v>Nature Connect Dyje/Thaya, napojení odstaveného ramene D13
Dyje, rovnovážná dynamika odtokových poměrů - napojení odstaveného ramene D13 
- část AT</v>
      </c>
      <c r="F113" s="227"/>
      <c r="G113" s="227"/>
      <c r="H113" s="227"/>
      <c r="L113" s="31"/>
    </row>
    <row r="114" spans="2:65" s="1" customFormat="1" ht="12" customHeight="1">
      <c r="B114" s="31"/>
      <c r="C114" s="26" t="s">
        <v>95</v>
      </c>
      <c r="L114" s="31"/>
    </row>
    <row r="115" spans="2:65" s="1" customFormat="1" ht="16.5" customHeight="1">
      <c r="B115" s="31"/>
      <c r="E115" s="211" t="str">
        <f>E9</f>
        <v>SO-02-CZ - Rozdělovací objekt</v>
      </c>
      <c r="F115" s="225"/>
      <c r="G115" s="225"/>
      <c r="H115" s="225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19</v>
      </c>
      <c r="F117" s="24" t="str">
        <f>F12</f>
        <v>Břeclav</v>
      </c>
      <c r="I117" s="26" t="s">
        <v>21</v>
      </c>
      <c r="J117" s="50">
        <f>IF(J12="","",J12)</f>
        <v>45716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22</v>
      </c>
      <c r="F119" s="24" t="str">
        <f>E15</f>
        <v>Povodí Moravy, s.p.</v>
      </c>
      <c r="I119" s="26" t="s">
        <v>28</v>
      </c>
      <c r="J119" s="29" t="str">
        <f>E21</f>
        <v>Ing. Adam Balažovič</v>
      </c>
      <c r="L119" s="31"/>
    </row>
    <row r="120" spans="2:65" s="1" customFormat="1" ht="15.2" customHeight="1">
      <c r="B120" s="31"/>
      <c r="C120" s="26" t="s">
        <v>26</v>
      </c>
      <c r="F120" s="24" t="str">
        <f>IF(E18="","",E18)</f>
        <v>Vyplň údaj</v>
      </c>
      <c r="I120" s="26" t="s">
        <v>31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107</v>
      </c>
      <c r="D122" s="113" t="s">
        <v>56</v>
      </c>
      <c r="E122" s="113" t="s">
        <v>54</v>
      </c>
      <c r="F122" s="113" t="s">
        <v>55</v>
      </c>
      <c r="G122" s="113" t="s">
        <v>108</v>
      </c>
      <c r="H122" s="113" t="s">
        <v>109</v>
      </c>
      <c r="I122" s="113" t="s">
        <v>834</v>
      </c>
      <c r="J122" s="113" t="s">
        <v>835</v>
      </c>
      <c r="K122" s="114" t="s">
        <v>110</v>
      </c>
      <c r="L122" s="111"/>
      <c r="M122" s="56" t="s">
        <v>1</v>
      </c>
      <c r="N122" s="57" t="s">
        <v>38</v>
      </c>
      <c r="O122" s="57" t="s">
        <v>111</v>
      </c>
      <c r="P122" s="57" t="s">
        <v>112</v>
      </c>
      <c r="Q122" s="57" t="s">
        <v>113</v>
      </c>
      <c r="R122" s="57" t="s">
        <v>114</v>
      </c>
      <c r="S122" s="57" t="s">
        <v>115</v>
      </c>
      <c r="T122" s="58" t="s">
        <v>116</v>
      </c>
    </row>
    <row r="123" spans="2:65" s="1" customFormat="1" ht="22.9" customHeight="1">
      <c r="B123" s="31"/>
      <c r="C123" s="61" t="s">
        <v>117</v>
      </c>
      <c r="J123" s="115">
        <f>BK123</f>
        <v>0</v>
      </c>
      <c r="L123" s="31"/>
      <c r="M123" s="59"/>
      <c r="N123" s="51"/>
      <c r="O123" s="51"/>
      <c r="P123" s="116">
        <f>P124</f>
        <v>0</v>
      </c>
      <c r="Q123" s="51"/>
      <c r="R123" s="116">
        <f>R124</f>
        <v>1568.768509426</v>
      </c>
      <c r="S123" s="51"/>
      <c r="T123" s="117">
        <f>T124</f>
        <v>0</v>
      </c>
      <c r="AT123" s="16" t="s">
        <v>70</v>
      </c>
      <c r="AU123" s="16" t="s">
        <v>100</v>
      </c>
      <c r="BK123" s="118">
        <f>BK124</f>
        <v>0</v>
      </c>
    </row>
    <row r="124" spans="2:65" s="11" customFormat="1" ht="25.9" customHeight="1">
      <c r="B124" s="119"/>
      <c r="D124" s="120" t="s">
        <v>70</v>
      </c>
      <c r="E124" s="121" t="s">
        <v>118</v>
      </c>
      <c r="F124" s="121" t="s">
        <v>119</v>
      </c>
      <c r="I124" s="122"/>
      <c r="J124" s="123">
        <f>BK124</f>
        <v>0</v>
      </c>
      <c r="L124" s="119"/>
      <c r="M124" s="124"/>
      <c r="P124" s="125">
        <f>P125+P266+P276+P303+P349+P355</f>
        <v>0</v>
      </c>
      <c r="R124" s="125">
        <f>R125+R266+R276+R303+R349+R355</f>
        <v>1568.768509426</v>
      </c>
      <c r="T124" s="126">
        <f>T125+T266+T276+T303+T349+T355</f>
        <v>0</v>
      </c>
      <c r="AR124" s="120" t="s">
        <v>79</v>
      </c>
      <c r="AT124" s="127" t="s">
        <v>70</v>
      </c>
      <c r="AU124" s="127" t="s">
        <v>71</v>
      </c>
      <c r="AY124" s="120" t="s">
        <v>120</v>
      </c>
      <c r="BK124" s="128">
        <f>BK125+BK266+BK276+BK303+BK349+BK355</f>
        <v>0</v>
      </c>
    </row>
    <row r="125" spans="2:65" s="11" customFormat="1" ht="22.9" customHeight="1">
      <c r="B125" s="119"/>
      <c r="D125" s="120" t="s">
        <v>70</v>
      </c>
      <c r="E125" s="129" t="s">
        <v>79</v>
      </c>
      <c r="F125" s="129" t="s">
        <v>121</v>
      </c>
      <c r="I125" s="122"/>
      <c r="J125" s="130">
        <f>BK125</f>
        <v>0</v>
      </c>
      <c r="L125" s="119"/>
      <c r="M125" s="124"/>
      <c r="P125" s="125">
        <f>SUM(P126:P265)</f>
        <v>0</v>
      </c>
      <c r="R125" s="125">
        <f>SUM(R126:R265)</f>
        <v>0.153639576</v>
      </c>
      <c r="T125" s="126">
        <f>SUM(T126:T265)</f>
        <v>0</v>
      </c>
      <c r="AR125" s="120" t="s">
        <v>79</v>
      </c>
      <c r="AT125" s="127" t="s">
        <v>70</v>
      </c>
      <c r="AU125" s="127" t="s">
        <v>79</v>
      </c>
      <c r="AY125" s="120" t="s">
        <v>120</v>
      </c>
      <c r="BK125" s="128">
        <f>SUM(BK126:BK265)</f>
        <v>0</v>
      </c>
    </row>
    <row r="126" spans="2:65" s="1" customFormat="1" ht="24.2" customHeight="1">
      <c r="B126" s="31"/>
      <c r="C126" s="131" t="s">
        <v>79</v>
      </c>
      <c r="D126" s="131" t="s">
        <v>122</v>
      </c>
      <c r="E126" s="132" t="s">
        <v>152</v>
      </c>
      <c r="F126" s="133" t="s">
        <v>153</v>
      </c>
      <c r="G126" s="134" t="s">
        <v>154</v>
      </c>
      <c r="H126" s="135">
        <v>840</v>
      </c>
      <c r="I126" s="136"/>
      <c r="J126" s="137">
        <f>ROUND(I126*H126,2)</f>
        <v>0</v>
      </c>
      <c r="K126" s="133" t="s">
        <v>126</v>
      </c>
      <c r="L126" s="31"/>
      <c r="M126" s="138" t="s">
        <v>1</v>
      </c>
      <c r="N126" s="139" t="s">
        <v>39</v>
      </c>
      <c r="P126" s="140">
        <f>O126*H126</f>
        <v>0</v>
      </c>
      <c r="Q126" s="140">
        <v>5.0989399999999997E-5</v>
      </c>
      <c r="R126" s="140">
        <f>Q126*H126</f>
        <v>4.2831095999999999E-2</v>
      </c>
      <c r="S126" s="140">
        <v>0</v>
      </c>
      <c r="T126" s="141">
        <f>S126*H126</f>
        <v>0</v>
      </c>
      <c r="AR126" s="142" t="s">
        <v>127</v>
      </c>
      <c r="AT126" s="142" t="s">
        <v>122</v>
      </c>
      <c r="AU126" s="142" t="s">
        <v>81</v>
      </c>
      <c r="AY126" s="16" t="s">
        <v>120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79</v>
      </c>
      <c r="BK126" s="143">
        <f>ROUND(I126*H126,2)</f>
        <v>0</v>
      </c>
      <c r="BL126" s="16" t="s">
        <v>127</v>
      </c>
      <c r="BM126" s="142" t="s">
        <v>340</v>
      </c>
    </row>
    <row r="127" spans="2:65" s="1" customFormat="1" ht="19.5">
      <c r="B127" s="31"/>
      <c r="D127" s="144" t="s">
        <v>129</v>
      </c>
      <c r="F127" s="145" t="s">
        <v>156</v>
      </c>
      <c r="I127" s="146"/>
      <c r="L127" s="31"/>
      <c r="M127" s="147"/>
      <c r="T127" s="53"/>
      <c r="AT127" s="16" t="s">
        <v>129</v>
      </c>
      <c r="AU127" s="16" t="s">
        <v>81</v>
      </c>
    </row>
    <row r="128" spans="2:65" s="12" customFormat="1">
      <c r="B128" s="148"/>
      <c r="D128" s="144" t="s">
        <v>131</v>
      </c>
      <c r="E128" s="149" t="s">
        <v>1</v>
      </c>
      <c r="F128" s="150" t="s">
        <v>837</v>
      </c>
      <c r="H128" s="151">
        <v>840</v>
      </c>
      <c r="I128" s="152"/>
      <c r="L128" s="148"/>
      <c r="M128" s="153"/>
      <c r="T128" s="154"/>
      <c r="AT128" s="149" t="s">
        <v>131</v>
      </c>
      <c r="AU128" s="149" t="s">
        <v>81</v>
      </c>
      <c r="AV128" s="12" t="s">
        <v>81</v>
      </c>
      <c r="AW128" s="12" t="s">
        <v>30</v>
      </c>
      <c r="AX128" s="12" t="s">
        <v>71</v>
      </c>
      <c r="AY128" s="149" t="s">
        <v>120</v>
      </c>
    </row>
    <row r="129" spans="2:65" s="13" customFormat="1">
      <c r="B129" s="155"/>
      <c r="D129" s="144" t="s">
        <v>131</v>
      </c>
      <c r="E129" s="156" t="s">
        <v>1</v>
      </c>
      <c r="F129" s="157" t="s">
        <v>341</v>
      </c>
      <c r="H129" s="158">
        <v>840</v>
      </c>
      <c r="I129" s="159"/>
      <c r="L129" s="155"/>
      <c r="M129" s="160"/>
      <c r="T129" s="161"/>
      <c r="AT129" s="156" t="s">
        <v>131</v>
      </c>
      <c r="AU129" s="156" t="s">
        <v>81</v>
      </c>
      <c r="AV129" s="13" t="s">
        <v>134</v>
      </c>
      <c r="AW129" s="13" t="s">
        <v>30</v>
      </c>
      <c r="AX129" s="13" t="s">
        <v>71</v>
      </c>
      <c r="AY129" s="156" t="s">
        <v>120</v>
      </c>
    </row>
    <row r="130" spans="2:65" s="14" customFormat="1">
      <c r="B130" s="162"/>
      <c r="D130" s="144" t="s">
        <v>131</v>
      </c>
      <c r="E130" s="163" t="s">
        <v>1</v>
      </c>
      <c r="F130" s="164" t="s">
        <v>135</v>
      </c>
      <c r="H130" s="165">
        <v>840</v>
      </c>
      <c r="I130" s="166"/>
      <c r="L130" s="162"/>
      <c r="M130" s="167"/>
      <c r="T130" s="168"/>
      <c r="AT130" s="163" t="s">
        <v>131</v>
      </c>
      <c r="AU130" s="163" t="s">
        <v>81</v>
      </c>
      <c r="AV130" s="14" t="s">
        <v>127</v>
      </c>
      <c r="AW130" s="14" t="s">
        <v>30</v>
      </c>
      <c r="AX130" s="14" t="s">
        <v>79</v>
      </c>
      <c r="AY130" s="163" t="s">
        <v>120</v>
      </c>
    </row>
    <row r="131" spans="2:65" s="1" customFormat="1" ht="24.2" customHeight="1">
      <c r="B131" s="31"/>
      <c r="C131" s="131" t="s">
        <v>81</v>
      </c>
      <c r="D131" s="131" t="s">
        <v>122</v>
      </c>
      <c r="E131" s="132" t="s">
        <v>161</v>
      </c>
      <c r="F131" s="133" t="s">
        <v>162</v>
      </c>
      <c r="G131" s="134" t="s">
        <v>163</v>
      </c>
      <c r="H131" s="135">
        <v>60</v>
      </c>
      <c r="I131" s="136"/>
      <c r="J131" s="137">
        <f>ROUND(I131*H131,2)</f>
        <v>0</v>
      </c>
      <c r="K131" s="133" t="s">
        <v>126</v>
      </c>
      <c r="L131" s="31"/>
      <c r="M131" s="138" t="s">
        <v>1</v>
      </c>
      <c r="N131" s="139" t="s">
        <v>39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127</v>
      </c>
      <c r="AT131" s="142" t="s">
        <v>122</v>
      </c>
      <c r="AU131" s="142" t="s">
        <v>81</v>
      </c>
      <c r="AY131" s="16" t="s">
        <v>120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79</v>
      </c>
      <c r="BK131" s="143">
        <f>ROUND(I131*H131,2)</f>
        <v>0</v>
      </c>
      <c r="BL131" s="16" t="s">
        <v>127</v>
      </c>
      <c r="BM131" s="142" t="s">
        <v>342</v>
      </c>
    </row>
    <row r="132" spans="2:65" s="1" customFormat="1" ht="19.5">
      <c r="B132" s="31"/>
      <c r="D132" s="144" t="s">
        <v>129</v>
      </c>
      <c r="F132" s="145" t="s">
        <v>165</v>
      </c>
      <c r="I132" s="146"/>
      <c r="L132" s="31"/>
      <c r="M132" s="147"/>
      <c r="T132" s="53"/>
      <c r="AT132" s="16" t="s">
        <v>129</v>
      </c>
      <c r="AU132" s="16" t="s">
        <v>81</v>
      </c>
    </row>
    <row r="133" spans="2:65" s="12" customFormat="1">
      <c r="B133" s="148"/>
      <c r="D133" s="144" t="s">
        <v>131</v>
      </c>
      <c r="E133" s="149" t="s">
        <v>1</v>
      </c>
      <c r="F133" s="150">
        <v>60</v>
      </c>
      <c r="H133" s="151">
        <v>60</v>
      </c>
      <c r="I133" s="152"/>
      <c r="L133" s="148"/>
      <c r="M133" s="153"/>
      <c r="T133" s="154"/>
      <c r="AT133" s="149" t="s">
        <v>131</v>
      </c>
      <c r="AU133" s="149" t="s">
        <v>81</v>
      </c>
      <c r="AV133" s="12" t="s">
        <v>81</v>
      </c>
      <c r="AW133" s="12" t="s">
        <v>30</v>
      </c>
      <c r="AX133" s="12" t="s">
        <v>71</v>
      </c>
      <c r="AY133" s="149" t="s">
        <v>120</v>
      </c>
    </row>
    <row r="134" spans="2:65" s="13" customFormat="1">
      <c r="B134" s="155"/>
      <c r="D134" s="144" t="s">
        <v>131</v>
      </c>
      <c r="E134" s="156" t="s">
        <v>1</v>
      </c>
      <c r="F134" s="157" t="s">
        <v>343</v>
      </c>
      <c r="H134" s="158">
        <v>60</v>
      </c>
      <c r="I134" s="159"/>
      <c r="L134" s="155"/>
      <c r="M134" s="160"/>
      <c r="T134" s="161"/>
      <c r="AT134" s="156" t="s">
        <v>131</v>
      </c>
      <c r="AU134" s="156" t="s">
        <v>81</v>
      </c>
      <c r="AV134" s="13" t="s">
        <v>134</v>
      </c>
      <c r="AW134" s="13" t="s">
        <v>30</v>
      </c>
      <c r="AX134" s="13" t="s">
        <v>71</v>
      </c>
      <c r="AY134" s="156" t="s">
        <v>120</v>
      </c>
    </row>
    <row r="135" spans="2:65" s="14" customFormat="1">
      <c r="B135" s="162"/>
      <c r="D135" s="144" t="s">
        <v>131</v>
      </c>
      <c r="E135" s="163" t="s">
        <v>1</v>
      </c>
      <c r="F135" s="164" t="s">
        <v>135</v>
      </c>
      <c r="H135" s="165">
        <v>60</v>
      </c>
      <c r="I135" s="166"/>
      <c r="L135" s="162"/>
      <c r="M135" s="167"/>
      <c r="T135" s="168"/>
      <c r="AT135" s="163" t="s">
        <v>131</v>
      </c>
      <c r="AU135" s="163" t="s">
        <v>81</v>
      </c>
      <c r="AV135" s="14" t="s">
        <v>127</v>
      </c>
      <c r="AW135" s="14" t="s">
        <v>30</v>
      </c>
      <c r="AX135" s="14" t="s">
        <v>79</v>
      </c>
      <c r="AY135" s="163" t="s">
        <v>120</v>
      </c>
    </row>
    <row r="136" spans="2:65" s="1" customFormat="1" ht="37.9" customHeight="1">
      <c r="B136" s="31"/>
      <c r="C136" s="131" t="s">
        <v>134</v>
      </c>
      <c r="D136" s="131" t="s">
        <v>122</v>
      </c>
      <c r="E136" s="132" t="s">
        <v>186</v>
      </c>
      <c r="F136" s="133" t="s">
        <v>187</v>
      </c>
      <c r="G136" s="134" t="s">
        <v>180</v>
      </c>
      <c r="H136" s="135">
        <v>1000.1</v>
      </c>
      <c r="I136" s="136"/>
      <c r="J136" s="137">
        <f>ROUND(I136*H136,2)</f>
        <v>0</v>
      </c>
      <c r="K136" s="133" t="s">
        <v>126</v>
      </c>
      <c r="L136" s="31"/>
      <c r="M136" s="138" t="s">
        <v>1</v>
      </c>
      <c r="N136" s="139" t="s">
        <v>39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127</v>
      </c>
      <c r="AT136" s="142" t="s">
        <v>122</v>
      </c>
      <c r="AU136" s="142" t="s">
        <v>81</v>
      </c>
      <c r="AY136" s="16" t="s">
        <v>120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79</v>
      </c>
      <c r="BK136" s="143">
        <f>ROUND(I136*H136,2)</f>
        <v>0</v>
      </c>
      <c r="BL136" s="16" t="s">
        <v>127</v>
      </c>
      <c r="BM136" s="142" t="s">
        <v>344</v>
      </c>
    </row>
    <row r="137" spans="2:65" s="1" customFormat="1" ht="39">
      <c r="B137" s="31"/>
      <c r="D137" s="144" t="s">
        <v>129</v>
      </c>
      <c r="F137" s="145" t="s">
        <v>189</v>
      </c>
      <c r="I137" s="146"/>
      <c r="L137" s="31"/>
      <c r="M137" s="147"/>
      <c r="T137" s="53"/>
      <c r="AT137" s="16" t="s">
        <v>129</v>
      </c>
      <c r="AU137" s="16" t="s">
        <v>81</v>
      </c>
    </row>
    <row r="138" spans="2:65" s="12" customFormat="1">
      <c r="B138" s="148"/>
      <c r="D138" s="144" t="s">
        <v>131</v>
      </c>
      <c r="E138" s="149" t="s">
        <v>1</v>
      </c>
      <c r="F138" s="150" t="s">
        <v>345</v>
      </c>
      <c r="H138" s="151">
        <v>201.5</v>
      </c>
      <c r="I138" s="152"/>
      <c r="L138" s="148"/>
      <c r="M138" s="153"/>
      <c r="T138" s="154"/>
      <c r="AT138" s="149" t="s">
        <v>131</v>
      </c>
      <c r="AU138" s="149" t="s">
        <v>81</v>
      </c>
      <c r="AV138" s="12" t="s">
        <v>81</v>
      </c>
      <c r="AW138" s="12" t="s">
        <v>30</v>
      </c>
      <c r="AX138" s="12" t="s">
        <v>71</v>
      </c>
      <c r="AY138" s="149" t="s">
        <v>120</v>
      </c>
    </row>
    <row r="139" spans="2:65" s="13" customFormat="1" ht="22.5">
      <c r="B139" s="155"/>
      <c r="D139" s="144" t="s">
        <v>131</v>
      </c>
      <c r="E139" s="156" t="s">
        <v>1</v>
      </c>
      <c r="F139" s="157" t="s">
        <v>346</v>
      </c>
      <c r="H139" s="158">
        <v>201.5</v>
      </c>
      <c r="I139" s="159"/>
      <c r="L139" s="155"/>
      <c r="M139" s="160"/>
      <c r="T139" s="161"/>
      <c r="AT139" s="156" t="s">
        <v>131</v>
      </c>
      <c r="AU139" s="156" t="s">
        <v>81</v>
      </c>
      <c r="AV139" s="13" t="s">
        <v>134</v>
      </c>
      <c r="AW139" s="13" t="s">
        <v>30</v>
      </c>
      <c r="AX139" s="13" t="s">
        <v>71</v>
      </c>
      <c r="AY139" s="156" t="s">
        <v>120</v>
      </c>
    </row>
    <row r="140" spans="2:65" s="12" customFormat="1">
      <c r="B140" s="148"/>
      <c r="D140" s="144" t="s">
        <v>131</v>
      </c>
      <c r="E140" s="149" t="s">
        <v>1</v>
      </c>
      <c r="F140" s="150" t="s">
        <v>347</v>
      </c>
      <c r="H140" s="151">
        <v>230</v>
      </c>
      <c r="I140" s="152"/>
      <c r="L140" s="148"/>
      <c r="M140" s="153"/>
      <c r="T140" s="154"/>
      <c r="AT140" s="149" t="s">
        <v>131</v>
      </c>
      <c r="AU140" s="149" t="s">
        <v>81</v>
      </c>
      <c r="AV140" s="12" t="s">
        <v>81</v>
      </c>
      <c r="AW140" s="12" t="s">
        <v>30</v>
      </c>
      <c r="AX140" s="12" t="s">
        <v>71</v>
      </c>
      <c r="AY140" s="149" t="s">
        <v>120</v>
      </c>
    </row>
    <row r="141" spans="2:65" s="13" customFormat="1" ht="22.5">
      <c r="B141" s="155"/>
      <c r="D141" s="144" t="s">
        <v>131</v>
      </c>
      <c r="E141" s="156" t="s">
        <v>1</v>
      </c>
      <c r="F141" s="157" t="s">
        <v>348</v>
      </c>
      <c r="H141" s="158">
        <v>230</v>
      </c>
      <c r="I141" s="159"/>
      <c r="L141" s="155"/>
      <c r="M141" s="160"/>
      <c r="T141" s="161"/>
      <c r="AT141" s="156" t="s">
        <v>131</v>
      </c>
      <c r="AU141" s="156" t="s">
        <v>81</v>
      </c>
      <c r="AV141" s="13" t="s">
        <v>134</v>
      </c>
      <c r="AW141" s="13" t="s">
        <v>30</v>
      </c>
      <c r="AX141" s="13" t="s">
        <v>71</v>
      </c>
      <c r="AY141" s="156" t="s">
        <v>120</v>
      </c>
    </row>
    <row r="142" spans="2:65" s="12" customFormat="1">
      <c r="B142" s="148"/>
      <c r="D142" s="144" t="s">
        <v>131</v>
      </c>
      <c r="E142" s="149" t="s">
        <v>1</v>
      </c>
      <c r="F142" s="150" t="s">
        <v>349</v>
      </c>
      <c r="H142" s="151">
        <v>18.600000000000001</v>
      </c>
      <c r="I142" s="152"/>
      <c r="L142" s="148"/>
      <c r="M142" s="153"/>
      <c r="T142" s="154"/>
      <c r="AT142" s="149" t="s">
        <v>131</v>
      </c>
      <c r="AU142" s="149" t="s">
        <v>81</v>
      </c>
      <c r="AV142" s="12" t="s">
        <v>81</v>
      </c>
      <c r="AW142" s="12" t="s">
        <v>30</v>
      </c>
      <c r="AX142" s="12" t="s">
        <v>71</v>
      </c>
      <c r="AY142" s="149" t="s">
        <v>120</v>
      </c>
    </row>
    <row r="143" spans="2:65" s="13" customFormat="1" ht="22.5">
      <c r="B143" s="155"/>
      <c r="D143" s="144" t="s">
        <v>131</v>
      </c>
      <c r="E143" s="156" t="s">
        <v>1</v>
      </c>
      <c r="F143" s="157" t="s">
        <v>350</v>
      </c>
      <c r="H143" s="158">
        <v>18.600000000000001</v>
      </c>
      <c r="I143" s="159"/>
      <c r="L143" s="155"/>
      <c r="M143" s="160"/>
      <c r="T143" s="161"/>
      <c r="AT143" s="156" t="s">
        <v>131</v>
      </c>
      <c r="AU143" s="156" t="s">
        <v>81</v>
      </c>
      <c r="AV143" s="13" t="s">
        <v>134</v>
      </c>
      <c r="AW143" s="13" t="s">
        <v>30</v>
      </c>
      <c r="AX143" s="13" t="s">
        <v>71</v>
      </c>
      <c r="AY143" s="156" t="s">
        <v>120</v>
      </c>
    </row>
    <row r="144" spans="2:65" s="12" customFormat="1">
      <c r="B144" s="148"/>
      <c r="D144" s="144" t="s">
        <v>131</v>
      </c>
      <c r="E144" s="149" t="s">
        <v>1</v>
      </c>
      <c r="F144" s="150" t="s">
        <v>351</v>
      </c>
      <c r="H144" s="151">
        <v>350</v>
      </c>
      <c r="I144" s="152"/>
      <c r="L144" s="148"/>
      <c r="M144" s="153"/>
      <c r="T144" s="154"/>
      <c r="AT144" s="149" t="s">
        <v>131</v>
      </c>
      <c r="AU144" s="149" t="s">
        <v>81</v>
      </c>
      <c r="AV144" s="12" t="s">
        <v>81</v>
      </c>
      <c r="AW144" s="12" t="s">
        <v>30</v>
      </c>
      <c r="AX144" s="12" t="s">
        <v>71</v>
      </c>
      <c r="AY144" s="149" t="s">
        <v>120</v>
      </c>
    </row>
    <row r="145" spans="2:65" s="13" customFormat="1" ht="22.5">
      <c r="B145" s="155"/>
      <c r="D145" s="144" t="s">
        <v>131</v>
      </c>
      <c r="E145" s="156" t="s">
        <v>1</v>
      </c>
      <c r="F145" s="157" t="s">
        <v>352</v>
      </c>
      <c r="H145" s="158">
        <v>350</v>
      </c>
      <c r="I145" s="159"/>
      <c r="L145" s="155"/>
      <c r="M145" s="160"/>
      <c r="T145" s="161"/>
      <c r="AT145" s="156" t="s">
        <v>131</v>
      </c>
      <c r="AU145" s="156" t="s">
        <v>81</v>
      </c>
      <c r="AV145" s="13" t="s">
        <v>134</v>
      </c>
      <c r="AW145" s="13" t="s">
        <v>30</v>
      </c>
      <c r="AX145" s="13" t="s">
        <v>71</v>
      </c>
      <c r="AY145" s="156" t="s">
        <v>120</v>
      </c>
    </row>
    <row r="146" spans="2:65" s="12" customFormat="1">
      <c r="B146" s="148"/>
      <c r="D146" s="144" t="s">
        <v>131</v>
      </c>
      <c r="E146" s="149" t="s">
        <v>1</v>
      </c>
      <c r="F146" s="150" t="s">
        <v>353</v>
      </c>
      <c r="H146" s="151">
        <v>200</v>
      </c>
      <c r="I146" s="152"/>
      <c r="L146" s="148"/>
      <c r="M146" s="153"/>
      <c r="T146" s="154"/>
      <c r="AT146" s="149" t="s">
        <v>131</v>
      </c>
      <c r="AU146" s="149" t="s">
        <v>81</v>
      </c>
      <c r="AV146" s="12" t="s">
        <v>81</v>
      </c>
      <c r="AW146" s="12" t="s">
        <v>30</v>
      </c>
      <c r="AX146" s="12" t="s">
        <v>71</v>
      </c>
      <c r="AY146" s="149" t="s">
        <v>120</v>
      </c>
    </row>
    <row r="147" spans="2:65" s="13" customFormat="1" ht="22.5">
      <c r="B147" s="155"/>
      <c r="D147" s="144" t="s">
        <v>131</v>
      </c>
      <c r="E147" s="156" t="s">
        <v>1</v>
      </c>
      <c r="F147" s="157" t="s">
        <v>354</v>
      </c>
      <c r="H147" s="158">
        <v>200</v>
      </c>
      <c r="I147" s="159"/>
      <c r="L147" s="155"/>
      <c r="M147" s="160"/>
      <c r="T147" s="161"/>
      <c r="AT147" s="156" t="s">
        <v>131</v>
      </c>
      <c r="AU147" s="156" t="s">
        <v>81</v>
      </c>
      <c r="AV147" s="13" t="s">
        <v>134</v>
      </c>
      <c r="AW147" s="13" t="s">
        <v>30</v>
      </c>
      <c r="AX147" s="13" t="s">
        <v>71</v>
      </c>
      <c r="AY147" s="156" t="s">
        <v>120</v>
      </c>
    </row>
    <row r="148" spans="2:65" s="14" customFormat="1">
      <c r="B148" s="162"/>
      <c r="D148" s="144" t="s">
        <v>131</v>
      </c>
      <c r="E148" s="163" t="s">
        <v>1</v>
      </c>
      <c r="F148" s="164" t="s">
        <v>135</v>
      </c>
      <c r="H148" s="165">
        <v>1000.1</v>
      </c>
      <c r="I148" s="166"/>
      <c r="L148" s="162"/>
      <c r="M148" s="167"/>
      <c r="T148" s="168"/>
      <c r="AT148" s="163" t="s">
        <v>131</v>
      </c>
      <c r="AU148" s="163" t="s">
        <v>81</v>
      </c>
      <c r="AV148" s="14" t="s">
        <v>127</v>
      </c>
      <c r="AW148" s="14" t="s">
        <v>30</v>
      </c>
      <c r="AX148" s="14" t="s">
        <v>79</v>
      </c>
      <c r="AY148" s="163" t="s">
        <v>120</v>
      </c>
    </row>
    <row r="149" spans="2:65" s="1" customFormat="1" ht="24.2" customHeight="1">
      <c r="B149" s="31"/>
      <c r="C149" s="131" t="s">
        <v>127</v>
      </c>
      <c r="D149" s="131" t="s">
        <v>122</v>
      </c>
      <c r="E149" s="132" t="s">
        <v>355</v>
      </c>
      <c r="F149" s="133" t="s">
        <v>356</v>
      </c>
      <c r="G149" s="134" t="s">
        <v>138</v>
      </c>
      <c r="H149" s="135">
        <v>40</v>
      </c>
      <c r="I149" s="136"/>
      <c r="J149" s="137">
        <f>ROUND(I149*H149,2)</f>
        <v>0</v>
      </c>
      <c r="K149" s="133" t="s">
        <v>126</v>
      </c>
      <c r="L149" s="31"/>
      <c r="M149" s="138" t="s">
        <v>1</v>
      </c>
      <c r="N149" s="139" t="s">
        <v>39</v>
      </c>
      <c r="P149" s="140">
        <f>O149*H149</f>
        <v>0</v>
      </c>
      <c r="Q149" s="140">
        <v>2.00712E-4</v>
      </c>
      <c r="R149" s="140">
        <f>Q149*H149</f>
        <v>8.0284799999999993E-3</v>
      </c>
      <c r="S149" s="140">
        <v>0</v>
      </c>
      <c r="T149" s="141">
        <f>S149*H149</f>
        <v>0</v>
      </c>
      <c r="AR149" s="142" t="s">
        <v>127</v>
      </c>
      <c r="AT149" s="142" t="s">
        <v>122</v>
      </c>
      <c r="AU149" s="142" t="s">
        <v>81</v>
      </c>
      <c r="AY149" s="16" t="s">
        <v>120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79</v>
      </c>
      <c r="BK149" s="143">
        <f>ROUND(I149*H149,2)</f>
        <v>0</v>
      </c>
      <c r="BL149" s="16" t="s">
        <v>127</v>
      </c>
      <c r="BM149" s="142" t="s">
        <v>357</v>
      </c>
    </row>
    <row r="150" spans="2:65" s="1" customFormat="1" ht="19.5">
      <c r="B150" s="31"/>
      <c r="D150" s="144" t="s">
        <v>129</v>
      </c>
      <c r="F150" s="145" t="s">
        <v>358</v>
      </c>
      <c r="I150" s="146"/>
      <c r="L150" s="31"/>
      <c r="M150" s="147"/>
      <c r="T150" s="53"/>
      <c r="AT150" s="16" t="s">
        <v>129</v>
      </c>
      <c r="AU150" s="16" t="s">
        <v>81</v>
      </c>
    </row>
    <row r="151" spans="2:65" s="12" customFormat="1">
      <c r="B151" s="148"/>
      <c r="D151" s="144" t="s">
        <v>131</v>
      </c>
      <c r="E151" s="149" t="s">
        <v>1</v>
      </c>
      <c r="F151" s="150" t="s">
        <v>359</v>
      </c>
      <c r="H151" s="151">
        <v>10</v>
      </c>
      <c r="I151" s="152"/>
      <c r="L151" s="148"/>
      <c r="M151" s="153"/>
      <c r="T151" s="154"/>
      <c r="AT151" s="149" t="s">
        <v>131</v>
      </c>
      <c r="AU151" s="149" t="s">
        <v>81</v>
      </c>
      <c r="AV151" s="12" t="s">
        <v>81</v>
      </c>
      <c r="AW151" s="12" t="s">
        <v>30</v>
      </c>
      <c r="AX151" s="12" t="s">
        <v>71</v>
      </c>
      <c r="AY151" s="149" t="s">
        <v>120</v>
      </c>
    </row>
    <row r="152" spans="2:65" s="13" customFormat="1" ht="22.5">
      <c r="B152" s="155"/>
      <c r="D152" s="144" t="s">
        <v>131</v>
      </c>
      <c r="E152" s="156" t="s">
        <v>1</v>
      </c>
      <c r="F152" s="157" t="s">
        <v>360</v>
      </c>
      <c r="H152" s="158">
        <v>10</v>
      </c>
      <c r="I152" s="159"/>
      <c r="L152" s="155"/>
      <c r="M152" s="160"/>
      <c r="T152" s="161"/>
      <c r="AT152" s="156" t="s">
        <v>131</v>
      </c>
      <c r="AU152" s="156" t="s">
        <v>81</v>
      </c>
      <c r="AV152" s="13" t="s">
        <v>134</v>
      </c>
      <c r="AW152" s="13" t="s">
        <v>30</v>
      </c>
      <c r="AX152" s="13" t="s">
        <v>71</v>
      </c>
      <c r="AY152" s="156" t="s">
        <v>120</v>
      </c>
    </row>
    <row r="153" spans="2:65" s="12" customFormat="1">
      <c r="B153" s="148"/>
      <c r="D153" s="144" t="s">
        <v>131</v>
      </c>
      <c r="E153" s="149" t="s">
        <v>1</v>
      </c>
      <c r="F153" s="150" t="s">
        <v>361</v>
      </c>
      <c r="H153" s="151">
        <v>12</v>
      </c>
      <c r="I153" s="152"/>
      <c r="L153" s="148"/>
      <c r="M153" s="153"/>
      <c r="T153" s="154"/>
      <c r="AT153" s="149" t="s">
        <v>131</v>
      </c>
      <c r="AU153" s="149" t="s">
        <v>81</v>
      </c>
      <c r="AV153" s="12" t="s">
        <v>81</v>
      </c>
      <c r="AW153" s="12" t="s">
        <v>30</v>
      </c>
      <c r="AX153" s="12" t="s">
        <v>71</v>
      </c>
      <c r="AY153" s="149" t="s">
        <v>120</v>
      </c>
    </row>
    <row r="154" spans="2:65" s="13" customFormat="1" ht="22.5">
      <c r="B154" s="155"/>
      <c r="D154" s="144" t="s">
        <v>131</v>
      </c>
      <c r="E154" s="156" t="s">
        <v>1</v>
      </c>
      <c r="F154" s="157" t="s">
        <v>362</v>
      </c>
      <c r="H154" s="158">
        <v>12</v>
      </c>
      <c r="I154" s="159"/>
      <c r="L154" s="155"/>
      <c r="M154" s="160"/>
      <c r="T154" s="161"/>
      <c r="AT154" s="156" t="s">
        <v>131</v>
      </c>
      <c r="AU154" s="156" t="s">
        <v>81</v>
      </c>
      <c r="AV154" s="13" t="s">
        <v>134</v>
      </c>
      <c r="AW154" s="13" t="s">
        <v>30</v>
      </c>
      <c r="AX154" s="13" t="s">
        <v>71</v>
      </c>
      <c r="AY154" s="156" t="s">
        <v>120</v>
      </c>
    </row>
    <row r="155" spans="2:65" s="12" customFormat="1">
      <c r="B155" s="148"/>
      <c r="D155" s="144" t="s">
        <v>131</v>
      </c>
      <c r="E155" s="149" t="s">
        <v>1</v>
      </c>
      <c r="F155" s="150" t="s">
        <v>363</v>
      </c>
      <c r="H155" s="151">
        <v>8</v>
      </c>
      <c r="I155" s="152"/>
      <c r="L155" s="148"/>
      <c r="M155" s="153"/>
      <c r="T155" s="154"/>
      <c r="AT155" s="149" t="s">
        <v>131</v>
      </c>
      <c r="AU155" s="149" t="s">
        <v>81</v>
      </c>
      <c r="AV155" s="12" t="s">
        <v>81</v>
      </c>
      <c r="AW155" s="12" t="s">
        <v>30</v>
      </c>
      <c r="AX155" s="12" t="s">
        <v>71</v>
      </c>
      <c r="AY155" s="149" t="s">
        <v>120</v>
      </c>
    </row>
    <row r="156" spans="2:65" s="13" customFormat="1" ht="22.5">
      <c r="B156" s="155"/>
      <c r="D156" s="144" t="s">
        <v>131</v>
      </c>
      <c r="E156" s="156" t="s">
        <v>1</v>
      </c>
      <c r="F156" s="157" t="s">
        <v>364</v>
      </c>
      <c r="H156" s="158">
        <v>8</v>
      </c>
      <c r="I156" s="159"/>
      <c r="L156" s="155"/>
      <c r="M156" s="160"/>
      <c r="T156" s="161"/>
      <c r="AT156" s="156" t="s">
        <v>131</v>
      </c>
      <c r="AU156" s="156" t="s">
        <v>81</v>
      </c>
      <c r="AV156" s="13" t="s">
        <v>134</v>
      </c>
      <c r="AW156" s="13" t="s">
        <v>30</v>
      </c>
      <c r="AX156" s="13" t="s">
        <v>71</v>
      </c>
      <c r="AY156" s="156" t="s">
        <v>120</v>
      </c>
    </row>
    <row r="157" spans="2:65" s="12" customFormat="1">
      <c r="B157" s="148"/>
      <c r="D157" s="144" t="s">
        <v>131</v>
      </c>
      <c r="E157" s="149" t="s">
        <v>1</v>
      </c>
      <c r="F157" s="150" t="s">
        <v>359</v>
      </c>
      <c r="H157" s="151">
        <v>10</v>
      </c>
      <c r="I157" s="152"/>
      <c r="L157" s="148"/>
      <c r="M157" s="153"/>
      <c r="T157" s="154"/>
      <c r="AT157" s="149" t="s">
        <v>131</v>
      </c>
      <c r="AU157" s="149" t="s">
        <v>81</v>
      </c>
      <c r="AV157" s="12" t="s">
        <v>81</v>
      </c>
      <c r="AW157" s="12" t="s">
        <v>30</v>
      </c>
      <c r="AX157" s="12" t="s">
        <v>71</v>
      </c>
      <c r="AY157" s="149" t="s">
        <v>120</v>
      </c>
    </row>
    <row r="158" spans="2:65" s="13" customFormat="1" ht="22.5">
      <c r="B158" s="155"/>
      <c r="D158" s="144" t="s">
        <v>131</v>
      </c>
      <c r="E158" s="156" t="s">
        <v>1</v>
      </c>
      <c r="F158" s="157" t="s">
        <v>365</v>
      </c>
      <c r="H158" s="158">
        <v>10</v>
      </c>
      <c r="I158" s="159"/>
      <c r="L158" s="155"/>
      <c r="M158" s="160"/>
      <c r="T158" s="161"/>
      <c r="AT158" s="156" t="s">
        <v>131</v>
      </c>
      <c r="AU158" s="156" t="s">
        <v>81</v>
      </c>
      <c r="AV158" s="13" t="s">
        <v>134</v>
      </c>
      <c r="AW158" s="13" t="s">
        <v>30</v>
      </c>
      <c r="AX158" s="13" t="s">
        <v>71</v>
      </c>
      <c r="AY158" s="156" t="s">
        <v>120</v>
      </c>
    </row>
    <row r="159" spans="2:65" s="14" customFormat="1">
      <c r="B159" s="162"/>
      <c r="D159" s="144" t="s">
        <v>131</v>
      </c>
      <c r="E159" s="163" t="s">
        <v>1</v>
      </c>
      <c r="F159" s="164" t="s">
        <v>135</v>
      </c>
      <c r="H159" s="165">
        <v>40</v>
      </c>
      <c r="I159" s="166"/>
      <c r="L159" s="162"/>
      <c r="M159" s="167"/>
      <c r="T159" s="168"/>
      <c r="AT159" s="163" t="s">
        <v>131</v>
      </c>
      <c r="AU159" s="163" t="s">
        <v>81</v>
      </c>
      <c r="AV159" s="14" t="s">
        <v>127</v>
      </c>
      <c r="AW159" s="14" t="s">
        <v>30</v>
      </c>
      <c r="AX159" s="14" t="s">
        <v>79</v>
      </c>
      <c r="AY159" s="163" t="s">
        <v>120</v>
      </c>
    </row>
    <row r="160" spans="2:65" s="1" customFormat="1" ht="24.2" customHeight="1">
      <c r="B160" s="31"/>
      <c r="C160" s="131" t="s">
        <v>151</v>
      </c>
      <c r="D160" s="131" t="s">
        <v>122</v>
      </c>
      <c r="E160" s="132" t="s">
        <v>366</v>
      </c>
      <c r="F160" s="133" t="s">
        <v>367</v>
      </c>
      <c r="G160" s="134" t="s">
        <v>125</v>
      </c>
      <c r="H160" s="135">
        <v>81.599999999999994</v>
      </c>
      <c r="I160" s="136"/>
      <c r="J160" s="137">
        <f>ROUND(I160*H160,2)</f>
        <v>0</v>
      </c>
      <c r="K160" s="133" t="s">
        <v>126</v>
      </c>
      <c r="L160" s="31"/>
      <c r="M160" s="138" t="s">
        <v>1</v>
      </c>
      <c r="N160" s="139" t="s">
        <v>39</v>
      </c>
      <c r="P160" s="140">
        <f>O160*H160</f>
        <v>0</v>
      </c>
      <c r="Q160" s="140">
        <v>1.4999999999999999E-4</v>
      </c>
      <c r="R160" s="140">
        <f>Q160*H160</f>
        <v>1.2239999999999997E-2</v>
      </c>
      <c r="S160" s="140">
        <v>0</v>
      </c>
      <c r="T160" s="141">
        <f>S160*H160</f>
        <v>0</v>
      </c>
      <c r="AR160" s="142" t="s">
        <v>127</v>
      </c>
      <c r="AT160" s="142" t="s">
        <v>122</v>
      </c>
      <c r="AU160" s="142" t="s">
        <v>81</v>
      </c>
      <c r="AY160" s="16" t="s">
        <v>120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79</v>
      </c>
      <c r="BK160" s="143">
        <f>ROUND(I160*H160,2)</f>
        <v>0</v>
      </c>
      <c r="BL160" s="16" t="s">
        <v>127</v>
      </c>
      <c r="BM160" s="142" t="s">
        <v>368</v>
      </c>
    </row>
    <row r="161" spans="2:65" s="1" customFormat="1" ht="19.5">
      <c r="B161" s="31"/>
      <c r="D161" s="144" t="s">
        <v>129</v>
      </c>
      <c r="F161" s="145" t="s">
        <v>369</v>
      </c>
      <c r="I161" s="146"/>
      <c r="L161" s="31"/>
      <c r="M161" s="147"/>
      <c r="T161" s="53"/>
      <c r="AT161" s="16" t="s">
        <v>129</v>
      </c>
      <c r="AU161" s="16" t="s">
        <v>81</v>
      </c>
    </row>
    <row r="162" spans="2:65" s="12" customFormat="1">
      <c r="B162" s="148"/>
      <c r="D162" s="144" t="s">
        <v>131</v>
      </c>
      <c r="E162" s="149" t="s">
        <v>1</v>
      </c>
      <c r="F162" s="150" t="s">
        <v>370</v>
      </c>
      <c r="H162" s="151">
        <v>24</v>
      </c>
      <c r="I162" s="152"/>
      <c r="L162" s="148"/>
      <c r="M162" s="153"/>
      <c r="T162" s="154"/>
      <c r="AT162" s="149" t="s">
        <v>131</v>
      </c>
      <c r="AU162" s="149" t="s">
        <v>81</v>
      </c>
      <c r="AV162" s="12" t="s">
        <v>81</v>
      </c>
      <c r="AW162" s="12" t="s">
        <v>30</v>
      </c>
      <c r="AX162" s="12" t="s">
        <v>71</v>
      </c>
      <c r="AY162" s="149" t="s">
        <v>120</v>
      </c>
    </row>
    <row r="163" spans="2:65" s="13" customFormat="1" ht="22.5">
      <c r="B163" s="155"/>
      <c r="D163" s="144" t="s">
        <v>131</v>
      </c>
      <c r="E163" s="156" t="s">
        <v>1</v>
      </c>
      <c r="F163" s="157" t="s">
        <v>371</v>
      </c>
      <c r="H163" s="158">
        <v>24</v>
      </c>
      <c r="I163" s="159"/>
      <c r="L163" s="155"/>
      <c r="M163" s="160"/>
      <c r="T163" s="161"/>
      <c r="AT163" s="156" t="s">
        <v>131</v>
      </c>
      <c r="AU163" s="156" t="s">
        <v>81</v>
      </c>
      <c r="AV163" s="13" t="s">
        <v>134</v>
      </c>
      <c r="AW163" s="13" t="s">
        <v>30</v>
      </c>
      <c r="AX163" s="13" t="s">
        <v>71</v>
      </c>
      <c r="AY163" s="156" t="s">
        <v>120</v>
      </c>
    </row>
    <row r="164" spans="2:65" s="12" customFormat="1">
      <c r="B164" s="148"/>
      <c r="D164" s="144" t="s">
        <v>131</v>
      </c>
      <c r="E164" s="149" t="s">
        <v>1</v>
      </c>
      <c r="F164" s="150" t="s">
        <v>372</v>
      </c>
      <c r="H164" s="151">
        <v>57.6</v>
      </c>
      <c r="I164" s="152"/>
      <c r="L164" s="148"/>
      <c r="M164" s="153"/>
      <c r="T164" s="154"/>
      <c r="AT164" s="149" t="s">
        <v>131</v>
      </c>
      <c r="AU164" s="149" t="s">
        <v>81</v>
      </c>
      <c r="AV164" s="12" t="s">
        <v>81</v>
      </c>
      <c r="AW164" s="12" t="s">
        <v>30</v>
      </c>
      <c r="AX164" s="12" t="s">
        <v>71</v>
      </c>
      <c r="AY164" s="149" t="s">
        <v>120</v>
      </c>
    </row>
    <row r="165" spans="2:65" s="13" customFormat="1" ht="22.5">
      <c r="B165" s="155"/>
      <c r="D165" s="144" t="s">
        <v>131</v>
      </c>
      <c r="E165" s="156" t="s">
        <v>1</v>
      </c>
      <c r="F165" s="157" t="s">
        <v>373</v>
      </c>
      <c r="H165" s="158">
        <v>57.6</v>
      </c>
      <c r="I165" s="159"/>
      <c r="L165" s="155"/>
      <c r="M165" s="160"/>
      <c r="T165" s="161"/>
      <c r="AT165" s="156" t="s">
        <v>131</v>
      </c>
      <c r="AU165" s="156" t="s">
        <v>81</v>
      </c>
      <c r="AV165" s="13" t="s">
        <v>134</v>
      </c>
      <c r="AW165" s="13" t="s">
        <v>30</v>
      </c>
      <c r="AX165" s="13" t="s">
        <v>71</v>
      </c>
      <c r="AY165" s="156" t="s">
        <v>120</v>
      </c>
    </row>
    <row r="166" spans="2:65" s="14" customFormat="1">
      <c r="B166" s="162"/>
      <c r="D166" s="144" t="s">
        <v>131</v>
      </c>
      <c r="E166" s="163" t="s">
        <v>1</v>
      </c>
      <c r="F166" s="164" t="s">
        <v>135</v>
      </c>
      <c r="H166" s="165">
        <v>81.599999999999994</v>
      </c>
      <c r="I166" s="166"/>
      <c r="L166" s="162"/>
      <c r="M166" s="167"/>
      <c r="T166" s="168"/>
      <c r="AT166" s="163" t="s">
        <v>131</v>
      </c>
      <c r="AU166" s="163" t="s">
        <v>81</v>
      </c>
      <c r="AV166" s="14" t="s">
        <v>127</v>
      </c>
      <c r="AW166" s="14" t="s">
        <v>30</v>
      </c>
      <c r="AX166" s="14" t="s">
        <v>79</v>
      </c>
      <c r="AY166" s="163" t="s">
        <v>120</v>
      </c>
    </row>
    <row r="167" spans="2:65" s="1" customFormat="1" ht="24.2" customHeight="1">
      <c r="B167" s="31"/>
      <c r="C167" s="131" t="s">
        <v>160</v>
      </c>
      <c r="D167" s="131" t="s">
        <v>122</v>
      </c>
      <c r="E167" s="132" t="s">
        <v>374</v>
      </c>
      <c r="F167" s="133" t="s">
        <v>375</v>
      </c>
      <c r="G167" s="134" t="s">
        <v>376</v>
      </c>
      <c r="H167" s="135">
        <v>474</v>
      </c>
      <c r="I167" s="136"/>
      <c r="J167" s="137">
        <f>ROUND(I167*H167,2)</f>
        <v>0</v>
      </c>
      <c r="K167" s="133" t="s">
        <v>1</v>
      </c>
      <c r="L167" s="31"/>
      <c r="M167" s="138" t="s">
        <v>1</v>
      </c>
      <c r="N167" s="139" t="s">
        <v>39</v>
      </c>
      <c r="P167" s="140">
        <f>O167*H167</f>
        <v>0</v>
      </c>
      <c r="Q167" s="140">
        <v>1.4999999999999999E-4</v>
      </c>
      <c r="R167" s="140">
        <f>Q167*H167</f>
        <v>7.1099999999999997E-2</v>
      </c>
      <c r="S167" s="140">
        <v>0</v>
      </c>
      <c r="T167" s="141">
        <f>S167*H167</f>
        <v>0</v>
      </c>
      <c r="AR167" s="142" t="s">
        <v>127</v>
      </c>
      <c r="AT167" s="142" t="s">
        <v>122</v>
      </c>
      <c r="AU167" s="142" t="s">
        <v>81</v>
      </c>
      <c r="AY167" s="16" t="s">
        <v>120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79</v>
      </c>
      <c r="BK167" s="143">
        <f>ROUND(I167*H167,2)</f>
        <v>0</v>
      </c>
      <c r="BL167" s="16" t="s">
        <v>127</v>
      </c>
      <c r="BM167" s="142" t="s">
        <v>377</v>
      </c>
    </row>
    <row r="168" spans="2:65" s="1" customFormat="1" ht="19.5">
      <c r="B168" s="31"/>
      <c r="D168" s="144" t="s">
        <v>129</v>
      </c>
      <c r="F168" s="145" t="s">
        <v>378</v>
      </c>
      <c r="I168" s="146"/>
      <c r="L168" s="31"/>
      <c r="M168" s="147"/>
      <c r="T168" s="53"/>
      <c r="AT168" s="16" t="s">
        <v>129</v>
      </c>
      <c r="AU168" s="16" t="s">
        <v>81</v>
      </c>
    </row>
    <row r="169" spans="2:65" s="12" customFormat="1">
      <c r="B169" s="148"/>
      <c r="D169" s="144" t="s">
        <v>131</v>
      </c>
      <c r="E169" s="149" t="s">
        <v>1</v>
      </c>
      <c r="F169" s="150" t="s">
        <v>379</v>
      </c>
      <c r="H169" s="151">
        <v>96</v>
      </c>
      <c r="I169" s="152"/>
      <c r="L169" s="148"/>
      <c r="M169" s="153"/>
      <c r="T169" s="154"/>
      <c r="AT169" s="149" t="s">
        <v>131</v>
      </c>
      <c r="AU169" s="149" t="s">
        <v>81</v>
      </c>
      <c r="AV169" s="12" t="s">
        <v>81</v>
      </c>
      <c r="AW169" s="12" t="s">
        <v>30</v>
      </c>
      <c r="AX169" s="12" t="s">
        <v>71</v>
      </c>
      <c r="AY169" s="149" t="s">
        <v>120</v>
      </c>
    </row>
    <row r="170" spans="2:65" s="13" customFormat="1" ht="22.5">
      <c r="B170" s="155"/>
      <c r="D170" s="144" t="s">
        <v>131</v>
      </c>
      <c r="E170" s="156" t="s">
        <v>1</v>
      </c>
      <c r="F170" s="157" t="s">
        <v>380</v>
      </c>
      <c r="H170" s="158">
        <v>96</v>
      </c>
      <c r="I170" s="159"/>
      <c r="L170" s="155"/>
      <c r="M170" s="160"/>
      <c r="T170" s="161"/>
      <c r="AT170" s="156" t="s">
        <v>131</v>
      </c>
      <c r="AU170" s="156" t="s">
        <v>81</v>
      </c>
      <c r="AV170" s="13" t="s">
        <v>134</v>
      </c>
      <c r="AW170" s="13" t="s">
        <v>30</v>
      </c>
      <c r="AX170" s="13" t="s">
        <v>71</v>
      </c>
      <c r="AY170" s="156" t="s">
        <v>120</v>
      </c>
    </row>
    <row r="171" spans="2:65" s="12" customFormat="1">
      <c r="B171" s="148"/>
      <c r="D171" s="144" t="s">
        <v>131</v>
      </c>
      <c r="E171" s="149" t="s">
        <v>1</v>
      </c>
      <c r="F171" s="150" t="s">
        <v>838</v>
      </c>
      <c r="H171" s="151">
        <v>90</v>
      </c>
      <c r="I171" s="152"/>
      <c r="L171" s="148"/>
      <c r="M171" s="153"/>
      <c r="T171" s="154"/>
      <c r="AT171" s="149" t="s">
        <v>131</v>
      </c>
      <c r="AU171" s="149" t="s">
        <v>81</v>
      </c>
      <c r="AV171" s="12" t="s">
        <v>81</v>
      </c>
      <c r="AW171" s="12" t="s">
        <v>30</v>
      </c>
      <c r="AX171" s="12" t="s">
        <v>71</v>
      </c>
      <c r="AY171" s="149" t="s">
        <v>120</v>
      </c>
    </row>
    <row r="172" spans="2:65" s="13" customFormat="1" ht="22.5">
      <c r="B172" s="155"/>
      <c r="D172" s="144" t="s">
        <v>131</v>
      </c>
      <c r="E172" s="156" t="s">
        <v>1</v>
      </c>
      <c r="F172" s="157" t="s">
        <v>380</v>
      </c>
      <c r="H172" s="158">
        <v>90</v>
      </c>
      <c r="I172" s="159"/>
      <c r="L172" s="155"/>
      <c r="M172" s="160"/>
      <c r="T172" s="161"/>
      <c r="AT172" s="156" t="s">
        <v>131</v>
      </c>
      <c r="AU172" s="156" t="s">
        <v>81</v>
      </c>
      <c r="AV172" s="13" t="s">
        <v>134</v>
      </c>
      <c r="AW172" s="13" t="s">
        <v>30</v>
      </c>
      <c r="AX172" s="13" t="s">
        <v>71</v>
      </c>
      <c r="AY172" s="156" t="s">
        <v>120</v>
      </c>
    </row>
    <row r="173" spans="2:65" s="12" customFormat="1">
      <c r="B173" s="148"/>
      <c r="D173" s="144" t="s">
        <v>131</v>
      </c>
      <c r="E173" s="149" t="s">
        <v>1</v>
      </c>
      <c r="F173" s="150" t="s">
        <v>381</v>
      </c>
      <c r="H173" s="151">
        <v>288</v>
      </c>
      <c r="I173" s="152"/>
      <c r="L173" s="148"/>
      <c r="M173" s="153"/>
      <c r="T173" s="154"/>
      <c r="AT173" s="149" t="s">
        <v>131</v>
      </c>
      <c r="AU173" s="149" t="s">
        <v>81</v>
      </c>
      <c r="AV173" s="12" t="s">
        <v>81</v>
      </c>
      <c r="AW173" s="12" t="s">
        <v>30</v>
      </c>
      <c r="AX173" s="12" t="s">
        <v>71</v>
      </c>
      <c r="AY173" s="149" t="s">
        <v>120</v>
      </c>
    </row>
    <row r="174" spans="2:65" s="13" customFormat="1" ht="22.5">
      <c r="B174" s="155"/>
      <c r="D174" s="144" t="s">
        <v>131</v>
      </c>
      <c r="E174" s="156" t="s">
        <v>1</v>
      </c>
      <c r="F174" s="157" t="s">
        <v>380</v>
      </c>
      <c r="H174" s="158">
        <v>288</v>
      </c>
      <c r="I174" s="159"/>
      <c r="L174" s="155"/>
      <c r="M174" s="160"/>
      <c r="T174" s="161"/>
      <c r="AT174" s="156" t="s">
        <v>131</v>
      </c>
      <c r="AU174" s="156" t="s">
        <v>81</v>
      </c>
      <c r="AV174" s="13" t="s">
        <v>134</v>
      </c>
      <c r="AW174" s="13" t="s">
        <v>30</v>
      </c>
      <c r="AX174" s="13" t="s">
        <v>71</v>
      </c>
      <c r="AY174" s="156" t="s">
        <v>120</v>
      </c>
    </row>
    <row r="175" spans="2:65" s="14" customFormat="1">
      <c r="B175" s="162"/>
      <c r="D175" s="144" t="s">
        <v>131</v>
      </c>
      <c r="E175" s="163" t="s">
        <v>1</v>
      </c>
      <c r="F175" s="164" t="s">
        <v>135</v>
      </c>
      <c r="H175" s="165">
        <v>474</v>
      </c>
      <c r="I175" s="166"/>
      <c r="L175" s="162"/>
      <c r="M175" s="167"/>
      <c r="T175" s="168"/>
      <c r="AT175" s="163" t="s">
        <v>131</v>
      </c>
      <c r="AU175" s="163" t="s">
        <v>81</v>
      </c>
      <c r="AV175" s="14" t="s">
        <v>127</v>
      </c>
      <c r="AW175" s="14" t="s">
        <v>30</v>
      </c>
      <c r="AX175" s="14" t="s">
        <v>79</v>
      </c>
      <c r="AY175" s="163" t="s">
        <v>120</v>
      </c>
    </row>
    <row r="176" spans="2:65" s="1" customFormat="1" ht="24.2" customHeight="1">
      <c r="B176" s="31"/>
      <c r="C176" s="131" t="s">
        <v>168</v>
      </c>
      <c r="D176" s="131" t="s">
        <v>122</v>
      </c>
      <c r="E176" s="132" t="s">
        <v>382</v>
      </c>
      <c r="F176" s="133" t="s">
        <v>383</v>
      </c>
      <c r="G176" s="134" t="s">
        <v>125</v>
      </c>
      <c r="H176" s="135">
        <v>129.6</v>
      </c>
      <c r="I176" s="136"/>
      <c r="J176" s="137">
        <f>ROUND(I176*H176,2)</f>
        <v>0</v>
      </c>
      <c r="K176" s="133" t="s">
        <v>126</v>
      </c>
      <c r="L176" s="31"/>
      <c r="M176" s="138" t="s">
        <v>1</v>
      </c>
      <c r="N176" s="139" t="s">
        <v>39</v>
      </c>
      <c r="P176" s="140">
        <f>O176*H176</f>
        <v>0</v>
      </c>
      <c r="Q176" s="140">
        <v>1.4999999999999999E-4</v>
      </c>
      <c r="R176" s="140">
        <f>Q176*H176</f>
        <v>1.9439999999999999E-2</v>
      </c>
      <c r="S176" s="140">
        <v>0</v>
      </c>
      <c r="T176" s="141">
        <f>S176*H176</f>
        <v>0</v>
      </c>
      <c r="AR176" s="142" t="s">
        <v>127</v>
      </c>
      <c r="AT176" s="142" t="s">
        <v>122</v>
      </c>
      <c r="AU176" s="142" t="s">
        <v>81</v>
      </c>
      <c r="AY176" s="16" t="s">
        <v>120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79</v>
      </c>
      <c r="BK176" s="143">
        <f>ROUND(I176*H176,2)</f>
        <v>0</v>
      </c>
      <c r="BL176" s="16" t="s">
        <v>127</v>
      </c>
      <c r="BM176" s="142" t="s">
        <v>384</v>
      </c>
    </row>
    <row r="177" spans="2:65" s="1" customFormat="1" ht="19.5">
      <c r="B177" s="31"/>
      <c r="D177" s="144" t="s">
        <v>129</v>
      </c>
      <c r="F177" s="145" t="s">
        <v>385</v>
      </c>
      <c r="I177" s="146"/>
      <c r="L177" s="31"/>
      <c r="M177" s="147"/>
      <c r="T177" s="53"/>
      <c r="AT177" s="16" t="s">
        <v>129</v>
      </c>
      <c r="AU177" s="16" t="s">
        <v>81</v>
      </c>
    </row>
    <row r="178" spans="2:65" s="12" customFormat="1">
      <c r="B178" s="148"/>
      <c r="D178" s="144" t="s">
        <v>131</v>
      </c>
      <c r="E178" s="149" t="s">
        <v>1</v>
      </c>
      <c r="F178" s="150" t="s">
        <v>386</v>
      </c>
      <c r="H178" s="151">
        <v>72</v>
      </c>
      <c r="I178" s="152"/>
      <c r="L178" s="148"/>
      <c r="M178" s="153"/>
      <c r="T178" s="154"/>
      <c r="AT178" s="149" t="s">
        <v>131</v>
      </c>
      <c r="AU178" s="149" t="s">
        <v>81</v>
      </c>
      <c r="AV178" s="12" t="s">
        <v>81</v>
      </c>
      <c r="AW178" s="12" t="s">
        <v>30</v>
      </c>
      <c r="AX178" s="12" t="s">
        <v>71</v>
      </c>
      <c r="AY178" s="149" t="s">
        <v>120</v>
      </c>
    </row>
    <row r="179" spans="2:65" s="13" customFormat="1" ht="22.5">
      <c r="B179" s="155"/>
      <c r="D179" s="144" t="s">
        <v>131</v>
      </c>
      <c r="E179" s="156" t="s">
        <v>1</v>
      </c>
      <c r="F179" s="157" t="s">
        <v>387</v>
      </c>
      <c r="H179" s="158">
        <v>72</v>
      </c>
      <c r="I179" s="159"/>
      <c r="L179" s="155"/>
      <c r="M179" s="160"/>
      <c r="T179" s="161"/>
      <c r="AT179" s="156" t="s">
        <v>131</v>
      </c>
      <c r="AU179" s="156" t="s">
        <v>81</v>
      </c>
      <c r="AV179" s="13" t="s">
        <v>134</v>
      </c>
      <c r="AW179" s="13" t="s">
        <v>30</v>
      </c>
      <c r="AX179" s="13" t="s">
        <v>71</v>
      </c>
      <c r="AY179" s="156" t="s">
        <v>120</v>
      </c>
    </row>
    <row r="180" spans="2:65" s="12" customFormat="1">
      <c r="B180" s="148"/>
      <c r="D180" s="144" t="s">
        <v>131</v>
      </c>
      <c r="E180" s="149" t="s">
        <v>1</v>
      </c>
      <c r="F180" s="150" t="s">
        <v>388</v>
      </c>
      <c r="H180" s="151">
        <v>57.6</v>
      </c>
      <c r="I180" s="152"/>
      <c r="L180" s="148"/>
      <c r="M180" s="153"/>
      <c r="T180" s="154"/>
      <c r="AT180" s="149" t="s">
        <v>131</v>
      </c>
      <c r="AU180" s="149" t="s">
        <v>81</v>
      </c>
      <c r="AV180" s="12" t="s">
        <v>81</v>
      </c>
      <c r="AW180" s="12" t="s">
        <v>30</v>
      </c>
      <c r="AX180" s="12" t="s">
        <v>71</v>
      </c>
      <c r="AY180" s="149" t="s">
        <v>120</v>
      </c>
    </row>
    <row r="181" spans="2:65" s="13" customFormat="1" ht="22.5">
      <c r="B181" s="155"/>
      <c r="D181" s="144" t="s">
        <v>131</v>
      </c>
      <c r="E181" s="156" t="s">
        <v>1</v>
      </c>
      <c r="F181" s="157" t="s">
        <v>389</v>
      </c>
      <c r="H181" s="158">
        <v>57.6</v>
      </c>
      <c r="I181" s="159"/>
      <c r="L181" s="155"/>
      <c r="M181" s="160"/>
      <c r="T181" s="161"/>
      <c r="AT181" s="156" t="s">
        <v>131</v>
      </c>
      <c r="AU181" s="156" t="s">
        <v>81</v>
      </c>
      <c r="AV181" s="13" t="s">
        <v>134</v>
      </c>
      <c r="AW181" s="13" t="s">
        <v>30</v>
      </c>
      <c r="AX181" s="13" t="s">
        <v>71</v>
      </c>
      <c r="AY181" s="156" t="s">
        <v>120</v>
      </c>
    </row>
    <row r="182" spans="2:65" s="14" customFormat="1">
      <c r="B182" s="162"/>
      <c r="D182" s="144" t="s">
        <v>131</v>
      </c>
      <c r="E182" s="163" t="s">
        <v>1</v>
      </c>
      <c r="F182" s="164" t="s">
        <v>135</v>
      </c>
      <c r="H182" s="165">
        <v>129.6</v>
      </c>
      <c r="I182" s="166"/>
      <c r="L182" s="162"/>
      <c r="M182" s="167"/>
      <c r="T182" s="168"/>
      <c r="AT182" s="163" t="s">
        <v>131</v>
      </c>
      <c r="AU182" s="163" t="s">
        <v>81</v>
      </c>
      <c r="AV182" s="14" t="s">
        <v>127</v>
      </c>
      <c r="AW182" s="14" t="s">
        <v>30</v>
      </c>
      <c r="AX182" s="14" t="s">
        <v>79</v>
      </c>
      <c r="AY182" s="163" t="s">
        <v>120</v>
      </c>
    </row>
    <row r="183" spans="2:65" s="1" customFormat="1" ht="24.2" customHeight="1">
      <c r="B183" s="31"/>
      <c r="C183" s="131" t="s">
        <v>177</v>
      </c>
      <c r="D183" s="131" t="s">
        <v>122</v>
      </c>
      <c r="E183" s="132" t="s">
        <v>390</v>
      </c>
      <c r="F183" s="133" t="s">
        <v>391</v>
      </c>
      <c r="G183" s="134" t="s">
        <v>125</v>
      </c>
      <c r="H183" s="135">
        <v>24</v>
      </c>
      <c r="I183" s="136"/>
      <c r="J183" s="137">
        <f>ROUND(I183*H183,2)</f>
        <v>0</v>
      </c>
      <c r="K183" s="133" t="s">
        <v>126</v>
      </c>
      <c r="L183" s="31"/>
      <c r="M183" s="138" t="s">
        <v>1</v>
      </c>
      <c r="N183" s="139" t="s">
        <v>39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127</v>
      </c>
      <c r="AT183" s="142" t="s">
        <v>122</v>
      </c>
      <c r="AU183" s="142" t="s">
        <v>81</v>
      </c>
      <c r="AY183" s="16" t="s">
        <v>120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79</v>
      </c>
      <c r="BK183" s="143">
        <f>ROUND(I183*H183,2)</f>
        <v>0</v>
      </c>
      <c r="BL183" s="16" t="s">
        <v>127</v>
      </c>
      <c r="BM183" s="142" t="s">
        <v>392</v>
      </c>
    </row>
    <row r="184" spans="2:65" s="1" customFormat="1" ht="19.5">
      <c r="B184" s="31"/>
      <c r="D184" s="144" t="s">
        <v>129</v>
      </c>
      <c r="F184" s="145" t="s">
        <v>393</v>
      </c>
      <c r="I184" s="146"/>
      <c r="L184" s="31"/>
      <c r="M184" s="147"/>
      <c r="T184" s="53"/>
      <c r="AT184" s="16" t="s">
        <v>129</v>
      </c>
      <c r="AU184" s="16" t="s">
        <v>81</v>
      </c>
    </row>
    <row r="185" spans="2:65" s="12" customFormat="1">
      <c r="B185" s="148"/>
      <c r="D185" s="144" t="s">
        <v>131</v>
      </c>
      <c r="E185" s="149" t="s">
        <v>1</v>
      </c>
      <c r="F185" s="150" t="s">
        <v>370</v>
      </c>
      <c r="H185" s="151">
        <v>24</v>
      </c>
      <c r="I185" s="152"/>
      <c r="L185" s="148"/>
      <c r="M185" s="153"/>
      <c r="T185" s="154"/>
      <c r="AT185" s="149" t="s">
        <v>131</v>
      </c>
      <c r="AU185" s="149" t="s">
        <v>81</v>
      </c>
      <c r="AV185" s="12" t="s">
        <v>81</v>
      </c>
      <c r="AW185" s="12" t="s">
        <v>30</v>
      </c>
      <c r="AX185" s="12" t="s">
        <v>71</v>
      </c>
      <c r="AY185" s="149" t="s">
        <v>120</v>
      </c>
    </row>
    <row r="186" spans="2:65" s="13" customFormat="1" ht="22.5">
      <c r="B186" s="155"/>
      <c r="D186" s="144" t="s">
        <v>131</v>
      </c>
      <c r="E186" s="156" t="s">
        <v>1</v>
      </c>
      <c r="F186" s="157" t="s">
        <v>394</v>
      </c>
      <c r="H186" s="158">
        <v>24</v>
      </c>
      <c r="I186" s="159"/>
      <c r="L186" s="155"/>
      <c r="M186" s="160"/>
      <c r="T186" s="161"/>
      <c r="AT186" s="156" t="s">
        <v>131</v>
      </c>
      <c r="AU186" s="156" t="s">
        <v>81</v>
      </c>
      <c r="AV186" s="13" t="s">
        <v>134</v>
      </c>
      <c r="AW186" s="13" t="s">
        <v>30</v>
      </c>
      <c r="AX186" s="13" t="s">
        <v>71</v>
      </c>
      <c r="AY186" s="156" t="s">
        <v>120</v>
      </c>
    </row>
    <row r="187" spans="2:65" s="14" customFormat="1">
      <c r="B187" s="162"/>
      <c r="D187" s="144" t="s">
        <v>131</v>
      </c>
      <c r="E187" s="163" t="s">
        <v>1</v>
      </c>
      <c r="F187" s="164" t="s">
        <v>135</v>
      </c>
      <c r="H187" s="165">
        <v>24</v>
      </c>
      <c r="I187" s="166"/>
      <c r="L187" s="162"/>
      <c r="M187" s="167"/>
      <c r="T187" s="168"/>
      <c r="AT187" s="163" t="s">
        <v>131</v>
      </c>
      <c r="AU187" s="163" t="s">
        <v>81</v>
      </c>
      <c r="AV187" s="14" t="s">
        <v>127</v>
      </c>
      <c r="AW187" s="14" t="s">
        <v>30</v>
      </c>
      <c r="AX187" s="14" t="s">
        <v>79</v>
      </c>
      <c r="AY187" s="163" t="s">
        <v>120</v>
      </c>
    </row>
    <row r="188" spans="2:65" s="1" customFormat="1" ht="24.2" customHeight="1">
      <c r="B188" s="31"/>
      <c r="C188" s="131" t="s">
        <v>185</v>
      </c>
      <c r="D188" s="131" t="s">
        <v>122</v>
      </c>
      <c r="E188" s="132" t="s">
        <v>395</v>
      </c>
      <c r="F188" s="133" t="s">
        <v>396</v>
      </c>
      <c r="G188" s="134" t="s">
        <v>125</v>
      </c>
      <c r="H188" s="135">
        <v>57.6</v>
      </c>
      <c r="I188" s="136"/>
      <c r="J188" s="137">
        <f>ROUND(I188*H188,2)</f>
        <v>0</v>
      </c>
      <c r="K188" s="133" t="s">
        <v>126</v>
      </c>
      <c r="L188" s="31"/>
      <c r="M188" s="138" t="s">
        <v>1</v>
      </c>
      <c r="N188" s="139" t="s">
        <v>39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127</v>
      </c>
      <c r="AT188" s="142" t="s">
        <v>122</v>
      </c>
      <c r="AU188" s="142" t="s">
        <v>81</v>
      </c>
      <c r="AY188" s="16" t="s">
        <v>120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79</v>
      </c>
      <c r="BK188" s="143">
        <f>ROUND(I188*H188,2)</f>
        <v>0</v>
      </c>
      <c r="BL188" s="16" t="s">
        <v>127</v>
      </c>
      <c r="BM188" s="142" t="s">
        <v>397</v>
      </c>
    </row>
    <row r="189" spans="2:65" s="1" customFormat="1" ht="19.5">
      <c r="B189" s="31"/>
      <c r="D189" s="144" t="s">
        <v>129</v>
      </c>
      <c r="F189" s="145" t="s">
        <v>398</v>
      </c>
      <c r="I189" s="146"/>
      <c r="L189" s="31"/>
      <c r="M189" s="147"/>
      <c r="T189" s="53"/>
      <c r="AT189" s="16" t="s">
        <v>129</v>
      </c>
      <c r="AU189" s="16" t="s">
        <v>81</v>
      </c>
    </row>
    <row r="190" spans="2:65" s="12" customFormat="1">
      <c r="B190" s="148"/>
      <c r="D190" s="144" t="s">
        <v>131</v>
      </c>
      <c r="E190" s="149" t="s">
        <v>1</v>
      </c>
      <c r="F190" s="150" t="s">
        <v>372</v>
      </c>
      <c r="H190" s="151">
        <v>57.6</v>
      </c>
      <c r="I190" s="152"/>
      <c r="L190" s="148"/>
      <c r="M190" s="153"/>
      <c r="T190" s="154"/>
      <c r="AT190" s="149" t="s">
        <v>131</v>
      </c>
      <c r="AU190" s="149" t="s">
        <v>81</v>
      </c>
      <c r="AV190" s="12" t="s">
        <v>81</v>
      </c>
      <c r="AW190" s="12" t="s">
        <v>30</v>
      </c>
      <c r="AX190" s="12" t="s">
        <v>71</v>
      </c>
      <c r="AY190" s="149" t="s">
        <v>120</v>
      </c>
    </row>
    <row r="191" spans="2:65" s="13" customFormat="1" ht="22.5">
      <c r="B191" s="155"/>
      <c r="D191" s="144" t="s">
        <v>131</v>
      </c>
      <c r="E191" s="156" t="s">
        <v>1</v>
      </c>
      <c r="F191" s="157" t="s">
        <v>399</v>
      </c>
      <c r="H191" s="158">
        <v>57.6</v>
      </c>
      <c r="I191" s="159"/>
      <c r="L191" s="155"/>
      <c r="M191" s="160"/>
      <c r="T191" s="161"/>
      <c r="AT191" s="156" t="s">
        <v>131</v>
      </c>
      <c r="AU191" s="156" t="s">
        <v>81</v>
      </c>
      <c r="AV191" s="13" t="s">
        <v>134</v>
      </c>
      <c r="AW191" s="13" t="s">
        <v>30</v>
      </c>
      <c r="AX191" s="13" t="s">
        <v>71</v>
      </c>
      <c r="AY191" s="156" t="s">
        <v>120</v>
      </c>
    </row>
    <row r="192" spans="2:65" s="14" customFormat="1">
      <c r="B192" s="162"/>
      <c r="D192" s="144" t="s">
        <v>131</v>
      </c>
      <c r="E192" s="163" t="s">
        <v>1</v>
      </c>
      <c r="F192" s="164" t="s">
        <v>135</v>
      </c>
      <c r="H192" s="165">
        <v>57.6</v>
      </c>
      <c r="I192" s="166"/>
      <c r="L192" s="162"/>
      <c r="M192" s="167"/>
      <c r="T192" s="168"/>
      <c r="AT192" s="163" t="s">
        <v>131</v>
      </c>
      <c r="AU192" s="163" t="s">
        <v>81</v>
      </c>
      <c r="AV192" s="14" t="s">
        <v>127</v>
      </c>
      <c r="AW192" s="14" t="s">
        <v>30</v>
      </c>
      <c r="AX192" s="14" t="s">
        <v>79</v>
      </c>
      <c r="AY192" s="163" t="s">
        <v>120</v>
      </c>
    </row>
    <row r="193" spans="2:65" s="1" customFormat="1" ht="24.2" customHeight="1">
      <c r="B193" s="31"/>
      <c r="C193" s="131" t="s">
        <v>192</v>
      </c>
      <c r="D193" s="131" t="s">
        <v>122</v>
      </c>
      <c r="E193" s="132" t="s">
        <v>400</v>
      </c>
      <c r="F193" s="133" t="s">
        <v>401</v>
      </c>
      <c r="G193" s="134" t="s">
        <v>125</v>
      </c>
      <c r="H193" s="135">
        <v>129.6</v>
      </c>
      <c r="I193" s="136"/>
      <c r="J193" s="137">
        <f>ROUND(I193*H193,2)</f>
        <v>0</v>
      </c>
      <c r="K193" s="133" t="s">
        <v>126</v>
      </c>
      <c r="L193" s="31"/>
      <c r="M193" s="138" t="s">
        <v>1</v>
      </c>
      <c r="N193" s="139" t="s">
        <v>39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127</v>
      </c>
      <c r="AT193" s="142" t="s">
        <v>122</v>
      </c>
      <c r="AU193" s="142" t="s">
        <v>81</v>
      </c>
      <c r="AY193" s="16" t="s">
        <v>120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79</v>
      </c>
      <c r="BK193" s="143">
        <f>ROUND(I193*H193,2)</f>
        <v>0</v>
      </c>
      <c r="BL193" s="16" t="s">
        <v>127</v>
      </c>
      <c r="BM193" s="142" t="s">
        <v>402</v>
      </c>
    </row>
    <row r="194" spans="2:65" s="1" customFormat="1" ht="19.5">
      <c r="B194" s="31"/>
      <c r="D194" s="144" t="s">
        <v>129</v>
      </c>
      <c r="F194" s="145" t="s">
        <v>403</v>
      </c>
      <c r="I194" s="146"/>
      <c r="L194" s="31"/>
      <c r="M194" s="147"/>
      <c r="T194" s="53"/>
      <c r="AT194" s="16" t="s">
        <v>129</v>
      </c>
      <c r="AU194" s="16" t="s">
        <v>81</v>
      </c>
    </row>
    <row r="195" spans="2:65" s="12" customFormat="1">
      <c r="B195" s="148"/>
      <c r="D195" s="144" t="s">
        <v>131</v>
      </c>
      <c r="E195" s="149" t="s">
        <v>1</v>
      </c>
      <c r="F195" s="150" t="s">
        <v>386</v>
      </c>
      <c r="H195" s="151">
        <v>72</v>
      </c>
      <c r="I195" s="152"/>
      <c r="L195" s="148"/>
      <c r="M195" s="153"/>
      <c r="T195" s="154"/>
      <c r="AT195" s="149" t="s">
        <v>131</v>
      </c>
      <c r="AU195" s="149" t="s">
        <v>81</v>
      </c>
      <c r="AV195" s="12" t="s">
        <v>81</v>
      </c>
      <c r="AW195" s="12" t="s">
        <v>30</v>
      </c>
      <c r="AX195" s="12" t="s">
        <v>71</v>
      </c>
      <c r="AY195" s="149" t="s">
        <v>120</v>
      </c>
    </row>
    <row r="196" spans="2:65" s="13" customFormat="1" ht="22.5">
      <c r="B196" s="155"/>
      <c r="D196" s="144" t="s">
        <v>131</v>
      </c>
      <c r="E196" s="156" t="s">
        <v>1</v>
      </c>
      <c r="F196" s="157" t="s">
        <v>404</v>
      </c>
      <c r="H196" s="158">
        <v>72</v>
      </c>
      <c r="I196" s="159"/>
      <c r="L196" s="155"/>
      <c r="M196" s="160"/>
      <c r="T196" s="161"/>
      <c r="AT196" s="156" t="s">
        <v>131</v>
      </c>
      <c r="AU196" s="156" t="s">
        <v>81</v>
      </c>
      <c r="AV196" s="13" t="s">
        <v>134</v>
      </c>
      <c r="AW196" s="13" t="s">
        <v>30</v>
      </c>
      <c r="AX196" s="13" t="s">
        <v>71</v>
      </c>
      <c r="AY196" s="156" t="s">
        <v>120</v>
      </c>
    </row>
    <row r="197" spans="2:65" s="12" customFormat="1">
      <c r="B197" s="148"/>
      <c r="D197" s="144" t="s">
        <v>131</v>
      </c>
      <c r="E197" s="149" t="s">
        <v>1</v>
      </c>
      <c r="F197" s="150" t="s">
        <v>388</v>
      </c>
      <c r="H197" s="151">
        <v>57.6</v>
      </c>
      <c r="I197" s="152"/>
      <c r="L197" s="148"/>
      <c r="M197" s="153"/>
      <c r="T197" s="154"/>
      <c r="AT197" s="149" t="s">
        <v>131</v>
      </c>
      <c r="AU197" s="149" t="s">
        <v>81</v>
      </c>
      <c r="AV197" s="12" t="s">
        <v>81</v>
      </c>
      <c r="AW197" s="12" t="s">
        <v>30</v>
      </c>
      <c r="AX197" s="12" t="s">
        <v>71</v>
      </c>
      <c r="AY197" s="149" t="s">
        <v>120</v>
      </c>
    </row>
    <row r="198" spans="2:65" s="13" customFormat="1" ht="33.75">
      <c r="B198" s="155"/>
      <c r="D198" s="144" t="s">
        <v>131</v>
      </c>
      <c r="E198" s="156" t="s">
        <v>1</v>
      </c>
      <c r="F198" s="157" t="s">
        <v>405</v>
      </c>
      <c r="H198" s="158">
        <v>57.6</v>
      </c>
      <c r="I198" s="159"/>
      <c r="L198" s="155"/>
      <c r="M198" s="160"/>
      <c r="T198" s="161"/>
      <c r="AT198" s="156" t="s">
        <v>131</v>
      </c>
      <c r="AU198" s="156" t="s">
        <v>81</v>
      </c>
      <c r="AV198" s="13" t="s">
        <v>134</v>
      </c>
      <c r="AW198" s="13" t="s">
        <v>30</v>
      </c>
      <c r="AX198" s="13" t="s">
        <v>71</v>
      </c>
      <c r="AY198" s="156" t="s">
        <v>120</v>
      </c>
    </row>
    <row r="199" spans="2:65" s="14" customFormat="1">
      <c r="B199" s="162"/>
      <c r="D199" s="144" t="s">
        <v>131</v>
      </c>
      <c r="E199" s="163" t="s">
        <v>1</v>
      </c>
      <c r="F199" s="164" t="s">
        <v>135</v>
      </c>
      <c r="H199" s="165">
        <v>129.6</v>
      </c>
      <c r="I199" s="166"/>
      <c r="L199" s="162"/>
      <c r="M199" s="167"/>
      <c r="T199" s="168"/>
      <c r="AT199" s="163" t="s">
        <v>131</v>
      </c>
      <c r="AU199" s="163" t="s">
        <v>81</v>
      </c>
      <c r="AV199" s="14" t="s">
        <v>127</v>
      </c>
      <c r="AW199" s="14" t="s">
        <v>30</v>
      </c>
      <c r="AX199" s="14" t="s">
        <v>79</v>
      </c>
      <c r="AY199" s="163" t="s">
        <v>120</v>
      </c>
    </row>
    <row r="200" spans="2:65" s="1" customFormat="1" ht="37.9" customHeight="1">
      <c r="B200" s="31"/>
      <c r="C200" s="131" t="s">
        <v>203</v>
      </c>
      <c r="D200" s="131" t="s">
        <v>122</v>
      </c>
      <c r="E200" s="132" t="s">
        <v>406</v>
      </c>
      <c r="F200" s="133" t="s">
        <v>407</v>
      </c>
      <c r="G200" s="134" t="s">
        <v>180</v>
      </c>
      <c r="H200" s="135">
        <v>500</v>
      </c>
      <c r="I200" s="136"/>
      <c r="J200" s="137">
        <f>ROUND(I200*H200,2)</f>
        <v>0</v>
      </c>
      <c r="K200" s="133" t="s">
        <v>126</v>
      </c>
      <c r="L200" s="31"/>
      <c r="M200" s="138" t="s">
        <v>1</v>
      </c>
      <c r="N200" s="139" t="s">
        <v>39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127</v>
      </c>
      <c r="AT200" s="142" t="s">
        <v>122</v>
      </c>
      <c r="AU200" s="142" t="s">
        <v>81</v>
      </c>
      <c r="AY200" s="16" t="s">
        <v>120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79</v>
      </c>
      <c r="BK200" s="143">
        <f>ROUND(I200*H200,2)</f>
        <v>0</v>
      </c>
      <c r="BL200" s="16" t="s">
        <v>127</v>
      </c>
      <c r="BM200" s="142" t="s">
        <v>408</v>
      </c>
    </row>
    <row r="201" spans="2:65" s="1" customFormat="1" ht="39">
      <c r="B201" s="31"/>
      <c r="D201" s="144" t="s">
        <v>129</v>
      </c>
      <c r="F201" s="145" t="s">
        <v>409</v>
      </c>
      <c r="I201" s="146"/>
      <c r="L201" s="31"/>
      <c r="M201" s="147"/>
      <c r="T201" s="53"/>
      <c r="AT201" s="16" t="s">
        <v>129</v>
      </c>
      <c r="AU201" s="16" t="s">
        <v>81</v>
      </c>
    </row>
    <row r="202" spans="2:65" s="12" customFormat="1">
      <c r="B202" s="148"/>
      <c r="D202" s="144" t="s">
        <v>131</v>
      </c>
      <c r="E202" s="149" t="s">
        <v>1</v>
      </c>
      <c r="F202" s="150" t="s">
        <v>201</v>
      </c>
      <c r="H202" s="151">
        <v>500</v>
      </c>
      <c r="I202" s="152"/>
      <c r="L202" s="148"/>
      <c r="M202" s="153"/>
      <c r="T202" s="154"/>
      <c r="AT202" s="149" t="s">
        <v>131</v>
      </c>
      <c r="AU202" s="149" t="s">
        <v>81</v>
      </c>
      <c r="AV202" s="12" t="s">
        <v>81</v>
      </c>
      <c r="AW202" s="12" t="s">
        <v>30</v>
      </c>
      <c r="AX202" s="12" t="s">
        <v>71</v>
      </c>
      <c r="AY202" s="149" t="s">
        <v>120</v>
      </c>
    </row>
    <row r="203" spans="2:65" s="13" customFormat="1" ht="22.5">
      <c r="B203" s="155"/>
      <c r="D203" s="144" t="s">
        <v>131</v>
      </c>
      <c r="E203" s="156" t="s">
        <v>1</v>
      </c>
      <c r="F203" s="157" t="s">
        <v>410</v>
      </c>
      <c r="H203" s="158">
        <v>500</v>
      </c>
      <c r="I203" s="159"/>
      <c r="L203" s="155"/>
      <c r="M203" s="160"/>
      <c r="T203" s="161"/>
      <c r="AT203" s="156" t="s">
        <v>131</v>
      </c>
      <c r="AU203" s="156" t="s">
        <v>81</v>
      </c>
      <c r="AV203" s="13" t="s">
        <v>134</v>
      </c>
      <c r="AW203" s="13" t="s">
        <v>30</v>
      </c>
      <c r="AX203" s="13" t="s">
        <v>71</v>
      </c>
      <c r="AY203" s="156" t="s">
        <v>120</v>
      </c>
    </row>
    <row r="204" spans="2:65" s="14" customFormat="1">
      <c r="B204" s="162"/>
      <c r="D204" s="144" t="s">
        <v>131</v>
      </c>
      <c r="E204" s="163" t="s">
        <v>1</v>
      </c>
      <c r="F204" s="164" t="s">
        <v>135</v>
      </c>
      <c r="H204" s="165">
        <v>500</v>
      </c>
      <c r="I204" s="166"/>
      <c r="L204" s="162"/>
      <c r="M204" s="167"/>
      <c r="T204" s="168"/>
      <c r="AT204" s="163" t="s">
        <v>131</v>
      </c>
      <c r="AU204" s="163" t="s">
        <v>81</v>
      </c>
      <c r="AV204" s="14" t="s">
        <v>127</v>
      </c>
      <c r="AW204" s="14" t="s">
        <v>30</v>
      </c>
      <c r="AX204" s="14" t="s">
        <v>79</v>
      </c>
      <c r="AY204" s="163" t="s">
        <v>120</v>
      </c>
    </row>
    <row r="205" spans="2:65" s="1" customFormat="1" ht="37.9" customHeight="1">
      <c r="B205" s="31"/>
      <c r="C205" s="131" t="s">
        <v>8</v>
      </c>
      <c r="D205" s="131" t="s">
        <v>122</v>
      </c>
      <c r="E205" s="132" t="s">
        <v>193</v>
      </c>
      <c r="F205" s="133" t="s">
        <v>194</v>
      </c>
      <c r="G205" s="134" t="s">
        <v>180</v>
      </c>
      <c r="H205" s="135">
        <v>2000</v>
      </c>
      <c r="I205" s="136"/>
      <c r="J205" s="137">
        <f>ROUND(I205*H205,2)</f>
        <v>0</v>
      </c>
      <c r="K205" s="133" t="s">
        <v>126</v>
      </c>
      <c r="L205" s="31"/>
      <c r="M205" s="138" t="s">
        <v>1</v>
      </c>
      <c r="N205" s="139" t="s">
        <v>39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127</v>
      </c>
      <c r="AT205" s="142" t="s">
        <v>122</v>
      </c>
      <c r="AU205" s="142" t="s">
        <v>81</v>
      </c>
      <c r="AY205" s="16" t="s">
        <v>120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79</v>
      </c>
      <c r="BK205" s="143">
        <f>ROUND(I205*H205,2)</f>
        <v>0</v>
      </c>
      <c r="BL205" s="16" t="s">
        <v>127</v>
      </c>
      <c r="BM205" s="142" t="s">
        <v>411</v>
      </c>
    </row>
    <row r="206" spans="2:65" s="1" customFormat="1" ht="39">
      <c r="B206" s="31"/>
      <c r="D206" s="144" t="s">
        <v>129</v>
      </c>
      <c r="F206" s="145" t="s">
        <v>196</v>
      </c>
      <c r="I206" s="146"/>
      <c r="L206" s="31"/>
      <c r="M206" s="147"/>
      <c r="T206" s="53"/>
      <c r="AT206" s="16" t="s">
        <v>129</v>
      </c>
      <c r="AU206" s="16" t="s">
        <v>81</v>
      </c>
    </row>
    <row r="207" spans="2:65" s="12" customFormat="1">
      <c r="B207" s="148"/>
      <c r="D207" s="144" t="s">
        <v>131</v>
      </c>
      <c r="E207" s="149" t="s">
        <v>1</v>
      </c>
      <c r="F207" s="150" t="s">
        <v>412</v>
      </c>
      <c r="H207" s="151">
        <v>2000</v>
      </c>
      <c r="I207" s="152"/>
      <c r="L207" s="148"/>
      <c r="M207" s="153"/>
      <c r="T207" s="154"/>
      <c r="AT207" s="149" t="s">
        <v>131</v>
      </c>
      <c r="AU207" s="149" t="s">
        <v>81</v>
      </c>
      <c r="AV207" s="12" t="s">
        <v>81</v>
      </c>
      <c r="AW207" s="12" t="s">
        <v>30</v>
      </c>
      <c r="AX207" s="12" t="s">
        <v>71</v>
      </c>
      <c r="AY207" s="149" t="s">
        <v>120</v>
      </c>
    </row>
    <row r="208" spans="2:65" s="13" customFormat="1" ht="33.75">
      <c r="B208" s="155"/>
      <c r="D208" s="144" t="s">
        <v>131</v>
      </c>
      <c r="E208" s="156" t="s">
        <v>1</v>
      </c>
      <c r="F208" s="157" t="s">
        <v>413</v>
      </c>
      <c r="H208" s="158">
        <v>2000</v>
      </c>
      <c r="I208" s="159"/>
      <c r="L208" s="155"/>
      <c r="M208" s="160"/>
      <c r="T208" s="161"/>
      <c r="AT208" s="156" t="s">
        <v>131</v>
      </c>
      <c r="AU208" s="156" t="s">
        <v>81</v>
      </c>
      <c r="AV208" s="13" t="s">
        <v>134</v>
      </c>
      <c r="AW208" s="13" t="s">
        <v>30</v>
      </c>
      <c r="AX208" s="13" t="s">
        <v>71</v>
      </c>
      <c r="AY208" s="156" t="s">
        <v>120</v>
      </c>
    </row>
    <row r="209" spans="2:65" s="14" customFormat="1">
      <c r="B209" s="162"/>
      <c r="D209" s="144" t="s">
        <v>131</v>
      </c>
      <c r="E209" s="163" t="s">
        <v>1</v>
      </c>
      <c r="F209" s="164" t="s">
        <v>135</v>
      </c>
      <c r="H209" s="165">
        <v>2000</v>
      </c>
      <c r="I209" s="166"/>
      <c r="L209" s="162"/>
      <c r="M209" s="167"/>
      <c r="T209" s="168"/>
      <c r="AT209" s="163" t="s">
        <v>131</v>
      </c>
      <c r="AU209" s="163" t="s">
        <v>81</v>
      </c>
      <c r="AV209" s="14" t="s">
        <v>127</v>
      </c>
      <c r="AW209" s="14" t="s">
        <v>30</v>
      </c>
      <c r="AX209" s="14" t="s">
        <v>79</v>
      </c>
      <c r="AY209" s="163" t="s">
        <v>120</v>
      </c>
    </row>
    <row r="210" spans="2:65" s="1" customFormat="1" ht="24.2" customHeight="1">
      <c r="B210" s="31"/>
      <c r="C210" s="131" t="s">
        <v>216</v>
      </c>
      <c r="D210" s="131" t="s">
        <v>122</v>
      </c>
      <c r="E210" s="132" t="s">
        <v>414</v>
      </c>
      <c r="F210" s="133" t="s">
        <v>415</v>
      </c>
      <c r="G210" s="134" t="s">
        <v>376</v>
      </c>
      <c r="H210" s="135">
        <v>96</v>
      </c>
      <c r="I210" s="136"/>
      <c r="J210" s="137">
        <f>ROUND(I210*H210,2)</f>
        <v>0</v>
      </c>
      <c r="K210" s="133" t="s">
        <v>1</v>
      </c>
      <c r="L210" s="31"/>
      <c r="M210" s="138" t="s">
        <v>1</v>
      </c>
      <c r="N210" s="139" t="s">
        <v>39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127</v>
      </c>
      <c r="AT210" s="142" t="s">
        <v>122</v>
      </c>
      <c r="AU210" s="142" t="s">
        <v>81</v>
      </c>
      <c r="AY210" s="16" t="s">
        <v>120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79</v>
      </c>
      <c r="BK210" s="143">
        <f>ROUND(I210*H210,2)</f>
        <v>0</v>
      </c>
      <c r="BL210" s="16" t="s">
        <v>127</v>
      </c>
      <c r="BM210" s="142" t="s">
        <v>416</v>
      </c>
    </row>
    <row r="211" spans="2:65" s="1" customFormat="1" ht="19.5">
      <c r="B211" s="31"/>
      <c r="D211" s="144" t="s">
        <v>129</v>
      </c>
      <c r="F211" s="145" t="s">
        <v>415</v>
      </c>
      <c r="I211" s="146"/>
      <c r="L211" s="31"/>
      <c r="M211" s="147"/>
      <c r="T211" s="53"/>
      <c r="AT211" s="16" t="s">
        <v>129</v>
      </c>
      <c r="AU211" s="16" t="s">
        <v>81</v>
      </c>
    </row>
    <row r="212" spans="2:65" s="12" customFormat="1">
      <c r="B212" s="148"/>
      <c r="D212" s="144" t="s">
        <v>131</v>
      </c>
      <c r="E212" s="149" t="s">
        <v>1</v>
      </c>
      <c r="F212" s="150" t="s">
        <v>417</v>
      </c>
      <c r="H212" s="151">
        <v>96</v>
      </c>
      <c r="I212" s="152"/>
      <c r="L212" s="148"/>
      <c r="M212" s="153"/>
      <c r="T212" s="154"/>
      <c r="AT212" s="149" t="s">
        <v>131</v>
      </c>
      <c r="AU212" s="149" t="s">
        <v>81</v>
      </c>
      <c r="AV212" s="12" t="s">
        <v>81</v>
      </c>
      <c r="AW212" s="12" t="s">
        <v>30</v>
      </c>
      <c r="AX212" s="12" t="s">
        <v>71</v>
      </c>
      <c r="AY212" s="149" t="s">
        <v>120</v>
      </c>
    </row>
    <row r="213" spans="2:65" s="13" customFormat="1" ht="22.5">
      <c r="B213" s="155"/>
      <c r="D213" s="144" t="s">
        <v>131</v>
      </c>
      <c r="E213" s="156" t="s">
        <v>1</v>
      </c>
      <c r="F213" s="157" t="s">
        <v>418</v>
      </c>
      <c r="H213" s="158">
        <v>96</v>
      </c>
      <c r="I213" s="159"/>
      <c r="L213" s="155"/>
      <c r="M213" s="160"/>
      <c r="T213" s="161"/>
      <c r="AT213" s="156" t="s">
        <v>131</v>
      </c>
      <c r="AU213" s="156" t="s">
        <v>81</v>
      </c>
      <c r="AV213" s="13" t="s">
        <v>134</v>
      </c>
      <c r="AW213" s="13" t="s">
        <v>30</v>
      </c>
      <c r="AX213" s="13" t="s">
        <v>71</v>
      </c>
      <c r="AY213" s="156" t="s">
        <v>120</v>
      </c>
    </row>
    <row r="214" spans="2:65" s="14" customFormat="1">
      <c r="B214" s="162"/>
      <c r="D214" s="144" t="s">
        <v>131</v>
      </c>
      <c r="E214" s="163" t="s">
        <v>1</v>
      </c>
      <c r="F214" s="164" t="s">
        <v>135</v>
      </c>
      <c r="H214" s="165">
        <v>96</v>
      </c>
      <c r="I214" s="166"/>
      <c r="L214" s="162"/>
      <c r="M214" s="167"/>
      <c r="T214" s="168"/>
      <c r="AT214" s="163" t="s">
        <v>131</v>
      </c>
      <c r="AU214" s="163" t="s">
        <v>81</v>
      </c>
      <c r="AV214" s="14" t="s">
        <v>127</v>
      </c>
      <c r="AW214" s="14" t="s">
        <v>30</v>
      </c>
      <c r="AX214" s="14" t="s">
        <v>79</v>
      </c>
      <c r="AY214" s="163" t="s">
        <v>120</v>
      </c>
    </row>
    <row r="215" spans="2:65" s="1" customFormat="1" ht="24.2" customHeight="1">
      <c r="B215" s="31"/>
      <c r="C215" s="131" t="s">
        <v>221</v>
      </c>
      <c r="D215" s="131" t="s">
        <v>122</v>
      </c>
      <c r="E215" s="132" t="s">
        <v>419</v>
      </c>
      <c r="F215" s="133" t="s">
        <v>420</v>
      </c>
      <c r="G215" s="134" t="s">
        <v>376</v>
      </c>
      <c r="H215" s="135">
        <v>378</v>
      </c>
      <c r="I215" s="136"/>
      <c r="J215" s="137">
        <f>ROUND(I215*H215,2)</f>
        <v>0</v>
      </c>
      <c r="K215" s="133" t="s">
        <v>1</v>
      </c>
      <c r="L215" s="31"/>
      <c r="M215" s="138" t="s">
        <v>1</v>
      </c>
      <c r="N215" s="139" t="s">
        <v>39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127</v>
      </c>
      <c r="AT215" s="142" t="s">
        <v>122</v>
      </c>
      <c r="AU215" s="142" t="s">
        <v>81</v>
      </c>
      <c r="AY215" s="16" t="s">
        <v>120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6" t="s">
        <v>79</v>
      </c>
      <c r="BK215" s="143">
        <f>ROUND(I215*H215,2)</f>
        <v>0</v>
      </c>
      <c r="BL215" s="16" t="s">
        <v>127</v>
      </c>
      <c r="BM215" s="142" t="s">
        <v>421</v>
      </c>
    </row>
    <row r="216" spans="2:65" s="1" customFormat="1" ht="19.5">
      <c r="B216" s="31"/>
      <c r="D216" s="144" t="s">
        <v>129</v>
      </c>
      <c r="F216" s="145" t="s">
        <v>420</v>
      </c>
      <c r="I216" s="146"/>
      <c r="L216" s="31"/>
      <c r="M216" s="147"/>
      <c r="T216" s="53"/>
      <c r="AT216" s="16" t="s">
        <v>129</v>
      </c>
      <c r="AU216" s="16" t="s">
        <v>81</v>
      </c>
    </row>
    <row r="217" spans="2:65" s="12" customFormat="1">
      <c r="B217" s="148"/>
      <c r="D217" s="144" t="s">
        <v>131</v>
      </c>
      <c r="E217" s="149" t="s">
        <v>1</v>
      </c>
      <c r="F217" s="150" t="s">
        <v>422</v>
      </c>
      <c r="H217" s="151">
        <v>288</v>
      </c>
      <c r="I217" s="152"/>
      <c r="L217" s="148"/>
      <c r="M217" s="153"/>
      <c r="T217" s="154"/>
      <c r="AT217" s="149" t="s">
        <v>131</v>
      </c>
      <c r="AU217" s="149" t="s">
        <v>81</v>
      </c>
      <c r="AV217" s="12" t="s">
        <v>81</v>
      </c>
      <c r="AW217" s="12" t="s">
        <v>30</v>
      </c>
      <c r="AX217" s="12" t="s">
        <v>71</v>
      </c>
      <c r="AY217" s="149" t="s">
        <v>120</v>
      </c>
    </row>
    <row r="218" spans="2:65" s="13" customFormat="1" ht="22.5">
      <c r="B218" s="155"/>
      <c r="D218" s="144" t="s">
        <v>131</v>
      </c>
      <c r="E218" s="156" t="s">
        <v>1</v>
      </c>
      <c r="F218" s="157" t="s">
        <v>418</v>
      </c>
      <c r="H218" s="158">
        <v>288</v>
      </c>
      <c r="I218" s="159"/>
      <c r="L218" s="155"/>
      <c r="M218" s="160"/>
      <c r="T218" s="161"/>
      <c r="AT218" s="156" t="s">
        <v>131</v>
      </c>
      <c r="AU218" s="156" t="s">
        <v>81</v>
      </c>
      <c r="AV218" s="13" t="s">
        <v>134</v>
      </c>
      <c r="AW218" s="13" t="s">
        <v>30</v>
      </c>
      <c r="AX218" s="13" t="s">
        <v>71</v>
      </c>
      <c r="AY218" s="156" t="s">
        <v>120</v>
      </c>
    </row>
    <row r="219" spans="2:65" s="12" customFormat="1">
      <c r="B219" s="148"/>
      <c r="D219" s="144"/>
      <c r="E219" s="149"/>
      <c r="F219" s="150" t="s">
        <v>838</v>
      </c>
      <c r="H219" s="151">
        <v>90</v>
      </c>
      <c r="I219" s="152"/>
      <c r="L219" s="148"/>
      <c r="M219" s="153"/>
      <c r="T219" s="154"/>
      <c r="AT219" s="149"/>
      <c r="AU219" s="149"/>
      <c r="AY219" s="149"/>
    </row>
    <row r="220" spans="2:65" s="13" customFormat="1" ht="22.5">
      <c r="B220" s="155"/>
      <c r="D220" s="144" t="s">
        <v>131</v>
      </c>
      <c r="E220" s="156" t="s">
        <v>1</v>
      </c>
      <c r="F220" s="157" t="s">
        <v>418</v>
      </c>
      <c r="H220" s="158">
        <v>90</v>
      </c>
      <c r="I220" s="159"/>
      <c r="L220" s="155"/>
      <c r="M220" s="160"/>
      <c r="T220" s="161"/>
      <c r="AT220" s="156" t="s">
        <v>131</v>
      </c>
      <c r="AU220" s="156" t="s">
        <v>81</v>
      </c>
      <c r="AV220" s="13" t="s">
        <v>134</v>
      </c>
      <c r="AW220" s="13" t="s">
        <v>30</v>
      </c>
      <c r="AX220" s="13" t="s">
        <v>71</v>
      </c>
      <c r="AY220" s="156" t="s">
        <v>120</v>
      </c>
    </row>
    <row r="221" spans="2:65" s="14" customFormat="1">
      <c r="B221" s="162"/>
      <c r="D221" s="144" t="s">
        <v>131</v>
      </c>
      <c r="E221" s="163" t="s">
        <v>1</v>
      </c>
      <c r="F221" s="164" t="s">
        <v>135</v>
      </c>
      <c r="H221" s="165">
        <v>378</v>
      </c>
      <c r="I221" s="166"/>
      <c r="L221" s="162"/>
      <c r="M221" s="167"/>
      <c r="T221" s="168"/>
      <c r="AT221" s="163" t="s">
        <v>131</v>
      </c>
      <c r="AU221" s="163" t="s">
        <v>81</v>
      </c>
      <c r="AV221" s="14" t="s">
        <v>127</v>
      </c>
      <c r="AW221" s="14" t="s">
        <v>30</v>
      </c>
      <c r="AX221" s="14" t="s">
        <v>79</v>
      </c>
      <c r="AY221" s="163" t="s">
        <v>120</v>
      </c>
    </row>
    <row r="222" spans="2:65" s="1" customFormat="1" ht="24.2" customHeight="1">
      <c r="B222" s="31"/>
      <c r="C222" s="131" t="s">
        <v>227</v>
      </c>
      <c r="D222" s="131" t="s">
        <v>122</v>
      </c>
      <c r="E222" s="132" t="s">
        <v>222</v>
      </c>
      <c r="F222" s="133" t="s">
        <v>223</v>
      </c>
      <c r="G222" s="134" t="s">
        <v>180</v>
      </c>
      <c r="H222" s="135">
        <v>1000</v>
      </c>
      <c r="I222" s="136"/>
      <c r="J222" s="137">
        <f>ROUND(I222*H222,2)</f>
        <v>0</v>
      </c>
      <c r="K222" s="133" t="s">
        <v>126</v>
      </c>
      <c r="L222" s="31"/>
      <c r="M222" s="138" t="s">
        <v>1</v>
      </c>
      <c r="N222" s="139" t="s">
        <v>39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127</v>
      </c>
      <c r="AT222" s="142" t="s">
        <v>122</v>
      </c>
      <c r="AU222" s="142" t="s">
        <v>81</v>
      </c>
      <c r="AY222" s="16" t="s">
        <v>120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6" t="s">
        <v>79</v>
      </c>
      <c r="BK222" s="143">
        <f>ROUND(I222*H222,2)</f>
        <v>0</v>
      </c>
      <c r="BL222" s="16" t="s">
        <v>127</v>
      </c>
      <c r="BM222" s="142" t="s">
        <v>423</v>
      </c>
    </row>
    <row r="223" spans="2:65" s="1" customFormat="1" ht="19.5">
      <c r="B223" s="31"/>
      <c r="D223" s="144" t="s">
        <v>129</v>
      </c>
      <c r="F223" s="145" t="s">
        <v>225</v>
      </c>
      <c r="I223" s="146"/>
      <c r="L223" s="31"/>
      <c r="M223" s="147"/>
      <c r="T223" s="53"/>
      <c r="AT223" s="16" t="s">
        <v>129</v>
      </c>
      <c r="AU223" s="16" t="s">
        <v>81</v>
      </c>
    </row>
    <row r="224" spans="2:65" s="12" customFormat="1">
      <c r="B224" s="148"/>
      <c r="D224" s="144" t="s">
        <v>131</v>
      </c>
      <c r="E224" s="149" t="s">
        <v>1</v>
      </c>
      <c r="F224" s="150" t="s">
        <v>424</v>
      </c>
      <c r="H224" s="151">
        <v>1000</v>
      </c>
      <c r="I224" s="152"/>
      <c r="L224" s="148"/>
      <c r="M224" s="153"/>
      <c r="T224" s="154"/>
      <c r="AT224" s="149" t="s">
        <v>131</v>
      </c>
      <c r="AU224" s="149" t="s">
        <v>81</v>
      </c>
      <c r="AV224" s="12" t="s">
        <v>81</v>
      </c>
      <c r="AW224" s="12" t="s">
        <v>30</v>
      </c>
      <c r="AX224" s="12" t="s">
        <v>71</v>
      </c>
      <c r="AY224" s="149" t="s">
        <v>120</v>
      </c>
    </row>
    <row r="225" spans="2:65" s="13" customFormat="1" ht="22.5">
      <c r="B225" s="155"/>
      <c r="D225" s="144" t="s">
        <v>131</v>
      </c>
      <c r="E225" s="156" t="s">
        <v>1</v>
      </c>
      <c r="F225" s="157" t="s">
        <v>425</v>
      </c>
      <c r="H225" s="158">
        <v>1000</v>
      </c>
      <c r="I225" s="159"/>
      <c r="L225" s="155"/>
      <c r="M225" s="160"/>
      <c r="T225" s="161"/>
      <c r="AT225" s="156" t="s">
        <v>131</v>
      </c>
      <c r="AU225" s="156" t="s">
        <v>81</v>
      </c>
      <c r="AV225" s="13" t="s">
        <v>134</v>
      </c>
      <c r="AW225" s="13" t="s">
        <v>30</v>
      </c>
      <c r="AX225" s="13" t="s">
        <v>71</v>
      </c>
      <c r="AY225" s="156" t="s">
        <v>120</v>
      </c>
    </row>
    <row r="226" spans="2:65" s="14" customFormat="1">
      <c r="B226" s="162"/>
      <c r="D226" s="144" t="s">
        <v>131</v>
      </c>
      <c r="E226" s="163" t="s">
        <v>1</v>
      </c>
      <c r="F226" s="164" t="s">
        <v>135</v>
      </c>
      <c r="H226" s="165">
        <v>1000</v>
      </c>
      <c r="I226" s="166"/>
      <c r="L226" s="162"/>
      <c r="M226" s="167"/>
      <c r="T226" s="168"/>
      <c r="AT226" s="163" t="s">
        <v>131</v>
      </c>
      <c r="AU226" s="163" t="s">
        <v>81</v>
      </c>
      <c r="AV226" s="14" t="s">
        <v>127</v>
      </c>
      <c r="AW226" s="14" t="s">
        <v>30</v>
      </c>
      <c r="AX226" s="14" t="s">
        <v>79</v>
      </c>
      <c r="AY226" s="163" t="s">
        <v>120</v>
      </c>
    </row>
    <row r="227" spans="2:65" s="1" customFormat="1" ht="24.2" customHeight="1">
      <c r="B227" s="31"/>
      <c r="C227" s="131" t="s">
        <v>237</v>
      </c>
      <c r="D227" s="131" t="s">
        <v>122</v>
      </c>
      <c r="E227" s="132" t="s">
        <v>228</v>
      </c>
      <c r="F227" s="133" t="s">
        <v>229</v>
      </c>
      <c r="G227" s="134" t="s">
        <v>180</v>
      </c>
      <c r="H227" s="135">
        <v>500</v>
      </c>
      <c r="I227" s="136"/>
      <c r="J227" s="137">
        <f>ROUND(I227*H227,2)</f>
        <v>0</v>
      </c>
      <c r="K227" s="133" t="s">
        <v>126</v>
      </c>
      <c r="L227" s="31"/>
      <c r="M227" s="138" t="s">
        <v>1</v>
      </c>
      <c r="N227" s="139" t="s">
        <v>39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127</v>
      </c>
      <c r="AT227" s="142" t="s">
        <v>122</v>
      </c>
      <c r="AU227" s="142" t="s">
        <v>81</v>
      </c>
      <c r="AY227" s="16" t="s">
        <v>120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6" t="s">
        <v>79</v>
      </c>
      <c r="BK227" s="143">
        <f>ROUND(I227*H227,2)</f>
        <v>0</v>
      </c>
      <c r="BL227" s="16" t="s">
        <v>127</v>
      </c>
      <c r="BM227" s="142" t="s">
        <v>426</v>
      </c>
    </row>
    <row r="228" spans="2:65" s="1" customFormat="1" ht="29.25">
      <c r="B228" s="31"/>
      <c r="D228" s="144" t="s">
        <v>129</v>
      </c>
      <c r="F228" s="145" t="s">
        <v>231</v>
      </c>
      <c r="I228" s="146"/>
      <c r="L228" s="31"/>
      <c r="M228" s="147"/>
      <c r="T228" s="53"/>
      <c r="AT228" s="16" t="s">
        <v>129</v>
      </c>
      <c r="AU228" s="16" t="s">
        <v>81</v>
      </c>
    </row>
    <row r="229" spans="2:65" s="12" customFormat="1">
      <c r="B229" s="148"/>
      <c r="D229" s="144" t="s">
        <v>131</v>
      </c>
      <c r="E229" s="149" t="s">
        <v>1</v>
      </c>
      <c r="F229" s="150" t="s">
        <v>201</v>
      </c>
      <c r="H229" s="151">
        <v>500</v>
      </c>
      <c r="I229" s="152"/>
      <c r="L229" s="148"/>
      <c r="M229" s="153"/>
      <c r="T229" s="154"/>
      <c r="AT229" s="149" t="s">
        <v>131</v>
      </c>
      <c r="AU229" s="149" t="s">
        <v>81</v>
      </c>
      <c r="AV229" s="12" t="s">
        <v>81</v>
      </c>
      <c r="AW229" s="12" t="s">
        <v>30</v>
      </c>
      <c r="AX229" s="12" t="s">
        <v>71</v>
      </c>
      <c r="AY229" s="149" t="s">
        <v>120</v>
      </c>
    </row>
    <row r="230" spans="2:65" s="13" customFormat="1" ht="22.5">
      <c r="B230" s="155"/>
      <c r="D230" s="144" t="s">
        <v>131</v>
      </c>
      <c r="E230" s="156" t="s">
        <v>1</v>
      </c>
      <c r="F230" s="157" t="s">
        <v>427</v>
      </c>
      <c r="H230" s="158">
        <v>500</v>
      </c>
      <c r="I230" s="159"/>
      <c r="L230" s="155"/>
      <c r="M230" s="160"/>
      <c r="T230" s="161"/>
      <c r="AT230" s="156" t="s">
        <v>131</v>
      </c>
      <c r="AU230" s="156" t="s">
        <v>81</v>
      </c>
      <c r="AV230" s="13" t="s">
        <v>134</v>
      </c>
      <c r="AW230" s="13" t="s">
        <v>30</v>
      </c>
      <c r="AX230" s="13" t="s">
        <v>71</v>
      </c>
      <c r="AY230" s="156" t="s">
        <v>120</v>
      </c>
    </row>
    <row r="231" spans="2:65" s="14" customFormat="1">
      <c r="B231" s="162"/>
      <c r="D231" s="144" t="s">
        <v>131</v>
      </c>
      <c r="E231" s="163" t="s">
        <v>1</v>
      </c>
      <c r="F231" s="164" t="s">
        <v>135</v>
      </c>
      <c r="H231" s="165">
        <v>500</v>
      </c>
      <c r="I231" s="166"/>
      <c r="L231" s="162"/>
      <c r="M231" s="167"/>
      <c r="T231" s="168"/>
      <c r="AT231" s="163" t="s">
        <v>131</v>
      </c>
      <c r="AU231" s="163" t="s">
        <v>81</v>
      </c>
      <c r="AV231" s="14" t="s">
        <v>127</v>
      </c>
      <c r="AW231" s="14" t="s">
        <v>30</v>
      </c>
      <c r="AX231" s="14" t="s">
        <v>79</v>
      </c>
      <c r="AY231" s="163" t="s">
        <v>120</v>
      </c>
    </row>
    <row r="232" spans="2:65" s="1" customFormat="1" ht="24.2" customHeight="1">
      <c r="B232" s="31"/>
      <c r="C232" s="131" t="s">
        <v>245</v>
      </c>
      <c r="D232" s="131" t="s">
        <v>122</v>
      </c>
      <c r="E232" s="132" t="s">
        <v>428</v>
      </c>
      <c r="F232" s="133" t="s">
        <v>429</v>
      </c>
      <c r="G232" s="134" t="s">
        <v>180</v>
      </c>
      <c r="H232" s="135">
        <v>1500</v>
      </c>
      <c r="I232" s="136"/>
      <c r="J232" s="137">
        <f>ROUND(I232*H232,2)</f>
        <v>0</v>
      </c>
      <c r="K232" s="133" t="s">
        <v>126</v>
      </c>
      <c r="L232" s="31"/>
      <c r="M232" s="138" t="s">
        <v>1</v>
      </c>
      <c r="N232" s="139" t="s">
        <v>39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127</v>
      </c>
      <c r="AT232" s="142" t="s">
        <v>122</v>
      </c>
      <c r="AU232" s="142" t="s">
        <v>81</v>
      </c>
      <c r="AY232" s="16" t="s">
        <v>120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6" t="s">
        <v>79</v>
      </c>
      <c r="BK232" s="143">
        <f>ROUND(I232*H232,2)</f>
        <v>0</v>
      </c>
      <c r="BL232" s="16" t="s">
        <v>127</v>
      </c>
      <c r="BM232" s="142" t="s">
        <v>430</v>
      </c>
    </row>
    <row r="233" spans="2:65" s="1" customFormat="1" ht="29.25">
      <c r="B233" s="31"/>
      <c r="D233" s="144" t="s">
        <v>129</v>
      </c>
      <c r="F233" s="145" t="s">
        <v>431</v>
      </c>
      <c r="I233" s="146"/>
      <c r="L233" s="31"/>
      <c r="M233" s="147"/>
      <c r="T233" s="53"/>
      <c r="AT233" s="16" t="s">
        <v>129</v>
      </c>
      <c r="AU233" s="16" t="s">
        <v>81</v>
      </c>
    </row>
    <row r="234" spans="2:65" s="12" customFormat="1">
      <c r="B234" s="148"/>
      <c r="D234" s="144" t="s">
        <v>131</v>
      </c>
      <c r="E234" s="149" t="s">
        <v>1</v>
      </c>
      <c r="F234" s="150" t="s">
        <v>432</v>
      </c>
      <c r="H234" s="151">
        <v>1500</v>
      </c>
      <c r="I234" s="152"/>
      <c r="L234" s="148"/>
      <c r="M234" s="153"/>
      <c r="T234" s="154"/>
      <c r="AT234" s="149" t="s">
        <v>131</v>
      </c>
      <c r="AU234" s="149" t="s">
        <v>81</v>
      </c>
      <c r="AV234" s="12" t="s">
        <v>81</v>
      </c>
      <c r="AW234" s="12" t="s">
        <v>30</v>
      </c>
      <c r="AX234" s="12" t="s">
        <v>71</v>
      </c>
      <c r="AY234" s="149" t="s">
        <v>120</v>
      </c>
    </row>
    <row r="235" spans="2:65" s="13" customFormat="1">
      <c r="B235" s="155"/>
      <c r="D235" s="144" t="s">
        <v>131</v>
      </c>
      <c r="E235" s="156" t="s">
        <v>1</v>
      </c>
      <c r="F235" s="157" t="s">
        <v>433</v>
      </c>
      <c r="H235" s="158">
        <v>1500</v>
      </c>
      <c r="I235" s="159"/>
      <c r="L235" s="155"/>
      <c r="M235" s="160"/>
      <c r="T235" s="161"/>
      <c r="AT235" s="156" t="s">
        <v>131</v>
      </c>
      <c r="AU235" s="156" t="s">
        <v>81</v>
      </c>
      <c r="AV235" s="13" t="s">
        <v>134</v>
      </c>
      <c r="AW235" s="13" t="s">
        <v>30</v>
      </c>
      <c r="AX235" s="13" t="s">
        <v>71</v>
      </c>
      <c r="AY235" s="156" t="s">
        <v>120</v>
      </c>
    </row>
    <row r="236" spans="2:65" s="14" customFormat="1">
      <c r="B236" s="162"/>
      <c r="D236" s="144" t="s">
        <v>131</v>
      </c>
      <c r="E236" s="163" t="s">
        <v>1</v>
      </c>
      <c r="F236" s="164" t="s">
        <v>135</v>
      </c>
      <c r="H236" s="165">
        <v>1500</v>
      </c>
      <c r="I236" s="166"/>
      <c r="L236" s="162"/>
      <c r="M236" s="167"/>
      <c r="T236" s="168"/>
      <c r="AT236" s="163" t="s">
        <v>131</v>
      </c>
      <c r="AU236" s="163" t="s">
        <v>81</v>
      </c>
      <c r="AV236" s="14" t="s">
        <v>127</v>
      </c>
      <c r="AW236" s="14" t="s">
        <v>30</v>
      </c>
      <c r="AX236" s="14" t="s">
        <v>79</v>
      </c>
      <c r="AY236" s="163" t="s">
        <v>120</v>
      </c>
    </row>
    <row r="237" spans="2:65" s="1" customFormat="1" ht="16.5" customHeight="1">
      <c r="B237" s="31"/>
      <c r="C237" s="131" t="s">
        <v>251</v>
      </c>
      <c r="D237" s="131" t="s">
        <v>122</v>
      </c>
      <c r="E237" s="132" t="s">
        <v>238</v>
      </c>
      <c r="F237" s="133" t="s">
        <v>239</v>
      </c>
      <c r="G237" s="134" t="s">
        <v>180</v>
      </c>
      <c r="H237" s="135">
        <v>1000</v>
      </c>
      <c r="I237" s="136"/>
      <c r="J237" s="137">
        <f>ROUND(I237*H237,2)</f>
        <v>0</v>
      </c>
      <c r="K237" s="133" t="s">
        <v>126</v>
      </c>
      <c r="L237" s="31"/>
      <c r="M237" s="138" t="s">
        <v>1</v>
      </c>
      <c r="N237" s="139" t="s">
        <v>39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127</v>
      </c>
      <c r="AT237" s="142" t="s">
        <v>122</v>
      </c>
      <c r="AU237" s="142" t="s">
        <v>81</v>
      </c>
      <c r="AY237" s="16" t="s">
        <v>120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6" t="s">
        <v>79</v>
      </c>
      <c r="BK237" s="143">
        <f>ROUND(I237*H237,2)</f>
        <v>0</v>
      </c>
      <c r="BL237" s="16" t="s">
        <v>127</v>
      </c>
      <c r="BM237" s="142" t="s">
        <v>434</v>
      </c>
    </row>
    <row r="238" spans="2:65" s="1" customFormat="1" ht="19.5">
      <c r="B238" s="31"/>
      <c r="D238" s="144" t="s">
        <v>129</v>
      </c>
      <c r="F238" s="145" t="s">
        <v>241</v>
      </c>
      <c r="I238" s="146"/>
      <c r="L238" s="31"/>
      <c r="M238" s="147"/>
      <c r="T238" s="53"/>
      <c r="AT238" s="16" t="s">
        <v>129</v>
      </c>
      <c r="AU238" s="16" t="s">
        <v>81</v>
      </c>
    </row>
    <row r="239" spans="2:65" s="12" customFormat="1">
      <c r="B239" s="148"/>
      <c r="D239" s="144" t="s">
        <v>131</v>
      </c>
      <c r="E239" s="149" t="s">
        <v>1</v>
      </c>
      <c r="F239" s="150" t="s">
        <v>435</v>
      </c>
      <c r="H239" s="151">
        <v>1000</v>
      </c>
      <c r="I239" s="152"/>
      <c r="L239" s="148"/>
      <c r="M239" s="153"/>
      <c r="T239" s="154"/>
      <c r="AT239" s="149" t="s">
        <v>131</v>
      </c>
      <c r="AU239" s="149" t="s">
        <v>81</v>
      </c>
      <c r="AV239" s="12" t="s">
        <v>81</v>
      </c>
      <c r="AW239" s="12" t="s">
        <v>30</v>
      </c>
      <c r="AX239" s="12" t="s">
        <v>71</v>
      </c>
      <c r="AY239" s="149" t="s">
        <v>120</v>
      </c>
    </row>
    <row r="240" spans="2:65" s="13" customFormat="1" ht="22.5">
      <c r="B240" s="155"/>
      <c r="D240" s="144" t="s">
        <v>131</v>
      </c>
      <c r="E240" s="156" t="s">
        <v>1</v>
      </c>
      <c r="F240" s="157" t="s">
        <v>436</v>
      </c>
      <c r="H240" s="158">
        <v>1000</v>
      </c>
      <c r="I240" s="159"/>
      <c r="L240" s="155"/>
      <c r="M240" s="160"/>
      <c r="T240" s="161"/>
      <c r="AT240" s="156" t="s">
        <v>131</v>
      </c>
      <c r="AU240" s="156" t="s">
        <v>81</v>
      </c>
      <c r="AV240" s="13" t="s">
        <v>134</v>
      </c>
      <c r="AW240" s="13" t="s">
        <v>30</v>
      </c>
      <c r="AX240" s="13" t="s">
        <v>71</v>
      </c>
      <c r="AY240" s="156" t="s">
        <v>120</v>
      </c>
    </row>
    <row r="241" spans="2:65" s="14" customFormat="1">
      <c r="B241" s="162"/>
      <c r="D241" s="144" t="s">
        <v>131</v>
      </c>
      <c r="E241" s="163" t="s">
        <v>1</v>
      </c>
      <c r="F241" s="164" t="s">
        <v>135</v>
      </c>
      <c r="H241" s="165">
        <v>1000</v>
      </c>
      <c r="I241" s="166"/>
      <c r="L241" s="162"/>
      <c r="M241" s="167"/>
      <c r="T241" s="168"/>
      <c r="AT241" s="163" t="s">
        <v>131</v>
      </c>
      <c r="AU241" s="163" t="s">
        <v>81</v>
      </c>
      <c r="AV241" s="14" t="s">
        <v>127</v>
      </c>
      <c r="AW241" s="14" t="s">
        <v>30</v>
      </c>
      <c r="AX241" s="14" t="s">
        <v>79</v>
      </c>
      <c r="AY241" s="163" t="s">
        <v>120</v>
      </c>
    </row>
    <row r="242" spans="2:65" s="1" customFormat="1" ht="24.2" customHeight="1">
      <c r="B242" s="31"/>
      <c r="C242" s="131" t="s">
        <v>258</v>
      </c>
      <c r="D242" s="131" t="s">
        <v>122</v>
      </c>
      <c r="E242" s="132" t="s">
        <v>437</v>
      </c>
      <c r="F242" s="133" t="s">
        <v>438</v>
      </c>
      <c r="G242" s="134" t="s">
        <v>125</v>
      </c>
      <c r="H242" s="135">
        <v>535.125</v>
      </c>
      <c r="I242" s="136"/>
      <c r="J242" s="137">
        <f>ROUND(I242*H242,2)</f>
        <v>0</v>
      </c>
      <c r="K242" s="133" t="s">
        <v>126</v>
      </c>
      <c r="L242" s="31"/>
      <c r="M242" s="138" t="s">
        <v>1</v>
      </c>
      <c r="N242" s="139" t="s">
        <v>39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127</v>
      </c>
      <c r="AT242" s="142" t="s">
        <v>122</v>
      </c>
      <c r="AU242" s="142" t="s">
        <v>81</v>
      </c>
      <c r="AY242" s="16" t="s">
        <v>120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6" t="s">
        <v>79</v>
      </c>
      <c r="BK242" s="143">
        <f>ROUND(I242*H242,2)</f>
        <v>0</v>
      </c>
      <c r="BL242" s="16" t="s">
        <v>127</v>
      </c>
      <c r="BM242" s="142" t="s">
        <v>439</v>
      </c>
    </row>
    <row r="243" spans="2:65" s="1" customFormat="1" ht="19.5">
      <c r="B243" s="31"/>
      <c r="D243" s="144" t="s">
        <v>129</v>
      </c>
      <c r="F243" s="145" t="s">
        <v>440</v>
      </c>
      <c r="I243" s="146"/>
      <c r="L243" s="31"/>
      <c r="M243" s="147"/>
      <c r="T243" s="53"/>
      <c r="AT243" s="16" t="s">
        <v>129</v>
      </c>
      <c r="AU243" s="16" t="s">
        <v>81</v>
      </c>
    </row>
    <row r="244" spans="2:65" s="12" customFormat="1">
      <c r="B244" s="148"/>
      <c r="D244" s="144" t="s">
        <v>131</v>
      </c>
      <c r="E244" s="149" t="s">
        <v>1</v>
      </c>
      <c r="F244" s="150" t="s">
        <v>441</v>
      </c>
      <c r="H244" s="151">
        <v>70</v>
      </c>
      <c r="I244" s="152"/>
      <c r="L244" s="148"/>
      <c r="M244" s="153"/>
      <c r="T244" s="154"/>
      <c r="AT244" s="149" t="s">
        <v>131</v>
      </c>
      <c r="AU244" s="149" t="s">
        <v>81</v>
      </c>
      <c r="AV244" s="12" t="s">
        <v>81</v>
      </c>
      <c r="AW244" s="12" t="s">
        <v>30</v>
      </c>
      <c r="AX244" s="12" t="s">
        <v>71</v>
      </c>
      <c r="AY244" s="149" t="s">
        <v>120</v>
      </c>
    </row>
    <row r="245" spans="2:65" s="13" customFormat="1" ht="22.5">
      <c r="B245" s="155"/>
      <c r="D245" s="144" t="s">
        <v>131</v>
      </c>
      <c r="E245" s="156" t="s">
        <v>1</v>
      </c>
      <c r="F245" s="157" t="s">
        <v>442</v>
      </c>
      <c r="H245" s="158">
        <v>70</v>
      </c>
      <c r="I245" s="159"/>
      <c r="L245" s="155"/>
      <c r="M245" s="160"/>
      <c r="T245" s="161"/>
      <c r="AT245" s="156" t="s">
        <v>131</v>
      </c>
      <c r="AU245" s="156" t="s">
        <v>81</v>
      </c>
      <c r="AV245" s="13" t="s">
        <v>134</v>
      </c>
      <c r="AW245" s="13" t="s">
        <v>30</v>
      </c>
      <c r="AX245" s="13" t="s">
        <v>71</v>
      </c>
      <c r="AY245" s="156" t="s">
        <v>120</v>
      </c>
    </row>
    <row r="246" spans="2:65" s="12" customFormat="1">
      <c r="B246" s="148"/>
      <c r="D246" s="144" t="s">
        <v>131</v>
      </c>
      <c r="E246" s="149" t="s">
        <v>1</v>
      </c>
      <c r="F246" s="150" t="s">
        <v>443</v>
      </c>
      <c r="H246" s="151">
        <v>25.125</v>
      </c>
      <c r="I246" s="152"/>
      <c r="L246" s="148"/>
      <c r="M246" s="153"/>
      <c r="T246" s="154"/>
      <c r="AT246" s="149" t="s">
        <v>131</v>
      </c>
      <c r="AU246" s="149" t="s">
        <v>81</v>
      </c>
      <c r="AV246" s="12" t="s">
        <v>81</v>
      </c>
      <c r="AW246" s="12" t="s">
        <v>30</v>
      </c>
      <c r="AX246" s="12" t="s">
        <v>71</v>
      </c>
      <c r="AY246" s="149" t="s">
        <v>120</v>
      </c>
    </row>
    <row r="247" spans="2:65" s="13" customFormat="1" ht="22.5">
      <c r="B247" s="155"/>
      <c r="D247" s="144" t="s">
        <v>131</v>
      </c>
      <c r="E247" s="156" t="s">
        <v>1</v>
      </c>
      <c r="F247" s="157" t="s">
        <v>444</v>
      </c>
      <c r="H247" s="158">
        <v>25.125</v>
      </c>
      <c r="I247" s="159"/>
      <c r="L247" s="155"/>
      <c r="M247" s="160"/>
      <c r="T247" s="161"/>
      <c r="AT247" s="156" t="s">
        <v>131</v>
      </c>
      <c r="AU247" s="156" t="s">
        <v>81</v>
      </c>
      <c r="AV247" s="13" t="s">
        <v>134</v>
      </c>
      <c r="AW247" s="13" t="s">
        <v>30</v>
      </c>
      <c r="AX247" s="13" t="s">
        <v>71</v>
      </c>
      <c r="AY247" s="156" t="s">
        <v>120</v>
      </c>
    </row>
    <row r="248" spans="2:65" s="12" customFormat="1">
      <c r="B248" s="148"/>
      <c r="D248" s="144" t="s">
        <v>131</v>
      </c>
      <c r="E248" s="149" t="s">
        <v>1</v>
      </c>
      <c r="F248" s="150" t="s">
        <v>445</v>
      </c>
      <c r="H248" s="151">
        <v>190</v>
      </c>
      <c r="I248" s="152"/>
      <c r="L248" s="148"/>
      <c r="M248" s="153"/>
      <c r="T248" s="154"/>
      <c r="AT248" s="149" t="s">
        <v>131</v>
      </c>
      <c r="AU248" s="149" t="s">
        <v>81</v>
      </c>
      <c r="AV248" s="12" t="s">
        <v>81</v>
      </c>
      <c r="AW248" s="12" t="s">
        <v>30</v>
      </c>
      <c r="AX248" s="12" t="s">
        <v>71</v>
      </c>
      <c r="AY248" s="149" t="s">
        <v>120</v>
      </c>
    </row>
    <row r="249" spans="2:65" s="13" customFormat="1" ht="22.5">
      <c r="B249" s="155"/>
      <c r="D249" s="144" t="s">
        <v>131</v>
      </c>
      <c r="E249" s="156" t="s">
        <v>1</v>
      </c>
      <c r="F249" s="157" t="s">
        <v>446</v>
      </c>
      <c r="H249" s="158">
        <v>190</v>
      </c>
      <c r="I249" s="159"/>
      <c r="L249" s="155"/>
      <c r="M249" s="160"/>
      <c r="T249" s="161"/>
      <c r="AT249" s="156" t="s">
        <v>131</v>
      </c>
      <c r="AU249" s="156" t="s">
        <v>81</v>
      </c>
      <c r="AV249" s="13" t="s">
        <v>134</v>
      </c>
      <c r="AW249" s="13" t="s">
        <v>30</v>
      </c>
      <c r="AX249" s="13" t="s">
        <v>71</v>
      </c>
      <c r="AY249" s="156" t="s">
        <v>120</v>
      </c>
    </row>
    <row r="250" spans="2:65" s="12" customFormat="1">
      <c r="B250" s="148"/>
      <c r="D250" s="144" t="s">
        <v>131</v>
      </c>
      <c r="E250" s="149" t="s">
        <v>1</v>
      </c>
      <c r="F250" s="150" t="s">
        <v>447</v>
      </c>
      <c r="H250" s="151">
        <v>250</v>
      </c>
      <c r="I250" s="152"/>
      <c r="L250" s="148"/>
      <c r="M250" s="153"/>
      <c r="T250" s="154"/>
      <c r="AT250" s="149" t="s">
        <v>131</v>
      </c>
      <c r="AU250" s="149" t="s">
        <v>81</v>
      </c>
      <c r="AV250" s="12" t="s">
        <v>81</v>
      </c>
      <c r="AW250" s="12" t="s">
        <v>30</v>
      </c>
      <c r="AX250" s="12" t="s">
        <v>71</v>
      </c>
      <c r="AY250" s="149" t="s">
        <v>120</v>
      </c>
    </row>
    <row r="251" spans="2:65" s="13" customFormat="1" ht="22.5">
      <c r="B251" s="155"/>
      <c r="D251" s="144" t="s">
        <v>131</v>
      </c>
      <c r="E251" s="156" t="s">
        <v>1</v>
      </c>
      <c r="F251" s="157" t="s">
        <v>448</v>
      </c>
      <c r="H251" s="158">
        <v>250</v>
      </c>
      <c r="I251" s="159"/>
      <c r="L251" s="155"/>
      <c r="M251" s="160"/>
      <c r="T251" s="161"/>
      <c r="AT251" s="156" t="s">
        <v>131</v>
      </c>
      <c r="AU251" s="156" t="s">
        <v>81</v>
      </c>
      <c r="AV251" s="13" t="s">
        <v>134</v>
      </c>
      <c r="AW251" s="13" t="s">
        <v>30</v>
      </c>
      <c r="AX251" s="13" t="s">
        <v>71</v>
      </c>
      <c r="AY251" s="156" t="s">
        <v>120</v>
      </c>
    </row>
    <row r="252" spans="2:65" s="14" customFormat="1">
      <c r="B252" s="162"/>
      <c r="D252" s="144" t="s">
        <v>131</v>
      </c>
      <c r="E252" s="163" t="s">
        <v>1</v>
      </c>
      <c r="F252" s="164" t="s">
        <v>135</v>
      </c>
      <c r="H252" s="165">
        <v>535.125</v>
      </c>
      <c r="I252" s="166"/>
      <c r="L252" s="162"/>
      <c r="M252" s="167"/>
      <c r="T252" s="168"/>
      <c r="AT252" s="163" t="s">
        <v>131</v>
      </c>
      <c r="AU252" s="163" t="s">
        <v>81</v>
      </c>
      <c r="AV252" s="14" t="s">
        <v>127</v>
      </c>
      <c r="AW252" s="14" t="s">
        <v>30</v>
      </c>
      <c r="AX252" s="14" t="s">
        <v>79</v>
      </c>
      <c r="AY252" s="163" t="s">
        <v>120</v>
      </c>
    </row>
    <row r="253" spans="2:65" s="1" customFormat="1" ht="24.2" customHeight="1">
      <c r="B253" s="31"/>
      <c r="C253" s="131" t="s">
        <v>267</v>
      </c>
      <c r="D253" s="131" t="s">
        <v>122</v>
      </c>
      <c r="E253" s="132" t="s">
        <v>268</v>
      </c>
      <c r="F253" s="133" t="s">
        <v>269</v>
      </c>
      <c r="G253" s="134" t="s">
        <v>125</v>
      </c>
      <c r="H253" s="135">
        <v>580</v>
      </c>
      <c r="I253" s="136"/>
      <c r="J253" s="137">
        <f>ROUND(I253*H253,2)</f>
        <v>0</v>
      </c>
      <c r="K253" s="133" t="s">
        <v>126</v>
      </c>
      <c r="L253" s="31"/>
      <c r="M253" s="138" t="s">
        <v>1</v>
      </c>
      <c r="N253" s="139" t="s">
        <v>39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127</v>
      </c>
      <c r="AT253" s="142" t="s">
        <v>122</v>
      </c>
      <c r="AU253" s="142" t="s">
        <v>81</v>
      </c>
      <c r="AY253" s="16" t="s">
        <v>120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6" t="s">
        <v>79</v>
      </c>
      <c r="BK253" s="143">
        <f>ROUND(I253*H253,2)</f>
        <v>0</v>
      </c>
      <c r="BL253" s="16" t="s">
        <v>127</v>
      </c>
      <c r="BM253" s="142" t="s">
        <v>449</v>
      </c>
    </row>
    <row r="254" spans="2:65" s="1" customFormat="1" ht="29.25">
      <c r="B254" s="31"/>
      <c r="D254" s="144" t="s">
        <v>129</v>
      </c>
      <c r="F254" s="145" t="s">
        <v>271</v>
      </c>
      <c r="I254" s="146"/>
      <c r="L254" s="31"/>
      <c r="M254" s="147"/>
      <c r="T254" s="53"/>
      <c r="AT254" s="16" t="s">
        <v>129</v>
      </c>
      <c r="AU254" s="16" t="s">
        <v>81</v>
      </c>
    </row>
    <row r="255" spans="2:65" s="12" customFormat="1">
      <c r="B255" s="148"/>
      <c r="D255" s="144" t="s">
        <v>131</v>
      </c>
      <c r="E255" s="149" t="s">
        <v>1</v>
      </c>
      <c r="F255" s="150" t="s">
        <v>347</v>
      </c>
      <c r="H255" s="151">
        <v>230</v>
      </c>
      <c r="I255" s="152"/>
      <c r="L255" s="148"/>
      <c r="M255" s="153"/>
      <c r="T255" s="154"/>
      <c r="AT255" s="149" t="s">
        <v>131</v>
      </c>
      <c r="AU255" s="149" t="s">
        <v>81</v>
      </c>
      <c r="AV255" s="12" t="s">
        <v>81</v>
      </c>
      <c r="AW255" s="12" t="s">
        <v>30</v>
      </c>
      <c r="AX255" s="12" t="s">
        <v>71</v>
      </c>
      <c r="AY255" s="149" t="s">
        <v>120</v>
      </c>
    </row>
    <row r="256" spans="2:65" s="13" customFormat="1" ht="22.5">
      <c r="B256" s="155"/>
      <c r="D256" s="144" t="s">
        <v>131</v>
      </c>
      <c r="E256" s="156" t="s">
        <v>1</v>
      </c>
      <c r="F256" s="157" t="s">
        <v>450</v>
      </c>
      <c r="H256" s="158">
        <v>230</v>
      </c>
      <c r="I256" s="159"/>
      <c r="L256" s="155"/>
      <c r="M256" s="160"/>
      <c r="T256" s="161"/>
      <c r="AT256" s="156" t="s">
        <v>131</v>
      </c>
      <c r="AU256" s="156" t="s">
        <v>81</v>
      </c>
      <c r="AV256" s="13" t="s">
        <v>134</v>
      </c>
      <c r="AW256" s="13" t="s">
        <v>30</v>
      </c>
      <c r="AX256" s="13" t="s">
        <v>71</v>
      </c>
      <c r="AY256" s="156" t="s">
        <v>120</v>
      </c>
    </row>
    <row r="257" spans="2:65" s="12" customFormat="1">
      <c r="B257" s="148"/>
      <c r="D257" s="144" t="s">
        <v>131</v>
      </c>
      <c r="E257" s="149" t="s">
        <v>1</v>
      </c>
      <c r="F257" s="150" t="s">
        <v>351</v>
      </c>
      <c r="H257" s="151">
        <v>350</v>
      </c>
      <c r="I257" s="152"/>
      <c r="L257" s="148"/>
      <c r="M257" s="153"/>
      <c r="T257" s="154"/>
      <c r="AT257" s="149" t="s">
        <v>131</v>
      </c>
      <c r="AU257" s="149" t="s">
        <v>81</v>
      </c>
      <c r="AV257" s="12" t="s">
        <v>81</v>
      </c>
      <c r="AW257" s="12" t="s">
        <v>30</v>
      </c>
      <c r="AX257" s="12" t="s">
        <v>71</v>
      </c>
      <c r="AY257" s="149" t="s">
        <v>120</v>
      </c>
    </row>
    <row r="258" spans="2:65" s="13" customFormat="1" ht="22.5">
      <c r="B258" s="155"/>
      <c r="D258" s="144" t="s">
        <v>131</v>
      </c>
      <c r="E258" s="156" t="s">
        <v>1</v>
      </c>
      <c r="F258" s="157" t="s">
        <v>451</v>
      </c>
      <c r="H258" s="158">
        <v>350</v>
      </c>
      <c r="I258" s="159"/>
      <c r="L258" s="155"/>
      <c r="M258" s="160"/>
      <c r="T258" s="161"/>
      <c r="AT258" s="156" t="s">
        <v>131</v>
      </c>
      <c r="AU258" s="156" t="s">
        <v>81</v>
      </c>
      <c r="AV258" s="13" t="s">
        <v>134</v>
      </c>
      <c r="AW258" s="13" t="s">
        <v>30</v>
      </c>
      <c r="AX258" s="13" t="s">
        <v>71</v>
      </c>
      <c r="AY258" s="156" t="s">
        <v>120</v>
      </c>
    </row>
    <row r="259" spans="2:65" s="14" customFormat="1">
      <c r="B259" s="162"/>
      <c r="D259" s="144" t="s">
        <v>131</v>
      </c>
      <c r="E259" s="163" t="s">
        <v>1</v>
      </c>
      <c r="F259" s="164" t="s">
        <v>135</v>
      </c>
      <c r="H259" s="165">
        <v>580</v>
      </c>
      <c r="I259" s="166"/>
      <c r="L259" s="162"/>
      <c r="M259" s="167"/>
      <c r="T259" s="168"/>
      <c r="AT259" s="163" t="s">
        <v>131</v>
      </c>
      <c r="AU259" s="163" t="s">
        <v>81</v>
      </c>
      <c r="AV259" s="14" t="s">
        <v>127</v>
      </c>
      <c r="AW259" s="14" t="s">
        <v>30</v>
      </c>
      <c r="AX259" s="14" t="s">
        <v>79</v>
      </c>
      <c r="AY259" s="163" t="s">
        <v>120</v>
      </c>
    </row>
    <row r="260" spans="2:65" s="1" customFormat="1" ht="16.5" customHeight="1">
      <c r="B260" s="31"/>
      <c r="C260" s="131" t="s">
        <v>7</v>
      </c>
      <c r="D260" s="131" t="s">
        <v>122</v>
      </c>
      <c r="E260" s="132" t="s">
        <v>452</v>
      </c>
      <c r="F260" s="133" t="s">
        <v>453</v>
      </c>
      <c r="G260" s="134" t="s">
        <v>277</v>
      </c>
      <c r="H260" s="135">
        <v>2</v>
      </c>
      <c r="I260" s="136"/>
      <c r="J260" s="137">
        <f>ROUND(I260*H260,2)</f>
        <v>0</v>
      </c>
      <c r="K260" s="133" t="s">
        <v>1</v>
      </c>
      <c r="L260" s="31"/>
      <c r="M260" s="138" t="s">
        <v>1</v>
      </c>
      <c r="N260" s="139" t="s">
        <v>39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127</v>
      </c>
      <c r="AT260" s="142" t="s">
        <v>122</v>
      </c>
      <c r="AU260" s="142" t="s">
        <v>81</v>
      </c>
      <c r="AY260" s="16" t="s">
        <v>120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6" t="s">
        <v>79</v>
      </c>
      <c r="BK260" s="143">
        <f>ROUND(I260*H260,2)</f>
        <v>0</v>
      </c>
      <c r="BL260" s="16" t="s">
        <v>127</v>
      </c>
      <c r="BM260" s="142" t="s">
        <v>454</v>
      </c>
    </row>
    <row r="261" spans="2:65" s="1" customFormat="1">
      <c r="B261" s="31"/>
      <c r="D261" s="144" t="s">
        <v>129</v>
      </c>
      <c r="F261" s="145" t="s">
        <v>455</v>
      </c>
      <c r="I261" s="146"/>
      <c r="L261" s="31"/>
      <c r="M261" s="147"/>
      <c r="T261" s="53"/>
      <c r="AT261" s="16" t="s">
        <v>129</v>
      </c>
      <c r="AU261" s="16" t="s">
        <v>81</v>
      </c>
    </row>
    <row r="262" spans="2:65" s="1" customFormat="1" ht="97.5">
      <c r="B262" s="31"/>
      <c r="D262" s="144" t="s">
        <v>279</v>
      </c>
      <c r="F262" s="169" t="s">
        <v>456</v>
      </c>
      <c r="I262" s="146"/>
      <c r="L262" s="31"/>
      <c r="M262" s="147"/>
      <c r="T262" s="53"/>
      <c r="AT262" s="16" t="s">
        <v>279</v>
      </c>
      <c r="AU262" s="16" t="s">
        <v>81</v>
      </c>
    </row>
    <row r="263" spans="2:65" s="12" customFormat="1">
      <c r="B263" s="148"/>
      <c r="D263" s="144" t="s">
        <v>131</v>
      </c>
      <c r="E263" s="149" t="s">
        <v>1</v>
      </c>
      <c r="F263" s="150" t="s">
        <v>81</v>
      </c>
      <c r="H263" s="151">
        <v>2</v>
      </c>
      <c r="I263" s="152"/>
      <c r="L263" s="148"/>
      <c r="M263" s="153"/>
      <c r="T263" s="154"/>
      <c r="AT263" s="149" t="s">
        <v>131</v>
      </c>
      <c r="AU263" s="149" t="s">
        <v>81</v>
      </c>
      <c r="AV263" s="12" t="s">
        <v>81</v>
      </c>
      <c r="AW263" s="12" t="s">
        <v>30</v>
      </c>
      <c r="AX263" s="12" t="s">
        <v>71</v>
      </c>
      <c r="AY263" s="149" t="s">
        <v>120</v>
      </c>
    </row>
    <row r="264" spans="2:65" s="13" customFormat="1">
      <c r="B264" s="155"/>
      <c r="D264" s="144" t="s">
        <v>131</v>
      </c>
      <c r="E264" s="156" t="s">
        <v>1</v>
      </c>
      <c r="F264" s="157" t="s">
        <v>457</v>
      </c>
      <c r="H264" s="158">
        <v>2</v>
      </c>
      <c r="I264" s="159"/>
      <c r="L264" s="155"/>
      <c r="M264" s="160"/>
      <c r="T264" s="161"/>
      <c r="AT264" s="156" t="s">
        <v>131</v>
      </c>
      <c r="AU264" s="156" t="s">
        <v>81</v>
      </c>
      <c r="AV264" s="13" t="s">
        <v>134</v>
      </c>
      <c r="AW264" s="13" t="s">
        <v>30</v>
      </c>
      <c r="AX264" s="13" t="s">
        <v>71</v>
      </c>
      <c r="AY264" s="156" t="s">
        <v>120</v>
      </c>
    </row>
    <row r="265" spans="2:65" s="14" customFormat="1">
      <c r="B265" s="162"/>
      <c r="D265" s="144" t="s">
        <v>131</v>
      </c>
      <c r="E265" s="163" t="s">
        <v>1</v>
      </c>
      <c r="F265" s="164" t="s">
        <v>135</v>
      </c>
      <c r="H265" s="165">
        <v>2</v>
      </c>
      <c r="I265" s="166"/>
      <c r="L265" s="162"/>
      <c r="M265" s="167"/>
      <c r="T265" s="168"/>
      <c r="AT265" s="163" t="s">
        <v>131</v>
      </c>
      <c r="AU265" s="163" t="s">
        <v>81</v>
      </c>
      <c r="AV265" s="14" t="s">
        <v>127</v>
      </c>
      <c r="AW265" s="14" t="s">
        <v>30</v>
      </c>
      <c r="AX265" s="14" t="s">
        <v>79</v>
      </c>
      <c r="AY265" s="163" t="s">
        <v>120</v>
      </c>
    </row>
    <row r="266" spans="2:65" s="11" customFormat="1" ht="22.9" customHeight="1">
      <c r="B266" s="119"/>
      <c r="D266" s="120" t="s">
        <v>70</v>
      </c>
      <c r="E266" s="129" t="s">
        <v>81</v>
      </c>
      <c r="F266" s="129" t="s">
        <v>458</v>
      </c>
      <c r="I266" s="122"/>
      <c r="J266" s="130">
        <f>BK266</f>
        <v>0</v>
      </c>
      <c r="L266" s="119"/>
      <c r="M266" s="124"/>
      <c r="P266" s="125">
        <f>SUM(P267:P275)</f>
        <v>0</v>
      </c>
      <c r="R266" s="125">
        <f>SUM(R267:R275)</f>
        <v>4.8095999999999998E-3</v>
      </c>
      <c r="T266" s="126">
        <f>SUM(T267:T275)</f>
        <v>0</v>
      </c>
      <c r="AR266" s="120" t="s">
        <v>79</v>
      </c>
      <c r="AT266" s="127" t="s">
        <v>70</v>
      </c>
      <c r="AU266" s="127" t="s">
        <v>79</v>
      </c>
      <c r="AY266" s="120" t="s">
        <v>120</v>
      </c>
      <c r="BK266" s="128">
        <f>SUM(BK267:BK275)</f>
        <v>0</v>
      </c>
    </row>
    <row r="267" spans="2:65" s="1" customFormat="1" ht="24.2" customHeight="1">
      <c r="B267" s="31"/>
      <c r="C267" s="131" t="s">
        <v>282</v>
      </c>
      <c r="D267" s="131" t="s">
        <v>122</v>
      </c>
      <c r="E267" s="132" t="s">
        <v>459</v>
      </c>
      <c r="F267" s="133" t="s">
        <v>460</v>
      </c>
      <c r="G267" s="134" t="s">
        <v>376</v>
      </c>
      <c r="H267" s="135">
        <v>160</v>
      </c>
      <c r="I267" s="136"/>
      <c r="J267" s="137">
        <f>ROUND(I267*H267,2)</f>
        <v>0</v>
      </c>
      <c r="K267" s="133" t="s">
        <v>126</v>
      </c>
      <c r="L267" s="31"/>
      <c r="M267" s="138" t="s">
        <v>1</v>
      </c>
      <c r="N267" s="139" t="s">
        <v>39</v>
      </c>
      <c r="P267" s="140">
        <f>O267*H267</f>
        <v>0</v>
      </c>
      <c r="Q267" s="140">
        <v>3.006E-5</v>
      </c>
      <c r="R267" s="140">
        <f>Q267*H267</f>
        <v>4.8095999999999998E-3</v>
      </c>
      <c r="S267" s="140">
        <v>0</v>
      </c>
      <c r="T267" s="141">
        <f>S267*H267</f>
        <v>0</v>
      </c>
      <c r="AR267" s="142" t="s">
        <v>127</v>
      </c>
      <c r="AT267" s="142" t="s">
        <v>122</v>
      </c>
      <c r="AU267" s="142" t="s">
        <v>81</v>
      </c>
      <c r="AY267" s="16" t="s">
        <v>120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6" t="s">
        <v>79</v>
      </c>
      <c r="BK267" s="143">
        <f>ROUND(I267*H267,2)</f>
        <v>0</v>
      </c>
      <c r="BL267" s="16" t="s">
        <v>127</v>
      </c>
      <c r="BM267" s="142" t="s">
        <v>461</v>
      </c>
    </row>
    <row r="268" spans="2:65" s="1" customFormat="1" ht="19.5">
      <c r="B268" s="31"/>
      <c r="D268" s="144" t="s">
        <v>129</v>
      </c>
      <c r="F268" s="145" t="s">
        <v>462</v>
      </c>
      <c r="I268" s="146"/>
      <c r="L268" s="31"/>
      <c r="M268" s="147"/>
      <c r="T268" s="53"/>
      <c r="AT268" s="16" t="s">
        <v>129</v>
      </c>
      <c r="AU268" s="16" t="s">
        <v>81</v>
      </c>
    </row>
    <row r="269" spans="2:65" s="12" customFormat="1">
      <c r="B269" s="148"/>
      <c r="D269" s="144" t="s">
        <v>131</v>
      </c>
      <c r="E269" s="149" t="s">
        <v>1</v>
      </c>
      <c r="F269" s="150" t="s">
        <v>463</v>
      </c>
      <c r="H269" s="151">
        <v>24</v>
      </c>
      <c r="I269" s="152"/>
      <c r="L269" s="148"/>
      <c r="M269" s="153"/>
      <c r="T269" s="154"/>
      <c r="AT269" s="149" t="s">
        <v>131</v>
      </c>
      <c r="AU269" s="149" t="s">
        <v>81</v>
      </c>
      <c r="AV269" s="12" t="s">
        <v>81</v>
      </c>
      <c r="AW269" s="12" t="s">
        <v>30</v>
      </c>
      <c r="AX269" s="12" t="s">
        <v>71</v>
      </c>
      <c r="AY269" s="149" t="s">
        <v>120</v>
      </c>
    </row>
    <row r="270" spans="2:65" s="13" customFormat="1" ht="22.5">
      <c r="B270" s="155"/>
      <c r="D270" s="144" t="s">
        <v>131</v>
      </c>
      <c r="E270" s="156" t="s">
        <v>1</v>
      </c>
      <c r="F270" s="157" t="s">
        <v>464</v>
      </c>
      <c r="H270" s="158">
        <v>24</v>
      </c>
      <c r="I270" s="159"/>
      <c r="L270" s="155"/>
      <c r="M270" s="160"/>
      <c r="T270" s="161"/>
      <c r="AT270" s="156" t="s">
        <v>131</v>
      </c>
      <c r="AU270" s="156" t="s">
        <v>81</v>
      </c>
      <c r="AV270" s="13" t="s">
        <v>134</v>
      </c>
      <c r="AW270" s="13" t="s">
        <v>30</v>
      </c>
      <c r="AX270" s="13" t="s">
        <v>71</v>
      </c>
      <c r="AY270" s="156" t="s">
        <v>120</v>
      </c>
    </row>
    <row r="271" spans="2:65" s="12" customFormat="1">
      <c r="B271" s="148"/>
      <c r="D271" s="144" t="s">
        <v>131</v>
      </c>
      <c r="E271" s="149" t="s">
        <v>1</v>
      </c>
      <c r="F271" s="150" t="s">
        <v>465</v>
      </c>
      <c r="H271" s="151">
        <v>72</v>
      </c>
      <c r="I271" s="152"/>
      <c r="L271" s="148"/>
      <c r="M271" s="153"/>
      <c r="T271" s="154"/>
      <c r="AT271" s="149" t="s">
        <v>131</v>
      </c>
      <c r="AU271" s="149" t="s">
        <v>81</v>
      </c>
      <c r="AV271" s="12" t="s">
        <v>81</v>
      </c>
      <c r="AW271" s="12" t="s">
        <v>30</v>
      </c>
      <c r="AX271" s="12" t="s">
        <v>71</v>
      </c>
      <c r="AY271" s="149" t="s">
        <v>120</v>
      </c>
    </row>
    <row r="272" spans="2:65" s="13" customFormat="1" ht="22.5">
      <c r="B272" s="155"/>
      <c r="D272" s="144" t="s">
        <v>131</v>
      </c>
      <c r="E272" s="156" t="s">
        <v>1</v>
      </c>
      <c r="F272" s="157" t="s">
        <v>466</v>
      </c>
      <c r="H272" s="158">
        <v>72</v>
      </c>
      <c r="I272" s="159"/>
      <c r="L272" s="155"/>
      <c r="M272" s="160"/>
      <c r="T272" s="161"/>
      <c r="AT272" s="156" t="s">
        <v>131</v>
      </c>
      <c r="AU272" s="156" t="s">
        <v>81</v>
      </c>
      <c r="AV272" s="13" t="s">
        <v>134</v>
      </c>
      <c r="AW272" s="13" t="s">
        <v>30</v>
      </c>
      <c r="AX272" s="13" t="s">
        <v>71</v>
      </c>
      <c r="AY272" s="156" t="s">
        <v>120</v>
      </c>
    </row>
    <row r="273" spans="2:65" s="12" customFormat="1">
      <c r="B273" s="148"/>
      <c r="D273" s="144" t="s">
        <v>131</v>
      </c>
      <c r="E273" s="149" t="s">
        <v>1</v>
      </c>
      <c r="F273" s="150" t="s">
        <v>467</v>
      </c>
      <c r="H273" s="151">
        <v>64</v>
      </c>
      <c r="I273" s="152"/>
      <c r="L273" s="148"/>
      <c r="M273" s="153"/>
      <c r="T273" s="154"/>
      <c r="AT273" s="149" t="s">
        <v>131</v>
      </c>
      <c r="AU273" s="149" t="s">
        <v>81</v>
      </c>
      <c r="AV273" s="12" t="s">
        <v>81</v>
      </c>
      <c r="AW273" s="12" t="s">
        <v>30</v>
      </c>
      <c r="AX273" s="12" t="s">
        <v>71</v>
      </c>
      <c r="AY273" s="149" t="s">
        <v>120</v>
      </c>
    </row>
    <row r="274" spans="2:65" s="13" customFormat="1" ht="22.5">
      <c r="B274" s="155"/>
      <c r="D274" s="144" t="s">
        <v>131</v>
      </c>
      <c r="E274" s="156" t="s">
        <v>1</v>
      </c>
      <c r="F274" s="157" t="s">
        <v>468</v>
      </c>
      <c r="H274" s="158">
        <v>64</v>
      </c>
      <c r="I274" s="159"/>
      <c r="L274" s="155"/>
      <c r="M274" s="160"/>
      <c r="T274" s="161"/>
      <c r="AT274" s="156" t="s">
        <v>131</v>
      </c>
      <c r="AU274" s="156" t="s">
        <v>81</v>
      </c>
      <c r="AV274" s="13" t="s">
        <v>134</v>
      </c>
      <c r="AW274" s="13" t="s">
        <v>30</v>
      </c>
      <c r="AX274" s="13" t="s">
        <v>71</v>
      </c>
      <c r="AY274" s="156" t="s">
        <v>120</v>
      </c>
    </row>
    <row r="275" spans="2:65" s="14" customFormat="1">
      <c r="B275" s="162"/>
      <c r="D275" s="144" t="s">
        <v>131</v>
      </c>
      <c r="E275" s="163" t="s">
        <v>1</v>
      </c>
      <c r="F275" s="164" t="s">
        <v>135</v>
      </c>
      <c r="H275" s="165">
        <v>160</v>
      </c>
      <c r="I275" s="166"/>
      <c r="L275" s="162"/>
      <c r="M275" s="167"/>
      <c r="T275" s="168"/>
      <c r="AT275" s="163" t="s">
        <v>131</v>
      </c>
      <c r="AU275" s="163" t="s">
        <v>81</v>
      </c>
      <c r="AV275" s="14" t="s">
        <v>127</v>
      </c>
      <c r="AW275" s="14" t="s">
        <v>30</v>
      </c>
      <c r="AX275" s="14" t="s">
        <v>79</v>
      </c>
      <c r="AY275" s="163" t="s">
        <v>120</v>
      </c>
    </row>
    <row r="276" spans="2:65" s="11" customFormat="1" ht="22.9" customHeight="1">
      <c r="B276" s="119"/>
      <c r="D276" s="120" t="s">
        <v>70</v>
      </c>
      <c r="E276" s="129" t="s">
        <v>134</v>
      </c>
      <c r="F276" s="129" t="s">
        <v>469</v>
      </c>
      <c r="I276" s="122"/>
      <c r="J276" s="130">
        <f>BK276</f>
        <v>0</v>
      </c>
      <c r="L276" s="119"/>
      <c r="M276" s="124"/>
      <c r="P276" s="125">
        <f>SUM(P277:P302)</f>
        <v>0</v>
      </c>
      <c r="R276" s="125">
        <f>SUM(R277:R302)</f>
        <v>57.436999999999998</v>
      </c>
      <c r="T276" s="126">
        <f>SUM(T277:T302)</f>
        <v>0</v>
      </c>
      <c r="AR276" s="120" t="s">
        <v>79</v>
      </c>
      <c r="AT276" s="127" t="s">
        <v>70</v>
      </c>
      <c r="AU276" s="127" t="s">
        <v>79</v>
      </c>
      <c r="AY276" s="120" t="s">
        <v>120</v>
      </c>
      <c r="BK276" s="128">
        <f>SUM(BK277:BK302)</f>
        <v>0</v>
      </c>
    </row>
    <row r="277" spans="2:65" s="1" customFormat="1" ht="16.5" customHeight="1">
      <c r="B277" s="31"/>
      <c r="C277" s="131" t="s">
        <v>250</v>
      </c>
      <c r="D277" s="131" t="s">
        <v>122</v>
      </c>
      <c r="E277" s="132" t="s">
        <v>470</v>
      </c>
      <c r="F277" s="133" t="s">
        <v>471</v>
      </c>
      <c r="G277" s="134" t="s">
        <v>334</v>
      </c>
      <c r="H277" s="135">
        <v>28.997</v>
      </c>
      <c r="I277" s="136"/>
      <c r="J277" s="137">
        <f>ROUND(I277*H277,2)</f>
        <v>0</v>
      </c>
      <c r="K277" s="133" t="s">
        <v>1</v>
      </c>
      <c r="L277" s="31"/>
      <c r="M277" s="138" t="s">
        <v>1</v>
      </c>
      <c r="N277" s="139" t="s">
        <v>39</v>
      </c>
      <c r="P277" s="140">
        <f>O277*H277</f>
        <v>0</v>
      </c>
      <c r="Q277" s="140">
        <v>1</v>
      </c>
      <c r="R277" s="140">
        <f>Q277*H277</f>
        <v>28.997</v>
      </c>
      <c r="S277" s="140">
        <v>0</v>
      </c>
      <c r="T277" s="141">
        <f>S277*H277</f>
        <v>0</v>
      </c>
      <c r="AR277" s="142" t="s">
        <v>127</v>
      </c>
      <c r="AT277" s="142" t="s">
        <v>122</v>
      </c>
      <c r="AU277" s="142" t="s">
        <v>81</v>
      </c>
      <c r="AY277" s="16" t="s">
        <v>120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6" t="s">
        <v>79</v>
      </c>
      <c r="BK277" s="143">
        <f>ROUND(I277*H277,2)</f>
        <v>0</v>
      </c>
      <c r="BL277" s="16" t="s">
        <v>127</v>
      </c>
      <c r="BM277" s="142" t="s">
        <v>472</v>
      </c>
    </row>
    <row r="278" spans="2:65" s="1" customFormat="1">
      <c r="B278" s="31"/>
      <c r="D278" s="144" t="s">
        <v>129</v>
      </c>
      <c r="F278" s="145" t="s">
        <v>473</v>
      </c>
      <c r="I278" s="146"/>
      <c r="L278" s="31"/>
      <c r="M278" s="147"/>
      <c r="T278" s="53"/>
      <c r="AT278" s="16" t="s">
        <v>129</v>
      </c>
      <c r="AU278" s="16" t="s">
        <v>81</v>
      </c>
    </row>
    <row r="279" spans="2:65" s="1" customFormat="1" ht="58.5">
      <c r="B279" s="31"/>
      <c r="D279" s="144" t="s">
        <v>279</v>
      </c>
      <c r="F279" s="169" t="s">
        <v>474</v>
      </c>
      <c r="I279" s="146"/>
      <c r="L279" s="31"/>
      <c r="M279" s="147"/>
      <c r="T279" s="53"/>
      <c r="AT279" s="16" t="s">
        <v>279</v>
      </c>
      <c r="AU279" s="16" t="s">
        <v>81</v>
      </c>
    </row>
    <row r="280" spans="2:65" s="12" customFormat="1">
      <c r="B280" s="148"/>
      <c r="D280" s="144" t="s">
        <v>131</v>
      </c>
      <c r="E280" s="149" t="s">
        <v>1</v>
      </c>
      <c r="F280" s="150" t="s">
        <v>475</v>
      </c>
      <c r="H280" s="151">
        <v>7.9080000000000004</v>
      </c>
      <c r="I280" s="152"/>
      <c r="L280" s="148"/>
      <c r="M280" s="153"/>
      <c r="T280" s="154"/>
      <c r="AT280" s="149" t="s">
        <v>131</v>
      </c>
      <c r="AU280" s="149" t="s">
        <v>81</v>
      </c>
      <c r="AV280" s="12" t="s">
        <v>81</v>
      </c>
      <c r="AW280" s="12" t="s">
        <v>30</v>
      </c>
      <c r="AX280" s="12" t="s">
        <v>71</v>
      </c>
      <c r="AY280" s="149" t="s">
        <v>120</v>
      </c>
    </row>
    <row r="281" spans="2:65" s="13" customFormat="1" ht="33.75">
      <c r="B281" s="155"/>
      <c r="D281" s="144" t="s">
        <v>131</v>
      </c>
      <c r="E281" s="156" t="s">
        <v>1</v>
      </c>
      <c r="F281" s="157" t="s">
        <v>476</v>
      </c>
      <c r="H281" s="158">
        <v>7.9080000000000004</v>
      </c>
      <c r="I281" s="159"/>
      <c r="L281" s="155"/>
      <c r="M281" s="160"/>
      <c r="T281" s="161"/>
      <c r="AT281" s="156" t="s">
        <v>131</v>
      </c>
      <c r="AU281" s="156" t="s">
        <v>81</v>
      </c>
      <c r="AV281" s="13" t="s">
        <v>134</v>
      </c>
      <c r="AW281" s="13" t="s">
        <v>30</v>
      </c>
      <c r="AX281" s="13" t="s">
        <v>71</v>
      </c>
      <c r="AY281" s="156" t="s">
        <v>120</v>
      </c>
    </row>
    <row r="282" spans="2:65" s="12" customFormat="1">
      <c r="B282" s="148"/>
      <c r="D282" s="144" t="s">
        <v>131</v>
      </c>
      <c r="E282" s="149" t="s">
        <v>1</v>
      </c>
      <c r="F282" s="150" t="s">
        <v>477</v>
      </c>
      <c r="H282" s="151">
        <v>9.8859999999999992</v>
      </c>
      <c r="I282" s="152"/>
      <c r="L282" s="148"/>
      <c r="M282" s="153"/>
      <c r="T282" s="154"/>
      <c r="AT282" s="149" t="s">
        <v>131</v>
      </c>
      <c r="AU282" s="149" t="s">
        <v>81</v>
      </c>
      <c r="AV282" s="12" t="s">
        <v>81</v>
      </c>
      <c r="AW282" s="12" t="s">
        <v>30</v>
      </c>
      <c r="AX282" s="12" t="s">
        <v>71</v>
      </c>
      <c r="AY282" s="149" t="s">
        <v>120</v>
      </c>
    </row>
    <row r="283" spans="2:65" s="13" customFormat="1" ht="33.75">
      <c r="B283" s="155"/>
      <c r="D283" s="144" t="s">
        <v>131</v>
      </c>
      <c r="E283" s="156" t="s">
        <v>1</v>
      </c>
      <c r="F283" s="157" t="s">
        <v>478</v>
      </c>
      <c r="H283" s="158">
        <v>9.8859999999999992</v>
      </c>
      <c r="I283" s="159"/>
      <c r="L283" s="155"/>
      <c r="M283" s="160"/>
      <c r="T283" s="161"/>
      <c r="AT283" s="156" t="s">
        <v>131</v>
      </c>
      <c r="AU283" s="156" t="s">
        <v>81</v>
      </c>
      <c r="AV283" s="13" t="s">
        <v>134</v>
      </c>
      <c r="AW283" s="13" t="s">
        <v>30</v>
      </c>
      <c r="AX283" s="13" t="s">
        <v>71</v>
      </c>
      <c r="AY283" s="156" t="s">
        <v>120</v>
      </c>
    </row>
    <row r="284" spans="2:65" s="12" customFormat="1">
      <c r="B284" s="148"/>
      <c r="D284" s="144" t="s">
        <v>131</v>
      </c>
      <c r="E284" s="149" t="s">
        <v>1</v>
      </c>
      <c r="F284" s="150" t="s">
        <v>479</v>
      </c>
      <c r="H284" s="151">
        <v>7.9080000000000004</v>
      </c>
      <c r="I284" s="152"/>
      <c r="L284" s="148"/>
      <c r="M284" s="153"/>
      <c r="T284" s="154"/>
      <c r="AT284" s="149" t="s">
        <v>131</v>
      </c>
      <c r="AU284" s="149" t="s">
        <v>81</v>
      </c>
      <c r="AV284" s="12" t="s">
        <v>81</v>
      </c>
      <c r="AW284" s="12" t="s">
        <v>30</v>
      </c>
      <c r="AX284" s="12" t="s">
        <v>71</v>
      </c>
      <c r="AY284" s="149" t="s">
        <v>120</v>
      </c>
    </row>
    <row r="285" spans="2:65" s="13" customFormat="1" ht="33.75">
      <c r="B285" s="155"/>
      <c r="D285" s="144" t="s">
        <v>131</v>
      </c>
      <c r="E285" s="156" t="s">
        <v>1</v>
      </c>
      <c r="F285" s="157" t="s">
        <v>480</v>
      </c>
      <c r="H285" s="158">
        <v>7.9080000000000004</v>
      </c>
      <c r="I285" s="159"/>
      <c r="L285" s="155"/>
      <c r="M285" s="160"/>
      <c r="T285" s="161"/>
      <c r="AT285" s="156" t="s">
        <v>131</v>
      </c>
      <c r="AU285" s="156" t="s">
        <v>81</v>
      </c>
      <c r="AV285" s="13" t="s">
        <v>134</v>
      </c>
      <c r="AW285" s="13" t="s">
        <v>30</v>
      </c>
      <c r="AX285" s="13" t="s">
        <v>71</v>
      </c>
      <c r="AY285" s="156" t="s">
        <v>120</v>
      </c>
    </row>
    <row r="286" spans="2:65" s="12" customFormat="1">
      <c r="B286" s="148"/>
      <c r="D286" s="144" t="s">
        <v>131</v>
      </c>
      <c r="E286" s="149" t="s">
        <v>1</v>
      </c>
      <c r="F286" s="150" t="s">
        <v>481</v>
      </c>
      <c r="H286" s="151">
        <v>3.2949999999999999</v>
      </c>
      <c r="I286" s="152"/>
      <c r="L286" s="148"/>
      <c r="M286" s="153"/>
      <c r="T286" s="154"/>
      <c r="AT286" s="149" t="s">
        <v>131</v>
      </c>
      <c r="AU286" s="149" t="s">
        <v>81</v>
      </c>
      <c r="AV286" s="12" t="s">
        <v>81</v>
      </c>
      <c r="AW286" s="12" t="s">
        <v>30</v>
      </c>
      <c r="AX286" s="12" t="s">
        <v>71</v>
      </c>
      <c r="AY286" s="149" t="s">
        <v>120</v>
      </c>
    </row>
    <row r="287" spans="2:65" s="13" customFormat="1" ht="33.75">
      <c r="B287" s="155"/>
      <c r="D287" s="144" t="s">
        <v>131</v>
      </c>
      <c r="E287" s="156" t="s">
        <v>1</v>
      </c>
      <c r="F287" s="157" t="s">
        <v>482</v>
      </c>
      <c r="H287" s="158">
        <v>3.2949999999999999</v>
      </c>
      <c r="I287" s="159"/>
      <c r="L287" s="155"/>
      <c r="M287" s="160"/>
      <c r="T287" s="161"/>
      <c r="AT287" s="156" t="s">
        <v>131</v>
      </c>
      <c r="AU287" s="156" t="s">
        <v>81</v>
      </c>
      <c r="AV287" s="13" t="s">
        <v>134</v>
      </c>
      <c r="AW287" s="13" t="s">
        <v>30</v>
      </c>
      <c r="AX287" s="13" t="s">
        <v>71</v>
      </c>
      <c r="AY287" s="156" t="s">
        <v>120</v>
      </c>
    </row>
    <row r="288" spans="2:65" s="14" customFormat="1">
      <c r="B288" s="162"/>
      <c r="D288" s="144" t="s">
        <v>131</v>
      </c>
      <c r="E288" s="163" t="s">
        <v>1</v>
      </c>
      <c r="F288" s="164" t="s">
        <v>135</v>
      </c>
      <c r="H288" s="165">
        <v>28.997</v>
      </c>
      <c r="I288" s="166"/>
      <c r="L288" s="162"/>
      <c r="M288" s="167"/>
      <c r="T288" s="168"/>
      <c r="AT288" s="163" t="s">
        <v>131</v>
      </c>
      <c r="AU288" s="163" t="s">
        <v>81</v>
      </c>
      <c r="AV288" s="14" t="s">
        <v>127</v>
      </c>
      <c r="AW288" s="14" t="s">
        <v>30</v>
      </c>
      <c r="AX288" s="14" t="s">
        <v>79</v>
      </c>
      <c r="AY288" s="163" t="s">
        <v>120</v>
      </c>
    </row>
    <row r="289" spans="2:65" s="1" customFormat="1" ht="16.5" customHeight="1">
      <c r="B289" s="31"/>
      <c r="C289" s="131" t="s">
        <v>301</v>
      </c>
      <c r="D289" s="131" t="s">
        <v>122</v>
      </c>
      <c r="E289" s="132" t="s">
        <v>483</v>
      </c>
      <c r="F289" s="133" t="s">
        <v>484</v>
      </c>
      <c r="G289" s="134" t="s">
        <v>376</v>
      </c>
      <c r="H289" s="135">
        <v>288</v>
      </c>
      <c r="I289" s="136"/>
      <c r="J289" s="137">
        <f>ROUND(I289*H289,2)</f>
        <v>0</v>
      </c>
      <c r="K289" s="133" t="s">
        <v>1</v>
      </c>
      <c r="L289" s="31"/>
      <c r="M289" s="138" t="s">
        <v>1</v>
      </c>
      <c r="N289" s="139" t="s">
        <v>39</v>
      </c>
      <c r="P289" s="140">
        <f>O289*H289</f>
        <v>0</v>
      </c>
      <c r="Q289" s="140">
        <v>0.06</v>
      </c>
      <c r="R289" s="140">
        <f>Q289*H289</f>
        <v>17.28</v>
      </c>
      <c r="S289" s="140">
        <v>0</v>
      </c>
      <c r="T289" s="141">
        <f>S289*H289</f>
        <v>0</v>
      </c>
      <c r="AR289" s="142" t="s">
        <v>127</v>
      </c>
      <c r="AT289" s="142" t="s">
        <v>122</v>
      </c>
      <c r="AU289" s="142" t="s">
        <v>81</v>
      </c>
      <c r="AY289" s="16" t="s">
        <v>120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6" t="s">
        <v>79</v>
      </c>
      <c r="BK289" s="143">
        <f>ROUND(I289*H289,2)</f>
        <v>0</v>
      </c>
      <c r="BL289" s="16" t="s">
        <v>127</v>
      </c>
      <c r="BM289" s="142" t="s">
        <v>485</v>
      </c>
    </row>
    <row r="290" spans="2:65" s="1" customFormat="1">
      <c r="B290" s="31"/>
      <c r="D290" s="144" t="s">
        <v>129</v>
      </c>
      <c r="F290" s="145" t="s">
        <v>484</v>
      </c>
      <c r="I290" s="146"/>
      <c r="L290" s="31"/>
      <c r="M290" s="147"/>
      <c r="T290" s="53"/>
      <c r="AT290" s="16" t="s">
        <v>129</v>
      </c>
      <c r="AU290" s="16" t="s">
        <v>81</v>
      </c>
    </row>
    <row r="291" spans="2:65" s="1" customFormat="1" ht="68.25">
      <c r="B291" s="31"/>
      <c r="D291" s="144" t="s">
        <v>279</v>
      </c>
      <c r="F291" s="169" t="s">
        <v>486</v>
      </c>
      <c r="I291" s="146"/>
      <c r="L291" s="31"/>
      <c r="M291" s="147"/>
      <c r="T291" s="53"/>
      <c r="AT291" s="16" t="s">
        <v>279</v>
      </c>
      <c r="AU291" s="16" t="s">
        <v>81</v>
      </c>
    </row>
    <row r="292" spans="2:65" s="12" customFormat="1">
      <c r="B292" s="148"/>
      <c r="D292" s="144" t="s">
        <v>131</v>
      </c>
      <c r="E292" s="149" t="s">
        <v>1</v>
      </c>
      <c r="F292" s="150" t="s">
        <v>422</v>
      </c>
      <c r="H292" s="151">
        <v>288</v>
      </c>
      <c r="I292" s="152"/>
      <c r="L292" s="148"/>
      <c r="M292" s="153"/>
      <c r="T292" s="154"/>
      <c r="AT292" s="149" t="s">
        <v>131</v>
      </c>
      <c r="AU292" s="149" t="s">
        <v>81</v>
      </c>
      <c r="AV292" s="12" t="s">
        <v>81</v>
      </c>
      <c r="AW292" s="12" t="s">
        <v>30</v>
      </c>
      <c r="AX292" s="12" t="s">
        <v>71</v>
      </c>
      <c r="AY292" s="149" t="s">
        <v>120</v>
      </c>
    </row>
    <row r="293" spans="2:65" s="13" customFormat="1" ht="22.5">
      <c r="B293" s="155"/>
      <c r="D293" s="144" t="s">
        <v>131</v>
      </c>
      <c r="E293" s="156" t="s">
        <v>1</v>
      </c>
      <c r="F293" s="157" t="s">
        <v>418</v>
      </c>
      <c r="H293" s="158">
        <v>288</v>
      </c>
      <c r="I293" s="159"/>
      <c r="L293" s="155"/>
      <c r="M293" s="160"/>
      <c r="T293" s="161"/>
      <c r="AT293" s="156" t="s">
        <v>131</v>
      </c>
      <c r="AU293" s="156" t="s">
        <v>81</v>
      </c>
      <c r="AV293" s="13" t="s">
        <v>134</v>
      </c>
      <c r="AW293" s="13" t="s">
        <v>30</v>
      </c>
      <c r="AX293" s="13" t="s">
        <v>71</v>
      </c>
      <c r="AY293" s="156" t="s">
        <v>120</v>
      </c>
    </row>
    <row r="294" spans="2:65" s="14" customFormat="1">
      <c r="B294" s="162"/>
      <c r="D294" s="144" t="s">
        <v>131</v>
      </c>
      <c r="E294" s="163" t="s">
        <v>1</v>
      </c>
      <c r="F294" s="164" t="s">
        <v>135</v>
      </c>
      <c r="H294" s="165">
        <v>288</v>
      </c>
      <c r="I294" s="166"/>
      <c r="L294" s="162"/>
      <c r="M294" s="167"/>
      <c r="T294" s="168"/>
      <c r="AT294" s="163" t="s">
        <v>131</v>
      </c>
      <c r="AU294" s="163" t="s">
        <v>81</v>
      </c>
      <c r="AV294" s="14" t="s">
        <v>127</v>
      </c>
      <c r="AW294" s="14" t="s">
        <v>30</v>
      </c>
      <c r="AX294" s="14" t="s">
        <v>79</v>
      </c>
      <c r="AY294" s="163" t="s">
        <v>120</v>
      </c>
    </row>
    <row r="295" spans="2:65" s="1" customFormat="1" ht="16.5" customHeight="1">
      <c r="B295" s="31"/>
      <c r="C295" s="131" t="s">
        <v>307</v>
      </c>
      <c r="D295" s="131" t="s">
        <v>122</v>
      </c>
      <c r="E295" s="132" t="s">
        <v>487</v>
      </c>
      <c r="F295" s="133" t="s">
        <v>839</v>
      </c>
      <c r="G295" s="134" t="s">
        <v>376</v>
      </c>
      <c r="H295" s="135">
        <v>186</v>
      </c>
      <c r="I295" s="136"/>
      <c r="J295" s="137">
        <f>ROUND(I295*H295,2)</f>
        <v>0</v>
      </c>
      <c r="K295" s="133" t="s">
        <v>1</v>
      </c>
      <c r="L295" s="31"/>
      <c r="M295" s="138" t="s">
        <v>1</v>
      </c>
      <c r="N295" s="139" t="s">
        <v>39</v>
      </c>
      <c r="P295" s="140">
        <f>O295*H295</f>
        <v>0</v>
      </c>
      <c r="Q295" s="140">
        <v>0.06</v>
      </c>
      <c r="R295" s="140">
        <f>Q295*H295</f>
        <v>11.16</v>
      </c>
      <c r="S295" s="140">
        <v>0</v>
      </c>
      <c r="T295" s="141">
        <f>S295*H295</f>
        <v>0</v>
      </c>
      <c r="AR295" s="142" t="s">
        <v>127</v>
      </c>
      <c r="AT295" s="142" t="s">
        <v>122</v>
      </c>
      <c r="AU295" s="142" t="s">
        <v>81</v>
      </c>
      <c r="AY295" s="16" t="s">
        <v>120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6" t="s">
        <v>79</v>
      </c>
      <c r="BK295" s="143">
        <f>ROUND(I295*H295,2)</f>
        <v>0</v>
      </c>
      <c r="BL295" s="16" t="s">
        <v>127</v>
      </c>
      <c r="BM295" s="142" t="s">
        <v>489</v>
      </c>
    </row>
    <row r="296" spans="2:65" s="1" customFormat="1">
      <c r="B296" s="31"/>
      <c r="D296" s="144" t="s">
        <v>129</v>
      </c>
      <c r="F296" s="145" t="s">
        <v>488</v>
      </c>
      <c r="I296" s="146"/>
      <c r="L296" s="31"/>
      <c r="M296" s="147"/>
      <c r="T296" s="53"/>
      <c r="AT296" s="16" t="s">
        <v>129</v>
      </c>
      <c r="AU296" s="16" t="s">
        <v>81</v>
      </c>
    </row>
    <row r="297" spans="2:65" s="1" customFormat="1" ht="68.25">
      <c r="B297" s="31"/>
      <c r="D297" s="144" t="s">
        <v>279</v>
      </c>
      <c r="F297" s="169" t="s">
        <v>486</v>
      </c>
      <c r="I297" s="146"/>
      <c r="L297" s="31"/>
      <c r="M297" s="147"/>
      <c r="T297" s="53"/>
      <c r="AT297" s="16" t="s">
        <v>279</v>
      </c>
      <c r="AU297" s="16" t="s">
        <v>81</v>
      </c>
    </row>
    <row r="298" spans="2:65" s="12" customFormat="1">
      <c r="B298" s="148"/>
      <c r="D298" s="144" t="s">
        <v>131</v>
      </c>
      <c r="E298" s="149" t="s">
        <v>1</v>
      </c>
      <c r="F298" s="150" t="s">
        <v>417</v>
      </c>
      <c r="H298" s="151">
        <v>96</v>
      </c>
      <c r="I298" s="152"/>
      <c r="L298" s="148"/>
      <c r="M298" s="153"/>
      <c r="T298" s="154"/>
      <c r="AT298" s="149" t="s">
        <v>131</v>
      </c>
      <c r="AU298" s="149" t="s">
        <v>81</v>
      </c>
      <c r="AV298" s="12" t="s">
        <v>81</v>
      </c>
      <c r="AW298" s="12" t="s">
        <v>30</v>
      </c>
      <c r="AX298" s="12" t="s">
        <v>71</v>
      </c>
      <c r="AY298" s="149" t="s">
        <v>120</v>
      </c>
    </row>
    <row r="299" spans="2:65" s="13" customFormat="1" ht="22.5">
      <c r="B299" s="155"/>
      <c r="D299" s="144" t="s">
        <v>131</v>
      </c>
      <c r="E299" s="156" t="s">
        <v>1</v>
      </c>
      <c r="F299" s="157" t="s">
        <v>490</v>
      </c>
      <c r="H299" s="158">
        <v>96</v>
      </c>
      <c r="I299" s="159"/>
      <c r="L299" s="155"/>
      <c r="M299" s="160"/>
      <c r="T299" s="161"/>
      <c r="AT299" s="156" t="s">
        <v>131</v>
      </c>
      <c r="AU299" s="156" t="s">
        <v>81</v>
      </c>
      <c r="AV299" s="13" t="s">
        <v>134</v>
      </c>
      <c r="AW299" s="13" t="s">
        <v>30</v>
      </c>
      <c r="AX299" s="13" t="s">
        <v>71</v>
      </c>
      <c r="AY299" s="156" t="s">
        <v>120</v>
      </c>
    </row>
    <row r="300" spans="2:65" s="12" customFormat="1">
      <c r="B300" s="148"/>
      <c r="D300" s="144" t="s">
        <v>131</v>
      </c>
      <c r="E300" s="149" t="s">
        <v>1</v>
      </c>
      <c r="F300" s="150" t="s">
        <v>840</v>
      </c>
      <c r="H300" s="151">
        <v>90</v>
      </c>
      <c r="I300" s="152"/>
      <c r="L300" s="148"/>
      <c r="M300" s="153"/>
      <c r="T300" s="154"/>
      <c r="AT300" s="149" t="s">
        <v>131</v>
      </c>
      <c r="AU300" s="149" t="s">
        <v>81</v>
      </c>
      <c r="AV300" s="12" t="s">
        <v>81</v>
      </c>
      <c r="AW300" s="12" t="s">
        <v>30</v>
      </c>
      <c r="AX300" s="12" t="s">
        <v>71</v>
      </c>
      <c r="AY300" s="149" t="s">
        <v>120</v>
      </c>
    </row>
    <row r="301" spans="2:65" s="13" customFormat="1" ht="22.5">
      <c r="B301" s="155"/>
      <c r="D301" s="144" t="s">
        <v>131</v>
      </c>
      <c r="E301" s="156" t="s">
        <v>1</v>
      </c>
      <c r="F301" s="157" t="s">
        <v>490</v>
      </c>
      <c r="H301" s="158">
        <v>90</v>
      </c>
      <c r="I301" s="159"/>
      <c r="L301" s="155"/>
      <c r="M301" s="160"/>
      <c r="T301" s="161"/>
      <c r="AT301" s="156" t="s">
        <v>131</v>
      </c>
      <c r="AU301" s="156" t="s">
        <v>81</v>
      </c>
      <c r="AV301" s="13" t="s">
        <v>134</v>
      </c>
      <c r="AW301" s="13" t="s">
        <v>30</v>
      </c>
      <c r="AX301" s="13" t="s">
        <v>71</v>
      </c>
      <c r="AY301" s="156" t="s">
        <v>120</v>
      </c>
    </row>
    <row r="302" spans="2:65" s="14" customFormat="1">
      <c r="B302" s="162"/>
      <c r="D302" s="144" t="s">
        <v>131</v>
      </c>
      <c r="E302" s="163" t="s">
        <v>1</v>
      </c>
      <c r="F302" s="164" t="s">
        <v>135</v>
      </c>
      <c r="H302" s="165">
        <v>186</v>
      </c>
      <c r="I302" s="166"/>
      <c r="L302" s="162"/>
      <c r="M302" s="167"/>
      <c r="T302" s="168"/>
      <c r="AT302" s="163" t="s">
        <v>131</v>
      </c>
      <c r="AU302" s="163" t="s">
        <v>81</v>
      </c>
      <c r="AV302" s="14" t="s">
        <v>127</v>
      </c>
      <c r="AW302" s="14" t="s">
        <v>30</v>
      </c>
      <c r="AX302" s="14" t="s">
        <v>79</v>
      </c>
      <c r="AY302" s="163" t="s">
        <v>120</v>
      </c>
    </row>
    <row r="303" spans="2:65" s="11" customFormat="1" ht="22.9" customHeight="1">
      <c r="B303" s="119"/>
      <c r="D303" s="120" t="s">
        <v>70</v>
      </c>
      <c r="E303" s="129" t="s">
        <v>127</v>
      </c>
      <c r="F303" s="129" t="s">
        <v>281</v>
      </c>
      <c r="I303" s="122"/>
      <c r="J303" s="130">
        <f>BK303</f>
        <v>0</v>
      </c>
      <c r="L303" s="119"/>
      <c r="M303" s="124"/>
      <c r="P303" s="125">
        <f>SUM(P304:P348)</f>
        <v>0</v>
      </c>
      <c r="R303" s="125">
        <f>SUM(R304:R348)</f>
        <v>1506.1730602499999</v>
      </c>
      <c r="T303" s="126">
        <f>SUM(T304:T348)</f>
        <v>0</v>
      </c>
      <c r="AR303" s="120" t="s">
        <v>79</v>
      </c>
      <c r="AT303" s="127" t="s">
        <v>70</v>
      </c>
      <c r="AU303" s="127" t="s">
        <v>79</v>
      </c>
      <c r="AY303" s="120" t="s">
        <v>120</v>
      </c>
      <c r="BK303" s="128">
        <f>SUM(BK304:BK348)</f>
        <v>0</v>
      </c>
    </row>
    <row r="304" spans="2:65" s="1" customFormat="1" ht="24.2" customHeight="1">
      <c r="B304" s="31"/>
      <c r="C304" s="131" t="s">
        <v>319</v>
      </c>
      <c r="D304" s="131" t="s">
        <v>122</v>
      </c>
      <c r="E304" s="132" t="s">
        <v>283</v>
      </c>
      <c r="F304" s="133" t="s">
        <v>284</v>
      </c>
      <c r="G304" s="134" t="s">
        <v>180</v>
      </c>
      <c r="H304" s="135">
        <v>137.55000000000001</v>
      </c>
      <c r="I304" s="136"/>
      <c r="J304" s="137">
        <f>ROUND(I304*H304,2)</f>
        <v>0</v>
      </c>
      <c r="K304" s="133" t="s">
        <v>126</v>
      </c>
      <c r="L304" s="31"/>
      <c r="M304" s="138" t="s">
        <v>1</v>
      </c>
      <c r="N304" s="139" t="s">
        <v>39</v>
      </c>
      <c r="P304" s="140">
        <f>O304*H304</f>
        <v>0</v>
      </c>
      <c r="Q304" s="140">
        <v>1.89</v>
      </c>
      <c r="R304" s="140">
        <f>Q304*H304</f>
        <v>259.96949999999998</v>
      </c>
      <c r="S304" s="140">
        <v>0</v>
      </c>
      <c r="T304" s="141">
        <f>S304*H304</f>
        <v>0</v>
      </c>
      <c r="AR304" s="142" t="s">
        <v>127</v>
      </c>
      <c r="AT304" s="142" t="s">
        <v>122</v>
      </c>
      <c r="AU304" s="142" t="s">
        <v>81</v>
      </c>
      <c r="AY304" s="16" t="s">
        <v>120</v>
      </c>
      <c r="BE304" s="143">
        <f>IF(N304="základní",J304,0)</f>
        <v>0</v>
      </c>
      <c r="BF304" s="143">
        <f>IF(N304="snížená",J304,0)</f>
        <v>0</v>
      </c>
      <c r="BG304" s="143">
        <f>IF(N304="zákl. přenesená",J304,0)</f>
        <v>0</v>
      </c>
      <c r="BH304" s="143">
        <f>IF(N304="sníž. přenesená",J304,0)</f>
        <v>0</v>
      </c>
      <c r="BI304" s="143">
        <f>IF(N304="nulová",J304,0)</f>
        <v>0</v>
      </c>
      <c r="BJ304" s="16" t="s">
        <v>79</v>
      </c>
      <c r="BK304" s="143">
        <f>ROUND(I304*H304,2)</f>
        <v>0</v>
      </c>
      <c r="BL304" s="16" t="s">
        <v>127</v>
      </c>
      <c r="BM304" s="142" t="s">
        <v>491</v>
      </c>
    </row>
    <row r="305" spans="2:65" s="1" customFormat="1" ht="19.5">
      <c r="B305" s="31"/>
      <c r="D305" s="144" t="s">
        <v>129</v>
      </c>
      <c r="F305" s="145" t="s">
        <v>286</v>
      </c>
      <c r="I305" s="146"/>
      <c r="L305" s="31"/>
      <c r="M305" s="147"/>
      <c r="T305" s="53"/>
      <c r="AT305" s="16" t="s">
        <v>129</v>
      </c>
      <c r="AU305" s="16" t="s">
        <v>81</v>
      </c>
    </row>
    <row r="306" spans="2:65" s="12" customFormat="1">
      <c r="B306" s="148"/>
      <c r="D306" s="144" t="s">
        <v>131</v>
      </c>
      <c r="E306" s="149" t="s">
        <v>1</v>
      </c>
      <c r="F306" s="150" t="s">
        <v>492</v>
      </c>
      <c r="H306" s="151">
        <v>13</v>
      </c>
      <c r="I306" s="152"/>
      <c r="L306" s="148"/>
      <c r="M306" s="153"/>
      <c r="T306" s="154"/>
      <c r="AT306" s="149" t="s">
        <v>131</v>
      </c>
      <c r="AU306" s="149" t="s">
        <v>81</v>
      </c>
      <c r="AV306" s="12" t="s">
        <v>81</v>
      </c>
      <c r="AW306" s="12" t="s">
        <v>30</v>
      </c>
      <c r="AX306" s="12" t="s">
        <v>71</v>
      </c>
      <c r="AY306" s="149" t="s">
        <v>120</v>
      </c>
    </row>
    <row r="307" spans="2:65" s="13" customFormat="1" ht="33.75">
      <c r="B307" s="155"/>
      <c r="D307" s="144" t="s">
        <v>131</v>
      </c>
      <c r="E307" s="156" t="s">
        <v>1</v>
      </c>
      <c r="F307" s="157" t="s">
        <v>493</v>
      </c>
      <c r="H307" s="158">
        <v>13</v>
      </c>
      <c r="I307" s="159"/>
      <c r="L307" s="155"/>
      <c r="M307" s="160"/>
      <c r="T307" s="161"/>
      <c r="AT307" s="156" t="s">
        <v>131</v>
      </c>
      <c r="AU307" s="156" t="s">
        <v>81</v>
      </c>
      <c r="AV307" s="13" t="s">
        <v>134</v>
      </c>
      <c r="AW307" s="13" t="s">
        <v>30</v>
      </c>
      <c r="AX307" s="13" t="s">
        <v>71</v>
      </c>
      <c r="AY307" s="156" t="s">
        <v>120</v>
      </c>
    </row>
    <row r="308" spans="2:65" s="12" customFormat="1">
      <c r="B308" s="148"/>
      <c r="D308" s="144" t="s">
        <v>131</v>
      </c>
      <c r="E308" s="149" t="s">
        <v>1</v>
      </c>
      <c r="F308" s="150" t="s">
        <v>494</v>
      </c>
      <c r="H308" s="151">
        <v>24.86</v>
      </c>
      <c r="I308" s="152"/>
      <c r="L308" s="148"/>
      <c r="M308" s="153"/>
      <c r="T308" s="154"/>
      <c r="AT308" s="149" t="s">
        <v>131</v>
      </c>
      <c r="AU308" s="149" t="s">
        <v>81</v>
      </c>
      <c r="AV308" s="12" t="s">
        <v>81</v>
      </c>
      <c r="AW308" s="12" t="s">
        <v>30</v>
      </c>
      <c r="AX308" s="12" t="s">
        <v>71</v>
      </c>
      <c r="AY308" s="149" t="s">
        <v>120</v>
      </c>
    </row>
    <row r="309" spans="2:65" s="13" customFormat="1" ht="33.75">
      <c r="B309" s="155"/>
      <c r="D309" s="144" t="s">
        <v>131</v>
      </c>
      <c r="E309" s="156" t="s">
        <v>1</v>
      </c>
      <c r="F309" s="157" t="s">
        <v>495</v>
      </c>
      <c r="H309" s="158">
        <v>24.86</v>
      </c>
      <c r="I309" s="159"/>
      <c r="L309" s="155"/>
      <c r="M309" s="160"/>
      <c r="T309" s="161"/>
      <c r="AT309" s="156" t="s">
        <v>131</v>
      </c>
      <c r="AU309" s="156" t="s">
        <v>81</v>
      </c>
      <c r="AV309" s="13" t="s">
        <v>134</v>
      </c>
      <c r="AW309" s="13" t="s">
        <v>30</v>
      </c>
      <c r="AX309" s="13" t="s">
        <v>71</v>
      </c>
      <c r="AY309" s="156" t="s">
        <v>120</v>
      </c>
    </row>
    <row r="310" spans="2:65" s="12" customFormat="1">
      <c r="B310" s="148"/>
      <c r="D310" s="144" t="s">
        <v>131</v>
      </c>
      <c r="E310" s="149" t="s">
        <v>1</v>
      </c>
      <c r="F310" s="150" t="s">
        <v>496</v>
      </c>
      <c r="H310" s="151">
        <v>4.6500000000000004</v>
      </c>
      <c r="I310" s="152"/>
      <c r="L310" s="148"/>
      <c r="M310" s="153"/>
      <c r="T310" s="154"/>
      <c r="AT310" s="149" t="s">
        <v>131</v>
      </c>
      <c r="AU310" s="149" t="s">
        <v>81</v>
      </c>
      <c r="AV310" s="12" t="s">
        <v>81</v>
      </c>
      <c r="AW310" s="12" t="s">
        <v>30</v>
      </c>
      <c r="AX310" s="12" t="s">
        <v>71</v>
      </c>
      <c r="AY310" s="149" t="s">
        <v>120</v>
      </c>
    </row>
    <row r="311" spans="2:65" s="13" customFormat="1" ht="33.75">
      <c r="B311" s="155"/>
      <c r="D311" s="144" t="s">
        <v>131</v>
      </c>
      <c r="E311" s="156" t="s">
        <v>1</v>
      </c>
      <c r="F311" s="157" t="s">
        <v>497</v>
      </c>
      <c r="H311" s="158">
        <v>4.6500000000000004</v>
      </c>
      <c r="I311" s="159"/>
      <c r="L311" s="155"/>
      <c r="M311" s="160"/>
      <c r="T311" s="161"/>
      <c r="AT311" s="156" t="s">
        <v>131</v>
      </c>
      <c r="AU311" s="156" t="s">
        <v>81</v>
      </c>
      <c r="AV311" s="13" t="s">
        <v>134</v>
      </c>
      <c r="AW311" s="13" t="s">
        <v>30</v>
      </c>
      <c r="AX311" s="13" t="s">
        <v>71</v>
      </c>
      <c r="AY311" s="156" t="s">
        <v>120</v>
      </c>
    </row>
    <row r="312" spans="2:65" s="12" customFormat="1">
      <c r="B312" s="148"/>
      <c r="D312" s="144" t="s">
        <v>131</v>
      </c>
      <c r="E312" s="149" t="s">
        <v>1</v>
      </c>
      <c r="F312" s="150" t="s">
        <v>498</v>
      </c>
      <c r="H312" s="151">
        <v>41.04</v>
      </c>
      <c r="I312" s="152"/>
      <c r="L312" s="148"/>
      <c r="M312" s="153"/>
      <c r="T312" s="154"/>
      <c r="AT312" s="149" t="s">
        <v>131</v>
      </c>
      <c r="AU312" s="149" t="s">
        <v>81</v>
      </c>
      <c r="AV312" s="12" t="s">
        <v>81</v>
      </c>
      <c r="AW312" s="12" t="s">
        <v>30</v>
      </c>
      <c r="AX312" s="12" t="s">
        <v>71</v>
      </c>
      <c r="AY312" s="149" t="s">
        <v>120</v>
      </c>
    </row>
    <row r="313" spans="2:65" s="13" customFormat="1" ht="33.75">
      <c r="B313" s="155"/>
      <c r="D313" s="144" t="s">
        <v>131</v>
      </c>
      <c r="E313" s="156" t="s">
        <v>1</v>
      </c>
      <c r="F313" s="157" t="s">
        <v>499</v>
      </c>
      <c r="H313" s="158">
        <v>41.04</v>
      </c>
      <c r="I313" s="159"/>
      <c r="L313" s="155"/>
      <c r="M313" s="160"/>
      <c r="T313" s="161"/>
      <c r="AT313" s="156" t="s">
        <v>131</v>
      </c>
      <c r="AU313" s="156" t="s">
        <v>81</v>
      </c>
      <c r="AV313" s="13" t="s">
        <v>134</v>
      </c>
      <c r="AW313" s="13" t="s">
        <v>30</v>
      </c>
      <c r="AX313" s="13" t="s">
        <v>71</v>
      </c>
      <c r="AY313" s="156" t="s">
        <v>120</v>
      </c>
    </row>
    <row r="314" spans="2:65" s="12" customFormat="1">
      <c r="B314" s="148"/>
      <c r="D314" s="144" t="s">
        <v>131</v>
      </c>
      <c r="E314" s="149" t="s">
        <v>1</v>
      </c>
      <c r="F314" s="150" t="s">
        <v>500</v>
      </c>
      <c r="H314" s="151">
        <v>54</v>
      </c>
      <c r="I314" s="152"/>
      <c r="L314" s="148"/>
      <c r="M314" s="153"/>
      <c r="T314" s="154"/>
      <c r="AT314" s="149" t="s">
        <v>131</v>
      </c>
      <c r="AU314" s="149" t="s">
        <v>81</v>
      </c>
      <c r="AV314" s="12" t="s">
        <v>81</v>
      </c>
      <c r="AW314" s="12" t="s">
        <v>30</v>
      </c>
      <c r="AX314" s="12" t="s">
        <v>71</v>
      </c>
      <c r="AY314" s="149" t="s">
        <v>120</v>
      </c>
    </row>
    <row r="315" spans="2:65" s="13" customFormat="1" ht="22.5">
      <c r="B315" s="155"/>
      <c r="D315" s="144" t="s">
        <v>131</v>
      </c>
      <c r="E315" s="156" t="s">
        <v>1</v>
      </c>
      <c r="F315" s="157" t="s">
        <v>501</v>
      </c>
      <c r="H315" s="158">
        <v>54</v>
      </c>
      <c r="I315" s="159"/>
      <c r="L315" s="155"/>
      <c r="M315" s="160"/>
      <c r="T315" s="161"/>
      <c r="AT315" s="156" t="s">
        <v>131</v>
      </c>
      <c r="AU315" s="156" t="s">
        <v>81</v>
      </c>
      <c r="AV315" s="13" t="s">
        <v>134</v>
      </c>
      <c r="AW315" s="13" t="s">
        <v>30</v>
      </c>
      <c r="AX315" s="13" t="s">
        <v>71</v>
      </c>
      <c r="AY315" s="156" t="s">
        <v>120</v>
      </c>
    </row>
    <row r="316" spans="2:65" s="14" customFormat="1">
      <c r="B316" s="162"/>
      <c r="D316" s="144" t="s">
        <v>131</v>
      </c>
      <c r="E316" s="163" t="s">
        <v>1</v>
      </c>
      <c r="F316" s="164" t="s">
        <v>135</v>
      </c>
      <c r="H316" s="165">
        <v>137.55000000000001</v>
      </c>
      <c r="I316" s="166"/>
      <c r="L316" s="162"/>
      <c r="M316" s="167"/>
      <c r="T316" s="168"/>
      <c r="AT316" s="163" t="s">
        <v>131</v>
      </c>
      <c r="AU316" s="163" t="s">
        <v>81</v>
      </c>
      <c r="AV316" s="14" t="s">
        <v>127</v>
      </c>
      <c r="AW316" s="14" t="s">
        <v>30</v>
      </c>
      <c r="AX316" s="14" t="s">
        <v>79</v>
      </c>
      <c r="AY316" s="163" t="s">
        <v>120</v>
      </c>
    </row>
    <row r="317" spans="2:65" s="1" customFormat="1" ht="24.2" customHeight="1">
      <c r="B317" s="31"/>
      <c r="C317" s="131" t="s">
        <v>324</v>
      </c>
      <c r="D317" s="131" t="s">
        <v>122</v>
      </c>
      <c r="E317" s="132" t="s">
        <v>292</v>
      </c>
      <c r="F317" s="133" t="s">
        <v>293</v>
      </c>
      <c r="G317" s="134" t="s">
        <v>125</v>
      </c>
      <c r="H317" s="135">
        <v>633.75</v>
      </c>
      <c r="I317" s="136"/>
      <c r="J317" s="137">
        <f>ROUND(I317*H317,2)</f>
        <v>0</v>
      </c>
      <c r="K317" s="133" t="s">
        <v>126</v>
      </c>
      <c r="L317" s="31"/>
      <c r="M317" s="138" t="s">
        <v>1</v>
      </c>
      <c r="N317" s="139" t="s">
        <v>39</v>
      </c>
      <c r="P317" s="140">
        <f>O317*H317</f>
        <v>0</v>
      </c>
      <c r="Q317" s="140">
        <v>2.1259999999999999E-4</v>
      </c>
      <c r="R317" s="140">
        <f>Q317*H317</f>
        <v>0.13473525</v>
      </c>
      <c r="S317" s="140">
        <v>0</v>
      </c>
      <c r="T317" s="141">
        <f>S317*H317</f>
        <v>0</v>
      </c>
      <c r="AR317" s="142" t="s">
        <v>127</v>
      </c>
      <c r="AT317" s="142" t="s">
        <v>122</v>
      </c>
      <c r="AU317" s="142" t="s">
        <v>81</v>
      </c>
      <c r="AY317" s="16" t="s">
        <v>120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6" t="s">
        <v>79</v>
      </c>
      <c r="BK317" s="143">
        <f>ROUND(I317*H317,2)</f>
        <v>0</v>
      </c>
      <c r="BL317" s="16" t="s">
        <v>127</v>
      </c>
      <c r="BM317" s="142" t="s">
        <v>502</v>
      </c>
    </row>
    <row r="318" spans="2:65" s="1" customFormat="1" ht="29.25">
      <c r="B318" s="31"/>
      <c r="D318" s="144" t="s">
        <v>129</v>
      </c>
      <c r="F318" s="145" t="s">
        <v>295</v>
      </c>
      <c r="I318" s="146"/>
      <c r="L318" s="31"/>
      <c r="M318" s="147"/>
      <c r="T318" s="53"/>
      <c r="AT318" s="16" t="s">
        <v>129</v>
      </c>
      <c r="AU318" s="16" t="s">
        <v>81</v>
      </c>
    </row>
    <row r="319" spans="2:65" s="12" customFormat="1">
      <c r="B319" s="148"/>
      <c r="D319" s="144" t="s">
        <v>131</v>
      </c>
      <c r="E319" s="149" t="s">
        <v>1</v>
      </c>
      <c r="F319" s="150" t="s">
        <v>503</v>
      </c>
      <c r="H319" s="151">
        <v>65</v>
      </c>
      <c r="I319" s="152"/>
      <c r="L319" s="148"/>
      <c r="M319" s="153"/>
      <c r="T319" s="154"/>
      <c r="AT319" s="149" t="s">
        <v>131</v>
      </c>
      <c r="AU319" s="149" t="s">
        <v>81</v>
      </c>
      <c r="AV319" s="12" t="s">
        <v>81</v>
      </c>
      <c r="AW319" s="12" t="s">
        <v>30</v>
      </c>
      <c r="AX319" s="12" t="s">
        <v>71</v>
      </c>
      <c r="AY319" s="149" t="s">
        <v>120</v>
      </c>
    </row>
    <row r="320" spans="2:65" s="13" customFormat="1" ht="22.5">
      <c r="B320" s="155"/>
      <c r="D320" s="144" t="s">
        <v>131</v>
      </c>
      <c r="E320" s="156" t="s">
        <v>1</v>
      </c>
      <c r="F320" s="157" t="s">
        <v>504</v>
      </c>
      <c r="H320" s="158">
        <v>65</v>
      </c>
      <c r="I320" s="159"/>
      <c r="L320" s="155"/>
      <c r="M320" s="160"/>
      <c r="T320" s="161"/>
      <c r="AT320" s="156" t="s">
        <v>131</v>
      </c>
      <c r="AU320" s="156" t="s">
        <v>81</v>
      </c>
      <c r="AV320" s="13" t="s">
        <v>134</v>
      </c>
      <c r="AW320" s="13" t="s">
        <v>30</v>
      </c>
      <c r="AX320" s="13" t="s">
        <v>71</v>
      </c>
      <c r="AY320" s="156" t="s">
        <v>120</v>
      </c>
    </row>
    <row r="321" spans="2:65" s="12" customFormat="1">
      <c r="B321" s="148"/>
      <c r="D321" s="144" t="s">
        <v>131</v>
      </c>
      <c r="E321" s="149" t="s">
        <v>1</v>
      </c>
      <c r="F321" s="150" t="s">
        <v>505</v>
      </c>
      <c r="H321" s="151">
        <v>124.3</v>
      </c>
      <c r="I321" s="152"/>
      <c r="L321" s="148"/>
      <c r="M321" s="153"/>
      <c r="T321" s="154"/>
      <c r="AT321" s="149" t="s">
        <v>131</v>
      </c>
      <c r="AU321" s="149" t="s">
        <v>81</v>
      </c>
      <c r="AV321" s="12" t="s">
        <v>81</v>
      </c>
      <c r="AW321" s="12" t="s">
        <v>30</v>
      </c>
      <c r="AX321" s="12" t="s">
        <v>71</v>
      </c>
      <c r="AY321" s="149" t="s">
        <v>120</v>
      </c>
    </row>
    <row r="322" spans="2:65" s="13" customFormat="1" ht="22.5">
      <c r="B322" s="155"/>
      <c r="D322" s="144" t="s">
        <v>131</v>
      </c>
      <c r="E322" s="156" t="s">
        <v>1</v>
      </c>
      <c r="F322" s="157" t="s">
        <v>506</v>
      </c>
      <c r="H322" s="158">
        <v>124.3</v>
      </c>
      <c r="I322" s="159"/>
      <c r="L322" s="155"/>
      <c r="M322" s="160"/>
      <c r="T322" s="161"/>
      <c r="AT322" s="156" t="s">
        <v>131</v>
      </c>
      <c r="AU322" s="156" t="s">
        <v>81</v>
      </c>
      <c r="AV322" s="13" t="s">
        <v>134</v>
      </c>
      <c r="AW322" s="13" t="s">
        <v>30</v>
      </c>
      <c r="AX322" s="13" t="s">
        <v>71</v>
      </c>
      <c r="AY322" s="156" t="s">
        <v>120</v>
      </c>
    </row>
    <row r="323" spans="2:65" s="12" customFormat="1">
      <c r="B323" s="148"/>
      <c r="D323" s="144" t="s">
        <v>131</v>
      </c>
      <c r="E323" s="149" t="s">
        <v>1</v>
      </c>
      <c r="F323" s="150" t="s">
        <v>507</v>
      </c>
      <c r="H323" s="151">
        <v>23.25</v>
      </c>
      <c r="I323" s="152"/>
      <c r="L323" s="148"/>
      <c r="M323" s="153"/>
      <c r="T323" s="154"/>
      <c r="AT323" s="149" t="s">
        <v>131</v>
      </c>
      <c r="AU323" s="149" t="s">
        <v>81</v>
      </c>
      <c r="AV323" s="12" t="s">
        <v>81</v>
      </c>
      <c r="AW323" s="12" t="s">
        <v>30</v>
      </c>
      <c r="AX323" s="12" t="s">
        <v>71</v>
      </c>
      <c r="AY323" s="149" t="s">
        <v>120</v>
      </c>
    </row>
    <row r="324" spans="2:65" s="13" customFormat="1" ht="22.5">
      <c r="B324" s="155"/>
      <c r="D324" s="144" t="s">
        <v>131</v>
      </c>
      <c r="E324" s="156" t="s">
        <v>1</v>
      </c>
      <c r="F324" s="157" t="s">
        <v>508</v>
      </c>
      <c r="H324" s="158">
        <v>23.25</v>
      </c>
      <c r="I324" s="159"/>
      <c r="L324" s="155"/>
      <c r="M324" s="160"/>
      <c r="T324" s="161"/>
      <c r="AT324" s="156" t="s">
        <v>131</v>
      </c>
      <c r="AU324" s="156" t="s">
        <v>81</v>
      </c>
      <c r="AV324" s="13" t="s">
        <v>134</v>
      </c>
      <c r="AW324" s="13" t="s">
        <v>30</v>
      </c>
      <c r="AX324" s="13" t="s">
        <v>71</v>
      </c>
      <c r="AY324" s="156" t="s">
        <v>120</v>
      </c>
    </row>
    <row r="325" spans="2:65" s="12" customFormat="1">
      <c r="B325" s="148"/>
      <c r="D325" s="144" t="s">
        <v>131</v>
      </c>
      <c r="E325" s="149" t="s">
        <v>1</v>
      </c>
      <c r="F325" s="150" t="s">
        <v>509</v>
      </c>
      <c r="H325" s="151">
        <v>205.2</v>
      </c>
      <c r="I325" s="152"/>
      <c r="L325" s="148"/>
      <c r="M325" s="153"/>
      <c r="T325" s="154"/>
      <c r="AT325" s="149" t="s">
        <v>131</v>
      </c>
      <c r="AU325" s="149" t="s">
        <v>81</v>
      </c>
      <c r="AV325" s="12" t="s">
        <v>81</v>
      </c>
      <c r="AW325" s="12" t="s">
        <v>30</v>
      </c>
      <c r="AX325" s="12" t="s">
        <v>71</v>
      </c>
      <c r="AY325" s="149" t="s">
        <v>120</v>
      </c>
    </row>
    <row r="326" spans="2:65" s="13" customFormat="1" ht="33.75">
      <c r="B326" s="155"/>
      <c r="D326" s="144" t="s">
        <v>131</v>
      </c>
      <c r="E326" s="156" t="s">
        <v>1</v>
      </c>
      <c r="F326" s="157" t="s">
        <v>510</v>
      </c>
      <c r="H326" s="158">
        <v>205.2</v>
      </c>
      <c r="I326" s="159"/>
      <c r="L326" s="155"/>
      <c r="M326" s="160"/>
      <c r="T326" s="161"/>
      <c r="AT326" s="156" t="s">
        <v>131</v>
      </c>
      <c r="AU326" s="156" t="s">
        <v>81</v>
      </c>
      <c r="AV326" s="13" t="s">
        <v>134</v>
      </c>
      <c r="AW326" s="13" t="s">
        <v>30</v>
      </c>
      <c r="AX326" s="13" t="s">
        <v>71</v>
      </c>
      <c r="AY326" s="156" t="s">
        <v>120</v>
      </c>
    </row>
    <row r="327" spans="2:65" s="12" customFormat="1">
      <c r="B327" s="148"/>
      <c r="D327" s="144" t="s">
        <v>131</v>
      </c>
      <c r="E327" s="149" t="s">
        <v>1</v>
      </c>
      <c r="F327" s="150" t="s">
        <v>511</v>
      </c>
      <c r="H327" s="151">
        <v>216</v>
      </c>
      <c r="I327" s="152"/>
      <c r="L327" s="148"/>
      <c r="M327" s="153"/>
      <c r="T327" s="154"/>
      <c r="AT327" s="149" t="s">
        <v>131</v>
      </c>
      <c r="AU327" s="149" t="s">
        <v>81</v>
      </c>
      <c r="AV327" s="12" t="s">
        <v>81</v>
      </c>
      <c r="AW327" s="12" t="s">
        <v>30</v>
      </c>
      <c r="AX327" s="12" t="s">
        <v>71</v>
      </c>
      <c r="AY327" s="149" t="s">
        <v>120</v>
      </c>
    </row>
    <row r="328" spans="2:65" s="13" customFormat="1" ht="22.5">
      <c r="B328" s="155"/>
      <c r="D328" s="144" t="s">
        <v>131</v>
      </c>
      <c r="E328" s="156" t="s">
        <v>1</v>
      </c>
      <c r="F328" s="157" t="s">
        <v>512</v>
      </c>
      <c r="H328" s="158">
        <v>216</v>
      </c>
      <c r="I328" s="159"/>
      <c r="L328" s="155"/>
      <c r="M328" s="160"/>
      <c r="T328" s="161"/>
      <c r="AT328" s="156" t="s">
        <v>131</v>
      </c>
      <c r="AU328" s="156" t="s">
        <v>81</v>
      </c>
      <c r="AV328" s="13" t="s">
        <v>134</v>
      </c>
      <c r="AW328" s="13" t="s">
        <v>30</v>
      </c>
      <c r="AX328" s="13" t="s">
        <v>71</v>
      </c>
      <c r="AY328" s="156" t="s">
        <v>120</v>
      </c>
    </row>
    <row r="329" spans="2:65" s="14" customFormat="1">
      <c r="B329" s="162"/>
      <c r="D329" s="144" t="s">
        <v>131</v>
      </c>
      <c r="E329" s="163" t="s">
        <v>1</v>
      </c>
      <c r="F329" s="164" t="s">
        <v>135</v>
      </c>
      <c r="H329" s="165">
        <v>633.75</v>
      </c>
      <c r="I329" s="166"/>
      <c r="L329" s="162"/>
      <c r="M329" s="167"/>
      <c r="T329" s="168"/>
      <c r="AT329" s="163" t="s">
        <v>131</v>
      </c>
      <c r="AU329" s="163" t="s">
        <v>81</v>
      </c>
      <c r="AV329" s="14" t="s">
        <v>127</v>
      </c>
      <c r="AW329" s="14" t="s">
        <v>30</v>
      </c>
      <c r="AX329" s="14" t="s">
        <v>79</v>
      </c>
      <c r="AY329" s="163" t="s">
        <v>120</v>
      </c>
    </row>
    <row r="330" spans="2:65" s="1" customFormat="1" ht="24.2" customHeight="1">
      <c r="B330" s="31"/>
      <c r="C330" s="170" t="s">
        <v>331</v>
      </c>
      <c r="D330" s="170" t="s">
        <v>302</v>
      </c>
      <c r="E330" s="171" t="s">
        <v>303</v>
      </c>
      <c r="F330" s="172" t="s">
        <v>304</v>
      </c>
      <c r="G330" s="173" t="s">
        <v>125</v>
      </c>
      <c r="H330" s="174">
        <v>684.45</v>
      </c>
      <c r="I330" s="175"/>
      <c r="J330" s="176">
        <f>ROUND(I330*H330,2)</f>
        <v>0</v>
      </c>
      <c r="K330" s="172" t="s">
        <v>126</v>
      </c>
      <c r="L330" s="177"/>
      <c r="M330" s="178" t="s">
        <v>1</v>
      </c>
      <c r="N330" s="179" t="s">
        <v>39</v>
      </c>
      <c r="P330" s="140">
        <f>O330*H330</f>
        <v>0</v>
      </c>
      <c r="Q330" s="140">
        <v>5.0000000000000001E-4</v>
      </c>
      <c r="R330" s="140">
        <f>Q330*H330</f>
        <v>0.34222500000000006</v>
      </c>
      <c r="S330" s="140">
        <v>0</v>
      </c>
      <c r="T330" s="141">
        <f>S330*H330</f>
        <v>0</v>
      </c>
      <c r="AR330" s="142" t="s">
        <v>177</v>
      </c>
      <c r="AT330" s="142" t="s">
        <v>302</v>
      </c>
      <c r="AU330" s="142" t="s">
        <v>81</v>
      </c>
      <c r="AY330" s="16" t="s">
        <v>120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6" t="s">
        <v>79</v>
      </c>
      <c r="BK330" s="143">
        <f>ROUND(I330*H330,2)</f>
        <v>0</v>
      </c>
      <c r="BL330" s="16" t="s">
        <v>127</v>
      </c>
      <c r="BM330" s="142" t="s">
        <v>513</v>
      </c>
    </row>
    <row r="331" spans="2:65" s="1" customFormat="1" ht="19.5">
      <c r="B331" s="31"/>
      <c r="D331" s="144" t="s">
        <v>129</v>
      </c>
      <c r="F331" s="145" t="s">
        <v>304</v>
      </c>
      <c r="I331" s="146"/>
      <c r="L331" s="31"/>
      <c r="M331" s="147"/>
      <c r="T331" s="53"/>
      <c r="AT331" s="16" t="s">
        <v>129</v>
      </c>
      <c r="AU331" s="16" t="s">
        <v>81</v>
      </c>
    </row>
    <row r="332" spans="2:65" s="12" customFormat="1">
      <c r="B332" s="148"/>
      <c r="D332" s="144" t="s">
        <v>131</v>
      </c>
      <c r="F332" s="150" t="s">
        <v>514</v>
      </c>
      <c r="H332" s="151">
        <v>684.45</v>
      </c>
      <c r="I332" s="152"/>
      <c r="L332" s="148"/>
      <c r="M332" s="153"/>
      <c r="T332" s="154"/>
      <c r="AT332" s="149" t="s">
        <v>131</v>
      </c>
      <c r="AU332" s="149" t="s">
        <v>81</v>
      </c>
      <c r="AV332" s="12" t="s">
        <v>81</v>
      </c>
      <c r="AW332" s="12" t="s">
        <v>4</v>
      </c>
      <c r="AX332" s="12" t="s">
        <v>79</v>
      </c>
      <c r="AY332" s="149" t="s">
        <v>120</v>
      </c>
    </row>
    <row r="333" spans="2:65" s="1" customFormat="1" ht="37.9" customHeight="1">
      <c r="B333" s="31"/>
      <c r="C333" s="131" t="s">
        <v>515</v>
      </c>
      <c r="D333" s="131" t="s">
        <v>122</v>
      </c>
      <c r="E333" s="132" t="s">
        <v>516</v>
      </c>
      <c r="F333" s="133" t="s">
        <v>517</v>
      </c>
      <c r="G333" s="134" t="s">
        <v>180</v>
      </c>
      <c r="H333" s="135">
        <v>112.77500000000001</v>
      </c>
      <c r="I333" s="136"/>
      <c r="J333" s="137">
        <f>ROUND(I333*H333,2)</f>
        <v>0</v>
      </c>
      <c r="K333" s="133" t="s">
        <v>126</v>
      </c>
      <c r="L333" s="31"/>
      <c r="M333" s="138" t="s">
        <v>1</v>
      </c>
      <c r="N333" s="139" t="s">
        <v>39</v>
      </c>
      <c r="P333" s="140">
        <f>O333*H333</f>
        <v>0</v>
      </c>
      <c r="Q333" s="140">
        <v>1.8480000000000001</v>
      </c>
      <c r="R333" s="140">
        <f>Q333*H333</f>
        <v>208.40820000000002</v>
      </c>
      <c r="S333" s="140">
        <v>0</v>
      </c>
      <c r="T333" s="141">
        <f>S333*H333</f>
        <v>0</v>
      </c>
      <c r="AR333" s="142" t="s">
        <v>127</v>
      </c>
      <c r="AT333" s="142" t="s">
        <v>122</v>
      </c>
      <c r="AU333" s="142" t="s">
        <v>81</v>
      </c>
      <c r="AY333" s="16" t="s">
        <v>120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6" t="s">
        <v>79</v>
      </c>
      <c r="BK333" s="143">
        <f>ROUND(I333*H333,2)</f>
        <v>0</v>
      </c>
      <c r="BL333" s="16" t="s">
        <v>127</v>
      </c>
      <c r="BM333" s="142" t="s">
        <v>518</v>
      </c>
    </row>
    <row r="334" spans="2:65" s="1" customFormat="1" ht="39">
      <c r="B334" s="31"/>
      <c r="D334" s="144" t="s">
        <v>129</v>
      </c>
      <c r="F334" s="145" t="s">
        <v>519</v>
      </c>
      <c r="I334" s="146"/>
      <c r="L334" s="31"/>
      <c r="M334" s="147"/>
      <c r="T334" s="53"/>
      <c r="AT334" s="16" t="s">
        <v>129</v>
      </c>
      <c r="AU334" s="16" t="s">
        <v>81</v>
      </c>
    </row>
    <row r="335" spans="2:65" s="12" customFormat="1">
      <c r="B335" s="148"/>
      <c r="D335" s="144" t="s">
        <v>131</v>
      </c>
      <c r="E335" s="149" t="s">
        <v>1</v>
      </c>
      <c r="F335" s="150" t="s">
        <v>520</v>
      </c>
      <c r="H335" s="151">
        <v>39</v>
      </c>
      <c r="I335" s="152"/>
      <c r="L335" s="148"/>
      <c r="M335" s="153"/>
      <c r="T335" s="154"/>
      <c r="AT335" s="149" t="s">
        <v>131</v>
      </c>
      <c r="AU335" s="149" t="s">
        <v>81</v>
      </c>
      <c r="AV335" s="12" t="s">
        <v>81</v>
      </c>
      <c r="AW335" s="12" t="s">
        <v>30</v>
      </c>
      <c r="AX335" s="12" t="s">
        <v>71</v>
      </c>
      <c r="AY335" s="149" t="s">
        <v>120</v>
      </c>
    </row>
    <row r="336" spans="2:65" s="13" customFormat="1" ht="33.75">
      <c r="B336" s="155"/>
      <c r="D336" s="144" t="s">
        <v>131</v>
      </c>
      <c r="E336" s="156" t="s">
        <v>1</v>
      </c>
      <c r="F336" s="157" t="s">
        <v>521</v>
      </c>
      <c r="H336" s="158">
        <v>39</v>
      </c>
      <c r="I336" s="159"/>
      <c r="L336" s="155"/>
      <c r="M336" s="160"/>
      <c r="T336" s="161"/>
      <c r="AT336" s="156" t="s">
        <v>131</v>
      </c>
      <c r="AU336" s="156" t="s">
        <v>81</v>
      </c>
      <c r="AV336" s="13" t="s">
        <v>134</v>
      </c>
      <c r="AW336" s="13" t="s">
        <v>30</v>
      </c>
      <c r="AX336" s="13" t="s">
        <v>71</v>
      </c>
      <c r="AY336" s="156" t="s">
        <v>120</v>
      </c>
    </row>
    <row r="337" spans="2:65" s="12" customFormat="1">
      <c r="B337" s="148"/>
      <c r="D337" s="144" t="s">
        <v>131</v>
      </c>
      <c r="E337" s="149" t="s">
        <v>1</v>
      </c>
      <c r="F337" s="150" t="s">
        <v>522</v>
      </c>
      <c r="H337" s="151">
        <v>62.15</v>
      </c>
      <c r="I337" s="152"/>
      <c r="L337" s="148"/>
      <c r="M337" s="153"/>
      <c r="T337" s="154"/>
      <c r="AT337" s="149" t="s">
        <v>131</v>
      </c>
      <c r="AU337" s="149" t="s">
        <v>81</v>
      </c>
      <c r="AV337" s="12" t="s">
        <v>81</v>
      </c>
      <c r="AW337" s="12" t="s">
        <v>30</v>
      </c>
      <c r="AX337" s="12" t="s">
        <v>71</v>
      </c>
      <c r="AY337" s="149" t="s">
        <v>120</v>
      </c>
    </row>
    <row r="338" spans="2:65" s="13" customFormat="1" ht="22.5">
      <c r="B338" s="155"/>
      <c r="D338" s="144" t="s">
        <v>131</v>
      </c>
      <c r="E338" s="156" t="s">
        <v>1</v>
      </c>
      <c r="F338" s="157" t="s">
        <v>523</v>
      </c>
      <c r="H338" s="158">
        <v>62.15</v>
      </c>
      <c r="I338" s="159"/>
      <c r="L338" s="155"/>
      <c r="M338" s="160"/>
      <c r="T338" s="161"/>
      <c r="AT338" s="156" t="s">
        <v>131</v>
      </c>
      <c r="AU338" s="156" t="s">
        <v>81</v>
      </c>
      <c r="AV338" s="13" t="s">
        <v>134</v>
      </c>
      <c r="AW338" s="13" t="s">
        <v>30</v>
      </c>
      <c r="AX338" s="13" t="s">
        <v>71</v>
      </c>
      <c r="AY338" s="156" t="s">
        <v>120</v>
      </c>
    </row>
    <row r="339" spans="2:65" s="12" customFormat="1">
      <c r="B339" s="148"/>
      <c r="D339" s="144" t="s">
        <v>131</v>
      </c>
      <c r="E339" s="149" t="s">
        <v>1</v>
      </c>
      <c r="F339" s="150" t="s">
        <v>524</v>
      </c>
      <c r="H339" s="151">
        <v>11.625</v>
      </c>
      <c r="I339" s="152"/>
      <c r="L339" s="148"/>
      <c r="M339" s="153"/>
      <c r="T339" s="154"/>
      <c r="AT339" s="149" t="s">
        <v>131</v>
      </c>
      <c r="AU339" s="149" t="s">
        <v>81</v>
      </c>
      <c r="AV339" s="12" t="s">
        <v>81</v>
      </c>
      <c r="AW339" s="12" t="s">
        <v>30</v>
      </c>
      <c r="AX339" s="12" t="s">
        <v>71</v>
      </c>
      <c r="AY339" s="149" t="s">
        <v>120</v>
      </c>
    </row>
    <row r="340" spans="2:65" s="13" customFormat="1" ht="22.5">
      <c r="B340" s="155"/>
      <c r="D340" s="144" t="s">
        <v>131</v>
      </c>
      <c r="E340" s="156" t="s">
        <v>1</v>
      </c>
      <c r="F340" s="157" t="s">
        <v>525</v>
      </c>
      <c r="H340" s="158">
        <v>11.625</v>
      </c>
      <c r="I340" s="159"/>
      <c r="L340" s="155"/>
      <c r="M340" s="160"/>
      <c r="T340" s="161"/>
      <c r="AT340" s="156" t="s">
        <v>131</v>
      </c>
      <c r="AU340" s="156" t="s">
        <v>81</v>
      </c>
      <c r="AV340" s="13" t="s">
        <v>134</v>
      </c>
      <c r="AW340" s="13" t="s">
        <v>30</v>
      </c>
      <c r="AX340" s="13" t="s">
        <v>71</v>
      </c>
      <c r="AY340" s="156" t="s">
        <v>120</v>
      </c>
    </row>
    <row r="341" spans="2:65" s="14" customFormat="1">
      <c r="B341" s="162"/>
      <c r="D341" s="144" t="s">
        <v>131</v>
      </c>
      <c r="E341" s="163" t="s">
        <v>1</v>
      </c>
      <c r="F341" s="164" t="s">
        <v>135</v>
      </c>
      <c r="H341" s="165">
        <v>112.77500000000001</v>
      </c>
      <c r="I341" s="166"/>
      <c r="L341" s="162"/>
      <c r="M341" s="167"/>
      <c r="T341" s="168"/>
      <c r="AT341" s="163" t="s">
        <v>131</v>
      </c>
      <c r="AU341" s="163" t="s">
        <v>81</v>
      </c>
      <c r="AV341" s="14" t="s">
        <v>127</v>
      </c>
      <c r="AW341" s="14" t="s">
        <v>30</v>
      </c>
      <c r="AX341" s="14" t="s">
        <v>79</v>
      </c>
      <c r="AY341" s="163" t="s">
        <v>120</v>
      </c>
    </row>
    <row r="342" spans="2:65" s="1" customFormat="1" ht="21.75" customHeight="1">
      <c r="B342" s="31"/>
      <c r="C342" s="131" t="s">
        <v>526</v>
      </c>
      <c r="D342" s="131" t="s">
        <v>122</v>
      </c>
      <c r="E342" s="132" t="s">
        <v>527</v>
      </c>
      <c r="F342" s="133" t="s">
        <v>528</v>
      </c>
      <c r="G342" s="134" t="s">
        <v>180</v>
      </c>
      <c r="H342" s="135">
        <v>447.12</v>
      </c>
      <c r="I342" s="136"/>
      <c r="J342" s="137">
        <f>ROUND(I342*H342,2)</f>
        <v>0</v>
      </c>
      <c r="K342" s="133" t="s">
        <v>1</v>
      </c>
      <c r="L342" s="31"/>
      <c r="M342" s="138" t="s">
        <v>1</v>
      </c>
      <c r="N342" s="139" t="s">
        <v>39</v>
      </c>
      <c r="P342" s="140">
        <f>O342*H342</f>
        <v>0</v>
      </c>
      <c r="Q342" s="140">
        <v>2.3199999999999998</v>
      </c>
      <c r="R342" s="140">
        <f>Q342*H342</f>
        <v>1037.3183999999999</v>
      </c>
      <c r="S342" s="140">
        <v>0</v>
      </c>
      <c r="T342" s="141">
        <f>S342*H342</f>
        <v>0</v>
      </c>
      <c r="AR342" s="142" t="s">
        <v>127</v>
      </c>
      <c r="AT342" s="142" t="s">
        <v>122</v>
      </c>
      <c r="AU342" s="142" t="s">
        <v>81</v>
      </c>
      <c r="AY342" s="16" t="s">
        <v>120</v>
      </c>
      <c r="BE342" s="143">
        <f>IF(N342="základní",J342,0)</f>
        <v>0</v>
      </c>
      <c r="BF342" s="143">
        <f>IF(N342="snížená",J342,0)</f>
        <v>0</v>
      </c>
      <c r="BG342" s="143">
        <f>IF(N342="zákl. přenesená",J342,0)</f>
        <v>0</v>
      </c>
      <c r="BH342" s="143">
        <f>IF(N342="sníž. přenesená",J342,0)</f>
        <v>0</v>
      </c>
      <c r="BI342" s="143">
        <f>IF(N342="nulová",J342,0)</f>
        <v>0</v>
      </c>
      <c r="BJ342" s="16" t="s">
        <v>79</v>
      </c>
      <c r="BK342" s="143">
        <f>ROUND(I342*H342,2)</f>
        <v>0</v>
      </c>
      <c r="BL342" s="16" t="s">
        <v>127</v>
      </c>
      <c r="BM342" s="142" t="s">
        <v>529</v>
      </c>
    </row>
    <row r="343" spans="2:65" s="1" customFormat="1" ht="19.5">
      <c r="B343" s="31"/>
      <c r="D343" s="144" t="s">
        <v>129</v>
      </c>
      <c r="F343" s="145" t="s">
        <v>530</v>
      </c>
      <c r="I343" s="146"/>
      <c r="L343" s="31"/>
      <c r="M343" s="147"/>
      <c r="T343" s="53"/>
      <c r="AT343" s="16" t="s">
        <v>129</v>
      </c>
      <c r="AU343" s="16" t="s">
        <v>81</v>
      </c>
    </row>
    <row r="344" spans="2:65" s="12" customFormat="1">
      <c r="B344" s="148"/>
      <c r="D344" s="144" t="s">
        <v>131</v>
      </c>
      <c r="E344" s="149" t="s">
        <v>1</v>
      </c>
      <c r="F344" s="150" t="s">
        <v>531</v>
      </c>
      <c r="H344" s="151">
        <v>123.12</v>
      </c>
      <c r="I344" s="152"/>
      <c r="L344" s="148"/>
      <c r="M344" s="153"/>
      <c r="T344" s="154"/>
      <c r="AT344" s="149" t="s">
        <v>131</v>
      </c>
      <c r="AU344" s="149" t="s">
        <v>81</v>
      </c>
      <c r="AV344" s="12" t="s">
        <v>81</v>
      </c>
      <c r="AW344" s="12" t="s">
        <v>30</v>
      </c>
      <c r="AX344" s="12" t="s">
        <v>71</v>
      </c>
      <c r="AY344" s="149" t="s">
        <v>120</v>
      </c>
    </row>
    <row r="345" spans="2:65" s="13" customFormat="1" ht="22.5">
      <c r="B345" s="155"/>
      <c r="D345" s="144" t="s">
        <v>131</v>
      </c>
      <c r="E345" s="156" t="s">
        <v>1</v>
      </c>
      <c r="F345" s="157" t="s">
        <v>532</v>
      </c>
      <c r="H345" s="158">
        <v>123.12</v>
      </c>
      <c r="I345" s="159"/>
      <c r="L345" s="155"/>
      <c r="M345" s="160"/>
      <c r="T345" s="161"/>
      <c r="AT345" s="156" t="s">
        <v>131</v>
      </c>
      <c r="AU345" s="156" t="s">
        <v>81</v>
      </c>
      <c r="AV345" s="13" t="s">
        <v>134</v>
      </c>
      <c r="AW345" s="13" t="s">
        <v>30</v>
      </c>
      <c r="AX345" s="13" t="s">
        <v>71</v>
      </c>
      <c r="AY345" s="156" t="s">
        <v>120</v>
      </c>
    </row>
    <row r="346" spans="2:65" s="12" customFormat="1">
      <c r="B346" s="148"/>
      <c r="D346" s="144" t="s">
        <v>131</v>
      </c>
      <c r="E346" s="149" t="s">
        <v>1</v>
      </c>
      <c r="F346" s="150" t="s">
        <v>533</v>
      </c>
      <c r="H346" s="151">
        <v>324</v>
      </c>
      <c r="I346" s="152"/>
      <c r="L346" s="148"/>
      <c r="M346" s="153"/>
      <c r="T346" s="154"/>
      <c r="AT346" s="149" t="s">
        <v>131</v>
      </c>
      <c r="AU346" s="149" t="s">
        <v>81</v>
      </c>
      <c r="AV346" s="12" t="s">
        <v>81</v>
      </c>
      <c r="AW346" s="12" t="s">
        <v>30</v>
      </c>
      <c r="AX346" s="12" t="s">
        <v>71</v>
      </c>
      <c r="AY346" s="149" t="s">
        <v>120</v>
      </c>
    </row>
    <row r="347" spans="2:65" s="13" customFormat="1" ht="22.5">
      <c r="B347" s="155"/>
      <c r="D347" s="144" t="s">
        <v>131</v>
      </c>
      <c r="E347" s="156" t="s">
        <v>1</v>
      </c>
      <c r="F347" s="157" t="s">
        <v>534</v>
      </c>
      <c r="H347" s="158">
        <v>324</v>
      </c>
      <c r="I347" s="159"/>
      <c r="L347" s="155"/>
      <c r="M347" s="160"/>
      <c r="T347" s="161"/>
      <c r="AT347" s="156" t="s">
        <v>131</v>
      </c>
      <c r="AU347" s="156" t="s">
        <v>81</v>
      </c>
      <c r="AV347" s="13" t="s">
        <v>134</v>
      </c>
      <c r="AW347" s="13" t="s">
        <v>30</v>
      </c>
      <c r="AX347" s="13" t="s">
        <v>71</v>
      </c>
      <c r="AY347" s="156" t="s">
        <v>120</v>
      </c>
    </row>
    <row r="348" spans="2:65" s="14" customFormat="1">
      <c r="B348" s="162"/>
      <c r="D348" s="144" t="s">
        <v>131</v>
      </c>
      <c r="E348" s="163" t="s">
        <v>1</v>
      </c>
      <c r="F348" s="164" t="s">
        <v>135</v>
      </c>
      <c r="H348" s="165">
        <v>447.12</v>
      </c>
      <c r="I348" s="166"/>
      <c r="L348" s="162"/>
      <c r="M348" s="167"/>
      <c r="T348" s="168"/>
      <c r="AT348" s="163" t="s">
        <v>131</v>
      </c>
      <c r="AU348" s="163" t="s">
        <v>81</v>
      </c>
      <c r="AV348" s="14" t="s">
        <v>127</v>
      </c>
      <c r="AW348" s="14" t="s">
        <v>30</v>
      </c>
      <c r="AX348" s="14" t="s">
        <v>79</v>
      </c>
      <c r="AY348" s="163" t="s">
        <v>120</v>
      </c>
    </row>
    <row r="349" spans="2:65" s="11" customFormat="1" ht="22.9" customHeight="1">
      <c r="B349" s="119"/>
      <c r="D349" s="120" t="s">
        <v>70</v>
      </c>
      <c r="E349" s="129" t="s">
        <v>317</v>
      </c>
      <c r="F349" s="129" t="s">
        <v>318</v>
      </c>
      <c r="I349" s="122"/>
      <c r="J349" s="130">
        <f>BK349</f>
        <v>0</v>
      </c>
      <c r="L349" s="119"/>
      <c r="M349" s="124"/>
      <c r="P349" s="125">
        <f>SUM(P350:P354)</f>
        <v>0</v>
      </c>
      <c r="R349" s="125">
        <f>SUM(R350:R354)</f>
        <v>5</v>
      </c>
      <c r="T349" s="126">
        <f>SUM(T350:T354)</f>
        <v>0</v>
      </c>
      <c r="AR349" s="120" t="s">
        <v>79</v>
      </c>
      <c r="AT349" s="127" t="s">
        <v>70</v>
      </c>
      <c r="AU349" s="127" t="s">
        <v>79</v>
      </c>
      <c r="AY349" s="120" t="s">
        <v>120</v>
      </c>
      <c r="BK349" s="128">
        <f>SUM(BK350:BK354)</f>
        <v>0</v>
      </c>
    </row>
    <row r="350" spans="2:65" s="1" customFormat="1" ht="24.2" customHeight="1">
      <c r="B350" s="31"/>
      <c r="C350" s="131" t="s">
        <v>535</v>
      </c>
      <c r="D350" s="131" t="s">
        <v>122</v>
      </c>
      <c r="E350" s="132" t="s">
        <v>325</v>
      </c>
      <c r="F350" s="133" t="s">
        <v>536</v>
      </c>
      <c r="G350" s="134" t="s">
        <v>277</v>
      </c>
      <c r="H350" s="135">
        <v>1</v>
      </c>
      <c r="I350" s="136"/>
      <c r="J350" s="137">
        <f>ROUND(I350*H350,2)</f>
        <v>0</v>
      </c>
      <c r="K350" s="133" t="s">
        <v>1</v>
      </c>
      <c r="L350" s="31"/>
      <c r="M350" s="138" t="s">
        <v>1</v>
      </c>
      <c r="N350" s="139" t="s">
        <v>39</v>
      </c>
      <c r="P350" s="140">
        <f>O350*H350</f>
        <v>0</v>
      </c>
      <c r="Q350" s="140">
        <v>5</v>
      </c>
      <c r="R350" s="140">
        <f>Q350*H350</f>
        <v>5</v>
      </c>
      <c r="S350" s="140">
        <v>0</v>
      </c>
      <c r="T350" s="141">
        <f>S350*H350</f>
        <v>0</v>
      </c>
      <c r="AR350" s="142" t="s">
        <v>127</v>
      </c>
      <c r="AT350" s="142" t="s">
        <v>122</v>
      </c>
      <c r="AU350" s="142" t="s">
        <v>81</v>
      </c>
      <c r="AY350" s="16" t="s">
        <v>120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6" t="s">
        <v>79</v>
      </c>
      <c r="BK350" s="143">
        <f>ROUND(I350*H350,2)</f>
        <v>0</v>
      </c>
      <c r="BL350" s="16" t="s">
        <v>127</v>
      </c>
      <c r="BM350" s="142" t="s">
        <v>537</v>
      </c>
    </row>
    <row r="351" spans="2:65" s="1" customFormat="1">
      <c r="B351" s="31"/>
      <c r="D351" s="144" t="s">
        <v>129</v>
      </c>
      <c r="F351" s="145" t="s">
        <v>536</v>
      </c>
      <c r="I351" s="146"/>
      <c r="L351" s="31"/>
      <c r="M351" s="147"/>
      <c r="T351" s="53"/>
      <c r="AT351" s="16" t="s">
        <v>129</v>
      </c>
      <c r="AU351" s="16" t="s">
        <v>81</v>
      </c>
    </row>
    <row r="352" spans="2:65" s="1" customFormat="1" ht="213" customHeight="1">
      <c r="B352" s="31"/>
      <c r="D352" s="144" t="s">
        <v>279</v>
      </c>
      <c r="F352" s="169" t="s">
        <v>842</v>
      </c>
      <c r="I352" s="146"/>
      <c r="L352" s="31"/>
      <c r="M352" s="147"/>
      <c r="T352" s="53"/>
      <c r="AT352" s="16" t="s">
        <v>279</v>
      </c>
      <c r="AU352" s="16" t="s">
        <v>81</v>
      </c>
    </row>
    <row r="353" spans="2:65" s="12" customFormat="1">
      <c r="B353" s="148"/>
      <c r="D353" s="144" t="s">
        <v>131</v>
      </c>
      <c r="E353" s="149" t="s">
        <v>1</v>
      </c>
      <c r="F353" s="150" t="s">
        <v>841</v>
      </c>
      <c r="H353" s="151">
        <v>1</v>
      </c>
      <c r="I353" s="152"/>
      <c r="L353" s="148"/>
      <c r="M353" s="153"/>
      <c r="T353" s="154"/>
      <c r="AT353" s="149" t="s">
        <v>131</v>
      </c>
      <c r="AU353" s="149" t="s">
        <v>81</v>
      </c>
      <c r="AV353" s="12" t="s">
        <v>81</v>
      </c>
      <c r="AW353" s="12" t="s">
        <v>30</v>
      </c>
      <c r="AX353" s="12" t="s">
        <v>71</v>
      </c>
      <c r="AY353" s="149" t="s">
        <v>120</v>
      </c>
    </row>
    <row r="354" spans="2:65" s="14" customFormat="1">
      <c r="B354" s="162"/>
      <c r="D354" s="144" t="s">
        <v>131</v>
      </c>
      <c r="E354" s="163" t="s">
        <v>1</v>
      </c>
      <c r="F354" s="164" t="s">
        <v>135</v>
      </c>
      <c r="H354" s="165">
        <v>1</v>
      </c>
      <c r="I354" s="166"/>
      <c r="L354" s="162"/>
      <c r="M354" s="167"/>
      <c r="T354" s="168"/>
      <c r="AT354" s="163" t="s">
        <v>131</v>
      </c>
      <c r="AU354" s="163" t="s">
        <v>81</v>
      </c>
      <c r="AV354" s="14" t="s">
        <v>127</v>
      </c>
      <c r="AW354" s="14" t="s">
        <v>30</v>
      </c>
      <c r="AX354" s="14" t="s">
        <v>79</v>
      </c>
      <c r="AY354" s="163" t="s">
        <v>120</v>
      </c>
    </row>
    <row r="355" spans="2:65" s="11" customFormat="1" ht="22.9" customHeight="1">
      <c r="B355" s="119"/>
      <c r="D355" s="120" t="s">
        <v>70</v>
      </c>
      <c r="E355" s="129" t="s">
        <v>329</v>
      </c>
      <c r="F355" s="129" t="s">
        <v>330</v>
      </c>
      <c r="I355" s="122"/>
      <c r="J355" s="130">
        <f>BK355</f>
        <v>0</v>
      </c>
      <c r="L355" s="119"/>
      <c r="M355" s="124"/>
      <c r="P355" s="125">
        <f>SUM(P356:P357)</f>
        <v>0</v>
      </c>
      <c r="R355" s="125">
        <f>SUM(R356:R357)</f>
        <v>0</v>
      </c>
      <c r="T355" s="126">
        <f>SUM(T356:T357)</f>
        <v>0</v>
      </c>
      <c r="AR355" s="120" t="s">
        <v>79</v>
      </c>
      <c r="AT355" s="127" t="s">
        <v>70</v>
      </c>
      <c r="AU355" s="127" t="s">
        <v>79</v>
      </c>
      <c r="AY355" s="120" t="s">
        <v>120</v>
      </c>
      <c r="BK355" s="128">
        <f>SUM(BK356:BK357)</f>
        <v>0</v>
      </c>
    </row>
    <row r="356" spans="2:65" s="1" customFormat="1" ht="16.5" customHeight="1">
      <c r="B356" s="31"/>
      <c r="C356" s="131" t="s">
        <v>538</v>
      </c>
      <c r="D356" s="131" t="s">
        <v>122</v>
      </c>
      <c r="E356" s="132" t="s">
        <v>332</v>
      </c>
      <c r="F356" s="133" t="s">
        <v>333</v>
      </c>
      <c r="G356" s="134" t="s">
        <v>334</v>
      </c>
      <c r="H356" s="135">
        <v>1563.337</v>
      </c>
      <c r="I356" s="136"/>
      <c r="J356" s="137">
        <f>ROUND(I356*H356,2)</f>
        <v>0</v>
      </c>
      <c r="K356" s="133" t="s">
        <v>126</v>
      </c>
      <c r="L356" s="31"/>
      <c r="M356" s="138" t="s">
        <v>1</v>
      </c>
      <c r="N356" s="139" t="s">
        <v>39</v>
      </c>
      <c r="P356" s="140">
        <f>O356*H356</f>
        <v>0</v>
      </c>
      <c r="Q356" s="140">
        <v>0</v>
      </c>
      <c r="R356" s="140">
        <f>Q356*H356</f>
        <v>0</v>
      </c>
      <c r="S356" s="140">
        <v>0</v>
      </c>
      <c r="T356" s="141">
        <f>S356*H356</f>
        <v>0</v>
      </c>
      <c r="AR356" s="142" t="s">
        <v>127</v>
      </c>
      <c r="AT356" s="142" t="s">
        <v>122</v>
      </c>
      <c r="AU356" s="142" t="s">
        <v>81</v>
      </c>
      <c r="AY356" s="16" t="s">
        <v>120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6" t="s">
        <v>79</v>
      </c>
      <c r="BK356" s="143">
        <f>ROUND(I356*H356,2)</f>
        <v>0</v>
      </c>
      <c r="BL356" s="16" t="s">
        <v>127</v>
      </c>
      <c r="BM356" s="142" t="s">
        <v>539</v>
      </c>
    </row>
    <row r="357" spans="2:65" s="1" customFormat="1" ht="19.5">
      <c r="B357" s="31"/>
      <c r="D357" s="144" t="s">
        <v>129</v>
      </c>
      <c r="F357" s="145" t="s">
        <v>336</v>
      </c>
      <c r="I357" s="146"/>
      <c r="L357" s="31"/>
      <c r="M357" s="180"/>
      <c r="N357" s="181"/>
      <c r="O357" s="181"/>
      <c r="P357" s="181"/>
      <c r="Q357" s="181"/>
      <c r="R357" s="181"/>
      <c r="S357" s="181"/>
      <c r="T357" s="182"/>
      <c r="AT357" s="16" t="s">
        <v>129</v>
      </c>
      <c r="AU357" s="16" t="s">
        <v>81</v>
      </c>
    </row>
    <row r="358" spans="2:65" s="1" customFormat="1" ht="6.95" customHeight="1">
      <c r="B358" s="42"/>
      <c r="C358" s="43"/>
      <c r="D358" s="43"/>
      <c r="E358" s="43"/>
      <c r="F358" s="43"/>
      <c r="G358" s="43"/>
      <c r="H358" s="43"/>
      <c r="I358" s="43"/>
      <c r="J358" s="43"/>
      <c r="K358" s="43"/>
      <c r="L358" s="31"/>
    </row>
  </sheetData>
  <sheetProtection algorithmName="SHA-512" hashValue="RwBvFAu9Fd9N+KnWgeBv9TB5/GXcnvugOezIuoPMyRl8bbLRXeeIwEdKutaRnOqc7vjrScLGM2tsHyuZhoTZUA==" saltValue="9ObqEaklKTJOguvUoDWGEA==" spinCount="100000" sheet="1" objects="1" scenarios="1" formatColumns="0" formatRows="0" autoFilter="0"/>
  <autoFilter ref="C122:K357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78"/>
  <sheetViews>
    <sheetView showGridLines="0" topLeftCell="A22" workbookViewId="0">
      <selection activeCell="X122" sqref="X12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94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Nature Connect Dyje/Thaya, napojení odstaveného ramene D13
Dyje, rovnovážná dynamika odtokových poměrů - napojení odstaveného ramene D13 
- část AT</v>
      </c>
      <c r="F7" s="227"/>
      <c r="G7" s="227"/>
      <c r="H7" s="227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11" t="s">
        <v>540</v>
      </c>
      <c r="F9" s="225"/>
      <c r="G9" s="225"/>
      <c r="H9" s="225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0">
        <f>'Rekapitulace stavby'!AN8</f>
        <v>45716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8"/>
      <c r="G18" s="198"/>
      <c r="H18" s="198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6"/>
      <c r="E27" s="202" t="s">
        <v>1</v>
      </c>
      <c r="F27" s="202"/>
      <c r="G27" s="202"/>
      <c r="H27" s="202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7" t="s">
        <v>34</v>
      </c>
      <c r="J30" s="63">
        <f>ROUND(J120,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36</v>
      </c>
      <c r="I32" s="88" t="s">
        <v>35</v>
      </c>
      <c r="J32" s="88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ROUND((SUM(BE120:BE277)),  2)</f>
        <v>0</v>
      </c>
      <c r="I33" s="91">
        <v>0.21</v>
      </c>
      <c r="J33" s="90">
        <f>ROUND(((SUM(BE120:BE277))*I33),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ROUND((SUM(BF120:BF277)),  2)</f>
        <v>0</v>
      </c>
      <c r="I34" s="91">
        <v>0.12</v>
      </c>
      <c r="J34" s="90">
        <f>ROUND(((SUM(BF120:BF277))*I34),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ROUND((SUM(BG120:BG277)),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ROUND((SUM(BH120:BH277)),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ROUND((SUM(BI120:BI277)),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4"/>
      <c r="F39" s="54"/>
      <c r="G39" s="94" t="s">
        <v>45</v>
      </c>
      <c r="H39" s="95" t="s">
        <v>831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Nature Connect Dyje/Thaya, napojení odstaveného ramene D13
Dyje, rovnovážná dynamika odtokových poměrů - napojení odstaveného ramene D13 
- část AT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95</v>
      </c>
      <c r="L86" s="31"/>
    </row>
    <row r="87" spans="2:47" s="1" customFormat="1" ht="16.5" customHeight="1">
      <c r="B87" s="31"/>
      <c r="E87" s="211" t="str">
        <f>E9</f>
        <v>SO-04 - Dosypání ochranné hráze</v>
      </c>
      <c r="F87" s="225"/>
      <c r="G87" s="225"/>
      <c r="H87" s="225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Břeclav</v>
      </c>
      <c r="I89" s="26" t="s">
        <v>21</v>
      </c>
      <c r="J89" s="50">
        <f>IF(J12="","",J12)</f>
        <v>45716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22</v>
      </c>
      <c r="F91" s="24" t="str">
        <f>E15</f>
        <v>Povodí Moravy, s.p.</v>
      </c>
      <c r="I91" s="26" t="s">
        <v>28</v>
      </c>
      <c r="J91" s="29" t="str">
        <f>E21</f>
        <v>Ing. Adam Balažovič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835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99</v>
      </c>
      <c r="J96" s="63">
        <f>J120</f>
        <v>0</v>
      </c>
      <c r="L96" s="31"/>
      <c r="AU96" s="16" t="s">
        <v>100</v>
      </c>
    </row>
    <row r="97" spans="2:12" s="8" customFormat="1" ht="24.95" customHeight="1">
      <c r="B97" s="103"/>
      <c r="D97" s="104" t="s">
        <v>101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customHeight="1">
      <c r="B98" s="107"/>
      <c r="D98" s="108" t="s">
        <v>102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899999999999999" customHeight="1">
      <c r="B99" s="107"/>
      <c r="D99" s="108" t="s">
        <v>104</v>
      </c>
      <c r="E99" s="109"/>
      <c r="F99" s="109"/>
      <c r="G99" s="109"/>
      <c r="H99" s="109"/>
      <c r="I99" s="109"/>
      <c r="J99" s="110">
        <f>J269</f>
        <v>0</v>
      </c>
      <c r="L99" s="107"/>
    </row>
    <row r="100" spans="2:12" s="9" customFormat="1" ht="19.899999999999999" customHeight="1">
      <c r="B100" s="107"/>
      <c r="D100" s="108" t="s">
        <v>105</v>
      </c>
      <c r="E100" s="109"/>
      <c r="F100" s="109"/>
      <c r="G100" s="109"/>
      <c r="H100" s="109"/>
      <c r="I100" s="109"/>
      <c r="J100" s="110">
        <f>J275</f>
        <v>0</v>
      </c>
      <c r="L100" s="107"/>
    </row>
    <row r="101" spans="2:12" s="1" customFormat="1" ht="21.75" customHeight="1">
      <c r="B101" s="31"/>
      <c r="L101" s="31"/>
    </row>
    <row r="102" spans="2:12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1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1"/>
    </row>
    <row r="107" spans="2:12" s="1" customFormat="1" ht="24.95" customHeight="1">
      <c r="B107" s="31"/>
      <c r="C107" s="20" t="s">
        <v>106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26.25" customHeight="1">
      <c r="B110" s="31"/>
      <c r="E110" s="226" t="str">
        <f>E7</f>
        <v>Nature Connect Dyje/Thaya, napojení odstaveného ramene D13
Dyje, rovnovážná dynamika odtokových poměrů - napojení odstaveného ramene D13 
- část AT</v>
      </c>
      <c r="F110" s="227"/>
      <c r="G110" s="227"/>
      <c r="H110" s="227"/>
      <c r="L110" s="31"/>
    </row>
    <row r="111" spans="2:12" s="1" customFormat="1" ht="12" customHeight="1">
      <c r="B111" s="31"/>
      <c r="C111" s="26" t="s">
        <v>95</v>
      </c>
      <c r="L111" s="31"/>
    </row>
    <row r="112" spans="2:12" s="1" customFormat="1" ht="16.5" customHeight="1">
      <c r="B112" s="31"/>
      <c r="E112" s="211" t="str">
        <f>E9</f>
        <v>SO-04 - Dosypání ochranné hráze</v>
      </c>
      <c r="F112" s="225"/>
      <c r="G112" s="225"/>
      <c r="H112" s="225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19</v>
      </c>
      <c r="F114" s="24" t="str">
        <f>F12</f>
        <v>Břeclav</v>
      </c>
      <c r="I114" s="26" t="s">
        <v>21</v>
      </c>
      <c r="J114" s="50">
        <f>IF(J12="","",J12)</f>
        <v>45716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22</v>
      </c>
      <c r="F116" s="24" t="str">
        <f>E15</f>
        <v>Povodí Moravy, s.p.</v>
      </c>
      <c r="I116" s="26" t="s">
        <v>28</v>
      </c>
      <c r="J116" s="29" t="str">
        <f>E21</f>
        <v>Ing. Adam Balažovič</v>
      </c>
      <c r="L116" s="31"/>
    </row>
    <row r="117" spans="2:65" s="1" customFormat="1" ht="15.2" customHeight="1">
      <c r="B117" s="31"/>
      <c r="C117" s="26" t="s">
        <v>26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107</v>
      </c>
      <c r="D119" s="113" t="s">
        <v>56</v>
      </c>
      <c r="E119" s="113" t="s">
        <v>54</v>
      </c>
      <c r="F119" s="113" t="s">
        <v>55</v>
      </c>
      <c r="G119" s="113" t="s">
        <v>108</v>
      </c>
      <c r="H119" s="113" t="s">
        <v>109</v>
      </c>
      <c r="I119" s="113" t="s">
        <v>834</v>
      </c>
      <c r="J119" s="113" t="s">
        <v>835</v>
      </c>
      <c r="K119" s="114" t="s">
        <v>110</v>
      </c>
      <c r="L119" s="111"/>
      <c r="M119" s="56" t="s">
        <v>1</v>
      </c>
      <c r="N119" s="57" t="s">
        <v>38</v>
      </c>
      <c r="O119" s="57" t="s">
        <v>111</v>
      </c>
      <c r="P119" s="57" t="s">
        <v>112</v>
      </c>
      <c r="Q119" s="57" t="s">
        <v>113</v>
      </c>
      <c r="R119" s="57" t="s">
        <v>114</v>
      </c>
      <c r="S119" s="57" t="s">
        <v>115</v>
      </c>
      <c r="T119" s="58" t="s">
        <v>116</v>
      </c>
    </row>
    <row r="120" spans="2:65" s="1" customFormat="1" ht="22.9" customHeight="1">
      <c r="B120" s="31"/>
      <c r="C120" s="61" t="s">
        <v>117</v>
      </c>
      <c r="J120" s="115">
        <f>BK120</f>
        <v>0</v>
      </c>
      <c r="L120" s="31"/>
      <c r="M120" s="59"/>
      <c r="N120" s="51"/>
      <c r="O120" s="51"/>
      <c r="P120" s="116">
        <f>P121</f>
        <v>0</v>
      </c>
      <c r="Q120" s="51"/>
      <c r="R120" s="116">
        <f>R121</f>
        <v>11.26525</v>
      </c>
      <c r="S120" s="51"/>
      <c r="T120" s="117">
        <f>T121</f>
        <v>0</v>
      </c>
      <c r="AT120" s="16" t="s">
        <v>70</v>
      </c>
      <c r="AU120" s="16" t="s">
        <v>100</v>
      </c>
      <c r="BK120" s="118">
        <f>BK121</f>
        <v>0</v>
      </c>
    </row>
    <row r="121" spans="2:65" s="11" customFormat="1" ht="25.9" customHeight="1">
      <c r="B121" s="119"/>
      <c r="D121" s="120" t="s">
        <v>70</v>
      </c>
      <c r="E121" s="121" t="s">
        <v>118</v>
      </c>
      <c r="F121" s="121" t="s">
        <v>119</v>
      </c>
      <c r="I121" s="122"/>
      <c r="J121" s="123">
        <f>BK121</f>
        <v>0</v>
      </c>
      <c r="L121" s="119"/>
      <c r="M121" s="124"/>
      <c r="P121" s="125">
        <f>P122+P269+P275</f>
        <v>0</v>
      </c>
      <c r="R121" s="125">
        <f>R122+R269+R275</f>
        <v>11.26525</v>
      </c>
      <c r="T121" s="126">
        <f>T122+T269+T275</f>
        <v>0</v>
      </c>
      <c r="AR121" s="120" t="s">
        <v>79</v>
      </c>
      <c r="AT121" s="127" t="s">
        <v>70</v>
      </c>
      <c r="AU121" s="127" t="s">
        <v>71</v>
      </c>
      <c r="AY121" s="120" t="s">
        <v>120</v>
      </c>
      <c r="BK121" s="128">
        <f>BK122+BK269+BK275</f>
        <v>0</v>
      </c>
    </row>
    <row r="122" spans="2:65" s="11" customFormat="1" ht="22.9" customHeight="1">
      <c r="B122" s="119"/>
      <c r="D122" s="120" t="s">
        <v>70</v>
      </c>
      <c r="E122" s="129" t="s">
        <v>79</v>
      </c>
      <c r="F122" s="129" t="s">
        <v>121</v>
      </c>
      <c r="I122" s="122"/>
      <c r="J122" s="130">
        <f>BK122</f>
        <v>0</v>
      </c>
      <c r="L122" s="119"/>
      <c r="M122" s="124"/>
      <c r="P122" s="125">
        <f>SUM(P123:P268)</f>
        <v>0</v>
      </c>
      <c r="R122" s="125">
        <f>SUM(R123:R268)</f>
        <v>1.26525</v>
      </c>
      <c r="T122" s="126">
        <f>SUM(T123:T268)</f>
        <v>0</v>
      </c>
      <c r="AR122" s="120" t="s">
        <v>79</v>
      </c>
      <c r="AT122" s="127" t="s">
        <v>70</v>
      </c>
      <c r="AU122" s="127" t="s">
        <v>79</v>
      </c>
      <c r="AY122" s="120" t="s">
        <v>120</v>
      </c>
      <c r="BK122" s="128">
        <f>SUM(BK123:BK268)</f>
        <v>0</v>
      </c>
    </row>
    <row r="123" spans="2:65" s="1" customFormat="1" ht="37.9" customHeight="1">
      <c r="B123" s="31"/>
      <c r="C123" s="131" t="s">
        <v>79</v>
      </c>
      <c r="D123" s="131" t="s">
        <v>122</v>
      </c>
      <c r="E123" s="132" t="s">
        <v>123</v>
      </c>
      <c r="F123" s="133" t="s">
        <v>124</v>
      </c>
      <c r="G123" s="134" t="s">
        <v>125</v>
      </c>
      <c r="H123" s="135">
        <v>1250</v>
      </c>
      <c r="I123" s="136"/>
      <c r="J123" s="137">
        <f>ROUND(I123*H123,2)</f>
        <v>0</v>
      </c>
      <c r="K123" s="133" t="s">
        <v>126</v>
      </c>
      <c r="L123" s="31"/>
      <c r="M123" s="138" t="s">
        <v>1</v>
      </c>
      <c r="N123" s="139" t="s">
        <v>39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127</v>
      </c>
      <c r="AT123" s="142" t="s">
        <v>122</v>
      </c>
      <c r="AU123" s="142" t="s">
        <v>81</v>
      </c>
      <c r="AY123" s="16" t="s">
        <v>120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6" t="s">
        <v>79</v>
      </c>
      <c r="BK123" s="143">
        <f>ROUND(I123*H123,2)</f>
        <v>0</v>
      </c>
      <c r="BL123" s="16" t="s">
        <v>127</v>
      </c>
      <c r="BM123" s="142" t="s">
        <v>541</v>
      </c>
    </row>
    <row r="124" spans="2:65" s="1" customFormat="1" ht="29.25">
      <c r="B124" s="31"/>
      <c r="D124" s="144" t="s">
        <v>129</v>
      </c>
      <c r="F124" s="145" t="s">
        <v>130</v>
      </c>
      <c r="I124" s="146"/>
      <c r="L124" s="31"/>
      <c r="M124" s="147"/>
      <c r="T124" s="53"/>
      <c r="AT124" s="16" t="s">
        <v>129</v>
      </c>
      <c r="AU124" s="16" t="s">
        <v>81</v>
      </c>
    </row>
    <row r="125" spans="2:65" s="12" customFormat="1">
      <c r="B125" s="148"/>
      <c r="D125" s="144" t="s">
        <v>131</v>
      </c>
      <c r="E125" s="149" t="s">
        <v>1</v>
      </c>
      <c r="F125" s="150" t="s">
        <v>542</v>
      </c>
      <c r="H125" s="151">
        <v>1250</v>
      </c>
      <c r="I125" s="152"/>
      <c r="L125" s="148"/>
      <c r="M125" s="153"/>
      <c r="T125" s="154"/>
      <c r="AT125" s="149" t="s">
        <v>131</v>
      </c>
      <c r="AU125" s="149" t="s">
        <v>81</v>
      </c>
      <c r="AV125" s="12" t="s">
        <v>81</v>
      </c>
      <c r="AW125" s="12" t="s">
        <v>30</v>
      </c>
      <c r="AX125" s="12" t="s">
        <v>71</v>
      </c>
      <c r="AY125" s="149" t="s">
        <v>120</v>
      </c>
    </row>
    <row r="126" spans="2:65" s="13" customFormat="1" ht="22.5">
      <c r="B126" s="155"/>
      <c r="D126" s="144" t="s">
        <v>131</v>
      </c>
      <c r="E126" s="156" t="s">
        <v>1</v>
      </c>
      <c r="F126" s="157" t="s">
        <v>543</v>
      </c>
      <c r="H126" s="158">
        <v>1250</v>
      </c>
      <c r="I126" s="159"/>
      <c r="L126" s="155"/>
      <c r="M126" s="160"/>
      <c r="T126" s="161"/>
      <c r="AT126" s="156" t="s">
        <v>131</v>
      </c>
      <c r="AU126" s="156" t="s">
        <v>81</v>
      </c>
      <c r="AV126" s="13" t="s">
        <v>134</v>
      </c>
      <c r="AW126" s="13" t="s">
        <v>30</v>
      </c>
      <c r="AX126" s="13" t="s">
        <v>71</v>
      </c>
      <c r="AY126" s="156" t="s">
        <v>120</v>
      </c>
    </row>
    <row r="127" spans="2:65" s="14" customFormat="1">
      <c r="B127" s="162"/>
      <c r="D127" s="144" t="s">
        <v>131</v>
      </c>
      <c r="E127" s="163" t="s">
        <v>1</v>
      </c>
      <c r="F127" s="164" t="s">
        <v>135</v>
      </c>
      <c r="H127" s="165">
        <v>1250</v>
      </c>
      <c r="I127" s="166"/>
      <c r="L127" s="162"/>
      <c r="M127" s="167"/>
      <c r="T127" s="168"/>
      <c r="AT127" s="163" t="s">
        <v>131</v>
      </c>
      <c r="AU127" s="163" t="s">
        <v>81</v>
      </c>
      <c r="AV127" s="14" t="s">
        <v>127</v>
      </c>
      <c r="AW127" s="14" t="s">
        <v>30</v>
      </c>
      <c r="AX127" s="14" t="s">
        <v>79</v>
      </c>
      <c r="AY127" s="163" t="s">
        <v>120</v>
      </c>
    </row>
    <row r="128" spans="2:65" s="1" customFormat="1" ht="24.2" customHeight="1">
      <c r="B128" s="31"/>
      <c r="C128" s="131" t="s">
        <v>81</v>
      </c>
      <c r="D128" s="131" t="s">
        <v>122</v>
      </c>
      <c r="E128" s="132" t="s">
        <v>136</v>
      </c>
      <c r="F128" s="133" t="s">
        <v>137</v>
      </c>
      <c r="G128" s="134" t="s">
        <v>138</v>
      </c>
      <c r="H128" s="135">
        <v>35</v>
      </c>
      <c r="I128" s="136"/>
      <c r="J128" s="137">
        <f>ROUND(I128*H128,2)</f>
        <v>0</v>
      </c>
      <c r="K128" s="133" t="s">
        <v>126</v>
      </c>
      <c r="L128" s="31"/>
      <c r="M128" s="138" t="s">
        <v>1</v>
      </c>
      <c r="N128" s="139" t="s">
        <v>39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127</v>
      </c>
      <c r="AT128" s="142" t="s">
        <v>122</v>
      </c>
      <c r="AU128" s="142" t="s">
        <v>81</v>
      </c>
      <c r="AY128" s="16" t="s">
        <v>120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79</v>
      </c>
      <c r="BK128" s="143">
        <f>ROUND(I128*H128,2)</f>
        <v>0</v>
      </c>
      <c r="BL128" s="16" t="s">
        <v>127</v>
      </c>
      <c r="BM128" s="142" t="s">
        <v>544</v>
      </c>
    </row>
    <row r="129" spans="2:65" s="1" customFormat="1" ht="19.5">
      <c r="B129" s="31"/>
      <c r="D129" s="144" t="s">
        <v>129</v>
      </c>
      <c r="F129" s="145" t="s">
        <v>140</v>
      </c>
      <c r="I129" s="146"/>
      <c r="L129" s="31"/>
      <c r="M129" s="147"/>
      <c r="T129" s="53"/>
      <c r="AT129" s="16" t="s">
        <v>129</v>
      </c>
      <c r="AU129" s="16" t="s">
        <v>81</v>
      </c>
    </row>
    <row r="130" spans="2:65" s="12" customFormat="1">
      <c r="B130" s="148"/>
      <c r="D130" s="144" t="s">
        <v>131</v>
      </c>
      <c r="E130" s="149" t="s">
        <v>1</v>
      </c>
      <c r="F130" s="150" t="s">
        <v>545</v>
      </c>
      <c r="H130" s="151">
        <v>35</v>
      </c>
      <c r="I130" s="152"/>
      <c r="L130" s="148"/>
      <c r="M130" s="153"/>
      <c r="T130" s="154"/>
      <c r="AT130" s="149" t="s">
        <v>131</v>
      </c>
      <c r="AU130" s="149" t="s">
        <v>81</v>
      </c>
      <c r="AV130" s="12" t="s">
        <v>81</v>
      </c>
      <c r="AW130" s="12" t="s">
        <v>30</v>
      </c>
      <c r="AX130" s="12" t="s">
        <v>71</v>
      </c>
      <c r="AY130" s="149" t="s">
        <v>120</v>
      </c>
    </row>
    <row r="131" spans="2:65" s="13" customFormat="1" ht="22.5">
      <c r="B131" s="155"/>
      <c r="D131" s="144" t="s">
        <v>131</v>
      </c>
      <c r="E131" s="156" t="s">
        <v>1</v>
      </c>
      <c r="F131" s="157" t="s">
        <v>546</v>
      </c>
      <c r="H131" s="158">
        <v>35</v>
      </c>
      <c r="I131" s="159"/>
      <c r="L131" s="155"/>
      <c r="M131" s="160"/>
      <c r="T131" s="161"/>
      <c r="AT131" s="156" t="s">
        <v>131</v>
      </c>
      <c r="AU131" s="156" t="s">
        <v>81</v>
      </c>
      <c r="AV131" s="13" t="s">
        <v>134</v>
      </c>
      <c r="AW131" s="13" t="s">
        <v>30</v>
      </c>
      <c r="AX131" s="13" t="s">
        <v>71</v>
      </c>
      <c r="AY131" s="156" t="s">
        <v>120</v>
      </c>
    </row>
    <row r="132" spans="2:65" s="14" customFormat="1">
      <c r="B132" s="162"/>
      <c r="D132" s="144" t="s">
        <v>131</v>
      </c>
      <c r="E132" s="163" t="s">
        <v>1</v>
      </c>
      <c r="F132" s="164" t="s">
        <v>135</v>
      </c>
      <c r="H132" s="165">
        <v>35</v>
      </c>
      <c r="I132" s="166"/>
      <c r="L132" s="162"/>
      <c r="M132" s="167"/>
      <c r="T132" s="168"/>
      <c r="AT132" s="163" t="s">
        <v>131</v>
      </c>
      <c r="AU132" s="163" t="s">
        <v>81</v>
      </c>
      <c r="AV132" s="14" t="s">
        <v>127</v>
      </c>
      <c r="AW132" s="14" t="s">
        <v>30</v>
      </c>
      <c r="AX132" s="14" t="s">
        <v>79</v>
      </c>
      <c r="AY132" s="163" t="s">
        <v>120</v>
      </c>
    </row>
    <row r="133" spans="2:65" s="1" customFormat="1" ht="24.2" customHeight="1">
      <c r="B133" s="31"/>
      <c r="C133" s="131" t="s">
        <v>134</v>
      </c>
      <c r="D133" s="131" t="s">
        <v>122</v>
      </c>
      <c r="E133" s="132" t="s">
        <v>143</v>
      </c>
      <c r="F133" s="133" t="s">
        <v>144</v>
      </c>
      <c r="G133" s="134" t="s">
        <v>125</v>
      </c>
      <c r="H133" s="135">
        <v>1250</v>
      </c>
      <c r="I133" s="136"/>
      <c r="J133" s="137">
        <f>ROUND(I133*H133,2)</f>
        <v>0</v>
      </c>
      <c r="K133" s="133" t="s">
        <v>126</v>
      </c>
      <c r="L133" s="31"/>
      <c r="M133" s="138" t="s">
        <v>1</v>
      </c>
      <c r="N133" s="139" t="s">
        <v>39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127</v>
      </c>
      <c r="AT133" s="142" t="s">
        <v>122</v>
      </c>
      <c r="AU133" s="142" t="s">
        <v>81</v>
      </c>
      <c r="AY133" s="16" t="s">
        <v>120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79</v>
      </c>
      <c r="BK133" s="143">
        <f>ROUND(I133*H133,2)</f>
        <v>0</v>
      </c>
      <c r="BL133" s="16" t="s">
        <v>127</v>
      </c>
      <c r="BM133" s="142" t="s">
        <v>547</v>
      </c>
    </row>
    <row r="134" spans="2:65" s="1" customFormat="1" ht="19.5">
      <c r="B134" s="31"/>
      <c r="D134" s="144" t="s">
        <v>129</v>
      </c>
      <c r="F134" s="145" t="s">
        <v>146</v>
      </c>
      <c r="I134" s="146"/>
      <c r="L134" s="31"/>
      <c r="M134" s="147"/>
      <c r="T134" s="53"/>
      <c r="AT134" s="16" t="s">
        <v>129</v>
      </c>
      <c r="AU134" s="16" t="s">
        <v>81</v>
      </c>
    </row>
    <row r="135" spans="2:65" s="12" customFormat="1">
      <c r="B135" s="148"/>
      <c r="D135" s="144" t="s">
        <v>131</v>
      </c>
      <c r="E135" s="149" t="s">
        <v>1</v>
      </c>
      <c r="F135" s="150" t="s">
        <v>548</v>
      </c>
      <c r="H135" s="151">
        <v>1250</v>
      </c>
      <c r="I135" s="152"/>
      <c r="L135" s="148"/>
      <c r="M135" s="153"/>
      <c r="T135" s="154"/>
      <c r="AT135" s="149" t="s">
        <v>131</v>
      </c>
      <c r="AU135" s="149" t="s">
        <v>81</v>
      </c>
      <c r="AV135" s="12" t="s">
        <v>81</v>
      </c>
      <c r="AW135" s="12" t="s">
        <v>30</v>
      </c>
      <c r="AX135" s="12" t="s">
        <v>71</v>
      </c>
      <c r="AY135" s="149" t="s">
        <v>120</v>
      </c>
    </row>
    <row r="136" spans="2:65" s="14" customFormat="1">
      <c r="B136" s="162"/>
      <c r="D136" s="144" t="s">
        <v>131</v>
      </c>
      <c r="E136" s="163" t="s">
        <v>1</v>
      </c>
      <c r="F136" s="164" t="s">
        <v>135</v>
      </c>
      <c r="H136" s="165">
        <v>1250</v>
      </c>
      <c r="I136" s="166"/>
      <c r="L136" s="162"/>
      <c r="M136" s="167"/>
      <c r="T136" s="168"/>
      <c r="AT136" s="163" t="s">
        <v>131</v>
      </c>
      <c r="AU136" s="163" t="s">
        <v>81</v>
      </c>
      <c r="AV136" s="14" t="s">
        <v>127</v>
      </c>
      <c r="AW136" s="14" t="s">
        <v>30</v>
      </c>
      <c r="AX136" s="14" t="s">
        <v>79</v>
      </c>
      <c r="AY136" s="163" t="s">
        <v>120</v>
      </c>
    </row>
    <row r="137" spans="2:65" s="1" customFormat="1" ht="21.75" customHeight="1">
      <c r="B137" s="31"/>
      <c r="C137" s="131" t="s">
        <v>127</v>
      </c>
      <c r="D137" s="131" t="s">
        <v>122</v>
      </c>
      <c r="E137" s="132" t="s">
        <v>147</v>
      </c>
      <c r="F137" s="133" t="s">
        <v>148</v>
      </c>
      <c r="G137" s="134" t="s">
        <v>138</v>
      </c>
      <c r="H137" s="135">
        <v>35</v>
      </c>
      <c r="I137" s="136"/>
      <c r="J137" s="137">
        <f>ROUND(I137*H137,2)</f>
        <v>0</v>
      </c>
      <c r="K137" s="133" t="s">
        <v>126</v>
      </c>
      <c r="L137" s="31"/>
      <c r="M137" s="138" t="s">
        <v>1</v>
      </c>
      <c r="N137" s="139" t="s">
        <v>39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127</v>
      </c>
      <c r="AT137" s="142" t="s">
        <v>122</v>
      </c>
      <c r="AU137" s="142" t="s">
        <v>81</v>
      </c>
      <c r="AY137" s="16" t="s">
        <v>120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79</v>
      </c>
      <c r="BK137" s="143">
        <f>ROUND(I137*H137,2)</f>
        <v>0</v>
      </c>
      <c r="BL137" s="16" t="s">
        <v>127</v>
      </c>
      <c r="BM137" s="142" t="s">
        <v>549</v>
      </c>
    </row>
    <row r="138" spans="2:65" s="1" customFormat="1" ht="19.5">
      <c r="B138" s="31"/>
      <c r="D138" s="144" t="s">
        <v>129</v>
      </c>
      <c r="F138" s="145" t="s">
        <v>150</v>
      </c>
      <c r="I138" s="146"/>
      <c r="L138" s="31"/>
      <c r="M138" s="147"/>
      <c r="T138" s="53"/>
      <c r="AT138" s="16" t="s">
        <v>129</v>
      </c>
      <c r="AU138" s="16" t="s">
        <v>81</v>
      </c>
    </row>
    <row r="139" spans="2:65" s="1" customFormat="1" ht="24.2" customHeight="1">
      <c r="B139" s="31"/>
      <c r="C139" s="131" t="s">
        <v>151</v>
      </c>
      <c r="D139" s="131" t="s">
        <v>122</v>
      </c>
      <c r="E139" s="132" t="s">
        <v>550</v>
      </c>
      <c r="F139" s="133" t="s">
        <v>551</v>
      </c>
      <c r="G139" s="134" t="s">
        <v>125</v>
      </c>
      <c r="H139" s="135">
        <v>21545</v>
      </c>
      <c r="I139" s="136"/>
      <c r="J139" s="137">
        <f>ROUND(I139*H139,2)</f>
        <v>0</v>
      </c>
      <c r="K139" s="133" t="s">
        <v>126</v>
      </c>
      <c r="L139" s="31"/>
      <c r="M139" s="138" t="s">
        <v>1</v>
      </c>
      <c r="N139" s="139" t="s">
        <v>39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127</v>
      </c>
      <c r="AT139" s="142" t="s">
        <v>122</v>
      </c>
      <c r="AU139" s="142" t="s">
        <v>81</v>
      </c>
      <c r="AY139" s="16" t="s">
        <v>120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79</v>
      </c>
      <c r="BK139" s="143">
        <f>ROUND(I139*H139,2)</f>
        <v>0</v>
      </c>
      <c r="BL139" s="16" t="s">
        <v>127</v>
      </c>
      <c r="BM139" s="142" t="s">
        <v>552</v>
      </c>
    </row>
    <row r="140" spans="2:65" s="1" customFormat="1" ht="19.5">
      <c r="B140" s="31"/>
      <c r="D140" s="144" t="s">
        <v>129</v>
      </c>
      <c r="F140" s="145" t="s">
        <v>553</v>
      </c>
      <c r="I140" s="146"/>
      <c r="L140" s="31"/>
      <c r="M140" s="147"/>
      <c r="T140" s="53"/>
      <c r="AT140" s="16" t="s">
        <v>129</v>
      </c>
      <c r="AU140" s="16" t="s">
        <v>81</v>
      </c>
    </row>
    <row r="141" spans="2:65" s="12" customFormat="1">
      <c r="B141" s="148"/>
      <c r="D141" s="144" t="s">
        <v>131</v>
      </c>
      <c r="E141" s="149" t="s">
        <v>1</v>
      </c>
      <c r="F141" s="150" t="s">
        <v>554</v>
      </c>
      <c r="H141" s="151">
        <v>7100</v>
      </c>
      <c r="I141" s="152"/>
      <c r="L141" s="148"/>
      <c r="M141" s="153"/>
      <c r="T141" s="154"/>
      <c r="AT141" s="149" t="s">
        <v>131</v>
      </c>
      <c r="AU141" s="149" t="s">
        <v>81</v>
      </c>
      <c r="AV141" s="12" t="s">
        <v>81</v>
      </c>
      <c r="AW141" s="12" t="s">
        <v>30</v>
      </c>
      <c r="AX141" s="12" t="s">
        <v>71</v>
      </c>
      <c r="AY141" s="149" t="s">
        <v>120</v>
      </c>
    </row>
    <row r="142" spans="2:65" s="13" customFormat="1" ht="33.75">
      <c r="B142" s="155"/>
      <c r="D142" s="144" t="s">
        <v>131</v>
      </c>
      <c r="E142" s="156" t="s">
        <v>1</v>
      </c>
      <c r="F142" s="157" t="s">
        <v>555</v>
      </c>
      <c r="H142" s="158">
        <v>7100</v>
      </c>
      <c r="I142" s="159"/>
      <c r="L142" s="155"/>
      <c r="M142" s="160"/>
      <c r="T142" s="161"/>
      <c r="AT142" s="156" t="s">
        <v>131</v>
      </c>
      <c r="AU142" s="156" t="s">
        <v>81</v>
      </c>
      <c r="AV142" s="13" t="s">
        <v>134</v>
      </c>
      <c r="AW142" s="13" t="s">
        <v>30</v>
      </c>
      <c r="AX142" s="13" t="s">
        <v>71</v>
      </c>
      <c r="AY142" s="156" t="s">
        <v>120</v>
      </c>
    </row>
    <row r="143" spans="2:65" s="12" customFormat="1">
      <c r="B143" s="148"/>
      <c r="D143" s="144" t="s">
        <v>131</v>
      </c>
      <c r="E143" s="149" t="s">
        <v>1</v>
      </c>
      <c r="F143" s="150" t="s">
        <v>556</v>
      </c>
      <c r="H143" s="151">
        <v>7200</v>
      </c>
      <c r="I143" s="152"/>
      <c r="L143" s="148"/>
      <c r="M143" s="153"/>
      <c r="T143" s="154"/>
      <c r="AT143" s="149" t="s">
        <v>131</v>
      </c>
      <c r="AU143" s="149" t="s">
        <v>81</v>
      </c>
      <c r="AV143" s="12" t="s">
        <v>81</v>
      </c>
      <c r="AW143" s="12" t="s">
        <v>30</v>
      </c>
      <c r="AX143" s="12" t="s">
        <v>71</v>
      </c>
      <c r="AY143" s="149" t="s">
        <v>120</v>
      </c>
    </row>
    <row r="144" spans="2:65" s="13" customFormat="1" ht="33.75">
      <c r="B144" s="155"/>
      <c r="D144" s="144" t="s">
        <v>131</v>
      </c>
      <c r="E144" s="156" t="s">
        <v>1</v>
      </c>
      <c r="F144" s="157" t="s">
        <v>557</v>
      </c>
      <c r="H144" s="158">
        <v>7200</v>
      </c>
      <c r="I144" s="159"/>
      <c r="L144" s="155"/>
      <c r="M144" s="160"/>
      <c r="T144" s="161"/>
      <c r="AT144" s="156" t="s">
        <v>131</v>
      </c>
      <c r="AU144" s="156" t="s">
        <v>81</v>
      </c>
      <c r="AV144" s="13" t="s">
        <v>134</v>
      </c>
      <c r="AW144" s="13" t="s">
        <v>30</v>
      </c>
      <c r="AX144" s="13" t="s">
        <v>71</v>
      </c>
      <c r="AY144" s="156" t="s">
        <v>120</v>
      </c>
    </row>
    <row r="145" spans="2:65" s="12" customFormat="1">
      <c r="B145" s="148"/>
      <c r="D145" s="144" t="s">
        <v>131</v>
      </c>
      <c r="E145" s="149" t="s">
        <v>1</v>
      </c>
      <c r="F145" s="150" t="s">
        <v>558</v>
      </c>
      <c r="H145" s="151">
        <v>7245</v>
      </c>
      <c r="I145" s="152"/>
      <c r="L145" s="148"/>
      <c r="M145" s="153"/>
      <c r="T145" s="154"/>
      <c r="AT145" s="149" t="s">
        <v>131</v>
      </c>
      <c r="AU145" s="149" t="s">
        <v>81</v>
      </c>
      <c r="AV145" s="12" t="s">
        <v>81</v>
      </c>
      <c r="AW145" s="12" t="s">
        <v>30</v>
      </c>
      <c r="AX145" s="12" t="s">
        <v>71</v>
      </c>
      <c r="AY145" s="149" t="s">
        <v>120</v>
      </c>
    </row>
    <row r="146" spans="2:65" s="13" customFormat="1" ht="33.75">
      <c r="B146" s="155"/>
      <c r="D146" s="144" t="s">
        <v>131</v>
      </c>
      <c r="E146" s="156" t="s">
        <v>1</v>
      </c>
      <c r="F146" s="157" t="s">
        <v>559</v>
      </c>
      <c r="H146" s="158">
        <v>7245</v>
      </c>
      <c r="I146" s="159"/>
      <c r="L146" s="155"/>
      <c r="M146" s="160"/>
      <c r="T146" s="161"/>
      <c r="AT146" s="156" t="s">
        <v>131</v>
      </c>
      <c r="AU146" s="156" t="s">
        <v>81</v>
      </c>
      <c r="AV146" s="13" t="s">
        <v>134</v>
      </c>
      <c r="AW146" s="13" t="s">
        <v>30</v>
      </c>
      <c r="AX146" s="13" t="s">
        <v>71</v>
      </c>
      <c r="AY146" s="156" t="s">
        <v>120</v>
      </c>
    </row>
    <row r="147" spans="2:65" s="14" customFormat="1">
      <c r="B147" s="162"/>
      <c r="D147" s="144" t="s">
        <v>131</v>
      </c>
      <c r="E147" s="163" t="s">
        <v>1</v>
      </c>
      <c r="F147" s="164" t="s">
        <v>135</v>
      </c>
      <c r="H147" s="165">
        <v>21545</v>
      </c>
      <c r="I147" s="166"/>
      <c r="L147" s="162"/>
      <c r="M147" s="167"/>
      <c r="T147" s="168"/>
      <c r="AT147" s="163" t="s">
        <v>131</v>
      </c>
      <c r="AU147" s="163" t="s">
        <v>81</v>
      </c>
      <c r="AV147" s="14" t="s">
        <v>127</v>
      </c>
      <c r="AW147" s="14" t="s">
        <v>30</v>
      </c>
      <c r="AX147" s="14" t="s">
        <v>79</v>
      </c>
      <c r="AY147" s="163" t="s">
        <v>120</v>
      </c>
    </row>
    <row r="148" spans="2:65" s="1" customFormat="1" ht="37.9" customHeight="1">
      <c r="B148" s="31"/>
      <c r="C148" s="131" t="s">
        <v>160</v>
      </c>
      <c r="D148" s="131" t="s">
        <v>122</v>
      </c>
      <c r="E148" s="132" t="s">
        <v>406</v>
      </c>
      <c r="F148" s="133" t="s">
        <v>407</v>
      </c>
      <c r="G148" s="134" t="s">
        <v>180</v>
      </c>
      <c r="H148" s="135">
        <v>17768</v>
      </c>
      <c r="I148" s="136"/>
      <c r="J148" s="137">
        <f>ROUND(I148*H148,2)</f>
        <v>0</v>
      </c>
      <c r="K148" s="133" t="s">
        <v>126</v>
      </c>
      <c r="L148" s="31"/>
      <c r="M148" s="138" t="s">
        <v>1</v>
      </c>
      <c r="N148" s="139" t="s">
        <v>39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127</v>
      </c>
      <c r="AT148" s="142" t="s">
        <v>122</v>
      </c>
      <c r="AU148" s="142" t="s">
        <v>81</v>
      </c>
      <c r="AY148" s="16" t="s">
        <v>120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79</v>
      </c>
      <c r="BK148" s="143">
        <f>ROUND(I148*H148,2)</f>
        <v>0</v>
      </c>
      <c r="BL148" s="16" t="s">
        <v>127</v>
      </c>
      <c r="BM148" s="142" t="s">
        <v>560</v>
      </c>
    </row>
    <row r="149" spans="2:65" s="1" customFormat="1" ht="39">
      <c r="B149" s="31"/>
      <c r="D149" s="144" t="s">
        <v>129</v>
      </c>
      <c r="F149" s="145" t="s">
        <v>409</v>
      </c>
      <c r="I149" s="146"/>
      <c r="L149" s="31"/>
      <c r="M149" s="147"/>
      <c r="T149" s="53"/>
      <c r="AT149" s="16" t="s">
        <v>129</v>
      </c>
      <c r="AU149" s="16" t="s">
        <v>81</v>
      </c>
    </row>
    <row r="150" spans="2:65" s="12" customFormat="1">
      <c r="B150" s="148"/>
      <c r="D150" s="144" t="s">
        <v>131</v>
      </c>
      <c r="E150" s="149" t="s">
        <v>1</v>
      </c>
      <c r="F150" s="150" t="s">
        <v>561</v>
      </c>
      <c r="H150" s="151">
        <v>2840</v>
      </c>
      <c r="I150" s="152"/>
      <c r="L150" s="148"/>
      <c r="M150" s="153"/>
      <c r="T150" s="154"/>
      <c r="AT150" s="149" t="s">
        <v>131</v>
      </c>
      <c r="AU150" s="149" t="s">
        <v>81</v>
      </c>
      <c r="AV150" s="12" t="s">
        <v>81</v>
      </c>
      <c r="AW150" s="12" t="s">
        <v>30</v>
      </c>
      <c r="AX150" s="12" t="s">
        <v>71</v>
      </c>
      <c r="AY150" s="149" t="s">
        <v>120</v>
      </c>
    </row>
    <row r="151" spans="2:65" s="13" customFormat="1" ht="33.75">
      <c r="B151" s="155"/>
      <c r="D151" s="144" t="s">
        <v>131</v>
      </c>
      <c r="E151" s="156" t="s">
        <v>1</v>
      </c>
      <c r="F151" s="157" t="s">
        <v>562</v>
      </c>
      <c r="H151" s="158">
        <v>2840</v>
      </c>
      <c r="I151" s="159"/>
      <c r="L151" s="155"/>
      <c r="M151" s="160"/>
      <c r="T151" s="161"/>
      <c r="AT151" s="156" t="s">
        <v>131</v>
      </c>
      <c r="AU151" s="156" t="s">
        <v>81</v>
      </c>
      <c r="AV151" s="13" t="s">
        <v>134</v>
      </c>
      <c r="AW151" s="13" t="s">
        <v>30</v>
      </c>
      <c r="AX151" s="13" t="s">
        <v>71</v>
      </c>
      <c r="AY151" s="156" t="s">
        <v>120</v>
      </c>
    </row>
    <row r="152" spans="2:65" s="12" customFormat="1">
      <c r="B152" s="148"/>
      <c r="D152" s="144" t="s">
        <v>131</v>
      </c>
      <c r="E152" s="149" t="s">
        <v>1</v>
      </c>
      <c r="F152" s="150" t="s">
        <v>563</v>
      </c>
      <c r="H152" s="151">
        <v>2880</v>
      </c>
      <c r="I152" s="152"/>
      <c r="L152" s="148"/>
      <c r="M152" s="153"/>
      <c r="T152" s="154"/>
      <c r="AT152" s="149" t="s">
        <v>131</v>
      </c>
      <c r="AU152" s="149" t="s">
        <v>81</v>
      </c>
      <c r="AV152" s="12" t="s">
        <v>81</v>
      </c>
      <c r="AW152" s="12" t="s">
        <v>30</v>
      </c>
      <c r="AX152" s="12" t="s">
        <v>71</v>
      </c>
      <c r="AY152" s="149" t="s">
        <v>120</v>
      </c>
    </row>
    <row r="153" spans="2:65" s="13" customFormat="1" ht="33.75">
      <c r="B153" s="155"/>
      <c r="D153" s="144" t="s">
        <v>131</v>
      </c>
      <c r="E153" s="156" t="s">
        <v>1</v>
      </c>
      <c r="F153" s="157" t="s">
        <v>562</v>
      </c>
      <c r="H153" s="158">
        <v>2880</v>
      </c>
      <c r="I153" s="159"/>
      <c r="L153" s="155"/>
      <c r="M153" s="160"/>
      <c r="T153" s="161"/>
      <c r="AT153" s="156" t="s">
        <v>131</v>
      </c>
      <c r="AU153" s="156" t="s">
        <v>81</v>
      </c>
      <c r="AV153" s="13" t="s">
        <v>134</v>
      </c>
      <c r="AW153" s="13" t="s">
        <v>30</v>
      </c>
      <c r="AX153" s="13" t="s">
        <v>71</v>
      </c>
      <c r="AY153" s="156" t="s">
        <v>120</v>
      </c>
    </row>
    <row r="154" spans="2:65" s="12" customFormat="1">
      <c r="B154" s="148"/>
      <c r="D154" s="144" t="s">
        <v>131</v>
      </c>
      <c r="E154" s="149" t="s">
        <v>1</v>
      </c>
      <c r="F154" s="150" t="s">
        <v>564</v>
      </c>
      <c r="H154" s="151">
        <v>2898</v>
      </c>
      <c r="I154" s="152"/>
      <c r="L154" s="148"/>
      <c r="M154" s="153"/>
      <c r="T154" s="154"/>
      <c r="AT154" s="149" t="s">
        <v>131</v>
      </c>
      <c r="AU154" s="149" t="s">
        <v>81</v>
      </c>
      <c r="AV154" s="12" t="s">
        <v>81</v>
      </c>
      <c r="AW154" s="12" t="s">
        <v>30</v>
      </c>
      <c r="AX154" s="12" t="s">
        <v>71</v>
      </c>
      <c r="AY154" s="149" t="s">
        <v>120</v>
      </c>
    </row>
    <row r="155" spans="2:65" s="13" customFormat="1" ht="33.75">
      <c r="B155" s="155"/>
      <c r="D155" s="144" t="s">
        <v>131</v>
      </c>
      <c r="E155" s="156" t="s">
        <v>1</v>
      </c>
      <c r="F155" s="157" t="s">
        <v>562</v>
      </c>
      <c r="H155" s="158">
        <v>2898</v>
      </c>
      <c r="I155" s="159"/>
      <c r="L155" s="155"/>
      <c r="M155" s="160"/>
      <c r="T155" s="161"/>
      <c r="AT155" s="156" t="s">
        <v>131</v>
      </c>
      <c r="AU155" s="156" t="s">
        <v>81</v>
      </c>
      <c r="AV155" s="13" t="s">
        <v>134</v>
      </c>
      <c r="AW155" s="13" t="s">
        <v>30</v>
      </c>
      <c r="AX155" s="13" t="s">
        <v>71</v>
      </c>
      <c r="AY155" s="156" t="s">
        <v>120</v>
      </c>
    </row>
    <row r="156" spans="2:65" s="12" customFormat="1">
      <c r="B156" s="148"/>
      <c r="D156" s="144" t="s">
        <v>131</v>
      </c>
      <c r="E156" s="149" t="s">
        <v>1</v>
      </c>
      <c r="F156" s="150" t="s">
        <v>243</v>
      </c>
      <c r="H156" s="151">
        <v>9150</v>
      </c>
      <c r="I156" s="152"/>
      <c r="L156" s="148"/>
      <c r="M156" s="153"/>
      <c r="T156" s="154"/>
      <c r="AT156" s="149" t="s">
        <v>131</v>
      </c>
      <c r="AU156" s="149" t="s">
        <v>81</v>
      </c>
      <c r="AV156" s="12" t="s">
        <v>81</v>
      </c>
      <c r="AW156" s="12" t="s">
        <v>30</v>
      </c>
      <c r="AX156" s="12" t="s">
        <v>71</v>
      </c>
      <c r="AY156" s="149" t="s">
        <v>120</v>
      </c>
    </row>
    <row r="157" spans="2:65" s="13" customFormat="1">
      <c r="B157" s="155"/>
      <c r="D157" s="144" t="s">
        <v>131</v>
      </c>
      <c r="E157" s="156" t="s">
        <v>1</v>
      </c>
      <c r="F157" s="157" t="s">
        <v>565</v>
      </c>
      <c r="H157" s="158">
        <v>9150</v>
      </c>
      <c r="I157" s="159"/>
      <c r="L157" s="155"/>
      <c r="M157" s="160"/>
      <c r="T157" s="161"/>
      <c r="AT157" s="156" t="s">
        <v>131</v>
      </c>
      <c r="AU157" s="156" t="s">
        <v>81</v>
      </c>
      <c r="AV157" s="13" t="s">
        <v>134</v>
      </c>
      <c r="AW157" s="13" t="s">
        <v>30</v>
      </c>
      <c r="AX157" s="13" t="s">
        <v>71</v>
      </c>
      <c r="AY157" s="156" t="s">
        <v>120</v>
      </c>
    </row>
    <row r="158" spans="2:65" s="14" customFormat="1">
      <c r="B158" s="162"/>
      <c r="D158" s="144" t="s">
        <v>131</v>
      </c>
      <c r="E158" s="163" t="s">
        <v>1</v>
      </c>
      <c r="F158" s="164" t="s">
        <v>135</v>
      </c>
      <c r="H158" s="165">
        <v>17768</v>
      </c>
      <c r="I158" s="166"/>
      <c r="L158" s="162"/>
      <c r="M158" s="167"/>
      <c r="T158" s="168"/>
      <c r="AT158" s="163" t="s">
        <v>131</v>
      </c>
      <c r="AU158" s="163" t="s">
        <v>81</v>
      </c>
      <c r="AV158" s="14" t="s">
        <v>127</v>
      </c>
      <c r="AW158" s="14" t="s">
        <v>30</v>
      </c>
      <c r="AX158" s="14" t="s">
        <v>79</v>
      </c>
      <c r="AY158" s="163" t="s">
        <v>120</v>
      </c>
    </row>
    <row r="159" spans="2:65" s="1" customFormat="1" ht="24.2" customHeight="1">
      <c r="B159" s="31"/>
      <c r="C159" s="131" t="s">
        <v>168</v>
      </c>
      <c r="D159" s="131" t="s">
        <v>122</v>
      </c>
      <c r="E159" s="132" t="s">
        <v>228</v>
      </c>
      <c r="F159" s="133" t="s">
        <v>229</v>
      </c>
      <c r="G159" s="134" t="s">
        <v>180</v>
      </c>
      <c r="H159" s="135">
        <v>13459</v>
      </c>
      <c r="I159" s="136"/>
      <c r="J159" s="137">
        <f>ROUND(I159*H159,2)</f>
        <v>0</v>
      </c>
      <c r="K159" s="133" t="s">
        <v>126</v>
      </c>
      <c r="L159" s="31"/>
      <c r="M159" s="138" t="s">
        <v>1</v>
      </c>
      <c r="N159" s="139" t="s">
        <v>39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127</v>
      </c>
      <c r="AT159" s="142" t="s">
        <v>122</v>
      </c>
      <c r="AU159" s="142" t="s">
        <v>81</v>
      </c>
      <c r="AY159" s="16" t="s">
        <v>120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79</v>
      </c>
      <c r="BK159" s="143">
        <f>ROUND(I159*H159,2)</f>
        <v>0</v>
      </c>
      <c r="BL159" s="16" t="s">
        <v>127</v>
      </c>
      <c r="BM159" s="142" t="s">
        <v>566</v>
      </c>
    </row>
    <row r="160" spans="2:65" s="1" customFormat="1" ht="29.25">
      <c r="B160" s="31"/>
      <c r="D160" s="144" t="s">
        <v>129</v>
      </c>
      <c r="F160" s="145" t="s">
        <v>231</v>
      </c>
      <c r="I160" s="146"/>
      <c r="L160" s="31"/>
      <c r="M160" s="147"/>
      <c r="T160" s="53"/>
      <c r="AT160" s="16" t="s">
        <v>129</v>
      </c>
      <c r="AU160" s="16" t="s">
        <v>81</v>
      </c>
    </row>
    <row r="161" spans="2:65" s="12" customFormat="1">
      <c r="B161" s="148"/>
      <c r="D161" s="144" t="s">
        <v>131</v>
      </c>
      <c r="E161" s="149" t="s">
        <v>1</v>
      </c>
      <c r="F161" s="150" t="s">
        <v>567</v>
      </c>
      <c r="H161" s="151">
        <v>1420</v>
      </c>
      <c r="I161" s="152"/>
      <c r="L161" s="148"/>
      <c r="M161" s="153"/>
      <c r="T161" s="154"/>
      <c r="AT161" s="149" t="s">
        <v>131</v>
      </c>
      <c r="AU161" s="149" t="s">
        <v>81</v>
      </c>
      <c r="AV161" s="12" t="s">
        <v>81</v>
      </c>
      <c r="AW161" s="12" t="s">
        <v>30</v>
      </c>
      <c r="AX161" s="12" t="s">
        <v>71</v>
      </c>
      <c r="AY161" s="149" t="s">
        <v>120</v>
      </c>
    </row>
    <row r="162" spans="2:65" s="13" customFormat="1" ht="33.75">
      <c r="B162" s="155"/>
      <c r="D162" s="144" t="s">
        <v>131</v>
      </c>
      <c r="E162" s="156" t="s">
        <v>1</v>
      </c>
      <c r="F162" s="157" t="s">
        <v>568</v>
      </c>
      <c r="H162" s="158">
        <v>1420</v>
      </c>
      <c r="I162" s="159"/>
      <c r="L162" s="155"/>
      <c r="M162" s="160"/>
      <c r="T162" s="161"/>
      <c r="AT162" s="156" t="s">
        <v>131</v>
      </c>
      <c r="AU162" s="156" t="s">
        <v>81</v>
      </c>
      <c r="AV162" s="13" t="s">
        <v>134</v>
      </c>
      <c r="AW162" s="13" t="s">
        <v>30</v>
      </c>
      <c r="AX162" s="13" t="s">
        <v>71</v>
      </c>
      <c r="AY162" s="156" t="s">
        <v>120</v>
      </c>
    </row>
    <row r="163" spans="2:65" s="12" customFormat="1">
      <c r="B163" s="148"/>
      <c r="D163" s="144" t="s">
        <v>131</v>
      </c>
      <c r="E163" s="149" t="s">
        <v>1</v>
      </c>
      <c r="F163" s="150" t="s">
        <v>569</v>
      </c>
      <c r="H163" s="151">
        <v>1440</v>
      </c>
      <c r="I163" s="152"/>
      <c r="L163" s="148"/>
      <c r="M163" s="153"/>
      <c r="T163" s="154"/>
      <c r="AT163" s="149" t="s">
        <v>131</v>
      </c>
      <c r="AU163" s="149" t="s">
        <v>81</v>
      </c>
      <c r="AV163" s="12" t="s">
        <v>81</v>
      </c>
      <c r="AW163" s="12" t="s">
        <v>30</v>
      </c>
      <c r="AX163" s="12" t="s">
        <v>71</v>
      </c>
      <c r="AY163" s="149" t="s">
        <v>120</v>
      </c>
    </row>
    <row r="164" spans="2:65" s="13" customFormat="1" ht="33.75">
      <c r="B164" s="155"/>
      <c r="D164" s="144" t="s">
        <v>131</v>
      </c>
      <c r="E164" s="156" t="s">
        <v>1</v>
      </c>
      <c r="F164" s="157" t="s">
        <v>568</v>
      </c>
      <c r="H164" s="158">
        <v>1440</v>
      </c>
      <c r="I164" s="159"/>
      <c r="L164" s="155"/>
      <c r="M164" s="160"/>
      <c r="T164" s="161"/>
      <c r="AT164" s="156" t="s">
        <v>131</v>
      </c>
      <c r="AU164" s="156" t="s">
        <v>81</v>
      </c>
      <c r="AV164" s="13" t="s">
        <v>134</v>
      </c>
      <c r="AW164" s="13" t="s">
        <v>30</v>
      </c>
      <c r="AX164" s="13" t="s">
        <v>71</v>
      </c>
      <c r="AY164" s="156" t="s">
        <v>120</v>
      </c>
    </row>
    <row r="165" spans="2:65" s="12" customFormat="1">
      <c r="B165" s="148"/>
      <c r="D165" s="144" t="s">
        <v>131</v>
      </c>
      <c r="E165" s="149" t="s">
        <v>1</v>
      </c>
      <c r="F165" s="150" t="s">
        <v>570</v>
      </c>
      <c r="H165" s="151">
        <v>1449</v>
      </c>
      <c r="I165" s="152"/>
      <c r="L165" s="148"/>
      <c r="M165" s="153"/>
      <c r="T165" s="154"/>
      <c r="AT165" s="149" t="s">
        <v>131</v>
      </c>
      <c r="AU165" s="149" t="s">
        <v>81</v>
      </c>
      <c r="AV165" s="12" t="s">
        <v>81</v>
      </c>
      <c r="AW165" s="12" t="s">
        <v>30</v>
      </c>
      <c r="AX165" s="12" t="s">
        <v>71</v>
      </c>
      <c r="AY165" s="149" t="s">
        <v>120</v>
      </c>
    </row>
    <row r="166" spans="2:65" s="13" customFormat="1" ht="33.75">
      <c r="B166" s="155"/>
      <c r="D166" s="144" t="s">
        <v>131</v>
      </c>
      <c r="E166" s="156" t="s">
        <v>1</v>
      </c>
      <c r="F166" s="157" t="s">
        <v>571</v>
      </c>
      <c r="H166" s="158">
        <v>1449</v>
      </c>
      <c r="I166" s="159"/>
      <c r="L166" s="155"/>
      <c r="M166" s="160"/>
      <c r="T166" s="161"/>
      <c r="AT166" s="156" t="s">
        <v>131</v>
      </c>
      <c r="AU166" s="156" t="s">
        <v>81</v>
      </c>
      <c r="AV166" s="13" t="s">
        <v>134</v>
      </c>
      <c r="AW166" s="13" t="s">
        <v>30</v>
      </c>
      <c r="AX166" s="13" t="s">
        <v>71</v>
      </c>
      <c r="AY166" s="156" t="s">
        <v>120</v>
      </c>
    </row>
    <row r="167" spans="2:65" s="12" customFormat="1">
      <c r="B167" s="148"/>
      <c r="D167" s="144" t="s">
        <v>131</v>
      </c>
      <c r="E167" s="149" t="s">
        <v>1</v>
      </c>
      <c r="F167" s="150" t="s">
        <v>243</v>
      </c>
      <c r="H167" s="151">
        <v>9150</v>
      </c>
      <c r="I167" s="152"/>
      <c r="L167" s="148"/>
      <c r="M167" s="153"/>
      <c r="T167" s="154"/>
      <c r="AT167" s="149" t="s">
        <v>131</v>
      </c>
      <c r="AU167" s="149" t="s">
        <v>81</v>
      </c>
      <c r="AV167" s="12" t="s">
        <v>81</v>
      </c>
      <c r="AW167" s="12" t="s">
        <v>30</v>
      </c>
      <c r="AX167" s="12" t="s">
        <v>71</v>
      </c>
      <c r="AY167" s="149" t="s">
        <v>120</v>
      </c>
    </row>
    <row r="168" spans="2:65" s="13" customFormat="1">
      <c r="B168" s="155"/>
      <c r="D168" s="144" t="s">
        <v>131</v>
      </c>
      <c r="E168" s="156" t="s">
        <v>1</v>
      </c>
      <c r="F168" s="157" t="s">
        <v>572</v>
      </c>
      <c r="H168" s="158">
        <v>9150</v>
      </c>
      <c r="I168" s="159"/>
      <c r="L168" s="155"/>
      <c r="M168" s="160"/>
      <c r="T168" s="161"/>
      <c r="AT168" s="156" t="s">
        <v>131</v>
      </c>
      <c r="AU168" s="156" t="s">
        <v>81</v>
      </c>
      <c r="AV168" s="13" t="s">
        <v>134</v>
      </c>
      <c r="AW168" s="13" t="s">
        <v>30</v>
      </c>
      <c r="AX168" s="13" t="s">
        <v>71</v>
      </c>
      <c r="AY168" s="156" t="s">
        <v>120</v>
      </c>
    </row>
    <row r="169" spans="2:65" s="14" customFormat="1">
      <c r="B169" s="162"/>
      <c r="D169" s="144" t="s">
        <v>131</v>
      </c>
      <c r="E169" s="163" t="s">
        <v>1</v>
      </c>
      <c r="F169" s="164" t="s">
        <v>135</v>
      </c>
      <c r="H169" s="165">
        <v>13459</v>
      </c>
      <c r="I169" s="166"/>
      <c r="L169" s="162"/>
      <c r="M169" s="167"/>
      <c r="T169" s="168"/>
      <c r="AT169" s="163" t="s">
        <v>131</v>
      </c>
      <c r="AU169" s="163" t="s">
        <v>81</v>
      </c>
      <c r="AV169" s="14" t="s">
        <v>127</v>
      </c>
      <c r="AW169" s="14" t="s">
        <v>30</v>
      </c>
      <c r="AX169" s="14" t="s">
        <v>79</v>
      </c>
      <c r="AY169" s="163" t="s">
        <v>120</v>
      </c>
    </row>
    <row r="170" spans="2:65" s="1" customFormat="1" ht="37.9" customHeight="1">
      <c r="B170" s="31"/>
      <c r="C170" s="131" t="s">
        <v>177</v>
      </c>
      <c r="D170" s="131" t="s">
        <v>122</v>
      </c>
      <c r="E170" s="132" t="s">
        <v>573</v>
      </c>
      <c r="F170" s="133" t="s">
        <v>574</v>
      </c>
      <c r="G170" s="134" t="s">
        <v>180</v>
      </c>
      <c r="H170" s="135">
        <v>10461.5</v>
      </c>
      <c r="I170" s="136"/>
      <c r="J170" s="137">
        <f>ROUND(I170*H170,2)</f>
        <v>0</v>
      </c>
      <c r="K170" s="133" t="s">
        <v>126</v>
      </c>
      <c r="L170" s="31"/>
      <c r="M170" s="138" t="s">
        <v>1</v>
      </c>
      <c r="N170" s="139" t="s">
        <v>39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127</v>
      </c>
      <c r="AT170" s="142" t="s">
        <v>122</v>
      </c>
      <c r="AU170" s="142" t="s">
        <v>81</v>
      </c>
      <c r="AY170" s="16" t="s">
        <v>120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79</v>
      </c>
      <c r="BK170" s="143">
        <f>ROUND(I170*H170,2)</f>
        <v>0</v>
      </c>
      <c r="BL170" s="16" t="s">
        <v>127</v>
      </c>
      <c r="BM170" s="142" t="s">
        <v>575</v>
      </c>
    </row>
    <row r="171" spans="2:65" s="1" customFormat="1" ht="39">
      <c r="B171" s="31"/>
      <c r="D171" s="144" t="s">
        <v>129</v>
      </c>
      <c r="F171" s="145" t="s">
        <v>576</v>
      </c>
      <c r="I171" s="146"/>
      <c r="L171" s="31"/>
      <c r="M171" s="147"/>
      <c r="T171" s="53"/>
      <c r="AT171" s="16" t="s">
        <v>129</v>
      </c>
      <c r="AU171" s="16" t="s">
        <v>81</v>
      </c>
    </row>
    <row r="172" spans="2:65" s="12" customFormat="1">
      <c r="B172" s="148"/>
      <c r="D172" s="144" t="s">
        <v>131</v>
      </c>
      <c r="E172" s="149" t="s">
        <v>1</v>
      </c>
      <c r="F172" s="150" t="s">
        <v>577</v>
      </c>
      <c r="H172" s="151">
        <v>3420</v>
      </c>
      <c r="I172" s="152"/>
      <c r="L172" s="148"/>
      <c r="M172" s="153"/>
      <c r="T172" s="154"/>
      <c r="AT172" s="149" t="s">
        <v>131</v>
      </c>
      <c r="AU172" s="149" t="s">
        <v>81</v>
      </c>
      <c r="AV172" s="12" t="s">
        <v>81</v>
      </c>
      <c r="AW172" s="12" t="s">
        <v>30</v>
      </c>
      <c r="AX172" s="12" t="s">
        <v>71</v>
      </c>
      <c r="AY172" s="149" t="s">
        <v>120</v>
      </c>
    </row>
    <row r="173" spans="2:65" s="13" customFormat="1" ht="33.75">
      <c r="B173" s="155"/>
      <c r="D173" s="144" t="s">
        <v>131</v>
      </c>
      <c r="E173" s="156" t="s">
        <v>1</v>
      </c>
      <c r="F173" s="157" t="s">
        <v>578</v>
      </c>
      <c r="H173" s="158">
        <v>3420</v>
      </c>
      <c r="I173" s="159"/>
      <c r="L173" s="155"/>
      <c r="M173" s="160"/>
      <c r="T173" s="161"/>
      <c r="AT173" s="156" t="s">
        <v>131</v>
      </c>
      <c r="AU173" s="156" t="s">
        <v>81</v>
      </c>
      <c r="AV173" s="13" t="s">
        <v>134</v>
      </c>
      <c r="AW173" s="13" t="s">
        <v>30</v>
      </c>
      <c r="AX173" s="13" t="s">
        <v>71</v>
      </c>
      <c r="AY173" s="156" t="s">
        <v>120</v>
      </c>
    </row>
    <row r="174" spans="2:65" s="12" customFormat="1">
      <c r="B174" s="148"/>
      <c r="D174" s="144" t="s">
        <v>131</v>
      </c>
      <c r="E174" s="149" t="s">
        <v>1</v>
      </c>
      <c r="F174" s="150" t="s">
        <v>579</v>
      </c>
      <c r="H174" s="151">
        <v>3440</v>
      </c>
      <c r="I174" s="152"/>
      <c r="L174" s="148"/>
      <c r="M174" s="153"/>
      <c r="T174" s="154"/>
      <c r="AT174" s="149" t="s">
        <v>131</v>
      </c>
      <c r="AU174" s="149" t="s">
        <v>81</v>
      </c>
      <c r="AV174" s="12" t="s">
        <v>81</v>
      </c>
      <c r="AW174" s="12" t="s">
        <v>30</v>
      </c>
      <c r="AX174" s="12" t="s">
        <v>71</v>
      </c>
      <c r="AY174" s="149" t="s">
        <v>120</v>
      </c>
    </row>
    <row r="175" spans="2:65" s="13" customFormat="1" ht="33.75">
      <c r="B175" s="155"/>
      <c r="D175" s="144" t="s">
        <v>131</v>
      </c>
      <c r="E175" s="156" t="s">
        <v>1</v>
      </c>
      <c r="F175" s="157" t="s">
        <v>578</v>
      </c>
      <c r="H175" s="158">
        <v>3440</v>
      </c>
      <c r="I175" s="159"/>
      <c r="L175" s="155"/>
      <c r="M175" s="160"/>
      <c r="T175" s="161"/>
      <c r="AT175" s="156" t="s">
        <v>131</v>
      </c>
      <c r="AU175" s="156" t="s">
        <v>81</v>
      </c>
      <c r="AV175" s="13" t="s">
        <v>134</v>
      </c>
      <c r="AW175" s="13" t="s">
        <v>30</v>
      </c>
      <c r="AX175" s="13" t="s">
        <v>71</v>
      </c>
      <c r="AY175" s="156" t="s">
        <v>120</v>
      </c>
    </row>
    <row r="176" spans="2:65" s="12" customFormat="1">
      <c r="B176" s="148"/>
      <c r="D176" s="144" t="s">
        <v>131</v>
      </c>
      <c r="E176" s="149" t="s">
        <v>1</v>
      </c>
      <c r="F176" s="150" t="s">
        <v>580</v>
      </c>
      <c r="H176" s="151">
        <v>3601.5</v>
      </c>
      <c r="I176" s="152"/>
      <c r="L176" s="148"/>
      <c r="M176" s="153"/>
      <c r="T176" s="154"/>
      <c r="AT176" s="149" t="s">
        <v>131</v>
      </c>
      <c r="AU176" s="149" t="s">
        <v>81</v>
      </c>
      <c r="AV176" s="12" t="s">
        <v>81</v>
      </c>
      <c r="AW176" s="12" t="s">
        <v>30</v>
      </c>
      <c r="AX176" s="12" t="s">
        <v>71</v>
      </c>
      <c r="AY176" s="149" t="s">
        <v>120</v>
      </c>
    </row>
    <row r="177" spans="2:65" s="13" customFormat="1" ht="33.75">
      <c r="B177" s="155"/>
      <c r="D177" s="144" t="s">
        <v>131</v>
      </c>
      <c r="E177" s="156" t="s">
        <v>1</v>
      </c>
      <c r="F177" s="157" t="s">
        <v>581</v>
      </c>
      <c r="H177" s="158">
        <v>3601.5</v>
      </c>
      <c r="I177" s="159"/>
      <c r="L177" s="155"/>
      <c r="M177" s="160"/>
      <c r="T177" s="161"/>
      <c r="AT177" s="156" t="s">
        <v>131</v>
      </c>
      <c r="AU177" s="156" t="s">
        <v>81</v>
      </c>
      <c r="AV177" s="13" t="s">
        <v>134</v>
      </c>
      <c r="AW177" s="13" t="s">
        <v>30</v>
      </c>
      <c r="AX177" s="13" t="s">
        <v>71</v>
      </c>
      <c r="AY177" s="156" t="s">
        <v>120</v>
      </c>
    </row>
    <row r="178" spans="2:65" s="14" customFormat="1">
      <c r="B178" s="162"/>
      <c r="D178" s="144" t="s">
        <v>131</v>
      </c>
      <c r="E178" s="163" t="s">
        <v>1</v>
      </c>
      <c r="F178" s="164" t="s">
        <v>135</v>
      </c>
      <c r="H178" s="165">
        <v>10461.5</v>
      </c>
      <c r="I178" s="166"/>
      <c r="L178" s="162"/>
      <c r="M178" s="167"/>
      <c r="T178" s="168"/>
      <c r="AT178" s="163" t="s">
        <v>131</v>
      </c>
      <c r="AU178" s="163" t="s">
        <v>81</v>
      </c>
      <c r="AV178" s="14" t="s">
        <v>127</v>
      </c>
      <c r="AW178" s="14" t="s">
        <v>30</v>
      </c>
      <c r="AX178" s="14" t="s">
        <v>79</v>
      </c>
      <c r="AY178" s="163" t="s">
        <v>120</v>
      </c>
    </row>
    <row r="179" spans="2:65" s="1" customFormat="1" ht="16.5" customHeight="1">
      <c r="B179" s="31"/>
      <c r="C179" s="131" t="s">
        <v>185</v>
      </c>
      <c r="D179" s="131" t="s">
        <v>122</v>
      </c>
      <c r="E179" s="132" t="s">
        <v>238</v>
      </c>
      <c r="F179" s="133" t="s">
        <v>239</v>
      </c>
      <c r="G179" s="134" t="s">
        <v>180</v>
      </c>
      <c r="H179" s="135">
        <v>4309</v>
      </c>
      <c r="I179" s="136"/>
      <c r="J179" s="137">
        <f>ROUND(I179*H179,2)</f>
        <v>0</v>
      </c>
      <c r="K179" s="133" t="s">
        <v>126</v>
      </c>
      <c r="L179" s="31"/>
      <c r="M179" s="138" t="s">
        <v>1</v>
      </c>
      <c r="N179" s="139" t="s">
        <v>39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127</v>
      </c>
      <c r="AT179" s="142" t="s">
        <v>122</v>
      </c>
      <c r="AU179" s="142" t="s">
        <v>81</v>
      </c>
      <c r="AY179" s="16" t="s">
        <v>120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79</v>
      </c>
      <c r="BK179" s="143">
        <f>ROUND(I179*H179,2)</f>
        <v>0</v>
      </c>
      <c r="BL179" s="16" t="s">
        <v>127</v>
      </c>
      <c r="BM179" s="142" t="s">
        <v>582</v>
      </c>
    </row>
    <row r="180" spans="2:65" s="1" customFormat="1" ht="19.5">
      <c r="B180" s="31"/>
      <c r="D180" s="144" t="s">
        <v>129</v>
      </c>
      <c r="F180" s="145" t="s">
        <v>241</v>
      </c>
      <c r="I180" s="146"/>
      <c r="L180" s="31"/>
      <c r="M180" s="147"/>
      <c r="T180" s="53"/>
      <c r="AT180" s="16" t="s">
        <v>129</v>
      </c>
      <c r="AU180" s="16" t="s">
        <v>81</v>
      </c>
    </row>
    <row r="181" spans="2:65" s="12" customFormat="1">
      <c r="B181" s="148"/>
      <c r="D181" s="144" t="s">
        <v>131</v>
      </c>
      <c r="E181" s="149" t="s">
        <v>1</v>
      </c>
      <c r="F181" s="150" t="s">
        <v>567</v>
      </c>
      <c r="H181" s="151">
        <v>1420</v>
      </c>
      <c r="I181" s="152"/>
      <c r="L181" s="148"/>
      <c r="M181" s="153"/>
      <c r="T181" s="154"/>
      <c r="AT181" s="149" t="s">
        <v>131</v>
      </c>
      <c r="AU181" s="149" t="s">
        <v>81</v>
      </c>
      <c r="AV181" s="12" t="s">
        <v>81</v>
      </c>
      <c r="AW181" s="12" t="s">
        <v>30</v>
      </c>
      <c r="AX181" s="12" t="s">
        <v>71</v>
      </c>
      <c r="AY181" s="149" t="s">
        <v>120</v>
      </c>
    </row>
    <row r="182" spans="2:65" s="13" customFormat="1" ht="22.5">
      <c r="B182" s="155"/>
      <c r="D182" s="144" t="s">
        <v>131</v>
      </c>
      <c r="E182" s="156" t="s">
        <v>1</v>
      </c>
      <c r="F182" s="157" t="s">
        <v>583</v>
      </c>
      <c r="H182" s="158">
        <v>1420</v>
      </c>
      <c r="I182" s="159"/>
      <c r="L182" s="155"/>
      <c r="M182" s="160"/>
      <c r="T182" s="161"/>
      <c r="AT182" s="156" t="s">
        <v>131</v>
      </c>
      <c r="AU182" s="156" t="s">
        <v>81</v>
      </c>
      <c r="AV182" s="13" t="s">
        <v>134</v>
      </c>
      <c r="AW182" s="13" t="s">
        <v>30</v>
      </c>
      <c r="AX182" s="13" t="s">
        <v>71</v>
      </c>
      <c r="AY182" s="156" t="s">
        <v>120</v>
      </c>
    </row>
    <row r="183" spans="2:65" s="12" customFormat="1">
      <c r="B183" s="148"/>
      <c r="D183" s="144" t="s">
        <v>131</v>
      </c>
      <c r="E183" s="149" t="s">
        <v>1</v>
      </c>
      <c r="F183" s="150" t="s">
        <v>569</v>
      </c>
      <c r="H183" s="151">
        <v>1440</v>
      </c>
      <c r="I183" s="152"/>
      <c r="L183" s="148"/>
      <c r="M183" s="153"/>
      <c r="T183" s="154"/>
      <c r="AT183" s="149" t="s">
        <v>131</v>
      </c>
      <c r="AU183" s="149" t="s">
        <v>81</v>
      </c>
      <c r="AV183" s="12" t="s">
        <v>81</v>
      </c>
      <c r="AW183" s="12" t="s">
        <v>30</v>
      </c>
      <c r="AX183" s="12" t="s">
        <v>71</v>
      </c>
      <c r="AY183" s="149" t="s">
        <v>120</v>
      </c>
    </row>
    <row r="184" spans="2:65" s="13" customFormat="1" ht="22.5">
      <c r="B184" s="155"/>
      <c r="D184" s="144" t="s">
        <v>131</v>
      </c>
      <c r="E184" s="156" t="s">
        <v>1</v>
      </c>
      <c r="F184" s="157" t="s">
        <v>583</v>
      </c>
      <c r="H184" s="158">
        <v>1440</v>
      </c>
      <c r="I184" s="159"/>
      <c r="L184" s="155"/>
      <c r="M184" s="160"/>
      <c r="T184" s="161"/>
      <c r="AT184" s="156" t="s">
        <v>131</v>
      </c>
      <c r="AU184" s="156" t="s">
        <v>81</v>
      </c>
      <c r="AV184" s="13" t="s">
        <v>134</v>
      </c>
      <c r="AW184" s="13" t="s">
        <v>30</v>
      </c>
      <c r="AX184" s="13" t="s">
        <v>71</v>
      </c>
      <c r="AY184" s="156" t="s">
        <v>120</v>
      </c>
    </row>
    <row r="185" spans="2:65" s="12" customFormat="1">
      <c r="B185" s="148"/>
      <c r="D185" s="144" t="s">
        <v>131</v>
      </c>
      <c r="E185" s="149" t="s">
        <v>1</v>
      </c>
      <c r="F185" s="150" t="s">
        <v>570</v>
      </c>
      <c r="H185" s="151">
        <v>1449</v>
      </c>
      <c r="I185" s="152"/>
      <c r="L185" s="148"/>
      <c r="M185" s="153"/>
      <c r="T185" s="154"/>
      <c r="AT185" s="149" t="s">
        <v>131</v>
      </c>
      <c r="AU185" s="149" t="s">
        <v>81</v>
      </c>
      <c r="AV185" s="12" t="s">
        <v>81</v>
      </c>
      <c r="AW185" s="12" t="s">
        <v>30</v>
      </c>
      <c r="AX185" s="12" t="s">
        <v>71</v>
      </c>
      <c r="AY185" s="149" t="s">
        <v>120</v>
      </c>
    </row>
    <row r="186" spans="2:65" s="13" customFormat="1" ht="22.5">
      <c r="B186" s="155"/>
      <c r="D186" s="144" t="s">
        <v>131</v>
      </c>
      <c r="E186" s="156" t="s">
        <v>1</v>
      </c>
      <c r="F186" s="157" t="s">
        <v>584</v>
      </c>
      <c r="H186" s="158">
        <v>1449</v>
      </c>
      <c r="I186" s="159"/>
      <c r="L186" s="155"/>
      <c r="M186" s="160"/>
      <c r="T186" s="161"/>
      <c r="AT186" s="156" t="s">
        <v>131</v>
      </c>
      <c r="AU186" s="156" t="s">
        <v>81</v>
      </c>
      <c r="AV186" s="13" t="s">
        <v>134</v>
      </c>
      <c r="AW186" s="13" t="s">
        <v>30</v>
      </c>
      <c r="AX186" s="13" t="s">
        <v>71</v>
      </c>
      <c r="AY186" s="156" t="s">
        <v>120</v>
      </c>
    </row>
    <row r="187" spans="2:65" s="14" customFormat="1">
      <c r="B187" s="162"/>
      <c r="D187" s="144" t="s">
        <v>131</v>
      </c>
      <c r="E187" s="163" t="s">
        <v>1</v>
      </c>
      <c r="F187" s="164" t="s">
        <v>135</v>
      </c>
      <c r="H187" s="165">
        <v>4309</v>
      </c>
      <c r="I187" s="166"/>
      <c r="L187" s="162"/>
      <c r="M187" s="167"/>
      <c r="T187" s="168"/>
      <c r="AT187" s="163" t="s">
        <v>131</v>
      </c>
      <c r="AU187" s="163" t="s">
        <v>81</v>
      </c>
      <c r="AV187" s="14" t="s">
        <v>127</v>
      </c>
      <c r="AW187" s="14" t="s">
        <v>30</v>
      </c>
      <c r="AX187" s="14" t="s">
        <v>79</v>
      </c>
      <c r="AY187" s="163" t="s">
        <v>120</v>
      </c>
    </row>
    <row r="188" spans="2:65" s="1" customFormat="1" ht="21.75" customHeight="1">
      <c r="B188" s="31"/>
      <c r="C188" s="131" t="s">
        <v>192</v>
      </c>
      <c r="D188" s="131" t="s">
        <v>122</v>
      </c>
      <c r="E188" s="132" t="s">
        <v>246</v>
      </c>
      <c r="F188" s="133" t="s">
        <v>247</v>
      </c>
      <c r="G188" s="134" t="s">
        <v>138</v>
      </c>
      <c r="H188" s="135">
        <v>15</v>
      </c>
      <c r="I188" s="136"/>
      <c r="J188" s="137">
        <f>ROUND(I188*H188,2)</f>
        <v>0</v>
      </c>
      <c r="K188" s="133" t="s">
        <v>126</v>
      </c>
      <c r="L188" s="31"/>
      <c r="M188" s="138" t="s">
        <v>1</v>
      </c>
      <c r="N188" s="139" t="s">
        <v>39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127</v>
      </c>
      <c r="AT188" s="142" t="s">
        <v>122</v>
      </c>
      <c r="AU188" s="142" t="s">
        <v>81</v>
      </c>
      <c r="AY188" s="16" t="s">
        <v>120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79</v>
      </c>
      <c r="BK188" s="143">
        <f>ROUND(I188*H188,2)</f>
        <v>0</v>
      </c>
      <c r="BL188" s="16" t="s">
        <v>127</v>
      </c>
      <c r="BM188" s="142" t="s">
        <v>585</v>
      </c>
    </row>
    <row r="189" spans="2:65" s="1" customFormat="1" ht="29.25">
      <c r="B189" s="31"/>
      <c r="D189" s="144" t="s">
        <v>129</v>
      </c>
      <c r="F189" s="145" t="s">
        <v>249</v>
      </c>
      <c r="I189" s="146"/>
      <c r="L189" s="31"/>
      <c r="M189" s="147"/>
      <c r="T189" s="53"/>
      <c r="AT189" s="16" t="s">
        <v>129</v>
      </c>
      <c r="AU189" s="16" t="s">
        <v>81</v>
      </c>
    </row>
    <row r="190" spans="2:65" s="1" customFormat="1" ht="24.2" customHeight="1">
      <c r="B190" s="31"/>
      <c r="C190" s="131" t="s">
        <v>203</v>
      </c>
      <c r="D190" s="131" t="s">
        <v>122</v>
      </c>
      <c r="E190" s="132" t="s">
        <v>586</v>
      </c>
      <c r="F190" s="133" t="s">
        <v>587</v>
      </c>
      <c r="G190" s="134" t="s">
        <v>125</v>
      </c>
      <c r="H190" s="135">
        <v>29975</v>
      </c>
      <c r="I190" s="136"/>
      <c r="J190" s="137">
        <f>ROUND(I190*H190,2)</f>
        <v>0</v>
      </c>
      <c r="K190" s="133" t="s">
        <v>126</v>
      </c>
      <c r="L190" s="31"/>
      <c r="M190" s="138" t="s">
        <v>1</v>
      </c>
      <c r="N190" s="139" t="s">
        <v>39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127</v>
      </c>
      <c r="AT190" s="142" t="s">
        <v>122</v>
      </c>
      <c r="AU190" s="142" t="s">
        <v>81</v>
      </c>
      <c r="AY190" s="16" t="s">
        <v>120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79</v>
      </c>
      <c r="BK190" s="143">
        <f>ROUND(I190*H190,2)</f>
        <v>0</v>
      </c>
      <c r="BL190" s="16" t="s">
        <v>127</v>
      </c>
      <c r="BM190" s="142" t="s">
        <v>588</v>
      </c>
    </row>
    <row r="191" spans="2:65" s="1" customFormat="1" ht="19.5">
      <c r="B191" s="31"/>
      <c r="D191" s="144" t="s">
        <v>129</v>
      </c>
      <c r="F191" s="145" t="s">
        <v>589</v>
      </c>
      <c r="I191" s="146"/>
      <c r="L191" s="31"/>
      <c r="M191" s="147"/>
      <c r="T191" s="53"/>
      <c r="AT191" s="16" t="s">
        <v>129</v>
      </c>
      <c r="AU191" s="16" t="s">
        <v>81</v>
      </c>
    </row>
    <row r="192" spans="2:65" s="12" customFormat="1">
      <c r="B192" s="148"/>
      <c r="D192" s="144" t="s">
        <v>131</v>
      </c>
      <c r="E192" s="149" t="s">
        <v>1</v>
      </c>
      <c r="F192" s="150" t="s">
        <v>590</v>
      </c>
      <c r="H192" s="151">
        <v>10000</v>
      </c>
      <c r="I192" s="152"/>
      <c r="L192" s="148"/>
      <c r="M192" s="153"/>
      <c r="T192" s="154"/>
      <c r="AT192" s="149" t="s">
        <v>131</v>
      </c>
      <c r="AU192" s="149" t="s">
        <v>81</v>
      </c>
      <c r="AV192" s="12" t="s">
        <v>81</v>
      </c>
      <c r="AW192" s="12" t="s">
        <v>30</v>
      </c>
      <c r="AX192" s="12" t="s">
        <v>71</v>
      </c>
      <c r="AY192" s="149" t="s">
        <v>120</v>
      </c>
    </row>
    <row r="193" spans="2:65" s="13" customFormat="1" ht="22.5">
      <c r="B193" s="155"/>
      <c r="D193" s="144" t="s">
        <v>131</v>
      </c>
      <c r="E193" s="156" t="s">
        <v>1</v>
      </c>
      <c r="F193" s="157" t="s">
        <v>591</v>
      </c>
      <c r="H193" s="158">
        <v>10000</v>
      </c>
      <c r="I193" s="159"/>
      <c r="L193" s="155"/>
      <c r="M193" s="160"/>
      <c r="T193" s="161"/>
      <c r="AT193" s="156" t="s">
        <v>131</v>
      </c>
      <c r="AU193" s="156" t="s">
        <v>81</v>
      </c>
      <c r="AV193" s="13" t="s">
        <v>134</v>
      </c>
      <c r="AW193" s="13" t="s">
        <v>30</v>
      </c>
      <c r="AX193" s="13" t="s">
        <v>71</v>
      </c>
      <c r="AY193" s="156" t="s">
        <v>120</v>
      </c>
    </row>
    <row r="194" spans="2:65" s="12" customFormat="1">
      <c r="B194" s="148"/>
      <c r="D194" s="144" t="s">
        <v>131</v>
      </c>
      <c r="E194" s="149" t="s">
        <v>1</v>
      </c>
      <c r="F194" s="150" t="s">
        <v>592</v>
      </c>
      <c r="H194" s="151">
        <v>10000</v>
      </c>
      <c r="I194" s="152"/>
      <c r="L194" s="148"/>
      <c r="M194" s="153"/>
      <c r="T194" s="154"/>
      <c r="AT194" s="149" t="s">
        <v>131</v>
      </c>
      <c r="AU194" s="149" t="s">
        <v>81</v>
      </c>
      <c r="AV194" s="12" t="s">
        <v>81</v>
      </c>
      <c r="AW194" s="12" t="s">
        <v>30</v>
      </c>
      <c r="AX194" s="12" t="s">
        <v>71</v>
      </c>
      <c r="AY194" s="149" t="s">
        <v>120</v>
      </c>
    </row>
    <row r="195" spans="2:65" s="13" customFormat="1" ht="22.5">
      <c r="B195" s="155"/>
      <c r="D195" s="144" t="s">
        <v>131</v>
      </c>
      <c r="E195" s="156" t="s">
        <v>1</v>
      </c>
      <c r="F195" s="157" t="s">
        <v>591</v>
      </c>
      <c r="H195" s="158">
        <v>10000</v>
      </c>
      <c r="I195" s="159"/>
      <c r="L195" s="155"/>
      <c r="M195" s="160"/>
      <c r="T195" s="161"/>
      <c r="AT195" s="156" t="s">
        <v>131</v>
      </c>
      <c r="AU195" s="156" t="s">
        <v>81</v>
      </c>
      <c r="AV195" s="13" t="s">
        <v>134</v>
      </c>
      <c r="AW195" s="13" t="s">
        <v>30</v>
      </c>
      <c r="AX195" s="13" t="s">
        <v>71</v>
      </c>
      <c r="AY195" s="156" t="s">
        <v>120</v>
      </c>
    </row>
    <row r="196" spans="2:65" s="12" customFormat="1">
      <c r="B196" s="148"/>
      <c r="D196" s="144" t="s">
        <v>131</v>
      </c>
      <c r="E196" s="149" t="s">
        <v>1</v>
      </c>
      <c r="F196" s="150" t="s">
        <v>593</v>
      </c>
      <c r="H196" s="151">
        <v>9975</v>
      </c>
      <c r="I196" s="152"/>
      <c r="L196" s="148"/>
      <c r="M196" s="153"/>
      <c r="T196" s="154"/>
      <c r="AT196" s="149" t="s">
        <v>131</v>
      </c>
      <c r="AU196" s="149" t="s">
        <v>81</v>
      </c>
      <c r="AV196" s="12" t="s">
        <v>81</v>
      </c>
      <c r="AW196" s="12" t="s">
        <v>30</v>
      </c>
      <c r="AX196" s="12" t="s">
        <v>71</v>
      </c>
      <c r="AY196" s="149" t="s">
        <v>120</v>
      </c>
    </row>
    <row r="197" spans="2:65" s="13" customFormat="1" ht="22.5">
      <c r="B197" s="155"/>
      <c r="D197" s="144" t="s">
        <v>131</v>
      </c>
      <c r="E197" s="156" t="s">
        <v>1</v>
      </c>
      <c r="F197" s="157" t="s">
        <v>594</v>
      </c>
      <c r="H197" s="158">
        <v>9975</v>
      </c>
      <c r="I197" s="159"/>
      <c r="L197" s="155"/>
      <c r="M197" s="160"/>
      <c r="T197" s="161"/>
      <c r="AT197" s="156" t="s">
        <v>131</v>
      </c>
      <c r="AU197" s="156" t="s">
        <v>81</v>
      </c>
      <c r="AV197" s="13" t="s">
        <v>134</v>
      </c>
      <c r="AW197" s="13" t="s">
        <v>30</v>
      </c>
      <c r="AX197" s="13" t="s">
        <v>71</v>
      </c>
      <c r="AY197" s="156" t="s">
        <v>120</v>
      </c>
    </row>
    <row r="198" spans="2:65" s="14" customFormat="1">
      <c r="B198" s="162"/>
      <c r="D198" s="144" t="s">
        <v>131</v>
      </c>
      <c r="E198" s="163" t="s">
        <v>1</v>
      </c>
      <c r="F198" s="164" t="s">
        <v>135</v>
      </c>
      <c r="H198" s="165">
        <v>29975</v>
      </c>
      <c r="I198" s="166"/>
      <c r="L198" s="162"/>
      <c r="M198" s="167"/>
      <c r="T198" s="168"/>
      <c r="AT198" s="163" t="s">
        <v>131</v>
      </c>
      <c r="AU198" s="163" t="s">
        <v>81</v>
      </c>
      <c r="AV198" s="14" t="s">
        <v>127</v>
      </c>
      <c r="AW198" s="14" t="s">
        <v>30</v>
      </c>
      <c r="AX198" s="14" t="s">
        <v>79</v>
      </c>
      <c r="AY198" s="163" t="s">
        <v>120</v>
      </c>
    </row>
    <row r="199" spans="2:65" s="1" customFormat="1" ht="24.2" customHeight="1">
      <c r="B199" s="31"/>
      <c r="C199" s="131" t="s">
        <v>8</v>
      </c>
      <c r="D199" s="131" t="s">
        <v>122</v>
      </c>
      <c r="E199" s="132" t="s">
        <v>595</v>
      </c>
      <c r="F199" s="133" t="s">
        <v>596</v>
      </c>
      <c r="G199" s="134" t="s">
        <v>125</v>
      </c>
      <c r="H199" s="135">
        <v>12200</v>
      </c>
      <c r="I199" s="136"/>
      <c r="J199" s="137">
        <f>ROUND(I199*H199,2)</f>
        <v>0</v>
      </c>
      <c r="K199" s="133" t="s">
        <v>126</v>
      </c>
      <c r="L199" s="31"/>
      <c r="M199" s="138" t="s">
        <v>1</v>
      </c>
      <c r="N199" s="139" t="s">
        <v>39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127</v>
      </c>
      <c r="AT199" s="142" t="s">
        <v>122</v>
      </c>
      <c r="AU199" s="142" t="s">
        <v>81</v>
      </c>
      <c r="AY199" s="16" t="s">
        <v>120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79</v>
      </c>
      <c r="BK199" s="143">
        <f>ROUND(I199*H199,2)</f>
        <v>0</v>
      </c>
      <c r="BL199" s="16" t="s">
        <v>127</v>
      </c>
      <c r="BM199" s="142" t="s">
        <v>597</v>
      </c>
    </row>
    <row r="200" spans="2:65" s="1" customFormat="1" ht="19.5">
      <c r="B200" s="31"/>
      <c r="D200" s="144" t="s">
        <v>129</v>
      </c>
      <c r="F200" s="145" t="s">
        <v>598</v>
      </c>
      <c r="I200" s="146"/>
      <c r="L200" s="31"/>
      <c r="M200" s="147"/>
      <c r="T200" s="53"/>
      <c r="AT200" s="16" t="s">
        <v>129</v>
      </c>
      <c r="AU200" s="16" t="s">
        <v>81</v>
      </c>
    </row>
    <row r="201" spans="2:65" s="12" customFormat="1">
      <c r="B201" s="148"/>
      <c r="D201" s="144" t="s">
        <v>131</v>
      </c>
      <c r="E201" s="149" t="s">
        <v>1</v>
      </c>
      <c r="F201" s="150" t="s">
        <v>599</v>
      </c>
      <c r="H201" s="151">
        <v>4000</v>
      </c>
      <c r="I201" s="152"/>
      <c r="L201" s="148"/>
      <c r="M201" s="153"/>
      <c r="T201" s="154"/>
      <c r="AT201" s="149" t="s">
        <v>131</v>
      </c>
      <c r="AU201" s="149" t="s">
        <v>81</v>
      </c>
      <c r="AV201" s="12" t="s">
        <v>81</v>
      </c>
      <c r="AW201" s="12" t="s">
        <v>30</v>
      </c>
      <c r="AX201" s="12" t="s">
        <v>71</v>
      </c>
      <c r="AY201" s="149" t="s">
        <v>120</v>
      </c>
    </row>
    <row r="202" spans="2:65" s="13" customFormat="1" ht="22.5">
      <c r="B202" s="155"/>
      <c r="D202" s="144" t="s">
        <v>131</v>
      </c>
      <c r="E202" s="156" t="s">
        <v>1</v>
      </c>
      <c r="F202" s="157" t="s">
        <v>600</v>
      </c>
      <c r="H202" s="158">
        <v>4000</v>
      </c>
      <c r="I202" s="159"/>
      <c r="L202" s="155"/>
      <c r="M202" s="160"/>
      <c r="T202" s="161"/>
      <c r="AT202" s="156" t="s">
        <v>131</v>
      </c>
      <c r="AU202" s="156" t="s">
        <v>81</v>
      </c>
      <c r="AV202" s="13" t="s">
        <v>134</v>
      </c>
      <c r="AW202" s="13" t="s">
        <v>30</v>
      </c>
      <c r="AX202" s="13" t="s">
        <v>71</v>
      </c>
      <c r="AY202" s="156" t="s">
        <v>120</v>
      </c>
    </row>
    <row r="203" spans="2:65" s="12" customFormat="1">
      <c r="B203" s="148"/>
      <c r="D203" s="144" t="s">
        <v>131</v>
      </c>
      <c r="E203" s="149" t="s">
        <v>1</v>
      </c>
      <c r="F203" s="150" t="s">
        <v>599</v>
      </c>
      <c r="H203" s="151">
        <v>4000</v>
      </c>
      <c r="I203" s="152"/>
      <c r="L203" s="148"/>
      <c r="M203" s="153"/>
      <c r="T203" s="154"/>
      <c r="AT203" s="149" t="s">
        <v>131</v>
      </c>
      <c r="AU203" s="149" t="s">
        <v>81</v>
      </c>
      <c r="AV203" s="12" t="s">
        <v>81</v>
      </c>
      <c r="AW203" s="12" t="s">
        <v>30</v>
      </c>
      <c r="AX203" s="12" t="s">
        <v>71</v>
      </c>
      <c r="AY203" s="149" t="s">
        <v>120</v>
      </c>
    </row>
    <row r="204" spans="2:65" s="13" customFormat="1" ht="22.5">
      <c r="B204" s="155"/>
      <c r="D204" s="144" t="s">
        <v>131</v>
      </c>
      <c r="E204" s="156" t="s">
        <v>1</v>
      </c>
      <c r="F204" s="157" t="s">
        <v>600</v>
      </c>
      <c r="H204" s="158">
        <v>4000</v>
      </c>
      <c r="I204" s="159"/>
      <c r="L204" s="155"/>
      <c r="M204" s="160"/>
      <c r="T204" s="161"/>
      <c r="AT204" s="156" t="s">
        <v>131</v>
      </c>
      <c r="AU204" s="156" t="s">
        <v>81</v>
      </c>
      <c r="AV204" s="13" t="s">
        <v>134</v>
      </c>
      <c r="AW204" s="13" t="s">
        <v>30</v>
      </c>
      <c r="AX204" s="13" t="s">
        <v>71</v>
      </c>
      <c r="AY204" s="156" t="s">
        <v>120</v>
      </c>
    </row>
    <row r="205" spans="2:65" s="12" customFormat="1">
      <c r="B205" s="148"/>
      <c r="D205" s="144" t="s">
        <v>131</v>
      </c>
      <c r="E205" s="149" t="s">
        <v>1</v>
      </c>
      <c r="F205" s="150" t="s">
        <v>601</v>
      </c>
      <c r="H205" s="151">
        <v>4200</v>
      </c>
      <c r="I205" s="152"/>
      <c r="L205" s="148"/>
      <c r="M205" s="153"/>
      <c r="T205" s="154"/>
      <c r="AT205" s="149" t="s">
        <v>131</v>
      </c>
      <c r="AU205" s="149" t="s">
        <v>81</v>
      </c>
      <c r="AV205" s="12" t="s">
        <v>81</v>
      </c>
      <c r="AW205" s="12" t="s">
        <v>30</v>
      </c>
      <c r="AX205" s="12" t="s">
        <v>71</v>
      </c>
      <c r="AY205" s="149" t="s">
        <v>120</v>
      </c>
    </row>
    <row r="206" spans="2:65" s="13" customFormat="1" ht="22.5">
      <c r="B206" s="155"/>
      <c r="D206" s="144" t="s">
        <v>131</v>
      </c>
      <c r="E206" s="156" t="s">
        <v>1</v>
      </c>
      <c r="F206" s="157" t="s">
        <v>602</v>
      </c>
      <c r="H206" s="158">
        <v>4200</v>
      </c>
      <c r="I206" s="159"/>
      <c r="L206" s="155"/>
      <c r="M206" s="160"/>
      <c r="T206" s="161"/>
      <c r="AT206" s="156" t="s">
        <v>131</v>
      </c>
      <c r="AU206" s="156" t="s">
        <v>81</v>
      </c>
      <c r="AV206" s="13" t="s">
        <v>134</v>
      </c>
      <c r="AW206" s="13" t="s">
        <v>30</v>
      </c>
      <c r="AX206" s="13" t="s">
        <v>71</v>
      </c>
      <c r="AY206" s="156" t="s">
        <v>120</v>
      </c>
    </row>
    <row r="207" spans="2:65" s="14" customFormat="1">
      <c r="B207" s="162"/>
      <c r="D207" s="144" t="s">
        <v>131</v>
      </c>
      <c r="E207" s="163" t="s">
        <v>1</v>
      </c>
      <c r="F207" s="164" t="s">
        <v>135</v>
      </c>
      <c r="H207" s="165">
        <v>12200</v>
      </c>
      <c r="I207" s="166"/>
      <c r="L207" s="162"/>
      <c r="M207" s="167"/>
      <c r="T207" s="168"/>
      <c r="AT207" s="163" t="s">
        <v>131</v>
      </c>
      <c r="AU207" s="163" t="s">
        <v>81</v>
      </c>
      <c r="AV207" s="14" t="s">
        <v>127</v>
      </c>
      <c r="AW207" s="14" t="s">
        <v>30</v>
      </c>
      <c r="AX207" s="14" t="s">
        <v>79</v>
      </c>
      <c r="AY207" s="163" t="s">
        <v>120</v>
      </c>
    </row>
    <row r="208" spans="2:65" s="1" customFormat="1" ht="16.5" customHeight="1">
      <c r="B208" s="31"/>
      <c r="C208" s="170" t="s">
        <v>216</v>
      </c>
      <c r="D208" s="170" t="s">
        <v>302</v>
      </c>
      <c r="E208" s="171" t="s">
        <v>603</v>
      </c>
      <c r="F208" s="172" t="s">
        <v>604</v>
      </c>
      <c r="G208" s="173" t="s">
        <v>605</v>
      </c>
      <c r="H208" s="174">
        <v>366</v>
      </c>
      <c r="I208" s="175"/>
      <c r="J208" s="176">
        <f>ROUND(I208*H208,2)</f>
        <v>0</v>
      </c>
      <c r="K208" s="172" t="s">
        <v>126</v>
      </c>
      <c r="L208" s="177"/>
      <c r="M208" s="178" t="s">
        <v>1</v>
      </c>
      <c r="N208" s="179" t="s">
        <v>39</v>
      </c>
      <c r="P208" s="140">
        <f>O208*H208</f>
        <v>0</v>
      </c>
      <c r="Q208" s="140">
        <v>1E-3</v>
      </c>
      <c r="R208" s="140">
        <f>Q208*H208</f>
        <v>0.36599999999999999</v>
      </c>
      <c r="S208" s="140">
        <v>0</v>
      </c>
      <c r="T208" s="141">
        <f>S208*H208</f>
        <v>0</v>
      </c>
      <c r="AR208" s="142" t="s">
        <v>177</v>
      </c>
      <c r="AT208" s="142" t="s">
        <v>302</v>
      </c>
      <c r="AU208" s="142" t="s">
        <v>81</v>
      </c>
      <c r="AY208" s="16" t="s">
        <v>120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79</v>
      </c>
      <c r="BK208" s="143">
        <f>ROUND(I208*H208,2)</f>
        <v>0</v>
      </c>
      <c r="BL208" s="16" t="s">
        <v>127</v>
      </c>
      <c r="BM208" s="142" t="s">
        <v>606</v>
      </c>
    </row>
    <row r="209" spans="2:65" s="1" customFormat="1">
      <c r="B209" s="31"/>
      <c r="D209" s="144" t="s">
        <v>129</v>
      </c>
      <c r="F209" s="145" t="s">
        <v>604</v>
      </c>
      <c r="I209" s="146"/>
      <c r="L209" s="31"/>
      <c r="M209" s="147"/>
      <c r="T209" s="53"/>
      <c r="AT209" s="16" t="s">
        <v>129</v>
      </c>
      <c r="AU209" s="16" t="s">
        <v>81</v>
      </c>
    </row>
    <row r="210" spans="2:65" s="12" customFormat="1">
      <c r="B210" s="148"/>
      <c r="D210" s="144" t="s">
        <v>131</v>
      </c>
      <c r="F210" s="150" t="s">
        <v>607</v>
      </c>
      <c r="H210" s="151">
        <v>366</v>
      </c>
      <c r="I210" s="152"/>
      <c r="L210" s="148"/>
      <c r="M210" s="153"/>
      <c r="T210" s="154"/>
      <c r="AT210" s="149" t="s">
        <v>131</v>
      </c>
      <c r="AU210" s="149" t="s">
        <v>81</v>
      </c>
      <c r="AV210" s="12" t="s">
        <v>81</v>
      </c>
      <c r="AW210" s="12" t="s">
        <v>4</v>
      </c>
      <c r="AX210" s="12" t="s">
        <v>79</v>
      </c>
      <c r="AY210" s="149" t="s">
        <v>120</v>
      </c>
    </row>
    <row r="211" spans="2:65" s="1" customFormat="1" ht="24.2" customHeight="1">
      <c r="B211" s="31"/>
      <c r="C211" s="131" t="s">
        <v>221</v>
      </c>
      <c r="D211" s="131" t="s">
        <v>122</v>
      </c>
      <c r="E211" s="132" t="s">
        <v>608</v>
      </c>
      <c r="F211" s="133" t="s">
        <v>609</v>
      </c>
      <c r="G211" s="134" t="s">
        <v>125</v>
      </c>
      <c r="H211" s="135">
        <v>29975</v>
      </c>
      <c r="I211" s="136"/>
      <c r="J211" s="137">
        <f>ROUND(I211*H211,2)</f>
        <v>0</v>
      </c>
      <c r="K211" s="133" t="s">
        <v>126</v>
      </c>
      <c r="L211" s="31"/>
      <c r="M211" s="138" t="s">
        <v>1</v>
      </c>
      <c r="N211" s="139" t="s">
        <v>39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127</v>
      </c>
      <c r="AT211" s="142" t="s">
        <v>122</v>
      </c>
      <c r="AU211" s="142" t="s">
        <v>81</v>
      </c>
      <c r="AY211" s="16" t="s">
        <v>120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79</v>
      </c>
      <c r="BK211" s="143">
        <f>ROUND(I211*H211,2)</f>
        <v>0</v>
      </c>
      <c r="BL211" s="16" t="s">
        <v>127</v>
      </c>
      <c r="BM211" s="142" t="s">
        <v>610</v>
      </c>
    </row>
    <row r="212" spans="2:65" s="1" customFormat="1" ht="19.5">
      <c r="B212" s="31"/>
      <c r="D212" s="144" t="s">
        <v>129</v>
      </c>
      <c r="F212" s="145" t="s">
        <v>611</v>
      </c>
      <c r="I212" s="146"/>
      <c r="L212" s="31"/>
      <c r="M212" s="147"/>
      <c r="T212" s="53"/>
      <c r="AT212" s="16" t="s">
        <v>129</v>
      </c>
      <c r="AU212" s="16" t="s">
        <v>81</v>
      </c>
    </row>
    <row r="213" spans="2:65" s="12" customFormat="1">
      <c r="B213" s="148"/>
      <c r="D213" s="144" t="s">
        <v>131</v>
      </c>
      <c r="E213" s="149" t="s">
        <v>1</v>
      </c>
      <c r="F213" s="150" t="s">
        <v>590</v>
      </c>
      <c r="H213" s="151">
        <v>10000</v>
      </c>
      <c r="I213" s="152"/>
      <c r="L213" s="148"/>
      <c r="M213" s="153"/>
      <c r="T213" s="154"/>
      <c r="AT213" s="149" t="s">
        <v>131</v>
      </c>
      <c r="AU213" s="149" t="s">
        <v>81</v>
      </c>
      <c r="AV213" s="12" t="s">
        <v>81</v>
      </c>
      <c r="AW213" s="12" t="s">
        <v>30</v>
      </c>
      <c r="AX213" s="12" t="s">
        <v>71</v>
      </c>
      <c r="AY213" s="149" t="s">
        <v>120</v>
      </c>
    </row>
    <row r="214" spans="2:65" s="13" customFormat="1" ht="22.5">
      <c r="B214" s="155"/>
      <c r="D214" s="144" t="s">
        <v>131</v>
      </c>
      <c r="E214" s="156" t="s">
        <v>1</v>
      </c>
      <c r="F214" s="157" t="s">
        <v>612</v>
      </c>
      <c r="H214" s="158">
        <v>10000</v>
      </c>
      <c r="I214" s="159"/>
      <c r="L214" s="155"/>
      <c r="M214" s="160"/>
      <c r="T214" s="161"/>
      <c r="AT214" s="156" t="s">
        <v>131</v>
      </c>
      <c r="AU214" s="156" t="s">
        <v>81</v>
      </c>
      <c r="AV214" s="13" t="s">
        <v>134</v>
      </c>
      <c r="AW214" s="13" t="s">
        <v>30</v>
      </c>
      <c r="AX214" s="13" t="s">
        <v>71</v>
      </c>
      <c r="AY214" s="156" t="s">
        <v>120</v>
      </c>
    </row>
    <row r="215" spans="2:65" s="12" customFormat="1">
      <c r="B215" s="148"/>
      <c r="D215" s="144" t="s">
        <v>131</v>
      </c>
      <c r="E215" s="149" t="s">
        <v>1</v>
      </c>
      <c r="F215" s="150" t="s">
        <v>590</v>
      </c>
      <c r="H215" s="151">
        <v>10000</v>
      </c>
      <c r="I215" s="152"/>
      <c r="L215" s="148"/>
      <c r="M215" s="153"/>
      <c r="T215" s="154"/>
      <c r="AT215" s="149" t="s">
        <v>131</v>
      </c>
      <c r="AU215" s="149" t="s">
        <v>81</v>
      </c>
      <c r="AV215" s="12" t="s">
        <v>81</v>
      </c>
      <c r="AW215" s="12" t="s">
        <v>30</v>
      </c>
      <c r="AX215" s="12" t="s">
        <v>71</v>
      </c>
      <c r="AY215" s="149" t="s">
        <v>120</v>
      </c>
    </row>
    <row r="216" spans="2:65" s="13" customFormat="1" ht="22.5">
      <c r="B216" s="155"/>
      <c r="D216" s="144" t="s">
        <v>131</v>
      </c>
      <c r="E216" s="156" t="s">
        <v>1</v>
      </c>
      <c r="F216" s="157" t="s">
        <v>612</v>
      </c>
      <c r="H216" s="158">
        <v>10000</v>
      </c>
      <c r="I216" s="159"/>
      <c r="L216" s="155"/>
      <c r="M216" s="160"/>
      <c r="T216" s="161"/>
      <c r="AT216" s="156" t="s">
        <v>131</v>
      </c>
      <c r="AU216" s="156" t="s">
        <v>81</v>
      </c>
      <c r="AV216" s="13" t="s">
        <v>134</v>
      </c>
      <c r="AW216" s="13" t="s">
        <v>30</v>
      </c>
      <c r="AX216" s="13" t="s">
        <v>71</v>
      </c>
      <c r="AY216" s="156" t="s">
        <v>120</v>
      </c>
    </row>
    <row r="217" spans="2:65" s="12" customFormat="1">
      <c r="B217" s="148"/>
      <c r="D217" s="144" t="s">
        <v>131</v>
      </c>
      <c r="E217" s="149" t="s">
        <v>1</v>
      </c>
      <c r="F217" s="150" t="s">
        <v>593</v>
      </c>
      <c r="H217" s="151">
        <v>9975</v>
      </c>
      <c r="I217" s="152"/>
      <c r="L217" s="148"/>
      <c r="M217" s="153"/>
      <c r="T217" s="154"/>
      <c r="AT217" s="149" t="s">
        <v>131</v>
      </c>
      <c r="AU217" s="149" t="s">
        <v>81</v>
      </c>
      <c r="AV217" s="12" t="s">
        <v>81</v>
      </c>
      <c r="AW217" s="12" t="s">
        <v>30</v>
      </c>
      <c r="AX217" s="12" t="s">
        <v>71</v>
      </c>
      <c r="AY217" s="149" t="s">
        <v>120</v>
      </c>
    </row>
    <row r="218" spans="2:65" s="13" customFormat="1" ht="22.5">
      <c r="B218" s="155"/>
      <c r="D218" s="144" t="s">
        <v>131</v>
      </c>
      <c r="E218" s="156" t="s">
        <v>1</v>
      </c>
      <c r="F218" s="157" t="s">
        <v>613</v>
      </c>
      <c r="H218" s="158">
        <v>9975</v>
      </c>
      <c r="I218" s="159"/>
      <c r="L218" s="155"/>
      <c r="M218" s="160"/>
      <c r="T218" s="161"/>
      <c r="AT218" s="156" t="s">
        <v>131</v>
      </c>
      <c r="AU218" s="156" t="s">
        <v>81</v>
      </c>
      <c r="AV218" s="13" t="s">
        <v>134</v>
      </c>
      <c r="AW218" s="13" t="s">
        <v>30</v>
      </c>
      <c r="AX218" s="13" t="s">
        <v>71</v>
      </c>
      <c r="AY218" s="156" t="s">
        <v>120</v>
      </c>
    </row>
    <row r="219" spans="2:65" s="14" customFormat="1">
      <c r="B219" s="162"/>
      <c r="D219" s="144" t="s">
        <v>131</v>
      </c>
      <c r="E219" s="163" t="s">
        <v>1</v>
      </c>
      <c r="F219" s="164" t="s">
        <v>135</v>
      </c>
      <c r="H219" s="165">
        <v>29975</v>
      </c>
      <c r="I219" s="166"/>
      <c r="L219" s="162"/>
      <c r="M219" s="167"/>
      <c r="T219" s="168"/>
      <c r="AT219" s="163" t="s">
        <v>131</v>
      </c>
      <c r="AU219" s="163" t="s">
        <v>81</v>
      </c>
      <c r="AV219" s="14" t="s">
        <v>127</v>
      </c>
      <c r="AW219" s="14" t="s">
        <v>30</v>
      </c>
      <c r="AX219" s="14" t="s">
        <v>79</v>
      </c>
      <c r="AY219" s="163" t="s">
        <v>120</v>
      </c>
    </row>
    <row r="220" spans="2:65" s="1" customFormat="1" ht="16.5" customHeight="1">
      <c r="B220" s="31"/>
      <c r="C220" s="170" t="s">
        <v>227</v>
      </c>
      <c r="D220" s="170" t="s">
        <v>302</v>
      </c>
      <c r="E220" s="171" t="s">
        <v>614</v>
      </c>
      <c r="F220" s="172" t="s">
        <v>615</v>
      </c>
      <c r="G220" s="173" t="s">
        <v>605</v>
      </c>
      <c r="H220" s="174">
        <v>899.25</v>
      </c>
      <c r="I220" s="175"/>
      <c r="J220" s="176">
        <f>ROUND(I220*H220,2)</f>
        <v>0</v>
      </c>
      <c r="K220" s="172" t="s">
        <v>1</v>
      </c>
      <c r="L220" s="177"/>
      <c r="M220" s="178" t="s">
        <v>1</v>
      </c>
      <c r="N220" s="179" t="s">
        <v>39</v>
      </c>
      <c r="P220" s="140">
        <f>O220*H220</f>
        <v>0</v>
      </c>
      <c r="Q220" s="140">
        <v>1E-3</v>
      </c>
      <c r="R220" s="140">
        <f>Q220*H220</f>
        <v>0.89924999999999999</v>
      </c>
      <c r="S220" s="140">
        <v>0</v>
      </c>
      <c r="T220" s="141">
        <f>S220*H220</f>
        <v>0</v>
      </c>
      <c r="AR220" s="142" t="s">
        <v>177</v>
      </c>
      <c r="AT220" s="142" t="s">
        <v>302</v>
      </c>
      <c r="AU220" s="142" t="s">
        <v>81</v>
      </c>
      <c r="AY220" s="16" t="s">
        <v>120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6" t="s">
        <v>79</v>
      </c>
      <c r="BK220" s="143">
        <f>ROUND(I220*H220,2)</f>
        <v>0</v>
      </c>
      <c r="BL220" s="16" t="s">
        <v>127</v>
      </c>
      <c r="BM220" s="142" t="s">
        <v>616</v>
      </c>
    </row>
    <row r="221" spans="2:65" s="1" customFormat="1">
      <c r="B221" s="31"/>
      <c r="D221" s="144" t="s">
        <v>129</v>
      </c>
      <c r="F221" s="145" t="s">
        <v>615</v>
      </c>
      <c r="I221" s="146"/>
      <c r="L221" s="31"/>
      <c r="M221" s="147"/>
      <c r="T221" s="53"/>
      <c r="AT221" s="16" t="s">
        <v>129</v>
      </c>
      <c r="AU221" s="16" t="s">
        <v>81</v>
      </c>
    </row>
    <row r="222" spans="2:65" s="1" customFormat="1" ht="107.25">
      <c r="B222" s="31"/>
      <c r="D222" s="144" t="s">
        <v>279</v>
      </c>
      <c r="F222" s="169" t="s">
        <v>617</v>
      </c>
      <c r="I222" s="146"/>
      <c r="L222" s="31"/>
      <c r="M222" s="147"/>
      <c r="T222" s="53"/>
      <c r="AT222" s="16" t="s">
        <v>279</v>
      </c>
      <c r="AU222" s="16" t="s">
        <v>81</v>
      </c>
    </row>
    <row r="223" spans="2:65" s="12" customFormat="1">
      <c r="B223" s="148"/>
      <c r="D223" s="144" t="s">
        <v>131</v>
      </c>
      <c r="F223" s="150" t="s">
        <v>618</v>
      </c>
      <c r="H223" s="151">
        <v>899.25</v>
      </c>
      <c r="I223" s="152"/>
      <c r="L223" s="148"/>
      <c r="M223" s="153"/>
      <c r="T223" s="154"/>
      <c r="AT223" s="149" t="s">
        <v>131</v>
      </c>
      <c r="AU223" s="149" t="s">
        <v>81</v>
      </c>
      <c r="AV223" s="12" t="s">
        <v>81</v>
      </c>
      <c r="AW223" s="12" t="s">
        <v>4</v>
      </c>
      <c r="AX223" s="12" t="s">
        <v>79</v>
      </c>
      <c r="AY223" s="149" t="s">
        <v>120</v>
      </c>
    </row>
    <row r="224" spans="2:65" s="1" customFormat="1" ht="24.2" customHeight="1">
      <c r="B224" s="31"/>
      <c r="C224" s="131" t="s">
        <v>237</v>
      </c>
      <c r="D224" s="131" t="s">
        <v>122</v>
      </c>
      <c r="E224" s="132" t="s">
        <v>259</v>
      </c>
      <c r="F224" s="133" t="s">
        <v>260</v>
      </c>
      <c r="G224" s="134" t="s">
        <v>125</v>
      </c>
      <c r="H224" s="135">
        <v>12200</v>
      </c>
      <c r="I224" s="136"/>
      <c r="J224" s="137">
        <f>ROUND(I224*H224,2)</f>
        <v>0</v>
      </c>
      <c r="K224" s="133" t="s">
        <v>126</v>
      </c>
      <c r="L224" s="31"/>
      <c r="M224" s="138" t="s">
        <v>1</v>
      </c>
      <c r="N224" s="139" t="s">
        <v>39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127</v>
      </c>
      <c r="AT224" s="142" t="s">
        <v>122</v>
      </c>
      <c r="AU224" s="142" t="s">
        <v>81</v>
      </c>
      <c r="AY224" s="16" t="s">
        <v>120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6" t="s">
        <v>79</v>
      </c>
      <c r="BK224" s="143">
        <f>ROUND(I224*H224,2)</f>
        <v>0</v>
      </c>
      <c r="BL224" s="16" t="s">
        <v>127</v>
      </c>
      <c r="BM224" s="142" t="s">
        <v>619</v>
      </c>
    </row>
    <row r="225" spans="2:65" s="1" customFormat="1" ht="19.5">
      <c r="B225" s="31"/>
      <c r="D225" s="144" t="s">
        <v>129</v>
      </c>
      <c r="F225" s="145" t="s">
        <v>262</v>
      </c>
      <c r="I225" s="146"/>
      <c r="L225" s="31"/>
      <c r="M225" s="147"/>
      <c r="T225" s="53"/>
      <c r="AT225" s="16" t="s">
        <v>129</v>
      </c>
      <c r="AU225" s="16" t="s">
        <v>81</v>
      </c>
    </row>
    <row r="226" spans="2:65" s="12" customFormat="1">
      <c r="B226" s="148"/>
      <c r="D226" s="144" t="s">
        <v>131</v>
      </c>
      <c r="E226" s="149" t="s">
        <v>1</v>
      </c>
      <c r="F226" s="150" t="s">
        <v>599</v>
      </c>
      <c r="H226" s="151">
        <v>4000</v>
      </c>
      <c r="I226" s="152"/>
      <c r="L226" s="148"/>
      <c r="M226" s="153"/>
      <c r="T226" s="154"/>
      <c r="AT226" s="149" t="s">
        <v>131</v>
      </c>
      <c r="AU226" s="149" t="s">
        <v>81</v>
      </c>
      <c r="AV226" s="12" t="s">
        <v>81</v>
      </c>
      <c r="AW226" s="12" t="s">
        <v>30</v>
      </c>
      <c r="AX226" s="12" t="s">
        <v>71</v>
      </c>
      <c r="AY226" s="149" t="s">
        <v>120</v>
      </c>
    </row>
    <row r="227" spans="2:65" s="13" customFormat="1" ht="22.5">
      <c r="B227" s="155"/>
      <c r="D227" s="144" t="s">
        <v>131</v>
      </c>
      <c r="E227" s="156" t="s">
        <v>1</v>
      </c>
      <c r="F227" s="157" t="s">
        <v>620</v>
      </c>
      <c r="H227" s="158">
        <v>4000</v>
      </c>
      <c r="I227" s="159"/>
      <c r="L227" s="155"/>
      <c r="M227" s="160"/>
      <c r="T227" s="161"/>
      <c r="AT227" s="156" t="s">
        <v>131</v>
      </c>
      <c r="AU227" s="156" t="s">
        <v>81</v>
      </c>
      <c r="AV227" s="13" t="s">
        <v>134</v>
      </c>
      <c r="AW227" s="13" t="s">
        <v>30</v>
      </c>
      <c r="AX227" s="13" t="s">
        <v>71</v>
      </c>
      <c r="AY227" s="156" t="s">
        <v>120</v>
      </c>
    </row>
    <row r="228" spans="2:65" s="12" customFormat="1">
      <c r="B228" s="148"/>
      <c r="D228" s="144" t="s">
        <v>131</v>
      </c>
      <c r="E228" s="149" t="s">
        <v>1</v>
      </c>
      <c r="F228" s="150" t="s">
        <v>599</v>
      </c>
      <c r="H228" s="151">
        <v>4000</v>
      </c>
      <c r="I228" s="152"/>
      <c r="L228" s="148"/>
      <c r="M228" s="153"/>
      <c r="T228" s="154"/>
      <c r="AT228" s="149" t="s">
        <v>131</v>
      </c>
      <c r="AU228" s="149" t="s">
        <v>81</v>
      </c>
      <c r="AV228" s="12" t="s">
        <v>81</v>
      </c>
      <c r="AW228" s="12" t="s">
        <v>30</v>
      </c>
      <c r="AX228" s="12" t="s">
        <v>71</v>
      </c>
      <c r="AY228" s="149" t="s">
        <v>120</v>
      </c>
    </row>
    <row r="229" spans="2:65" s="13" customFormat="1" ht="22.5">
      <c r="B229" s="155"/>
      <c r="D229" s="144" t="s">
        <v>131</v>
      </c>
      <c r="E229" s="156" t="s">
        <v>1</v>
      </c>
      <c r="F229" s="157" t="s">
        <v>620</v>
      </c>
      <c r="H229" s="158">
        <v>4000</v>
      </c>
      <c r="I229" s="159"/>
      <c r="L229" s="155"/>
      <c r="M229" s="160"/>
      <c r="T229" s="161"/>
      <c r="AT229" s="156" t="s">
        <v>131</v>
      </c>
      <c r="AU229" s="156" t="s">
        <v>81</v>
      </c>
      <c r="AV229" s="13" t="s">
        <v>134</v>
      </c>
      <c r="AW229" s="13" t="s">
        <v>30</v>
      </c>
      <c r="AX229" s="13" t="s">
        <v>71</v>
      </c>
      <c r="AY229" s="156" t="s">
        <v>120</v>
      </c>
    </row>
    <row r="230" spans="2:65" s="12" customFormat="1">
      <c r="B230" s="148"/>
      <c r="D230" s="144" t="s">
        <v>131</v>
      </c>
      <c r="E230" s="149" t="s">
        <v>1</v>
      </c>
      <c r="F230" s="150" t="s">
        <v>601</v>
      </c>
      <c r="H230" s="151">
        <v>4200</v>
      </c>
      <c r="I230" s="152"/>
      <c r="L230" s="148"/>
      <c r="M230" s="153"/>
      <c r="T230" s="154"/>
      <c r="AT230" s="149" t="s">
        <v>131</v>
      </c>
      <c r="AU230" s="149" t="s">
        <v>81</v>
      </c>
      <c r="AV230" s="12" t="s">
        <v>81</v>
      </c>
      <c r="AW230" s="12" t="s">
        <v>30</v>
      </c>
      <c r="AX230" s="12" t="s">
        <v>71</v>
      </c>
      <c r="AY230" s="149" t="s">
        <v>120</v>
      </c>
    </row>
    <row r="231" spans="2:65" s="13" customFormat="1" ht="22.5">
      <c r="B231" s="155"/>
      <c r="D231" s="144" t="s">
        <v>131</v>
      </c>
      <c r="E231" s="156" t="s">
        <v>1</v>
      </c>
      <c r="F231" s="157" t="s">
        <v>621</v>
      </c>
      <c r="H231" s="158">
        <v>4200</v>
      </c>
      <c r="I231" s="159"/>
      <c r="L231" s="155"/>
      <c r="M231" s="160"/>
      <c r="T231" s="161"/>
      <c r="AT231" s="156" t="s">
        <v>131</v>
      </c>
      <c r="AU231" s="156" t="s">
        <v>81</v>
      </c>
      <c r="AV231" s="13" t="s">
        <v>134</v>
      </c>
      <c r="AW231" s="13" t="s">
        <v>30</v>
      </c>
      <c r="AX231" s="13" t="s">
        <v>71</v>
      </c>
      <c r="AY231" s="156" t="s">
        <v>120</v>
      </c>
    </row>
    <row r="232" spans="2:65" s="14" customFormat="1">
      <c r="B232" s="162"/>
      <c r="D232" s="144" t="s">
        <v>131</v>
      </c>
      <c r="E232" s="163" t="s">
        <v>1</v>
      </c>
      <c r="F232" s="164" t="s">
        <v>135</v>
      </c>
      <c r="H232" s="165">
        <v>12200</v>
      </c>
      <c r="I232" s="166"/>
      <c r="L232" s="162"/>
      <c r="M232" s="167"/>
      <c r="T232" s="168"/>
      <c r="AT232" s="163" t="s">
        <v>131</v>
      </c>
      <c r="AU232" s="163" t="s">
        <v>81</v>
      </c>
      <c r="AV232" s="14" t="s">
        <v>127</v>
      </c>
      <c r="AW232" s="14" t="s">
        <v>30</v>
      </c>
      <c r="AX232" s="14" t="s">
        <v>79</v>
      </c>
      <c r="AY232" s="163" t="s">
        <v>120</v>
      </c>
    </row>
    <row r="233" spans="2:65" s="1" customFormat="1" ht="16.5" customHeight="1">
      <c r="B233" s="31"/>
      <c r="C233" s="131" t="s">
        <v>245</v>
      </c>
      <c r="D233" s="131" t="s">
        <v>122</v>
      </c>
      <c r="E233" s="132" t="s">
        <v>622</v>
      </c>
      <c r="F233" s="133" t="s">
        <v>623</v>
      </c>
      <c r="G233" s="134" t="s">
        <v>125</v>
      </c>
      <c r="H233" s="135">
        <v>29975</v>
      </c>
      <c r="I233" s="136"/>
      <c r="J233" s="137">
        <f>ROUND(I233*H233,2)</f>
        <v>0</v>
      </c>
      <c r="K233" s="133" t="s">
        <v>126</v>
      </c>
      <c r="L233" s="31"/>
      <c r="M233" s="138" t="s">
        <v>1</v>
      </c>
      <c r="N233" s="139" t="s">
        <v>39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127</v>
      </c>
      <c r="AT233" s="142" t="s">
        <v>122</v>
      </c>
      <c r="AU233" s="142" t="s">
        <v>81</v>
      </c>
      <c r="AY233" s="16" t="s">
        <v>120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79</v>
      </c>
      <c r="BK233" s="143">
        <f>ROUND(I233*H233,2)</f>
        <v>0</v>
      </c>
      <c r="BL233" s="16" t="s">
        <v>127</v>
      </c>
      <c r="BM233" s="142" t="s">
        <v>624</v>
      </c>
    </row>
    <row r="234" spans="2:65" s="1" customFormat="1" ht="29.25">
      <c r="B234" s="31"/>
      <c r="D234" s="144" t="s">
        <v>129</v>
      </c>
      <c r="F234" s="145" t="s">
        <v>625</v>
      </c>
      <c r="I234" s="146"/>
      <c r="L234" s="31"/>
      <c r="M234" s="147"/>
      <c r="T234" s="53"/>
      <c r="AT234" s="16" t="s">
        <v>129</v>
      </c>
      <c r="AU234" s="16" t="s">
        <v>81</v>
      </c>
    </row>
    <row r="235" spans="2:65" s="12" customFormat="1">
      <c r="B235" s="148"/>
      <c r="D235" s="144" t="s">
        <v>131</v>
      </c>
      <c r="E235" s="149" t="s">
        <v>1</v>
      </c>
      <c r="F235" s="150" t="s">
        <v>590</v>
      </c>
      <c r="H235" s="151">
        <v>10000</v>
      </c>
      <c r="I235" s="152"/>
      <c r="L235" s="148"/>
      <c r="M235" s="153"/>
      <c r="T235" s="154"/>
      <c r="AT235" s="149" t="s">
        <v>131</v>
      </c>
      <c r="AU235" s="149" t="s">
        <v>81</v>
      </c>
      <c r="AV235" s="12" t="s">
        <v>81</v>
      </c>
      <c r="AW235" s="12" t="s">
        <v>30</v>
      </c>
      <c r="AX235" s="12" t="s">
        <v>71</v>
      </c>
      <c r="AY235" s="149" t="s">
        <v>120</v>
      </c>
    </row>
    <row r="236" spans="2:65" s="13" customFormat="1" ht="22.5">
      <c r="B236" s="155"/>
      <c r="D236" s="144" t="s">
        <v>131</v>
      </c>
      <c r="E236" s="156" t="s">
        <v>1</v>
      </c>
      <c r="F236" s="157" t="s">
        <v>626</v>
      </c>
      <c r="H236" s="158">
        <v>10000</v>
      </c>
      <c r="I236" s="159"/>
      <c r="L236" s="155"/>
      <c r="M236" s="160"/>
      <c r="T236" s="161"/>
      <c r="AT236" s="156" t="s">
        <v>131</v>
      </c>
      <c r="AU236" s="156" t="s">
        <v>81</v>
      </c>
      <c r="AV236" s="13" t="s">
        <v>134</v>
      </c>
      <c r="AW236" s="13" t="s">
        <v>30</v>
      </c>
      <c r="AX236" s="13" t="s">
        <v>71</v>
      </c>
      <c r="AY236" s="156" t="s">
        <v>120</v>
      </c>
    </row>
    <row r="237" spans="2:65" s="12" customFormat="1">
      <c r="B237" s="148"/>
      <c r="D237" s="144" t="s">
        <v>131</v>
      </c>
      <c r="E237" s="149" t="s">
        <v>1</v>
      </c>
      <c r="F237" s="150" t="s">
        <v>590</v>
      </c>
      <c r="H237" s="151">
        <v>10000</v>
      </c>
      <c r="I237" s="152"/>
      <c r="L237" s="148"/>
      <c r="M237" s="153"/>
      <c r="T237" s="154"/>
      <c r="AT237" s="149" t="s">
        <v>131</v>
      </c>
      <c r="AU237" s="149" t="s">
        <v>81</v>
      </c>
      <c r="AV237" s="12" t="s">
        <v>81</v>
      </c>
      <c r="AW237" s="12" t="s">
        <v>30</v>
      </c>
      <c r="AX237" s="12" t="s">
        <v>71</v>
      </c>
      <c r="AY237" s="149" t="s">
        <v>120</v>
      </c>
    </row>
    <row r="238" spans="2:65" s="13" customFormat="1" ht="22.5">
      <c r="B238" s="155"/>
      <c r="D238" s="144" t="s">
        <v>131</v>
      </c>
      <c r="E238" s="156" t="s">
        <v>1</v>
      </c>
      <c r="F238" s="157" t="s">
        <v>626</v>
      </c>
      <c r="H238" s="158">
        <v>10000</v>
      </c>
      <c r="I238" s="159"/>
      <c r="L238" s="155"/>
      <c r="M238" s="160"/>
      <c r="T238" s="161"/>
      <c r="AT238" s="156" t="s">
        <v>131</v>
      </c>
      <c r="AU238" s="156" t="s">
        <v>81</v>
      </c>
      <c r="AV238" s="13" t="s">
        <v>134</v>
      </c>
      <c r="AW238" s="13" t="s">
        <v>30</v>
      </c>
      <c r="AX238" s="13" t="s">
        <v>71</v>
      </c>
      <c r="AY238" s="156" t="s">
        <v>120</v>
      </c>
    </row>
    <row r="239" spans="2:65" s="12" customFormat="1">
      <c r="B239" s="148"/>
      <c r="D239" s="144" t="s">
        <v>131</v>
      </c>
      <c r="E239" s="149" t="s">
        <v>1</v>
      </c>
      <c r="F239" s="150" t="s">
        <v>593</v>
      </c>
      <c r="H239" s="151">
        <v>9975</v>
      </c>
      <c r="I239" s="152"/>
      <c r="L239" s="148"/>
      <c r="M239" s="153"/>
      <c r="T239" s="154"/>
      <c r="AT239" s="149" t="s">
        <v>131</v>
      </c>
      <c r="AU239" s="149" t="s">
        <v>81</v>
      </c>
      <c r="AV239" s="12" t="s">
        <v>81</v>
      </c>
      <c r="AW239" s="12" t="s">
        <v>30</v>
      </c>
      <c r="AX239" s="12" t="s">
        <v>71</v>
      </c>
      <c r="AY239" s="149" t="s">
        <v>120</v>
      </c>
    </row>
    <row r="240" spans="2:65" s="13" customFormat="1" ht="22.5">
      <c r="B240" s="155"/>
      <c r="D240" s="144" t="s">
        <v>131</v>
      </c>
      <c r="E240" s="156" t="s">
        <v>1</v>
      </c>
      <c r="F240" s="157" t="s">
        <v>627</v>
      </c>
      <c r="H240" s="158">
        <v>9975</v>
      </c>
      <c r="I240" s="159"/>
      <c r="L240" s="155"/>
      <c r="M240" s="160"/>
      <c r="T240" s="161"/>
      <c r="AT240" s="156" t="s">
        <v>131</v>
      </c>
      <c r="AU240" s="156" t="s">
        <v>81</v>
      </c>
      <c r="AV240" s="13" t="s">
        <v>134</v>
      </c>
      <c r="AW240" s="13" t="s">
        <v>30</v>
      </c>
      <c r="AX240" s="13" t="s">
        <v>71</v>
      </c>
      <c r="AY240" s="156" t="s">
        <v>120</v>
      </c>
    </row>
    <row r="241" spans="2:65" s="14" customFormat="1">
      <c r="B241" s="162"/>
      <c r="D241" s="144" t="s">
        <v>131</v>
      </c>
      <c r="E241" s="163" t="s">
        <v>1</v>
      </c>
      <c r="F241" s="164" t="s">
        <v>135</v>
      </c>
      <c r="H241" s="165">
        <v>29975</v>
      </c>
      <c r="I241" s="166"/>
      <c r="L241" s="162"/>
      <c r="M241" s="167"/>
      <c r="T241" s="168"/>
      <c r="AT241" s="163" t="s">
        <v>131</v>
      </c>
      <c r="AU241" s="163" t="s">
        <v>81</v>
      </c>
      <c r="AV241" s="14" t="s">
        <v>127</v>
      </c>
      <c r="AW241" s="14" t="s">
        <v>30</v>
      </c>
      <c r="AX241" s="14" t="s">
        <v>79</v>
      </c>
      <c r="AY241" s="163" t="s">
        <v>120</v>
      </c>
    </row>
    <row r="242" spans="2:65" s="1" customFormat="1" ht="24.2" customHeight="1">
      <c r="B242" s="31"/>
      <c r="C242" s="131" t="s">
        <v>251</v>
      </c>
      <c r="D242" s="131" t="s">
        <v>122</v>
      </c>
      <c r="E242" s="132" t="s">
        <v>628</v>
      </c>
      <c r="F242" s="133" t="s">
        <v>629</v>
      </c>
      <c r="G242" s="134" t="s">
        <v>125</v>
      </c>
      <c r="H242" s="135">
        <v>29975</v>
      </c>
      <c r="I242" s="136"/>
      <c r="J242" s="137">
        <f>ROUND(I242*H242,2)</f>
        <v>0</v>
      </c>
      <c r="K242" s="133" t="s">
        <v>126</v>
      </c>
      <c r="L242" s="31"/>
      <c r="M242" s="138" t="s">
        <v>1</v>
      </c>
      <c r="N242" s="139" t="s">
        <v>39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127</v>
      </c>
      <c r="AT242" s="142" t="s">
        <v>122</v>
      </c>
      <c r="AU242" s="142" t="s">
        <v>81</v>
      </c>
      <c r="AY242" s="16" t="s">
        <v>120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6" t="s">
        <v>79</v>
      </c>
      <c r="BK242" s="143">
        <f>ROUND(I242*H242,2)</f>
        <v>0</v>
      </c>
      <c r="BL242" s="16" t="s">
        <v>127</v>
      </c>
      <c r="BM242" s="142" t="s">
        <v>630</v>
      </c>
    </row>
    <row r="243" spans="2:65" s="1" customFormat="1">
      <c r="B243" s="31"/>
      <c r="D243" s="144" t="s">
        <v>129</v>
      </c>
      <c r="F243" s="145" t="s">
        <v>631</v>
      </c>
      <c r="I243" s="146"/>
      <c r="L243" s="31"/>
      <c r="M243" s="147"/>
      <c r="T243" s="53"/>
      <c r="AT243" s="16" t="s">
        <v>129</v>
      </c>
      <c r="AU243" s="16" t="s">
        <v>81</v>
      </c>
    </row>
    <row r="244" spans="2:65" s="12" customFormat="1">
      <c r="B244" s="148"/>
      <c r="D244" s="144" t="s">
        <v>131</v>
      </c>
      <c r="E244" s="149" t="s">
        <v>1</v>
      </c>
      <c r="F244" s="150" t="s">
        <v>590</v>
      </c>
      <c r="H244" s="151">
        <v>10000</v>
      </c>
      <c r="I244" s="152"/>
      <c r="L244" s="148"/>
      <c r="M244" s="153"/>
      <c r="T244" s="154"/>
      <c r="AT244" s="149" t="s">
        <v>131</v>
      </c>
      <c r="AU244" s="149" t="s">
        <v>81</v>
      </c>
      <c r="AV244" s="12" t="s">
        <v>81</v>
      </c>
      <c r="AW244" s="12" t="s">
        <v>30</v>
      </c>
      <c r="AX244" s="12" t="s">
        <v>71</v>
      </c>
      <c r="AY244" s="149" t="s">
        <v>120</v>
      </c>
    </row>
    <row r="245" spans="2:65" s="13" customFormat="1" ht="22.5">
      <c r="B245" s="155"/>
      <c r="D245" s="144" t="s">
        <v>131</v>
      </c>
      <c r="E245" s="156" t="s">
        <v>1</v>
      </c>
      <c r="F245" s="157" t="s">
        <v>632</v>
      </c>
      <c r="H245" s="158">
        <v>10000</v>
      </c>
      <c r="I245" s="159"/>
      <c r="L245" s="155"/>
      <c r="M245" s="160"/>
      <c r="T245" s="161"/>
      <c r="AT245" s="156" t="s">
        <v>131</v>
      </c>
      <c r="AU245" s="156" t="s">
        <v>81</v>
      </c>
      <c r="AV245" s="13" t="s">
        <v>134</v>
      </c>
      <c r="AW245" s="13" t="s">
        <v>30</v>
      </c>
      <c r="AX245" s="13" t="s">
        <v>71</v>
      </c>
      <c r="AY245" s="156" t="s">
        <v>120</v>
      </c>
    </row>
    <row r="246" spans="2:65" s="12" customFormat="1">
      <c r="B246" s="148"/>
      <c r="D246" s="144" t="s">
        <v>131</v>
      </c>
      <c r="E246" s="149" t="s">
        <v>1</v>
      </c>
      <c r="F246" s="150" t="s">
        <v>590</v>
      </c>
      <c r="H246" s="151">
        <v>10000</v>
      </c>
      <c r="I246" s="152"/>
      <c r="L246" s="148"/>
      <c r="M246" s="153"/>
      <c r="T246" s="154"/>
      <c r="AT246" s="149" t="s">
        <v>131</v>
      </c>
      <c r="AU246" s="149" t="s">
        <v>81</v>
      </c>
      <c r="AV246" s="12" t="s">
        <v>81</v>
      </c>
      <c r="AW246" s="12" t="s">
        <v>30</v>
      </c>
      <c r="AX246" s="12" t="s">
        <v>71</v>
      </c>
      <c r="AY246" s="149" t="s">
        <v>120</v>
      </c>
    </row>
    <row r="247" spans="2:65" s="13" customFormat="1" ht="22.5">
      <c r="B247" s="155"/>
      <c r="D247" s="144" t="s">
        <v>131</v>
      </c>
      <c r="E247" s="156" t="s">
        <v>1</v>
      </c>
      <c r="F247" s="157" t="s">
        <v>632</v>
      </c>
      <c r="H247" s="158">
        <v>10000</v>
      </c>
      <c r="I247" s="159"/>
      <c r="L247" s="155"/>
      <c r="M247" s="160"/>
      <c r="T247" s="161"/>
      <c r="AT247" s="156" t="s">
        <v>131</v>
      </c>
      <c r="AU247" s="156" t="s">
        <v>81</v>
      </c>
      <c r="AV247" s="13" t="s">
        <v>134</v>
      </c>
      <c r="AW247" s="13" t="s">
        <v>30</v>
      </c>
      <c r="AX247" s="13" t="s">
        <v>71</v>
      </c>
      <c r="AY247" s="156" t="s">
        <v>120</v>
      </c>
    </row>
    <row r="248" spans="2:65" s="12" customFormat="1">
      <c r="B248" s="148"/>
      <c r="D248" s="144" t="s">
        <v>131</v>
      </c>
      <c r="E248" s="149" t="s">
        <v>1</v>
      </c>
      <c r="F248" s="150" t="s">
        <v>593</v>
      </c>
      <c r="H248" s="151">
        <v>9975</v>
      </c>
      <c r="I248" s="152"/>
      <c r="L248" s="148"/>
      <c r="M248" s="153"/>
      <c r="T248" s="154"/>
      <c r="AT248" s="149" t="s">
        <v>131</v>
      </c>
      <c r="AU248" s="149" t="s">
        <v>81</v>
      </c>
      <c r="AV248" s="12" t="s">
        <v>81</v>
      </c>
      <c r="AW248" s="12" t="s">
        <v>30</v>
      </c>
      <c r="AX248" s="12" t="s">
        <v>71</v>
      </c>
      <c r="AY248" s="149" t="s">
        <v>120</v>
      </c>
    </row>
    <row r="249" spans="2:65" s="13" customFormat="1" ht="22.5">
      <c r="B249" s="155"/>
      <c r="D249" s="144" t="s">
        <v>131</v>
      </c>
      <c r="E249" s="156" t="s">
        <v>1</v>
      </c>
      <c r="F249" s="157" t="s">
        <v>633</v>
      </c>
      <c r="H249" s="158">
        <v>9975</v>
      </c>
      <c r="I249" s="159"/>
      <c r="L249" s="155"/>
      <c r="M249" s="160"/>
      <c r="T249" s="161"/>
      <c r="AT249" s="156" t="s">
        <v>131</v>
      </c>
      <c r="AU249" s="156" t="s">
        <v>81</v>
      </c>
      <c r="AV249" s="13" t="s">
        <v>134</v>
      </c>
      <c r="AW249" s="13" t="s">
        <v>30</v>
      </c>
      <c r="AX249" s="13" t="s">
        <v>71</v>
      </c>
      <c r="AY249" s="156" t="s">
        <v>120</v>
      </c>
    </row>
    <row r="250" spans="2:65" s="14" customFormat="1">
      <c r="B250" s="162"/>
      <c r="D250" s="144" t="s">
        <v>131</v>
      </c>
      <c r="E250" s="163" t="s">
        <v>1</v>
      </c>
      <c r="F250" s="164" t="s">
        <v>135</v>
      </c>
      <c r="H250" s="165">
        <v>29975</v>
      </c>
      <c r="I250" s="166"/>
      <c r="L250" s="162"/>
      <c r="M250" s="167"/>
      <c r="T250" s="168"/>
      <c r="AT250" s="163" t="s">
        <v>131</v>
      </c>
      <c r="AU250" s="163" t="s">
        <v>81</v>
      </c>
      <c r="AV250" s="14" t="s">
        <v>127</v>
      </c>
      <c r="AW250" s="14" t="s">
        <v>30</v>
      </c>
      <c r="AX250" s="14" t="s">
        <v>79</v>
      </c>
      <c r="AY250" s="163" t="s">
        <v>120</v>
      </c>
    </row>
    <row r="251" spans="2:65" s="1" customFormat="1" ht="21.75" customHeight="1">
      <c r="B251" s="31"/>
      <c r="C251" s="131" t="s">
        <v>258</v>
      </c>
      <c r="D251" s="131" t="s">
        <v>122</v>
      </c>
      <c r="E251" s="132" t="s">
        <v>634</v>
      </c>
      <c r="F251" s="133" t="s">
        <v>635</v>
      </c>
      <c r="G251" s="134" t="s">
        <v>125</v>
      </c>
      <c r="H251" s="135">
        <v>29975</v>
      </c>
      <c r="I251" s="136"/>
      <c r="J251" s="137">
        <f>ROUND(I251*H251,2)</f>
        <v>0</v>
      </c>
      <c r="K251" s="133" t="s">
        <v>126</v>
      </c>
      <c r="L251" s="31"/>
      <c r="M251" s="138" t="s">
        <v>1</v>
      </c>
      <c r="N251" s="139" t="s">
        <v>39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127</v>
      </c>
      <c r="AT251" s="142" t="s">
        <v>122</v>
      </c>
      <c r="AU251" s="142" t="s">
        <v>81</v>
      </c>
      <c r="AY251" s="16" t="s">
        <v>120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6" t="s">
        <v>79</v>
      </c>
      <c r="BK251" s="143">
        <f>ROUND(I251*H251,2)</f>
        <v>0</v>
      </c>
      <c r="BL251" s="16" t="s">
        <v>127</v>
      </c>
      <c r="BM251" s="142" t="s">
        <v>636</v>
      </c>
    </row>
    <row r="252" spans="2:65" s="1" customFormat="1">
      <c r="B252" s="31"/>
      <c r="D252" s="144" t="s">
        <v>129</v>
      </c>
      <c r="F252" s="145" t="s">
        <v>637</v>
      </c>
      <c r="I252" s="146"/>
      <c r="L252" s="31"/>
      <c r="M252" s="147"/>
      <c r="T252" s="53"/>
      <c r="AT252" s="16" t="s">
        <v>129</v>
      </c>
      <c r="AU252" s="16" t="s">
        <v>81</v>
      </c>
    </row>
    <row r="253" spans="2:65" s="12" customFormat="1">
      <c r="B253" s="148"/>
      <c r="D253" s="144" t="s">
        <v>131</v>
      </c>
      <c r="E253" s="149" t="s">
        <v>1</v>
      </c>
      <c r="F253" s="150" t="s">
        <v>590</v>
      </c>
      <c r="H253" s="151">
        <v>10000</v>
      </c>
      <c r="I253" s="152"/>
      <c r="L253" s="148"/>
      <c r="M253" s="153"/>
      <c r="T253" s="154"/>
      <c r="AT253" s="149" t="s">
        <v>131</v>
      </c>
      <c r="AU253" s="149" t="s">
        <v>81</v>
      </c>
      <c r="AV253" s="12" t="s">
        <v>81</v>
      </c>
      <c r="AW253" s="12" t="s">
        <v>30</v>
      </c>
      <c r="AX253" s="12" t="s">
        <v>71</v>
      </c>
      <c r="AY253" s="149" t="s">
        <v>120</v>
      </c>
    </row>
    <row r="254" spans="2:65" s="13" customFormat="1" ht="22.5">
      <c r="B254" s="155"/>
      <c r="D254" s="144" t="s">
        <v>131</v>
      </c>
      <c r="E254" s="156" t="s">
        <v>1</v>
      </c>
      <c r="F254" s="157" t="s">
        <v>638</v>
      </c>
      <c r="H254" s="158">
        <v>10000</v>
      </c>
      <c r="I254" s="159"/>
      <c r="L254" s="155"/>
      <c r="M254" s="160"/>
      <c r="T254" s="161"/>
      <c r="AT254" s="156" t="s">
        <v>131</v>
      </c>
      <c r="AU254" s="156" t="s">
        <v>81</v>
      </c>
      <c r="AV254" s="13" t="s">
        <v>134</v>
      </c>
      <c r="AW254" s="13" t="s">
        <v>30</v>
      </c>
      <c r="AX254" s="13" t="s">
        <v>71</v>
      </c>
      <c r="AY254" s="156" t="s">
        <v>120</v>
      </c>
    </row>
    <row r="255" spans="2:65" s="12" customFormat="1">
      <c r="B255" s="148"/>
      <c r="D255" s="144" t="s">
        <v>131</v>
      </c>
      <c r="E255" s="149" t="s">
        <v>1</v>
      </c>
      <c r="F255" s="150" t="s">
        <v>590</v>
      </c>
      <c r="H255" s="151">
        <v>10000</v>
      </c>
      <c r="I255" s="152"/>
      <c r="L255" s="148"/>
      <c r="M255" s="153"/>
      <c r="T255" s="154"/>
      <c r="AT255" s="149" t="s">
        <v>131</v>
      </c>
      <c r="AU255" s="149" t="s">
        <v>81</v>
      </c>
      <c r="AV255" s="12" t="s">
        <v>81</v>
      </c>
      <c r="AW255" s="12" t="s">
        <v>30</v>
      </c>
      <c r="AX255" s="12" t="s">
        <v>71</v>
      </c>
      <c r="AY255" s="149" t="s">
        <v>120</v>
      </c>
    </row>
    <row r="256" spans="2:65" s="13" customFormat="1" ht="22.5">
      <c r="B256" s="155"/>
      <c r="D256" s="144" t="s">
        <v>131</v>
      </c>
      <c r="E256" s="156" t="s">
        <v>1</v>
      </c>
      <c r="F256" s="157" t="s">
        <v>638</v>
      </c>
      <c r="H256" s="158">
        <v>10000</v>
      </c>
      <c r="I256" s="159"/>
      <c r="L256" s="155"/>
      <c r="M256" s="160"/>
      <c r="T256" s="161"/>
      <c r="AT256" s="156" t="s">
        <v>131</v>
      </c>
      <c r="AU256" s="156" t="s">
        <v>81</v>
      </c>
      <c r="AV256" s="13" t="s">
        <v>134</v>
      </c>
      <c r="AW256" s="13" t="s">
        <v>30</v>
      </c>
      <c r="AX256" s="13" t="s">
        <v>71</v>
      </c>
      <c r="AY256" s="156" t="s">
        <v>120</v>
      </c>
    </row>
    <row r="257" spans="2:65" s="12" customFormat="1">
      <c r="B257" s="148"/>
      <c r="D257" s="144" t="s">
        <v>131</v>
      </c>
      <c r="E257" s="149" t="s">
        <v>1</v>
      </c>
      <c r="F257" s="150" t="s">
        <v>593</v>
      </c>
      <c r="H257" s="151">
        <v>9975</v>
      </c>
      <c r="I257" s="152"/>
      <c r="L257" s="148"/>
      <c r="M257" s="153"/>
      <c r="T257" s="154"/>
      <c r="AT257" s="149" t="s">
        <v>131</v>
      </c>
      <c r="AU257" s="149" t="s">
        <v>81</v>
      </c>
      <c r="AV257" s="12" t="s">
        <v>81</v>
      </c>
      <c r="AW257" s="12" t="s">
        <v>30</v>
      </c>
      <c r="AX257" s="12" t="s">
        <v>71</v>
      </c>
      <c r="AY257" s="149" t="s">
        <v>120</v>
      </c>
    </row>
    <row r="258" spans="2:65" s="13" customFormat="1" ht="22.5">
      <c r="B258" s="155"/>
      <c r="D258" s="144" t="s">
        <v>131</v>
      </c>
      <c r="E258" s="156" t="s">
        <v>1</v>
      </c>
      <c r="F258" s="157" t="s">
        <v>639</v>
      </c>
      <c r="H258" s="158">
        <v>9975</v>
      </c>
      <c r="I258" s="159"/>
      <c r="L258" s="155"/>
      <c r="M258" s="160"/>
      <c r="T258" s="161"/>
      <c r="AT258" s="156" t="s">
        <v>131</v>
      </c>
      <c r="AU258" s="156" t="s">
        <v>81</v>
      </c>
      <c r="AV258" s="13" t="s">
        <v>134</v>
      </c>
      <c r="AW258" s="13" t="s">
        <v>30</v>
      </c>
      <c r="AX258" s="13" t="s">
        <v>71</v>
      </c>
      <c r="AY258" s="156" t="s">
        <v>120</v>
      </c>
    </row>
    <row r="259" spans="2:65" s="14" customFormat="1">
      <c r="B259" s="162"/>
      <c r="D259" s="144" t="s">
        <v>131</v>
      </c>
      <c r="E259" s="163" t="s">
        <v>1</v>
      </c>
      <c r="F259" s="164" t="s">
        <v>135</v>
      </c>
      <c r="H259" s="165">
        <v>29975</v>
      </c>
      <c r="I259" s="166"/>
      <c r="L259" s="162"/>
      <c r="M259" s="167"/>
      <c r="T259" s="168"/>
      <c r="AT259" s="163" t="s">
        <v>131</v>
      </c>
      <c r="AU259" s="163" t="s">
        <v>81</v>
      </c>
      <c r="AV259" s="14" t="s">
        <v>127</v>
      </c>
      <c r="AW259" s="14" t="s">
        <v>30</v>
      </c>
      <c r="AX259" s="14" t="s">
        <v>79</v>
      </c>
      <c r="AY259" s="163" t="s">
        <v>120</v>
      </c>
    </row>
    <row r="260" spans="2:65" s="1" customFormat="1" ht="16.5" customHeight="1">
      <c r="B260" s="31"/>
      <c r="C260" s="131" t="s">
        <v>267</v>
      </c>
      <c r="D260" s="131" t="s">
        <v>122</v>
      </c>
      <c r="E260" s="132" t="s">
        <v>640</v>
      </c>
      <c r="F260" s="133" t="s">
        <v>641</v>
      </c>
      <c r="G260" s="134" t="s">
        <v>125</v>
      </c>
      <c r="H260" s="135">
        <v>29975</v>
      </c>
      <c r="I260" s="136"/>
      <c r="J260" s="137">
        <f>ROUND(I260*H260,2)</f>
        <v>0</v>
      </c>
      <c r="K260" s="133" t="s">
        <v>126</v>
      </c>
      <c r="L260" s="31"/>
      <c r="M260" s="138" t="s">
        <v>1</v>
      </c>
      <c r="N260" s="139" t="s">
        <v>39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127</v>
      </c>
      <c r="AT260" s="142" t="s">
        <v>122</v>
      </c>
      <c r="AU260" s="142" t="s">
        <v>81</v>
      </c>
      <c r="AY260" s="16" t="s">
        <v>120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6" t="s">
        <v>79</v>
      </c>
      <c r="BK260" s="143">
        <f>ROUND(I260*H260,2)</f>
        <v>0</v>
      </c>
      <c r="BL260" s="16" t="s">
        <v>127</v>
      </c>
      <c r="BM260" s="142" t="s">
        <v>642</v>
      </c>
    </row>
    <row r="261" spans="2:65" s="1" customFormat="1">
      <c r="B261" s="31"/>
      <c r="D261" s="144" t="s">
        <v>129</v>
      </c>
      <c r="F261" s="145" t="s">
        <v>643</v>
      </c>
      <c r="I261" s="146"/>
      <c r="L261" s="31"/>
      <c r="M261" s="147"/>
      <c r="T261" s="53"/>
      <c r="AT261" s="16" t="s">
        <v>129</v>
      </c>
      <c r="AU261" s="16" t="s">
        <v>81</v>
      </c>
    </row>
    <row r="262" spans="2:65" s="12" customFormat="1">
      <c r="B262" s="148"/>
      <c r="D262" s="144" t="s">
        <v>131</v>
      </c>
      <c r="E262" s="149" t="s">
        <v>1</v>
      </c>
      <c r="F262" s="150" t="s">
        <v>590</v>
      </c>
      <c r="H262" s="151">
        <v>10000</v>
      </c>
      <c r="I262" s="152"/>
      <c r="L262" s="148"/>
      <c r="M262" s="153"/>
      <c r="T262" s="154"/>
      <c r="AT262" s="149" t="s">
        <v>131</v>
      </c>
      <c r="AU262" s="149" t="s">
        <v>81</v>
      </c>
      <c r="AV262" s="12" t="s">
        <v>81</v>
      </c>
      <c r="AW262" s="12" t="s">
        <v>30</v>
      </c>
      <c r="AX262" s="12" t="s">
        <v>71</v>
      </c>
      <c r="AY262" s="149" t="s">
        <v>120</v>
      </c>
    </row>
    <row r="263" spans="2:65" s="13" customFormat="1" ht="22.5">
      <c r="B263" s="155"/>
      <c r="D263" s="144" t="s">
        <v>131</v>
      </c>
      <c r="E263" s="156" t="s">
        <v>1</v>
      </c>
      <c r="F263" s="157" t="s">
        <v>644</v>
      </c>
      <c r="H263" s="158">
        <v>10000</v>
      </c>
      <c r="I263" s="159"/>
      <c r="L263" s="155"/>
      <c r="M263" s="160"/>
      <c r="T263" s="161"/>
      <c r="AT263" s="156" t="s">
        <v>131</v>
      </c>
      <c r="AU263" s="156" t="s">
        <v>81</v>
      </c>
      <c r="AV263" s="13" t="s">
        <v>134</v>
      </c>
      <c r="AW263" s="13" t="s">
        <v>30</v>
      </c>
      <c r="AX263" s="13" t="s">
        <v>71</v>
      </c>
      <c r="AY263" s="156" t="s">
        <v>120</v>
      </c>
    </row>
    <row r="264" spans="2:65" s="12" customFormat="1">
      <c r="B264" s="148"/>
      <c r="D264" s="144" t="s">
        <v>131</v>
      </c>
      <c r="E264" s="149" t="s">
        <v>1</v>
      </c>
      <c r="F264" s="150" t="s">
        <v>590</v>
      </c>
      <c r="H264" s="151">
        <v>10000</v>
      </c>
      <c r="I264" s="152"/>
      <c r="L264" s="148"/>
      <c r="M264" s="153"/>
      <c r="T264" s="154"/>
      <c r="AT264" s="149" t="s">
        <v>131</v>
      </c>
      <c r="AU264" s="149" t="s">
        <v>81</v>
      </c>
      <c r="AV264" s="12" t="s">
        <v>81</v>
      </c>
      <c r="AW264" s="12" t="s">
        <v>30</v>
      </c>
      <c r="AX264" s="12" t="s">
        <v>71</v>
      </c>
      <c r="AY264" s="149" t="s">
        <v>120</v>
      </c>
    </row>
    <row r="265" spans="2:65" s="13" customFormat="1" ht="22.5">
      <c r="B265" s="155"/>
      <c r="D265" s="144" t="s">
        <v>131</v>
      </c>
      <c r="E265" s="156" t="s">
        <v>1</v>
      </c>
      <c r="F265" s="157" t="s">
        <v>644</v>
      </c>
      <c r="H265" s="158">
        <v>10000</v>
      </c>
      <c r="I265" s="159"/>
      <c r="L265" s="155"/>
      <c r="M265" s="160"/>
      <c r="T265" s="161"/>
      <c r="AT265" s="156" t="s">
        <v>131</v>
      </c>
      <c r="AU265" s="156" t="s">
        <v>81</v>
      </c>
      <c r="AV265" s="13" t="s">
        <v>134</v>
      </c>
      <c r="AW265" s="13" t="s">
        <v>30</v>
      </c>
      <c r="AX265" s="13" t="s">
        <v>71</v>
      </c>
      <c r="AY265" s="156" t="s">
        <v>120</v>
      </c>
    </row>
    <row r="266" spans="2:65" s="12" customFormat="1">
      <c r="B266" s="148"/>
      <c r="D266" s="144" t="s">
        <v>131</v>
      </c>
      <c r="E266" s="149" t="s">
        <v>1</v>
      </c>
      <c r="F266" s="150" t="s">
        <v>593</v>
      </c>
      <c r="H266" s="151">
        <v>9975</v>
      </c>
      <c r="I266" s="152"/>
      <c r="L266" s="148"/>
      <c r="M266" s="153"/>
      <c r="T266" s="154"/>
      <c r="AT266" s="149" t="s">
        <v>131</v>
      </c>
      <c r="AU266" s="149" t="s">
        <v>81</v>
      </c>
      <c r="AV266" s="12" t="s">
        <v>81</v>
      </c>
      <c r="AW266" s="12" t="s">
        <v>30</v>
      </c>
      <c r="AX266" s="12" t="s">
        <v>71</v>
      </c>
      <c r="AY266" s="149" t="s">
        <v>120</v>
      </c>
    </row>
    <row r="267" spans="2:65" s="13" customFormat="1" ht="22.5">
      <c r="B267" s="155"/>
      <c r="D267" s="144" t="s">
        <v>131</v>
      </c>
      <c r="E267" s="156" t="s">
        <v>1</v>
      </c>
      <c r="F267" s="157" t="s">
        <v>645</v>
      </c>
      <c r="H267" s="158">
        <v>9975</v>
      </c>
      <c r="I267" s="159"/>
      <c r="L267" s="155"/>
      <c r="M267" s="160"/>
      <c r="T267" s="161"/>
      <c r="AT267" s="156" t="s">
        <v>131</v>
      </c>
      <c r="AU267" s="156" t="s">
        <v>81</v>
      </c>
      <c r="AV267" s="13" t="s">
        <v>134</v>
      </c>
      <c r="AW267" s="13" t="s">
        <v>30</v>
      </c>
      <c r="AX267" s="13" t="s">
        <v>71</v>
      </c>
      <c r="AY267" s="156" t="s">
        <v>120</v>
      </c>
    </row>
    <row r="268" spans="2:65" s="14" customFormat="1">
      <c r="B268" s="162"/>
      <c r="D268" s="144" t="s">
        <v>131</v>
      </c>
      <c r="E268" s="163" t="s">
        <v>1</v>
      </c>
      <c r="F268" s="164" t="s">
        <v>135</v>
      </c>
      <c r="H268" s="165">
        <v>29975</v>
      </c>
      <c r="I268" s="166"/>
      <c r="L268" s="162"/>
      <c r="M268" s="167"/>
      <c r="T268" s="168"/>
      <c r="AT268" s="163" t="s">
        <v>131</v>
      </c>
      <c r="AU268" s="163" t="s">
        <v>81</v>
      </c>
      <c r="AV268" s="14" t="s">
        <v>127</v>
      </c>
      <c r="AW268" s="14" t="s">
        <v>30</v>
      </c>
      <c r="AX268" s="14" t="s">
        <v>79</v>
      </c>
      <c r="AY268" s="163" t="s">
        <v>120</v>
      </c>
    </row>
    <row r="269" spans="2:65" s="11" customFormat="1" ht="22.9" customHeight="1">
      <c r="B269" s="119"/>
      <c r="D269" s="120" t="s">
        <v>70</v>
      </c>
      <c r="E269" s="129" t="s">
        <v>317</v>
      </c>
      <c r="F269" s="129" t="s">
        <v>318</v>
      </c>
      <c r="I269" s="122"/>
      <c r="J269" s="130">
        <f>BK269</f>
        <v>0</v>
      </c>
      <c r="L269" s="119"/>
      <c r="M269" s="124"/>
      <c r="P269" s="125">
        <f>SUM(P270:P274)</f>
        <v>0</v>
      </c>
      <c r="R269" s="125">
        <f>SUM(R270:R274)</f>
        <v>10</v>
      </c>
      <c r="T269" s="126">
        <f>SUM(T270:T274)</f>
        <v>0</v>
      </c>
      <c r="AR269" s="120" t="s">
        <v>79</v>
      </c>
      <c r="AT269" s="127" t="s">
        <v>70</v>
      </c>
      <c r="AU269" s="127" t="s">
        <v>79</v>
      </c>
      <c r="AY269" s="120" t="s">
        <v>120</v>
      </c>
      <c r="BK269" s="128">
        <f>SUM(BK270:BK274)</f>
        <v>0</v>
      </c>
    </row>
    <row r="270" spans="2:65" s="1" customFormat="1" ht="16.5" customHeight="1">
      <c r="B270" s="31"/>
      <c r="C270" s="131" t="s">
        <v>7</v>
      </c>
      <c r="D270" s="131" t="s">
        <v>122</v>
      </c>
      <c r="E270" s="132" t="s">
        <v>320</v>
      </c>
      <c r="F270" s="133" t="s">
        <v>321</v>
      </c>
      <c r="G270" s="134" t="s">
        <v>277</v>
      </c>
      <c r="H270" s="135">
        <v>1</v>
      </c>
      <c r="I270" s="136"/>
      <c r="J270" s="137">
        <f>ROUND(I270*H270,2)</f>
        <v>0</v>
      </c>
      <c r="K270" s="133" t="s">
        <v>1</v>
      </c>
      <c r="L270" s="31"/>
      <c r="M270" s="138" t="s">
        <v>1</v>
      </c>
      <c r="N270" s="139" t="s">
        <v>39</v>
      </c>
      <c r="P270" s="140">
        <f>O270*H270</f>
        <v>0</v>
      </c>
      <c r="Q270" s="140">
        <v>10</v>
      </c>
      <c r="R270" s="140">
        <f>Q270*H270</f>
        <v>10</v>
      </c>
      <c r="S270" s="140">
        <v>0</v>
      </c>
      <c r="T270" s="141">
        <f>S270*H270</f>
        <v>0</v>
      </c>
      <c r="AR270" s="142" t="s">
        <v>127</v>
      </c>
      <c r="AT270" s="142" t="s">
        <v>122</v>
      </c>
      <c r="AU270" s="142" t="s">
        <v>81</v>
      </c>
      <c r="AY270" s="16" t="s">
        <v>120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6" t="s">
        <v>79</v>
      </c>
      <c r="BK270" s="143">
        <f>ROUND(I270*H270,2)</f>
        <v>0</v>
      </c>
      <c r="BL270" s="16" t="s">
        <v>127</v>
      </c>
      <c r="BM270" s="142" t="s">
        <v>646</v>
      </c>
    </row>
    <row r="271" spans="2:65" s="1" customFormat="1">
      <c r="B271" s="31"/>
      <c r="D271" s="144" t="s">
        <v>129</v>
      </c>
      <c r="F271" s="145" t="s">
        <v>321</v>
      </c>
      <c r="I271" s="146"/>
      <c r="L271" s="31"/>
      <c r="M271" s="147"/>
      <c r="T271" s="53"/>
      <c r="AT271" s="16" t="s">
        <v>129</v>
      </c>
      <c r="AU271" s="16" t="s">
        <v>81</v>
      </c>
    </row>
    <row r="272" spans="2:65" s="1" customFormat="1" ht="68.25">
      <c r="B272" s="31"/>
      <c r="D272" s="144" t="s">
        <v>279</v>
      </c>
      <c r="F272" s="169" t="s">
        <v>323</v>
      </c>
      <c r="I272" s="146"/>
      <c r="L272" s="31"/>
      <c r="M272" s="147"/>
      <c r="T272" s="53"/>
      <c r="AT272" s="16" t="s">
        <v>279</v>
      </c>
      <c r="AU272" s="16" t="s">
        <v>81</v>
      </c>
    </row>
    <row r="273" spans="2:65" s="12" customFormat="1">
      <c r="B273" s="148"/>
      <c r="D273" s="144" t="s">
        <v>131</v>
      </c>
      <c r="E273" s="149" t="s">
        <v>1</v>
      </c>
      <c r="F273" s="150" t="s">
        <v>79</v>
      </c>
      <c r="H273" s="151">
        <v>1</v>
      </c>
      <c r="I273" s="152"/>
      <c r="L273" s="148"/>
      <c r="M273" s="153"/>
      <c r="T273" s="154"/>
      <c r="AT273" s="149" t="s">
        <v>131</v>
      </c>
      <c r="AU273" s="149" t="s">
        <v>81</v>
      </c>
      <c r="AV273" s="12" t="s">
        <v>81</v>
      </c>
      <c r="AW273" s="12" t="s">
        <v>30</v>
      </c>
      <c r="AX273" s="12" t="s">
        <v>71</v>
      </c>
      <c r="AY273" s="149" t="s">
        <v>120</v>
      </c>
    </row>
    <row r="274" spans="2:65" s="14" customFormat="1">
      <c r="B274" s="162"/>
      <c r="D274" s="144" t="s">
        <v>131</v>
      </c>
      <c r="E274" s="163" t="s">
        <v>1</v>
      </c>
      <c r="F274" s="164" t="s">
        <v>135</v>
      </c>
      <c r="H274" s="165">
        <v>1</v>
      </c>
      <c r="I274" s="166"/>
      <c r="L274" s="162"/>
      <c r="M274" s="167"/>
      <c r="T274" s="168"/>
      <c r="AT274" s="163" t="s">
        <v>131</v>
      </c>
      <c r="AU274" s="163" t="s">
        <v>81</v>
      </c>
      <c r="AV274" s="14" t="s">
        <v>127</v>
      </c>
      <c r="AW274" s="14" t="s">
        <v>30</v>
      </c>
      <c r="AX274" s="14" t="s">
        <v>79</v>
      </c>
      <c r="AY274" s="163" t="s">
        <v>120</v>
      </c>
    </row>
    <row r="275" spans="2:65" s="11" customFormat="1" ht="22.9" customHeight="1">
      <c r="B275" s="119"/>
      <c r="D275" s="120" t="s">
        <v>70</v>
      </c>
      <c r="E275" s="129" t="s">
        <v>329</v>
      </c>
      <c r="F275" s="129" t="s">
        <v>330</v>
      </c>
      <c r="I275" s="122"/>
      <c r="J275" s="130">
        <f>BK275</f>
        <v>0</v>
      </c>
      <c r="L275" s="119"/>
      <c r="M275" s="124"/>
      <c r="P275" s="125">
        <f>SUM(P276:P277)</f>
        <v>0</v>
      </c>
      <c r="R275" s="125">
        <f>SUM(R276:R277)</f>
        <v>0</v>
      </c>
      <c r="T275" s="126">
        <f>SUM(T276:T277)</f>
        <v>0</v>
      </c>
      <c r="AR275" s="120" t="s">
        <v>79</v>
      </c>
      <c r="AT275" s="127" t="s">
        <v>70</v>
      </c>
      <c r="AU275" s="127" t="s">
        <v>79</v>
      </c>
      <c r="AY275" s="120" t="s">
        <v>120</v>
      </c>
      <c r="BK275" s="128">
        <f>SUM(BK276:BK277)</f>
        <v>0</v>
      </c>
    </row>
    <row r="276" spans="2:65" s="1" customFormat="1" ht="16.5" customHeight="1">
      <c r="B276" s="31"/>
      <c r="C276" s="131" t="s">
        <v>282</v>
      </c>
      <c r="D276" s="131" t="s">
        <v>122</v>
      </c>
      <c r="E276" s="132" t="s">
        <v>647</v>
      </c>
      <c r="F276" s="133" t="s">
        <v>648</v>
      </c>
      <c r="G276" s="134" t="s">
        <v>334</v>
      </c>
      <c r="H276" s="135">
        <v>11.265000000000001</v>
      </c>
      <c r="I276" s="136"/>
      <c r="J276" s="137">
        <f>ROUND(I276*H276,2)</f>
        <v>0</v>
      </c>
      <c r="K276" s="133" t="s">
        <v>126</v>
      </c>
      <c r="L276" s="31"/>
      <c r="M276" s="138" t="s">
        <v>1</v>
      </c>
      <c r="N276" s="139" t="s">
        <v>39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127</v>
      </c>
      <c r="AT276" s="142" t="s">
        <v>122</v>
      </c>
      <c r="AU276" s="142" t="s">
        <v>81</v>
      </c>
      <c r="AY276" s="16" t="s">
        <v>120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6" t="s">
        <v>79</v>
      </c>
      <c r="BK276" s="143">
        <f>ROUND(I276*H276,2)</f>
        <v>0</v>
      </c>
      <c r="BL276" s="16" t="s">
        <v>127</v>
      </c>
      <c r="BM276" s="142" t="s">
        <v>649</v>
      </c>
    </row>
    <row r="277" spans="2:65" s="1" customFormat="1">
      <c r="B277" s="31"/>
      <c r="D277" s="144" t="s">
        <v>129</v>
      </c>
      <c r="F277" s="145" t="s">
        <v>650</v>
      </c>
      <c r="I277" s="146"/>
      <c r="L277" s="31"/>
      <c r="M277" s="180"/>
      <c r="N277" s="181"/>
      <c r="O277" s="181"/>
      <c r="P277" s="181"/>
      <c r="Q277" s="181"/>
      <c r="R277" s="181"/>
      <c r="S277" s="181"/>
      <c r="T277" s="182"/>
      <c r="AT277" s="16" t="s">
        <v>129</v>
      </c>
      <c r="AU277" s="16" t="s">
        <v>81</v>
      </c>
    </row>
    <row r="278" spans="2:65" s="1" customFormat="1" ht="6.95" customHeight="1">
      <c r="B278" s="42"/>
      <c r="C278" s="43"/>
      <c r="D278" s="43"/>
      <c r="E278" s="43"/>
      <c r="F278" s="43"/>
      <c r="G278" s="43"/>
      <c r="H278" s="43"/>
      <c r="I278" s="43"/>
      <c r="J278" s="43"/>
      <c r="K278" s="43"/>
      <c r="L278" s="31"/>
    </row>
  </sheetData>
  <sheetProtection algorithmName="SHA-512" hashValue="y8uscPXtGQCUQZdtZR+Glhr6t1mGyVvkUhtp4yeUfWFn9le4JnjZgyAyZqyuGiSOgIdE/00r3wQFZfzfoZ0Nrw==" saltValue="FVTRwlkDRAGAN6AavqkwKg==" spinCount="100000" sheet="1" objects="1" scenarios="1" formatColumns="0" formatRows="0" autoFilter="0"/>
  <autoFilter ref="C119:K277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2"/>
  <sheetViews>
    <sheetView showGridLines="0" topLeftCell="A163" workbookViewId="0">
      <selection activeCell="E9" sqref="E9:H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94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Nature Connect Dyje/Thaya, napojení odstaveného ramene D13
Dyje, rovnovážná dynamika odtokových poměrů - napojení odstaveného ramene D13 
- část AT</v>
      </c>
      <c r="F7" s="227"/>
      <c r="G7" s="227"/>
      <c r="H7" s="227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11" t="s">
        <v>651</v>
      </c>
      <c r="F9" s="225"/>
      <c r="G9" s="225"/>
      <c r="H9" s="225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0">
        <f>'Rekapitulace stavby'!AN8</f>
        <v>45716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8"/>
      <c r="G18" s="198"/>
      <c r="H18" s="198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6"/>
      <c r="E27" s="202" t="s">
        <v>1</v>
      </c>
      <c r="F27" s="202"/>
      <c r="G27" s="202"/>
      <c r="H27" s="202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7" t="s">
        <v>34</v>
      </c>
      <c r="J30" s="63">
        <f>ROUND(J124,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36</v>
      </c>
      <c r="I32" s="88" t="s">
        <v>35</v>
      </c>
      <c r="J32" s="88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ROUND((SUM(BE124:BE241)),  2)</f>
        <v>0</v>
      </c>
      <c r="I33" s="91">
        <v>0.21</v>
      </c>
      <c r="J33" s="90">
        <f>ROUND(((SUM(BE124:BE241))*I33),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ROUND((SUM(BF124:BF241)),  2)</f>
        <v>0</v>
      </c>
      <c r="I34" s="91">
        <v>0.12</v>
      </c>
      <c r="J34" s="90">
        <f>ROUND(((SUM(BF124:BF241))*I34),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ROUND((SUM(BG124:BG241)),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ROUND((SUM(BH124:BH241)),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ROUND((SUM(BI124:BI241)),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4"/>
      <c r="F39" s="54"/>
      <c r="G39" s="94" t="s">
        <v>45</v>
      </c>
      <c r="H39" s="95" t="s">
        <v>831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Nature Connect Dyje/Thaya, napojení odstaveného ramene D13
Dyje, rovnovážná dynamika odtokových poměrů - napojení odstaveného ramene D13 
- část AT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95</v>
      </c>
      <c r="L86" s="31"/>
    </row>
    <row r="87" spans="2:47" s="1" customFormat="1" ht="16.5" customHeight="1">
      <c r="B87" s="31"/>
      <c r="E87" s="211" t="str">
        <f>E9</f>
        <v>SO-05 - Zajištění komunikačního propojení ramene D13</v>
      </c>
      <c r="F87" s="225"/>
      <c r="G87" s="225"/>
      <c r="H87" s="225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Břeclav</v>
      </c>
      <c r="I89" s="26" t="s">
        <v>21</v>
      </c>
      <c r="J89" s="50">
        <f>IF(J12="","",J12)</f>
        <v>45716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22</v>
      </c>
      <c r="F91" s="24" t="str">
        <f>E15</f>
        <v>Povodí Moravy, s.p.</v>
      </c>
      <c r="I91" s="26" t="s">
        <v>28</v>
      </c>
      <c r="J91" s="29" t="str">
        <f>E21</f>
        <v>Ing. Adam Balažovič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835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99</v>
      </c>
      <c r="J96" s="63">
        <f>J124</f>
        <v>0</v>
      </c>
      <c r="L96" s="31"/>
      <c r="AU96" s="16" t="s">
        <v>100</v>
      </c>
    </row>
    <row r="97" spans="2:12" s="8" customFormat="1" ht="24.95" customHeight="1">
      <c r="B97" s="103"/>
      <c r="D97" s="104" t="s">
        <v>101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102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customHeight="1">
      <c r="B99" s="107"/>
      <c r="D99" s="108" t="s">
        <v>338</v>
      </c>
      <c r="E99" s="109"/>
      <c r="F99" s="109"/>
      <c r="G99" s="109"/>
      <c r="H99" s="109"/>
      <c r="I99" s="109"/>
      <c r="J99" s="110">
        <f>J174</f>
        <v>0</v>
      </c>
      <c r="L99" s="107"/>
    </row>
    <row r="100" spans="2:12" s="9" customFormat="1" ht="19.899999999999999" customHeight="1">
      <c r="B100" s="107"/>
      <c r="D100" s="108" t="s">
        <v>339</v>
      </c>
      <c r="E100" s="109"/>
      <c r="F100" s="109"/>
      <c r="G100" s="109"/>
      <c r="H100" s="109"/>
      <c r="I100" s="109"/>
      <c r="J100" s="110">
        <f>J191</f>
        <v>0</v>
      </c>
      <c r="L100" s="107"/>
    </row>
    <row r="101" spans="2:12" s="9" customFormat="1" ht="19.899999999999999" customHeight="1">
      <c r="B101" s="107"/>
      <c r="D101" s="108" t="s">
        <v>652</v>
      </c>
      <c r="E101" s="109"/>
      <c r="F101" s="109"/>
      <c r="G101" s="109"/>
      <c r="H101" s="109"/>
      <c r="I101" s="109"/>
      <c r="J101" s="110">
        <f>J197</f>
        <v>0</v>
      </c>
      <c r="L101" s="107"/>
    </row>
    <row r="102" spans="2:12" s="9" customFormat="1" ht="19.899999999999999" customHeight="1">
      <c r="B102" s="107"/>
      <c r="D102" s="108" t="s">
        <v>104</v>
      </c>
      <c r="E102" s="109"/>
      <c r="F102" s="109"/>
      <c r="G102" s="109"/>
      <c r="H102" s="109"/>
      <c r="I102" s="109"/>
      <c r="J102" s="110">
        <f>J203</f>
        <v>0</v>
      </c>
      <c r="L102" s="107"/>
    </row>
    <row r="103" spans="2:12" s="8" customFormat="1" ht="24.95" customHeight="1">
      <c r="B103" s="103"/>
      <c r="D103" s="104" t="s">
        <v>653</v>
      </c>
      <c r="E103" s="105"/>
      <c r="F103" s="105"/>
      <c r="G103" s="105"/>
      <c r="H103" s="105"/>
      <c r="I103" s="105"/>
      <c r="J103" s="106">
        <f>J214</f>
        <v>0</v>
      </c>
      <c r="L103" s="103"/>
    </row>
    <row r="104" spans="2:12" s="9" customFormat="1" ht="19.899999999999999" customHeight="1">
      <c r="B104" s="107"/>
      <c r="D104" s="108" t="s">
        <v>654</v>
      </c>
      <c r="E104" s="109"/>
      <c r="F104" s="109"/>
      <c r="G104" s="109"/>
      <c r="H104" s="109"/>
      <c r="I104" s="109"/>
      <c r="J104" s="110">
        <f>J215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1"/>
    </row>
    <row r="110" spans="2:12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1"/>
    </row>
    <row r="111" spans="2:12" s="1" customFormat="1" ht="24.95" customHeight="1">
      <c r="B111" s="31"/>
      <c r="C111" s="20" t="s">
        <v>106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6.25" customHeight="1">
      <c r="B114" s="31"/>
      <c r="E114" s="226" t="str">
        <f>E7</f>
        <v>Nature Connect Dyje/Thaya, napojení odstaveného ramene D13
Dyje, rovnovážná dynamika odtokových poměrů - napojení odstaveného ramene D13 
- část AT</v>
      </c>
      <c r="F114" s="227"/>
      <c r="G114" s="227"/>
      <c r="H114" s="227"/>
      <c r="L114" s="31"/>
    </row>
    <row r="115" spans="2:65" s="1" customFormat="1" ht="12" customHeight="1">
      <c r="B115" s="31"/>
      <c r="C115" s="26" t="s">
        <v>95</v>
      </c>
      <c r="L115" s="31"/>
    </row>
    <row r="116" spans="2:65" s="1" customFormat="1" ht="16.5" customHeight="1">
      <c r="B116" s="31"/>
      <c r="E116" s="211" t="str">
        <f>E9</f>
        <v>SO-05 - Zajištění komunikačního propojení ramene D13</v>
      </c>
      <c r="F116" s="225"/>
      <c r="G116" s="225"/>
      <c r="H116" s="225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19</v>
      </c>
      <c r="F118" s="24" t="str">
        <f>F12</f>
        <v>Břeclav</v>
      </c>
      <c r="I118" s="26" t="s">
        <v>21</v>
      </c>
      <c r="J118" s="50">
        <f>IF(J12="","",J12)</f>
        <v>45716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22</v>
      </c>
      <c r="F120" s="24" t="str">
        <f>E15</f>
        <v>Povodí Moravy, s.p.</v>
      </c>
      <c r="I120" s="26" t="s">
        <v>28</v>
      </c>
      <c r="J120" s="29" t="str">
        <f>E21</f>
        <v>Ing. Adam Balažovič</v>
      </c>
      <c r="L120" s="31"/>
    </row>
    <row r="121" spans="2:65" s="1" customFormat="1" ht="15.2" customHeight="1">
      <c r="B121" s="31"/>
      <c r="C121" s="26" t="s">
        <v>26</v>
      </c>
      <c r="F121" s="24" t="str">
        <f>IF(E18="","",E18)</f>
        <v>Vyplň údaj</v>
      </c>
      <c r="I121" s="26" t="s">
        <v>31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107</v>
      </c>
      <c r="D123" s="113" t="s">
        <v>56</v>
      </c>
      <c r="E123" s="113" t="s">
        <v>54</v>
      </c>
      <c r="F123" s="113" t="s">
        <v>55</v>
      </c>
      <c r="G123" s="113" t="s">
        <v>108</v>
      </c>
      <c r="H123" s="113" t="s">
        <v>109</v>
      </c>
      <c r="I123" s="113" t="s">
        <v>834</v>
      </c>
      <c r="J123" s="113" t="s">
        <v>835</v>
      </c>
      <c r="K123" s="114" t="s">
        <v>110</v>
      </c>
      <c r="L123" s="111"/>
      <c r="M123" s="56" t="s">
        <v>1</v>
      </c>
      <c r="N123" s="57" t="s">
        <v>38</v>
      </c>
      <c r="O123" s="57" t="s">
        <v>111</v>
      </c>
      <c r="P123" s="57" t="s">
        <v>112</v>
      </c>
      <c r="Q123" s="57" t="s">
        <v>113</v>
      </c>
      <c r="R123" s="57" t="s">
        <v>114</v>
      </c>
      <c r="S123" s="57" t="s">
        <v>115</v>
      </c>
      <c r="T123" s="58" t="s">
        <v>116</v>
      </c>
    </row>
    <row r="124" spans="2:65" s="1" customFormat="1" ht="22.9" customHeight="1">
      <c r="B124" s="31"/>
      <c r="C124" s="61" t="s">
        <v>117</v>
      </c>
      <c r="J124" s="115">
        <f>BK124</f>
        <v>0</v>
      </c>
      <c r="L124" s="31"/>
      <c r="M124" s="59"/>
      <c r="N124" s="51"/>
      <c r="O124" s="51"/>
      <c r="P124" s="116">
        <f>P125+P214</f>
        <v>0</v>
      </c>
      <c r="Q124" s="51"/>
      <c r="R124" s="116">
        <f>R125+R214</f>
        <v>1762.9155671496856</v>
      </c>
      <c r="S124" s="51"/>
      <c r="T124" s="117">
        <f>T125+T214</f>
        <v>1.4880000000000001E-2</v>
      </c>
      <c r="AT124" s="16" t="s">
        <v>70</v>
      </c>
      <c r="AU124" s="16" t="s">
        <v>100</v>
      </c>
      <c r="BK124" s="118">
        <f>BK125+BK214</f>
        <v>0</v>
      </c>
    </row>
    <row r="125" spans="2:65" s="11" customFormat="1" ht="25.9" customHeight="1">
      <c r="B125" s="119"/>
      <c r="D125" s="120" t="s">
        <v>70</v>
      </c>
      <c r="E125" s="121" t="s">
        <v>118</v>
      </c>
      <c r="F125" s="121" t="s">
        <v>119</v>
      </c>
      <c r="I125" s="122"/>
      <c r="J125" s="123">
        <f>BK125</f>
        <v>0</v>
      </c>
      <c r="L125" s="119"/>
      <c r="M125" s="124"/>
      <c r="P125" s="125">
        <f>P126+P174+P191+P197+P203</f>
        <v>0</v>
      </c>
      <c r="R125" s="125">
        <f>R126+R174+R191+R197+R203</f>
        <v>29.435217549685802</v>
      </c>
      <c r="T125" s="126">
        <f>T126+T174+T191+T197+T203</f>
        <v>1.4880000000000001E-2</v>
      </c>
      <c r="AR125" s="120" t="s">
        <v>79</v>
      </c>
      <c r="AT125" s="127" t="s">
        <v>70</v>
      </c>
      <c r="AU125" s="127" t="s">
        <v>71</v>
      </c>
      <c r="AY125" s="120" t="s">
        <v>120</v>
      </c>
      <c r="BK125" s="128">
        <f>BK126+BK174+BK191+BK197+BK203</f>
        <v>0</v>
      </c>
    </row>
    <row r="126" spans="2:65" s="11" customFormat="1" ht="22.9" customHeight="1">
      <c r="B126" s="119"/>
      <c r="D126" s="120" t="s">
        <v>70</v>
      </c>
      <c r="E126" s="129" t="s">
        <v>79</v>
      </c>
      <c r="F126" s="129" t="s">
        <v>121</v>
      </c>
      <c r="I126" s="122"/>
      <c r="J126" s="130">
        <f>BK126</f>
        <v>0</v>
      </c>
      <c r="L126" s="119"/>
      <c r="M126" s="124"/>
      <c r="P126" s="125">
        <f>SUM(P127:P173)</f>
        <v>0</v>
      </c>
      <c r="R126" s="125">
        <f>SUM(R127:R173)</f>
        <v>0</v>
      </c>
      <c r="T126" s="126">
        <f>SUM(T127:T173)</f>
        <v>0</v>
      </c>
      <c r="AR126" s="120" t="s">
        <v>79</v>
      </c>
      <c r="AT126" s="127" t="s">
        <v>70</v>
      </c>
      <c r="AU126" s="127" t="s">
        <v>79</v>
      </c>
      <c r="AY126" s="120" t="s">
        <v>120</v>
      </c>
      <c r="BK126" s="128">
        <f>SUM(BK127:BK173)</f>
        <v>0</v>
      </c>
    </row>
    <row r="127" spans="2:65" s="1" customFormat="1" ht="37.9" customHeight="1">
      <c r="B127" s="31"/>
      <c r="C127" s="131" t="s">
        <v>79</v>
      </c>
      <c r="D127" s="131" t="s">
        <v>122</v>
      </c>
      <c r="E127" s="132" t="s">
        <v>123</v>
      </c>
      <c r="F127" s="133" t="s">
        <v>124</v>
      </c>
      <c r="G127" s="134" t="s">
        <v>125</v>
      </c>
      <c r="H127" s="135">
        <v>350</v>
      </c>
      <c r="I127" s="136"/>
      <c r="J127" s="137">
        <f>ROUND(I127*H127,2)</f>
        <v>0</v>
      </c>
      <c r="K127" s="133" t="s">
        <v>126</v>
      </c>
      <c r="L127" s="31"/>
      <c r="M127" s="138" t="s">
        <v>1</v>
      </c>
      <c r="N127" s="139" t="s">
        <v>39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127</v>
      </c>
      <c r="AT127" s="142" t="s">
        <v>122</v>
      </c>
      <c r="AU127" s="142" t="s">
        <v>81</v>
      </c>
      <c r="AY127" s="16" t="s">
        <v>120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79</v>
      </c>
      <c r="BK127" s="143">
        <f>ROUND(I127*H127,2)</f>
        <v>0</v>
      </c>
      <c r="BL127" s="16" t="s">
        <v>127</v>
      </c>
      <c r="BM127" s="142" t="s">
        <v>655</v>
      </c>
    </row>
    <row r="128" spans="2:65" s="1" customFormat="1" ht="29.25">
      <c r="B128" s="31"/>
      <c r="D128" s="144" t="s">
        <v>129</v>
      </c>
      <c r="F128" s="145" t="s">
        <v>130</v>
      </c>
      <c r="I128" s="146"/>
      <c r="L128" s="31"/>
      <c r="M128" s="147"/>
      <c r="T128" s="53"/>
      <c r="AT128" s="16" t="s">
        <v>129</v>
      </c>
      <c r="AU128" s="16" t="s">
        <v>81</v>
      </c>
    </row>
    <row r="129" spans="2:65" s="12" customFormat="1">
      <c r="B129" s="148"/>
      <c r="D129" s="144" t="s">
        <v>131</v>
      </c>
      <c r="E129" s="149" t="s">
        <v>1</v>
      </c>
      <c r="F129" s="150" t="s">
        <v>656</v>
      </c>
      <c r="H129" s="151">
        <v>350</v>
      </c>
      <c r="I129" s="152"/>
      <c r="L129" s="148"/>
      <c r="M129" s="153"/>
      <c r="T129" s="154"/>
      <c r="AT129" s="149" t="s">
        <v>131</v>
      </c>
      <c r="AU129" s="149" t="s">
        <v>81</v>
      </c>
      <c r="AV129" s="12" t="s">
        <v>81</v>
      </c>
      <c r="AW129" s="12" t="s">
        <v>30</v>
      </c>
      <c r="AX129" s="12" t="s">
        <v>71</v>
      </c>
      <c r="AY129" s="149" t="s">
        <v>120</v>
      </c>
    </row>
    <row r="130" spans="2:65" s="14" customFormat="1">
      <c r="B130" s="162"/>
      <c r="D130" s="144" t="s">
        <v>131</v>
      </c>
      <c r="E130" s="163" t="s">
        <v>1</v>
      </c>
      <c r="F130" s="164" t="s">
        <v>135</v>
      </c>
      <c r="H130" s="165">
        <v>350</v>
      </c>
      <c r="I130" s="166"/>
      <c r="L130" s="162"/>
      <c r="M130" s="167"/>
      <c r="T130" s="168"/>
      <c r="AT130" s="163" t="s">
        <v>131</v>
      </c>
      <c r="AU130" s="163" t="s">
        <v>81</v>
      </c>
      <c r="AV130" s="14" t="s">
        <v>127</v>
      </c>
      <c r="AW130" s="14" t="s">
        <v>30</v>
      </c>
      <c r="AX130" s="14" t="s">
        <v>79</v>
      </c>
      <c r="AY130" s="163" t="s">
        <v>120</v>
      </c>
    </row>
    <row r="131" spans="2:65" s="1" customFormat="1" ht="24.2" customHeight="1">
      <c r="B131" s="31"/>
      <c r="C131" s="131" t="s">
        <v>81</v>
      </c>
      <c r="D131" s="131" t="s">
        <v>122</v>
      </c>
      <c r="E131" s="132" t="s">
        <v>657</v>
      </c>
      <c r="F131" s="133" t="s">
        <v>658</v>
      </c>
      <c r="G131" s="134" t="s">
        <v>125</v>
      </c>
      <c r="H131" s="135">
        <v>12</v>
      </c>
      <c r="I131" s="136"/>
      <c r="J131" s="137">
        <f>ROUND(I131*H131,2)</f>
        <v>0</v>
      </c>
      <c r="K131" s="133" t="s">
        <v>126</v>
      </c>
      <c r="L131" s="31"/>
      <c r="M131" s="138" t="s">
        <v>1</v>
      </c>
      <c r="N131" s="139" t="s">
        <v>39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127</v>
      </c>
      <c r="AT131" s="142" t="s">
        <v>122</v>
      </c>
      <c r="AU131" s="142" t="s">
        <v>81</v>
      </c>
      <c r="AY131" s="16" t="s">
        <v>120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79</v>
      </c>
      <c r="BK131" s="143">
        <f>ROUND(I131*H131,2)</f>
        <v>0</v>
      </c>
      <c r="BL131" s="16" t="s">
        <v>127</v>
      </c>
      <c r="BM131" s="142" t="s">
        <v>659</v>
      </c>
    </row>
    <row r="132" spans="2:65" s="1" customFormat="1" ht="19.5">
      <c r="B132" s="31"/>
      <c r="D132" s="144" t="s">
        <v>129</v>
      </c>
      <c r="F132" s="145" t="s">
        <v>660</v>
      </c>
      <c r="I132" s="146"/>
      <c r="L132" s="31"/>
      <c r="M132" s="147"/>
      <c r="T132" s="53"/>
      <c r="AT132" s="16" t="s">
        <v>129</v>
      </c>
      <c r="AU132" s="16" t="s">
        <v>81</v>
      </c>
    </row>
    <row r="133" spans="2:65" s="12" customFormat="1">
      <c r="B133" s="148"/>
      <c r="D133" s="144" t="s">
        <v>131</v>
      </c>
      <c r="E133" s="149" t="s">
        <v>1</v>
      </c>
      <c r="F133" s="150" t="s">
        <v>8</v>
      </c>
      <c r="H133" s="151">
        <v>12</v>
      </c>
      <c r="I133" s="152"/>
      <c r="L133" s="148"/>
      <c r="M133" s="153"/>
      <c r="T133" s="154"/>
      <c r="AT133" s="149" t="s">
        <v>131</v>
      </c>
      <c r="AU133" s="149" t="s">
        <v>81</v>
      </c>
      <c r="AV133" s="12" t="s">
        <v>81</v>
      </c>
      <c r="AW133" s="12" t="s">
        <v>30</v>
      </c>
      <c r="AX133" s="12" t="s">
        <v>71</v>
      </c>
      <c r="AY133" s="149" t="s">
        <v>120</v>
      </c>
    </row>
    <row r="134" spans="2:65" s="14" customFormat="1">
      <c r="B134" s="162"/>
      <c r="D134" s="144" t="s">
        <v>131</v>
      </c>
      <c r="E134" s="163" t="s">
        <v>1</v>
      </c>
      <c r="F134" s="164" t="s">
        <v>135</v>
      </c>
      <c r="H134" s="165">
        <v>12</v>
      </c>
      <c r="I134" s="166"/>
      <c r="L134" s="162"/>
      <c r="M134" s="167"/>
      <c r="T134" s="168"/>
      <c r="AT134" s="163" t="s">
        <v>131</v>
      </c>
      <c r="AU134" s="163" t="s">
        <v>81</v>
      </c>
      <c r="AV134" s="14" t="s">
        <v>127</v>
      </c>
      <c r="AW134" s="14" t="s">
        <v>30</v>
      </c>
      <c r="AX134" s="14" t="s">
        <v>79</v>
      </c>
      <c r="AY134" s="163" t="s">
        <v>120</v>
      </c>
    </row>
    <row r="135" spans="2:65" s="1" customFormat="1" ht="33" customHeight="1">
      <c r="B135" s="31"/>
      <c r="C135" s="131" t="s">
        <v>134</v>
      </c>
      <c r="D135" s="131" t="s">
        <v>122</v>
      </c>
      <c r="E135" s="132" t="s">
        <v>661</v>
      </c>
      <c r="F135" s="133" t="s">
        <v>662</v>
      </c>
      <c r="G135" s="134" t="s">
        <v>180</v>
      </c>
      <c r="H135" s="135">
        <v>6.4</v>
      </c>
      <c r="I135" s="136"/>
      <c r="J135" s="137">
        <f>ROUND(I135*H135,2)</f>
        <v>0</v>
      </c>
      <c r="K135" s="133" t="s">
        <v>126</v>
      </c>
      <c r="L135" s="31"/>
      <c r="M135" s="138" t="s">
        <v>1</v>
      </c>
      <c r="N135" s="139" t="s">
        <v>39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127</v>
      </c>
      <c r="AT135" s="142" t="s">
        <v>122</v>
      </c>
      <c r="AU135" s="142" t="s">
        <v>81</v>
      </c>
      <c r="AY135" s="16" t="s">
        <v>120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79</v>
      </c>
      <c r="BK135" s="143">
        <f>ROUND(I135*H135,2)</f>
        <v>0</v>
      </c>
      <c r="BL135" s="16" t="s">
        <v>127</v>
      </c>
      <c r="BM135" s="142" t="s">
        <v>663</v>
      </c>
    </row>
    <row r="136" spans="2:65" s="1" customFormat="1" ht="29.25">
      <c r="B136" s="31"/>
      <c r="D136" s="144" t="s">
        <v>129</v>
      </c>
      <c r="F136" s="145" t="s">
        <v>664</v>
      </c>
      <c r="I136" s="146"/>
      <c r="L136" s="31"/>
      <c r="M136" s="147"/>
      <c r="T136" s="53"/>
      <c r="AT136" s="16" t="s">
        <v>129</v>
      </c>
      <c r="AU136" s="16" t="s">
        <v>81</v>
      </c>
    </row>
    <row r="137" spans="2:65" s="12" customFormat="1">
      <c r="B137" s="148"/>
      <c r="D137" s="144" t="s">
        <v>131</v>
      </c>
      <c r="E137" s="149" t="s">
        <v>1</v>
      </c>
      <c r="F137" s="150" t="s">
        <v>665</v>
      </c>
      <c r="H137" s="151">
        <v>6.4</v>
      </c>
      <c r="I137" s="152"/>
      <c r="L137" s="148"/>
      <c r="M137" s="153"/>
      <c r="T137" s="154"/>
      <c r="AT137" s="149" t="s">
        <v>131</v>
      </c>
      <c r="AU137" s="149" t="s">
        <v>81</v>
      </c>
      <c r="AV137" s="12" t="s">
        <v>81</v>
      </c>
      <c r="AW137" s="12" t="s">
        <v>30</v>
      </c>
      <c r="AX137" s="12" t="s">
        <v>71</v>
      </c>
      <c r="AY137" s="149" t="s">
        <v>120</v>
      </c>
    </row>
    <row r="138" spans="2:65" s="13" customFormat="1">
      <c r="B138" s="155"/>
      <c r="D138" s="144" t="s">
        <v>131</v>
      </c>
      <c r="E138" s="156" t="s">
        <v>1</v>
      </c>
      <c r="F138" s="157" t="s">
        <v>666</v>
      </c>
      <c r="H138" s="158">
        <v>6.4</v>
      </c>
      <c r="I138" s="159"/>
      <c r="L138" s="155"/>
      <c r="M138" s="160"/>
      <c r="T138" s="161"/>
      <c r="AT138" s="156" t="s">
        <v>131</v>
      </c>
      <c r="AU138" s="156" t="s">
        <v>81</v>
      </c>
      <c r="AV138" s="13" t="s">
        <v>134</v>
      </c>
      <c r="AW138" s="13" t="s">
        <v>30</v>
      </c>
      <c r="AX138" s="13" t="s">
        <v>71</v>
      </c>
      <c r="AY138" s="156" t="s">
        <v>120</v>
      </c>
    </row>
    <row r="139" spans="2:65" s="14" customFormat="1">
      <c r="B139" s="162"/>
      <c r="D139" s="144" t="s">
        <v>131</v>
      </c>
      <c r="E139" s="163" t="s">
        <v>1</v>
      </c>
      <c r="F139" s="164" t="s">
        <v>135</v>
      </c>
      <c r="H139" s="165">
        <v>6.4</v>
      </c>
      <c r="I139" s="166"/>
      <c r="L139" s="162"/>
      <c r="M139" s="167"/>
      <c r="T139" s="168"/>
      <c r="AT139" s="163" t="s">
        <v>131</v>
      </c>
      <c r="AU139" s="163" t="s">
        <v>81</v>
      </c>
      <c r="AV139" s="14" t="s">
        <v>127</v>
      </c>
      <c r="AW139" s="14" t="s">
        <v>30</v>
      </c>
      <c r="AX139" s="14" t="s">
        <v>79</v>
      </c>
      <c r="AY139" s="163" t="s">
        <v>120</v>
      </c>
    </row>
    <row r="140" spans="2:65" s="1" customFormat="1" ht="37.9" customHeight="1">
      <c r="B140" s="31"/>
      <c r="C140" s="131" t="s">
        <v>127</v>
      </c>
      <c r="D140" s="131" t="s">
        <v>122</v>
      </c>
      <c r="E140" s="132" t="s">
        <v>406</v>
      </c>
      <c r="F140" s="133" t="s">
        <v>407</v>
      </c>
      <c r="G140" s="134" t="s">
        <v>180</v>
      </c>
      <c r="H140" s="135">
        <v>36.799999999999997</v>
      </c>
      <c r="I140" s="136"/>
      <c r="J140" s="137">
        <f>ROUND(I140*H140,2)</f>
        <v>0</v>
      </c>
      <c r="K140" s="133" t="s">
        <v>126</v>
      </c>
      <c r="L140" s="31"/>
      <c r="M140" s="138" t="s">
        <v>1</v>
      </c>
      <c r="N140" s="139" t="s">
        <v>39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127</v>
      </c>
      <c r="AT140" s="142" t="s">
        <v>122</v>
      </c>
      <c r="AU140" s="142" t="s">
        <v>81</v>
      </c>
      <c r="AY140" s="16" t="s">
        <v>120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79</v>
      </c>
      <c r="BK140" s="143">
        <f>ROUND(I140*H140,2)</f>
        <v>0</v>
      </c>
      <c r="BL140" s="16" t="s">
        <v>127</v>
      </c>
      <c r="BM140" s="142" t="s">
        <v>667</v>
      </c>
    </row>
    <row r="141" spans="2:65" s="1" customFormat="1" ht="39">
      <c r="B141" s="31"/>
      <c r="D141" s="144" t="s">
        <v>129</v>
      </c>
      <c r="F141" s="145" t="s">
        <v>409</v>
      </c>
      <c r="I141" s="146"/>
      <c r="L141" s="31"/>
      <c r="M141" s="147"/>
      <c r="T141" s="53"/>
      <c r="AT141" s="16" t="s">
        <v>129</v>
      </c>
      <c r="AU141" s="16" t="s">
        <v>81</v>
      </c>
    </row>
    <row r="142" spans="2:65" s="12" customFormat="1">
      <c r="B142" s="148"/>
      <c r="D142" s="144" t="s">
        <v>131</v>
      </c>
      <c r="E142" s="149" t="s">
        <v>1</v>
      </c>
      <c r="F142" s="150" t="s">
        <v>668</v>
      </c>
      <c r="H142" s="151">
        <v>36.799999999999997</v>
      </c>
      <c r="I142" s="152"/>
      <c r="L142" s="148"/>
      <c r="M142" s="153"/>
      <c r="T142" s="154"/>
      <c r="AT142" s="149" t="s">
        <v>131</v>
      </c>
      <c r="AU142" s="149" t="s">
        <v>81</v>
      </c>
      <c r="AV142" s="12" t="s">
        <v>81</v>
      </c>
      <c r="AW142" s="12" t="s">
        <v>30</v>
      </c>
      <c r="AX142" s="12" t="s">
        <v>71</v>
      </c>
      <c r="AY142" s="149" t="s">
        <v>120</v>
      </c>
    </row>
    <row r="143" spans="2:65" s="13" customFormat="1">
      <c r="B143" s="155"/>
      <c r="D143" s="144" t="s">
        <v>131</v>
      </c>
      <c r="E143" s="156" t="s">
        <v>1</v>
      </c>
      <c r="F143" s="157" t="s">
        <v>669</v>
      </c>
      <c r="H143" s="158">
        <v>36.799999999999997</v>
      </c>
      <c r="I143" s="159"/>
      <c r="L143" s="155"/>
      <c r="M143" s="160"/>
      <c r="T143" s="161"/>
      <c r="AT143" s="156" t="s">
        <v>131</v>
      </c>
      <c r="AU143" s="156" t="s">
        <v>81</v>
      </c>
      <c r="AV143" s="13" t="s">
        <v>134</v>
      </c>
      <c r="AW143" s="13" t="s">
        <v>30</v>
      </c>
      <c r="AX143" s="13" t="s">
        <v>71</v>
      </c>
      <c r="AY143" s="156" t="s">
        <v>120</v>
      </c>
    </row>
    <row r="144" spans="2:65" s="14" customFormat="1">
      <c r="B144" s="162"/>
      <c r="D144" s="144" t="s">
        <v>131</v>
      </c>
      <c r="E144" s="163" t="s">
        <v>1</v>
      </c>
      <c r="F144" s="164" t="s">
        <v>135</v>
      </c>
      <c r="H144" s="165">
        <v>36.799999999999997</v>
      </c>
      <c r="I144" s="166"/>
      <c r="L144" s="162"/>
      <c r="M144" s="167"/>
      <c r="T144" s="168"/>
      <c r="AT144" s="163" t="s">
        <v>131</v>
      </c>
      <c r="AU144" s="163" t="s">
        <v>81</v>
      </c>
      <c r="AV144" s="14" t="s">
        <v>127</v>
      </c>
      <c r="AW144" s="14" t="s">
        <v>30</v>
      </c>
      <c r="AX144" s="14" t="s">
        <v>79</v>
      </c>
      <c r="AY144" s="163" t="s">
        <v>120</v>
      </c>
    </row>
    <row r="145" spans="2:65" s="1" customFormat="1" ht="24.2" customHeight="1">
      <c r="B145" s="31"/>
      <c r="C145" s="131" t="s">
        <v>151</v>
      </c>
      <c r="D145" s="131" t="s">
        <v>122</v>
      </c>
      <c r="E145" s="132" t="s">
        <v>670</v>
      </c>
      <c r="F145" s="133" t="s">
        <v>671</v>
      </c>
      <c r="G145" s="134" t="s">
        <v>180</v>
      </c>
      <c r="H145" s="135">
        <v>18.399999999999999</v>
      </c>
      <c r="I145" s="136"/>
      <c r="J145" s="137">
        <f>ROUND(I145*H145,2)</f>
        <v>0</v>
      </c>
      <c r="K145" s="133" t="s">
        <v>126</v>
      </c>
      <c r="L145" s="31"/>
      <c r="M145" s="138" t="s">
        <v>1</v>
      </c>
      <c r="N145" s="139" t="s">
        <v>39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127</v>
      </c>
      <c r="AT145" s="142" t="s">
        <v>122</v>
      </c>
      <c r="AU145" s="142" t="s">
        <v>81</v>
      </c>
      <c r="AY145" s="16" t="s">
        <v>120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79</v>
      </c>
      <c r="BK145" s="143">
        <f>ROUND(I145*H145,2)</f>
        <v>0</v>
      </c>
      <c r="BL145" s="16" t="s">
        <v>127</v>
      </c>
      <c r="BM145" s="142" t="s">
        <v>672</v>
      </c>
    </row>
    <row r="146" spans="2:65" s="1" customFormat="1" ht="29.25">
      <c r="B146" s="31"/>
      <c r="D146" s="144" t="s">
        <v>129</v>
      </c>
      <c r="F146" s="145" t="s">
        <v>673</v>
      </c>
      <c r="I146" s="146"/>
      <c r="L146" s="31"/>
      <c r="M146" s="147"/>
      <c r="T146" s="53"/>
      <c r="AT146" s="16" t="s">
        <v>129</v>
      </c>
      <c r="AU146" s="16" t="s">
        <v>81</v>
      </c>
    </row>
    <row r="147" spans="2:65" s="12" customFormat="1">
      <c r="B147" s="148"/>
      <c r="D147" s="144" t="s">
        <v>131</v>
      </c>
      <c r="E147" s="149" t="s">
        <v>1</v>
      </c>
      <c r="F147" s="150" t="s">
        <v>674</v>
      </c>
      <c r="H147" s="151">
        <v>18.399999999999999</v>
      </c>
      <c r="I147" s="152"/>
      <c r="L147" s="148"/>
      <c r="M147" s="153"/>
      <c r="T147" s="154"/>
      <c r="AT147" s="149" t="s">
        <v>131</v>
      </c>
      <c r="AU147" s="149" t="s">
        <v>81</v>
      </c>
      <c r="AV147" s="12" t="s">
        <v>81</v>
      </c>
      <c r="AW147" s="12" t="s">
        <v>30</v>
      </c>
      <c r="AX147" s="12" t="s">
        <v>71</v>
      </c>
      <c r="AY147" s="149" t="s">
        <v>120</v>
      </c>
    </row>
    <row r="148" spans="2:65" s="13" customFormat="1">
      <c r="B148" s="155"/>
      <c r="D148" s="144" t="s">
        <v>131</v>
      </c>
      <c r="E148" s="156" t="s">
        <v>1</v>
      </c>
      <c r="F148" s="157" t="s">
        <v>675</v>
      </c>
      <c r="H148" s="158">
        <v>18.399999999999999</v>
      </c>
      <c r="I148" s="159"/>
      <c r="L148" s="155"/>
      <c r="M148" s="160"/>
      <c r="T148" s="161"/>
      <c r="AT148" s="156" t="s">
        <v>131</v>
      </c>
      <c r="AU148" s="156" t="s">
        <v>81</v>
      </c>
      <c r="AV148" s="13" t="s">
        <v>134</v>
      </c>
      <c r="AW148" s="13" t="s">
        <v>30</v>
      </c>
      <c r="AX148" s="13" t="s">
        <v>71</v>
      </c>
      <c r="AY148" s="156" t="s">
        <v>120</v>
      </c>
    </row>
    <row r="149" spans="2:65" s="14" customFormat="1">
      <c r="B149" s="162"/>
      <c r="D149" s="144" t="s">
        <v>131</v>
      </c>
      <c r="E149" s="163" t="s">
        <v>1</v>
      </c>
      <c r="F149" s="164" t="s">
        <v>135</v>
      </c>
      <c r="H149" s="165">
        <v>18.399999999999999</v>
      </c>
      <c r="I149" s="166"/>
      <c r="L149" s="162"/>
      <c r="M149" s="167"/>
      <c r="T149" s="168"/>
      <c r="AT149" s="163" t="s">
        <v>131</v>
      </c>
      <c r="AU149" s="163" t="s">
        <v>81</v>
      </c>
      <c r="AV149" s="14" t="s">
        <v>127</v>
      </c>
      <c r="AW149" s="14" t="s">
        <v>30</v>
      </c>
      <c r="AX149" s="14" t="s">
        <v>79</v>
      </c>
      <c r="AY149" s="163" t="s">
        <v>120</v>
      </c>
    </row>
    <row r="150" spans="2:65" s="1" customFormat="1" ht="24.2" customHeight="1">
      <c r="B150" s="31"/>
      <c r="C150" s="131" t="s">
        <v>160</v>
      </c>
      <c r="D150" s="131" t="s">
        <v>122</v>
      </c>
      <c r="E150" s="132" t="s">
        <v>676</v>
      </c>
      <c r="F150" s="133" t="s">
        <v>677</v>
      </c>
      <c r="G150" s="134" t="s">
        <v>180</v>
      </c>
      <c r="H150" s="135">
        <v>6.4</v>
      </c>
      <c r="I150" s="136"/>
      <c r="J150" s="137">
        <f>ROUND(I150*H150,2)</f>
        <v>0</v>
      </c>
      <c r="K150" s="133" t="s">
        <v>126</v>
      </c>
      <c r="L150" s="31"/>
      <c r="M150" s="138" t="s">
        <v>1</v>
      </c>
      <c r="N150" s="139" t="s">
        <v>39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127</v>
      </c>
      <c r="AT150" s="142" t="s">
        <v>122</v>
      </c>
      <c r="AU150" s="142" t="s">
        <v>81</v>
      </c>
      <c r="AY150" s="16" t="s">
        <v>120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79</v>
      </c>
      <c r="BK150" s="143">
        <f>ROUND(I150*H150,2)</f>
        <v>0</v>
      </c>
      <c r="BL150" s="16" t="s">
        <v>127</v>
      </c>
      <c r="BM150" s="142" t="s">
        <v>678</v>
      </c>
    </row>
    <row r="151" spans="2:65" s="1" customFormat="1" ht="29.25">
      <c r="B151" s="31"/>
      <c r="D151" s="144" t="s">
        <v>129</v>
      </c>
      <c r="F151" s="145" t="s">
        <v>679</v>
      </c>
      <c r="I151" s="146"/>
      <c r="L151" s="31"/>
      <c r="M151" s="147"/>
      <c r="T151" s="53"/>
      <c r="AT151" s="16" t="s">
        <v>129</v>
      </c>
      <c r="AU151" s="16" t="s">
        <v>81</v>
      </c>
    </row>
    <row r="152" spans="2:65" s="12" customFormat="1">
      <c r="B152" s="148"/>
      <c r="D152" s="144" t="s">
        <v>131</v>
      </c>
      <c r="E152" s="149" t="s">
        <v>1</v>
      </c>
      <c r="F152" s="150" t="s">
        <v>680</v>
      </c>
      <c r="H152" s="151">
        <v>6.4</v>
      </c>
      <c r="I152" s="152"/>
      <c r="L152" s="148"/>
      <c r="M152" s="153"/>
      <c r="T152" s="154"/>
      <c r="AT152" s="149" t="s">
        <v>131</v>
      </c>
      <c r="AU152" s="149" t="s">
        <v>81</v>
      </c>
      <c r="AV152" s="12" t="s">
        <v>81</v>
      </c>
      <c r="AW152" s="12" t="s">
        <v>30</v>
      </c>
      <c r="AX152" s="12" t="s">
        <v>71</v>
      </c>
      <c r="AY152" s="149" t="s">
        <v>120</v>
      </c>
    </row>
    <row r="153" spans="2:65" s="14" customFormat="1">
      <c r="B153" s="162"/>
      <c r="D153" s="144" t="s">
        <v>131</v>
      </c>
      <c r="E153" s="163" t="s">
        <v>1</v>
      </c>
      <c r="F153" s="164" t="s">
        <v>135</v>
      </c>
      <c r="H153" s="165">
        <v>6.4</v>
      </c>
      <c r="I153" s="166"/>
      <c r="L153" s="162"/>
      <c r="M153" s="167"/>
      <c r="T153" s="168"/>
      <c r="AT153" s="163" t="s">
        <v>131</v>
      </c>
      <c r="AU153" s="163" t="s">
        <v>81</v>
      </c>
      <c r="AV153" s="14" t="s">
        <v>127</v>
      </c>
      <c r="AW153" s="14" t="s">
        <v>30</v>
      </c>
      <c r="AX153" s="14" t="s">
        <v>79</v>
      </c>
      <c r="AY153" s="163" t="s">
        <v>120</v>
      </c>
    </row>
    <row r="154" spans="2:65" s="1" customFormat="1" ht="24.2" customHeight="1">
      <c r="B154" s="31"/>
      <c r="C154" s="131" t="s">
        <v>168</v>
      </c>
      <c r="D154" s="131" t="s">
        <v>122</v>
      </c>
      <c r="E154" s="132" t="s">
        <v>681</v>
      </c>
      <c r="F154" s="133" t="s">
        <v>682</v>
      </c>
      <c r="G154" s="134" t="s">
        <v>125</v>
      </c>
      <c r="H154" s="135">
        <v>12</v>
      </c>
      <c r="I154" s="136"/>
      <c r="J154" s="137">
        <f>ROUND(I154*H154,2)</f>
        <v>0</v>
      </c>
      <c r="K154" s="133" t="s">
        <v>126</v>
      </c>
      <c r="L154" s="31"/>
      <c r="M154" s="138" t="s">
        <v>1</v>
      </c>
      <c r="N154" s="139" t="s">
        <v>39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127</v>
      </c>
      <c r="AT154" s="142" t="s">
        <v>122</v>
      </c>
      <c r="AU154" s="142" t="s">
        <v>81</v>
      </c>
      <c r="AY154" s="16" t="s">
        <v>120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79</v>
      </c>
      <c r="BK154" s="143">
        <f>ROUND(I154*H154,2)</f>
        <v>0</v>
      </c>
      <c r="BL154" s="16" t="s">
        <v>127</v>
      </c>
      <c r="BM154" s="142" t="s">
        <v>683</v>
      </c>
    </row>
    <row r="155" spans="2:65" s="1" customFormat="1" ht="19.5">
      <c r="B155" s="31"/>
      <c r="D155" s="144" t="s">
        <v>129</v>
      </c>
      <c r="F155" s="145" t="s">
        <v>684</v>
      </c>
      <c r="I155" s="146"/>
      <c r="L155" s="31"/>
      <c r="M155" s="147"/>
      <c r="T155" s="53"/>
      <c r="AT155" s="16" t="s">
        <v>129</v>
      </c>
      <c r="AU155" s="16" t="s">
        <v>81</v>
      </c>
    </row>
    <row r="156" spans="2:65" s="12" customFormat="1">
      <c r="B156" s="148"/>
      <c r="D156" s="144" t="s">
        <v>131</v>
      </c>
      <c r="E156" s="149" t="s">
        <v>1</v>
      </c>
      <c r="F156" s="150" t="s">
        <v>685</v>
      </c>
      <c r="H156" s="151">
        <v>12</v>
      </c>
      <c r="I156" s="152"/>
      <c r="L156" s="148"/>
      <c r="M156" s="153"/>
      <c r="T156" s="154"/>
      <c r="AT156" s="149" t="s">
        <v>131</v>
      </c>
      <c r="AU156" s="149" t="s">
        <v>81</v>
      </c>
      <c r="AV156" s="12" t="s">
        <v>81</v>
      </c>
      <c r="AW156" s="12" t="s">
        <v>30</v>
      </c>
      <c r="AX156" s="12" t="s">
        <v>71</v>
      </c>
      <c r="AY156" s="149" t="s">
        <v>120</v>
      </c>
    </row>
    <row r="157" spans="2:65" s="14" customFormat="1">
      <c r="B157" s="162"/>
      <c r="D157" s="144" t="s">
        <v>131</v>
      </c>
      <c r="E157" s="163" t="s">
        <v>1</v>
      </c>
      <c r="F157" s="164" t="s">
        <v>135</v>
      </c>
      <c r="H157" s="165">
        <v>12</v>
      </c>
      <c r="I157" s="166"/>
      <c r="L157" s="162"/>
      <c r="M157" s="167"/>
      <c r="T157" s="168"/>
      <c r="AT157" s="163" t="s">
        <v>131</v>
      </c>
      <c r="AU157" s="163" t="s">
        <v>81</v>
      </c>
      <c r="AV157" s="14" t="s">
        <v>127</v>
      </c>
      <c r="AW157" s="14" t="s">
        <v>30</v>
      </c>
      <c r="AX157" s="14" t="s">
        <v>79</v>
      </c>
      <c r="AY157" s="163" t="s">
        <v>120</v>
      </c>
    </row>
    <row r="158" spans="2:65" s="1" customFormat="1" ht="24.2" customHeight="1">
      <c r="B158" s="31"/>
      <c r="C158" s="131" t="s">
        <v>177</v>
      </c>
      <c r="D158" s="131" t="s">
        <v>122</v>
      </c>
      <c r="E158" s="132" t="s">
        <v>259</v>
      </c>
      <c r="F158" s="133" t="s">
        <v>260</v>
      </c>
      <c r="G158" s="134" t="s">
        <v>125</v>
      </c>
      <c r="H158" s="135">
        <v>3200</v>
      </c>
      <c r="I158" s="136"/>
      <c r="J158" s="137">
        <f>ROUND(I158*H158,2)</f>
        <v>0</v>
      </c>
      <c r="K158" s="133" t="s">
        <v>126</v>
      </c>
      <c r="L158" s="31"/>
      <c r="M158" s="138" t="s">
        <v>1</v>
      </c>
      <c r="N158" s="139" t="s">
        <v>39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127</v>
      </c>
      <c r="AT158" s="142" t="s">
        <v>122</v>
      </c>
      <c r="AU158" s="142" t="s">
        <v>81</v>
      </c>
      <c r="AY158" s="16" t="s">
        <v>120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79</v>
      </c>
      <c r="BK158" s="143">
        <f>ROUND(I158*H158,2)</f>
        <v>0</v>
      </c>
      <c r="BL158" s="16" t="s">
        <v>127</v>
      </c>
      <c r="BM158" s="142" t="s">
        <v>686</v>
      </c>
    </row>
    <row r="159" spans="2:65" s="1" customFormat="1" ht="19.5">
      <c r="B159" s="31"/>
      <c r="D159" s="144" t="s">
        <v>129</v>
      </c>
      <c r="F159" s="145" t="s">
        <v>262</v>
      </c>
      <c r="I159" s="146"/>
      <c r="L159" s="31"/>
      <c r="M159" s="147"/>
      <c r="T159" s="53"/>
      <c r="AT159" s="16" t="s">
        <v>129</v>
      </c>
      <c r="AU159" s="16" t="s">
        <v>81</v>
      </c>
    </row>
    <row r="160" spans="2:65" s="12" customFormat="1">
      <c r="B160" s="148"/>
      <c r="D160" s="144" t="s">
        <v>131</v>
      </c>
      <c r="E160" s="149" t="s">
        <v>1</v>
      </c>
      <c r="F160" s="150" t="s">
        <v>687</v>
      </c>
      <c r="H160" s="151">
        <v>1400</v>
      </c>
      <c r="I160" s="152"/>
      <c r="L160" s="148"/>
      <c r="M160" s="153"/>
      <c r="T160" s="154"/>
      <c r="AT160" s="149" t="s">
        <v>131</v>
      </c>
      <c r="AU160" s="149" t="s">
        <v>81</v>
      </c>
      <c r="AV160" s="12" t="s">
        <v>81</v>
      </c>
      <c r="AW160" s="12" t="s">
        <v>30</v>
      </c>
      <c r="AX160" s="12" t="s">
        <v>71</v>
      </c>
      <c r="AY160" s="149" t="s">
        <v>120</v>
      </c>
    </row>
    <row r="161" spans="2:65" s="13" customFormat="1" ht="33.75">
      <c r="B161" s="155"/>
      <c r="D161" s="144" t="s">
        <v>131</v>
      </c>
      <c r="E161" s="156" t="s">
        <v>1</v>
      </c>
      <c r="F161" s="157" t="s">
        <v>688</v>
      </c>
      <c r="H161" s="158">
        <v>1400</v>
      </c>
      <c r="I161" s="159"/>
      <c r="L161" s="155"/>
      <c r="M161" s="160"/>
      <c r="T161" s="161"/>
      <c r="AT161" s="156" t="s">
        <v>131</v>
      </c>
      <c r="AU161" s="156" t="s">
        <v>81</v>
      </c>
      <c r="AV161" s="13" t="s">
        <v>134</v>
      </c>
      <c r="AW161" s="13" t="s">
        <v>30</v>
      </c>
      <c r="AX161" s="13" t="s">
        <v>71</v>
      </c>
      <c r="AY161" s="156" t="s">
        <v>120</v>
      </c>
    </row>
    <row r="162" spans="2:65" s="12" customFormat="1">
      <c r="B162" s="148"/>
      <c r="D162" s="144" t="s">
        <v>131</v>
      </c>
      <c r="E162" s="149" t="s">
        <v>1</v>
      </c>
      <c r="F162" s="150" t="s">
        <v>689</v>
      </c>
      <c r="H162" s="151">
        <v>600</v>
      </c>
      <c r="I162" s="152"/>
      <c r="L162" s="148"/>
      <c r="M162" s="153"/>
      <c r="T162" s="154"/>
      <c r="AT162" s="149" t="s">
        <v>131</v>
      </c>
      <c r="AU162" s="149" t="s">
        <v>81</v>
      </c>
      <c r="AV162" s="12" t="s">
        <v>81</v>
      </c>
      <c r="AW162" s="12" t="s">
        <v>30</v>
      </c>
      <c r="AX162" s="12" t="s">
        <v>71</v>
      </c>
      <c r="AY162" s="149" t="s">
        <v>120</v>
      </c>
    </row>
    <row r="163" spans="2:65" s="13" customFormat="1" ht="22.5">
      <c r="B163" s="155"/>
      <c r="D163" s="144" t="s">
        <v>131</v>
      </c>
      <c r="E163" s="156" t="s">
        <v>1</v>
      </c>
      <c r="F163" s="157" t="s">
        <v>690</v>
      </c>
      <c r="H163" s="158">
        <v>600</v>
      </c>
      <c r="I163" s="159"/>
      <c r="L163" s="155"/>
      <c r="M163" s="160"/>
      <c r="T163" s="161"/>
      <c r="AT163" s="156" t="s">
        <v>131</v>
      </c>
      <c r="AU163" s="156" t="s">
        <v>81</v>
      </c>
      <c r="AV163" s="13" t="s">
        <v>134</v>
      </c>
      <c r="AW163" s="13" t="s">
        <v>30</v>
      </c>
      <c r="AX163" s="13" t="s">
        <v>71</v>
      </c>
      <c r="AY163" s="156" t="s">
        <v>120</v>
      </c>
    </row>
    <row r="164" spans="2:65" s="12" customFormat="1">
      <c r="B164" s="148"/>
      <c r="D164" s="144" t="s">
        <v>131</v>
      </c>
      <c r="E164" s="149" t="s">
        <v>1</v>
      </c>
      <c r="F164" s="150" t="s">
        <v>691</v>
      </c>
      <c r="H164" s="151">
        <v>1200</v>
      </c>
      <c r="I164" s="152"/>
      <c r="L164" s="148"/>
      <c r="M164" s="153"/>
      <c r="T164" s="154"/>
      <c r="AT164" s="149" t="s">
        <v>131</v>
      </c>
      <c r="AU164" s="149" t="s">
        <v>81</v>
      </c>
      <c r="AV164" s="12" t="s">
        <v>81</v>
      </c>
      <c r="AW164" s="12" t="s">
        <v>30</v>
      </c>
      <c r="AX164" s="12" t="s">
        <v>71</v>
      </c>
      <c r="AY164" s="149" t="s">
        <v>120</v>
      </c>
    </row>
    <row r="165" spans="2:65" s="13" customFormat="1" ht="33.75">
      <c r="B165" s="155"/>
      <c r="D165" s="144" t="s">
        <v>131</v>
      </c>
      <c r="E165" s="156" t="s">
        <v>1</v>
      </c>
      <c r="F165" s="157" t="s">
        <v>692</v>
      </c>
      <c r="H165" s="158">
        <v>1200</v>
      </c>
      <c r="I165" s="159"/>
      <c r="L165" s="155"/>
      <c r="M165" s="160"/>
      <c r="T165" s="161"/>
      <c r="AT165" s="156" t="s">
        <v>131</v>
      </c>
      <c r="AU165" s="156" t="s">
        <v>81</v>
      </c>
      <c r="AV165" s="13" t="s">
        <v>134</v>
      </c>
      <c r="AW165" s="13" t="s">
        <v>30</v>
      </c>
      <c r="AX165" s="13" t="s">
        <v>71</v>
      </c>
      <c r="AY165" s="156" t="s">
        <v>120</v>
      </c>
    </row>
    <row r="166" spans="2:65" s="14" customFormat="1">
      <c r="B166" s="162"/>
      <c r="D166" s="144" t="s">
        <v>131</v>
      </c>
      <c r="E166" s="163" t="s">
        <v>1</v>
      </c>
      <c r="F166" s="164" t="s">
        <v>135</v>
      </c>
      <c r="H166" s="165">
        <v>3200</v>
      </c>
      <c r="I166" s="166"/>
      <c r="L166" s="162"/>
      <c r="M166" s="167"/>
      <c r="T166" s="168"/>
      <c r="AT166" s="163" t="s">
        <v>131</v>
      </c>
      <c r="AU166" s="163" t="s">
        <v>81</v>
      </c>
      <c r="AV166" s="14" t="s">
        <v>127</v>
      </c>
      <c r="AW166" s="14" t="s">
        <v>30</v>
      </c>
      <c r="AX166" s="14" t="s">
        <v>79</v>
      </c>
      <c r="AY166" s="163" t="s">
        <v>120</v>
      </c>
    </row>
    <row r="167" spans="2:65" s="1" customFormat="1" ht="24.2" customHeight="1">
      <c r="B167" s="31"/>
      <c r="C167" s="131" t="s">
        <v>185</v>
      </c>
      <c r="D167" s="131" t="s">
        <v>122</v>
      </c>
      <c r="E167" s="132" t="s">
        <v>437</v>
      </c>
      <c r="F167" s="133" t="s">
        <v>438</v>
      </c>
      <c r="G167" s="134" t="s">
        <v>125</v>
      </c>
      <c r="H167" s="135">
        <v>20</v>
      </c>
      <c r="I167" s="136"/>
      <c r="J167" s="137">
        <f>ROUND(I167*H167,2)</f>
        <v>0</v>
      </c>
      <c r="K167" s="133" t="s">
        <v>126</v>
      </c>
      <c r="L167" s="31"/>
      <c r="M167" s="138" t="s">
        <v>1</v>
      </c>
      <c r="N167" s="139" t="s">
        <v>39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127</v>
      </c>
      <c r="AT167" s="142" t="s">
        <v>122</v>
      </c>
      <c r="AU167" s="142" t="s">
        <v>81</v>
      </c>
      <c r="AY167" s="16" t="s">
        <v>120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79</v>
      </c>
      <c r="BK167" s="143">
        <f>ROUND(I167*H167,2)</f>
        <v>0</v>
      </c>
      <c r="BL167" s="16" t="s">
        <v>127</v>
      </c>
      <c r="BM167" s="142" t="s">
        <v>693</v>
      </c>
    </row>
    <row r="168" spans="2:65" s="1" customFormat="1" ht="19.5">
      <c r="B168" s="31"/>
      <c r="D168" s="144" t="s">
        <v>129</v>
      </c>
      <c r="F168" s="145" t="s">
        <v>440</v>
      </c>
      <c r="I168" s="146"/>
      <c r="L168" s="31"/>
      <c r="M168" s="147"/>
      <c r="T168" s="53"/>
      <c r="AT168" s="16" t="s">
        <v>129</v>
      </c>
      <c r="AU168" s="16" t="s">
        <v>81</v>
      </c>
    </row>
    <row r="169" spans="2:65" s="12" customFormat="1">
      <c r="B169" s="148"/>
      <c r="D169" s="144" t="s">
        <v>131</v>
      </c>
      <c r="E169" s="149" t="s">
        <v>1</v>
      </c>
      <c r="F169" s="150" t="s">
        <v>685</v>
      </c>
      <c r="H169" s="151">
        <v>12</v>
      </c>
      <c r="I169" s="152"/>
      <c r="L169" s="148"/>
      <c r="M169" s="153"/>
      <c r="T169" s="154"/>
      <c r="AT169" s="149" t="s">
        <v>131</v>
      </c>
      <c r="AU169" s="149" t="s">
        <v>81</v>
      </c>
      <c r="AV169" s="12" t="s">
        <v>81</v>
      </c>
      <c r="AW169" s="12" t="s">
        <v>30</v>
      </c>
      <c r="AX169" s="12" t="s">
        <v>71</v>
      </c>
      <c r="AY169" s="149" t="s">
        <v>120</v>
      </c>
    </row>
    <row r="170" spans="2:65" s="13" customFormat="1">
      <c r="B170" s="155"/>
      <c r="D170" s="144" t="s">
        <v>131</v>
      </c>
      <c r="E170" s="156" t="s">
        <v>1</v>
      </c>
      <c r="F170" s="157" t="s">
        <v>694</v>
      </c>
      <c r="H170" s="158">
        <v>12</v>
      </c>
      <c r="I170" s="159"/>
      <c r="L170" s="155"/>
      <c r="M170" s="160"/>
      <c r="T170" s="161"/>
      <c r="AT170" s="156" t="s">
        <v>131</v>
      </c>
      <c r="AU170" s="156" t="s">
        <v>81</v>
      </c>
      <c r="AV170" s="13" t="s">
        <v>134</v>
      </c>
      <c r="AW170" s="13" t="s">
        <v>30</v>
      </c>
      <c r="AX170" s="13" t="s">
        <v>71</v>
      </c>
      <c r="AY170" s="156" t="s">
        <v>120</v>
      </c>
    </row>
    <row r="171" spans="2:65" s="12" customFormat="1">
      <c r="B171" s="148"/>
      <c r="D171" s="144" t="s">
        <v>131</v>
      </c>
      <c r="E171" s="149" t="s">
        <v>1</v>
      </c>
      <c r="F171" s="150" t="s">
        <v>177</v>
      </c>
      <c r="H171" s="151">
        <v>8</v>
      </c>
      <c r="I171" s="152"/>
      <c r="L171" s="148"/>
      <c r="M171" s="153"/>
      <c r="T171" s="154"/>
      <c r="AT171" s="149" t="s">
        <v>131</v>
      </c>
      <c r="AU171" s="149" t="s">
        <v>81</v>
      </c>
      <c r="AV171" s="12" t="s">
        <v>81</v>
      </c>
      <c r="AW171" s="12" t="s">
        <v>30</v>
      </c>
      <c r="AX171" s="12" t="s">
        <v>71</v>
      </c>
      <c r="AY171" s="149" t="s">
        <v>120</v>
      </c>
    </row>
    <row r="172" spans="2:65" s="13" customFormat="1">
      <c r="B172" s="155"/>
      <c r="D172" s="144" t="s">
        <v>131</v>
      </c>
      <c r="E172" s="156" t="s">
        <v>1</v>
      </c>
      <c r="F172" s="157" t="s">
        <v>695</v>
      </c>
      <c r="H172" s="158">
        <v>8</v>
      </c>
      <c r="I172" s="159"/>
      <c r="L172" s="155"/>
      <c r="M172" s="160"/>
      <c r="T172" s="161"/>
      <c r="AT172" s="156" t="s">
        <v>131</v>
      </c>
      <c r="AU172" s="156" t="s">
        <v>81</v>
      </c>
      <c r="AV172" s="13" t="s">
        <v>134</v>
      </c>
      <c r="AW172" s="13" t="s">
        <v>30</v>
      </c>
      <c r="AX172" s="13" t="s">
        <v>71</v>
      </c>
      <c r="AY172" s="156" t="s">
        <v>120</v>
      </c>
    </row>
    <row r="173" spans="2:65" s="14" customFormat="1">
      <c r="B173" s="162"/>
      <c r="D173" s="144" t="s">
        <v>131</v>
      </c>
      <c r="E173" s="163" t="s">
        <v>1</v>
      </c>
      <c r="F173" s="164" t="s">
        <v>135</v>
      </c>
      <c r="H173" s="165">
        <v>20</v>
      </c>
      <c r="I173" s="166"/>
      <c r="L173" s="162"/>
      <c r="M173" s="167"/>
      <c r="T173" s="168"/>
      <c r="AT173" s="163" t="s">
        <v>131</v>
      </c>
      <c r="AU173" s="163" t="s">
        <v>81</v>
      </c>
      <c r="AV173" s="14" t="s">
        <v>127</v>
      </c>
      <c r="AW173" s="14" t="s">
        <v>30</v>
      </c>
      <c r="AX173" s="14" t="s">
        <v>79</v>
      </c>
      <c r="AY173" s="163" t="s">
        <v>120</v>
      </c>
    </row>
    <row r="174" spans="2:65" s="11" customFormat="1" ht="22.9" customHeight="1">
      <c r="B174" s="119"/>
      <c r="D174" s="120" t="s">
        <v>70</v>
      </c>
      <c r="E174" s="129" t="s">
        <v>81</v>
      </c>
      <c r="F174" s="129" t="s">
        <v>458</v>
      </c>
      <c r="I174" s="122"/>
      <c r="J174" s="130">
        <f>BK174</f>
        <v>0</v>
      </c>
      <c r="L174" s="119"/>
      <c r="M174" s="124"/>
      <c r="P174" s="125">
        <f>SUM(P175:P190)</f>
        <v>0</v>
      </c>
      <c r="R174" s="125">
        <f>SUM(R175:R190)</f>
        <v>8.1702175496858001</v>
      </c>
      <c r="T174" s="126">
        <f>SUM(T175:T190)</f>
        <v>0</v>
      </c>
      <c r="AR174" s="120" t="s">
        <v>79</v>
      </c>
      <c r="AT174" s="127" t="s">
        <v>70</v>
      </c>
      <c r="AU174" s="127" t="s">
        <v>79</v>
      </c>
      <c r="AY174" s="120" t="s">
        <v>120</v>
      </c>
      <c r="BK174" s="128">
        <f>SUM(BK175:BK190)</f>
        <v>0</v>
      </c>
    </row>
    <row r="175" spans="2:65" s="1" customFormat="1" ht="24.2" customHeight="1">
      <c r="B175" s="31"/>
      <c r="C175" s="131" t="s">
        <v>192</v>
      </c>
      <c r="D175" s="131" t="s">
        <v>122</v>
      </c>
      <c r="E175" s="132" t="s">
        <v>696</v>
      </c>
      <c r="F175" s="133" t="s">
        <v>697</v>
      </c>
      <c r="G175" s="134" t="s">
        <v>180</v>
      </c>
      <c r="H175" s="135">
        <v>3.2</v>
      </c>
      <c r="I175" s="136"/>
      <c r="J175" s="137">
        <f>ROUND(I175*H175,2)</f>
        <v>0</v>
      </c>
      <c r="K175" s="133" t="s">
        <v>126</v>
      </c>
      <c r="L175" s="31"/>
      <c r="M175" s="138" t="s">
        <v>1</v>
      </c>
      <c r="N175" s="139" t="s">
        <v>39</v>
      </c>
      <c r="P175" s="140">
        <f>O175*H175</f>
        <v>0</v>
      </c>
      <c r="Q175" s="140">
        <v>2.5018722040000001</v>
      </c>
      <c r="R175" s="140">
        <f>Q175*H175</f>
        <v>8.0059910528000007</v>
      </c>
      <c r="S175" s="140">
        <v>0</v>
      </c>
      <c r="T175" s="141">
        <f>S175*H175</f>
        <v>0</v>
      </c>
      <c r="AR175" s="142" t="s">
        <v>127</v>
      </c>
      <c r="AT175" s="142" t="s">
        <v>122</v>
      </c>
      <c r="AU175" s="142" t="s">
        <v>81</v>
      </c>
      <c r="AY175" s="16" t="s">
        <v>120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79</v>
      </c>
      <c r="BK175" s="143">
        <f>ROUND(I175*H175,2)</f>
        <v>0</v>
      </c>
      <c r="BL175" s="16" t="s">
        <v>127</v>
      </c>
      <c r="BM175" s="142" t="s">
        <v>698</v>
      </c>
    </row>
    <row r="176" spans="2:65" s="1" customFormat="1" ht="19.5">
      <c r="B176" s="31"/>
      <c r="D176" s="144" t="s">
        <v>129</v>
      </c>
      <c r="F176" s="145" t="s">
        <v>699</v>
      </c>
      <c r="I176" s="146"/>
      <c r="L176" s="31"/>
      <c r="M176" s="147"/>
      <c r="T176" s="53"/>
      <c r="AT176" s="16" t="s">
        <v>129</v>
      </c>
      <c r="AU176" s="16" t="s">
        <v>81</v>
      </c>
    </row>
    <row r="177" spans="2:65" s="12" customFormat="1">
      <c r="B177" s="148"/>
      <c r="D177" s="144" t="s">
        <v>131</v>
      </c>
      <c r="E177" s="149" t="s">
        <v>1</v>
      </c>
      <c r="F177" s="150" t="s">
        <v>700</v>
      </c>
      <c r="H177" s="151">
        <v>3.2</v>
      </c>
      <c r="I177" s="152"/>
      <c r="L177" s="148"/>
      <c r="M177" s="153"/>
      <c r="T177" s="154"/>
      <c r="AT177" s="149" t="s">
        <v>131</v>
      </c>
      <c r="AU177" s="149" t="s">
        <v>81</v>
      </c>
      <c r="AV177" s="12" t="s">
        <v>81</v>
      </c>
      <c r="AW177" s="12" t="s">
        <v>30</v>
      </c>
      <c r="AX177" s="12" t="s">
        <v>71</v>
      </c>
      <c r="AY177" s="149" t="s">
        <v>120</v>
      </c>
    </row>
    <row r="178" spans="2:65" s="13" customFormat="1">
      <c r="B178" s="155"/>
      <c r="D178" s="144" t="s">
        <v>131</v>
      </c>
      <c r="E178" s="156" t="s">
        <v>1</v>
      </c>
      <c r="F178" s="157" t="s">
        <v>666</v>
      </c>
      <c r="H178" s="158">
        <v>3.2</v>
      </c>
      <c r="I178" s="159"/>
      <c r="L178" s="155"/>
      <c r="M178" s="160"/>
      <c r="T178" s="161"/>
      <c r="AT178" s="156" t="s">
        <v>131</v>
      </c>
      <c r="AU178" s="156" t="s">
        <v>81</v>
      </c>
      <c r="AV178" s="13" t="s">
        <v>134</v>
      </c>
      <c r="AW178" s="13" t="s">
        <v>30</v>
      </c>
      <c r="AX178" s="13" t="s">
        <v>71</v>
      </c>
      <c r="AY178" s="156" t="s">
        <v>120</v>
      </c>
    </row>
    <row r="179" spans="2:65" s="14" customFormat="1">
      <c r="B179" s="162"/>
      <c r="D179" s="144" t="s">
        <v>131</v>
      </c>
      <c r="E179" s="163" t="s">
        <v>1</v>
      </c>
      <c r="F179" s="164" t="s">
        <v>135</v>
      </c>
      <c r="H179" s="165">
        <v>3.2</v>
      </c>
      <c r="I179" s="166"/>
      <c r="L179" s="162"/>
      <c r="M179" s="167"/>
      <c r="T179" s="168"/>
      <c r="AT179" s="163" t="s">
        <v>131</v>
      </c>
      <c r="AU179" s="163" t="s">
        <v>81</v>
      </c>
      <c r="AV179" s="14" t="s">
        <v>127</v>
      </c>
      <c r="AW179" s="14" t="s">
        <v>30</v>
      </c>
      <c r="AX179" s="14" t="s">
        <v>79</v>
      </c>
      <c r="AY179" s="163" t="s">
        <v>120</v>
      </c>
    </row>
    <row r="180" spans="2:65" s="1" customFormat="1" ht="16.5" customHeight="1">
      <c r="B180" s="31"/>
      <c r="C180" s="131" t="s">
        <v>203</v>
      </c>
      <c r="D180" s="131" t="s">
        <v>122</v>
      </c>
      <c r="E180" s="132" t="s">
        <v>701</v>
      </c>
      <c r="F180" s="133" t="s">
        <v>702</v>
      </c>
      <c r="G180" s="134" t="s">
        <v>125</v>
      </c>
      <c r="H180" s="135">
        <v>16</v>
      </c>
      <c r="I180" s="136"/>
      <c r="J180" s="137">
        <f>ROUND(I180*H180,2)</f>
        <v>0</v>
      </c>
      <c r="K180" s="133" t="s">
        <v>126</v>
      </c>
      <c r="L180" s="31"/>
      <c r="M180" s="138" t="s">
        <v>1</v>
      </c>
      <c r="N180" s="139" t="s">
        <v>39</v>
      </c>
      <c r="P180" s="140">
        <f>O180*H180</f>
        <v>0</v>
      </c>
      <c r="Q180" s="140">
        <v>2.6919000000000001E-3</v>
      </c>
      <c r="R180" s="140">
        <f>Q180*H180</f>
        <v>4.3070400000000002E-2</v>
      </c>
      <c r="S180" s="140">
        <v>0</v>
      </c>
      <c r="T180" s="141">
        <f>S180*H180</f>
        <v>0</v>
      </c>
      <c r="AR180" s="142" t="s">
        <v>127</v>
      </c>
      <c r="AT180" s="142" t="s">
        <v>122</v>
      </c>
      <c r="AU180" s="142" t="s">
        <v>81</v>
      </c>
      <c r="AY180" s="16" t="s">
        <v>120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79</v>
      </c>
      <c r="BK180" s="143">
        <f>ROUND(I180*H180,2)</f>
        <v>0</v>
      </c>
      <c r="BL180" s="16" t="s">
        <v>127</v>
      </c>
      <c r="BM180" s="142" t="s">
        <v>703</v>
      </c>
    </row>
    <row r="181" spans="2:65" s="1" customFormat="1">
      <c r="B181" s="31"/>
      <c r="D181" s="144" t="s">
        <v>129</v>
      </c>
      <c r="F181" s="145" t="s">
        <v>704</v>
      </c>
      <c r="I181" s="146"/>
      <c r="L181" s="31"/>
      <c r="M181" s="147"/>
      <c r="T181" s="53"/>
      <c r="AT181" s="16" t="s">
        <v>129</v>
      </c>
      <c r="AU181" s="16" t="s">
        <v>81</v>
      </c>
    </row>
    <row r="182" spans="2:65" s="12" customFormat="1">
      <c r="B182" s="148"/>
      <c r="D182" s="144" t="s">
        <v>131</v>
      </c>
      <c r="E182" s="149" t="s">
        <v>1</v>
      </c>
      <c r="F182" s="150" t="s">
        <v>705</v>
      </c>
      <c r="H182" s="151">
        <v>16</v>
      </c>
      <c r="I182" s="152"/>
      <c r="L182" s="148"/>
      <c r="M182" s="153"/>
      <c r="T182" s="154"/>
      <c r="AT182" s="149" t="s">
        <v>131</v>
      </c>
      <c r="AU182" s="149" t="s">
        <v>81</v>
      </c>
      <c r="AV182" s="12" t="s">
        <v>81</v>
      </c>
      <c r="AW182" s="12" t="s">
        <v>30</v>
      </c>
      <c r="AX182" s="12" t="s">
        <v>71</v>
      </c>
      <c r="AY182" s="149" t="s">
        <v>120</v>
      </c>
    </row>
    <row r="183" spans="2:65" s="14" customFormat="1">
      <c r="B183" s="162"/>
      <c r="D183" s="144" t="s">
        <v>131</v>
      </c>
      <c r="E183" s="163" t="s">
        <v>1</v>
      </c>
      <c r="F183" s="164" t="s">
        <v>135</v>
      </c>
      <c r="H183" s="165">
        <v>16</v>
      </c>
      <c r="I183" s="166"/>
      <c r="L183" s="162"/>
      <c r="M183" s="167"/>
      <c r="T183" s="168"/>
      <c r="AT183" s="163" t="s">
        <v>131</v>
      </c>
      <c r="AU183" s="163" t="s">
        <v>81</v>
      </c>
      <c r="AV183" s="14" t="s">
        <v>127</v>
      </c>
      <c r="AW183" s="14" t="s">
        <v>30</v>
      </c>
      <c r="AX183" s="14" t="s">
        <v>79</v>
      </c>
      <c r="AY183" s="163" t="s">
        <v>120</v>
      </c>
    </row>
    <row r="184" spans="2:65" s="1" customFormat="1" ht="16.5" customHeight="1">
      <c r="B184" s="31"/>
      <c r="C184" s="131" t="s">
        <v>8</v>
      </c>
      <c r="D184" s="131" t="s">
        <v>122</v>
      </c>
      <c r="E184" s="132" t="s">
        <v>706</v>
      </c>
      <c r="F184" s="133" t="s">
        <v>707</v>
      </c>
      <c r="G184" s="134" t="s">
        <v>125</v>
      </c>
      <c r="H184" s="135">
        <v>16</v>
      </c>
      <c r="I184" s="136"/>
      <c r="J184" s="137">
        <f>ROUND(I184*H184,2)</f>
        <v>0</v>
      </c>
      <c r="K184" s="133" t="s">
        <v>126</v>
      </c>
      <c r="L184" s="31"/>
      <c r="M184" s="138" t="s">
        <v>1</v>
      </c>
      <c r="N184" s="139" t="s">
        <v>39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127</v>
      </c>
      <c r="AT184" s="142" t="s">
        <v>122</v>
      </c>
      <c r="AU184" s="142" t="s">
        <v>81</v>
      </c>
      <c r="AY184" s="16" t="s">
        <v>120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79</v>
      </c>
      <c r="BK184" s="143">
        <f>ROUND(I184*H184,2)</f>
        <v>0</v>
      </c>
      <c r="BL184" s="16" t="s">
        <v>127</v>
      </c>
      <c r="BM184" s="142" t="s">
        <v>708</v>
      </c>
    </row>
    <row r="185" spans="2:65" s="1" customFormat="1">
      <c r="B185" s="31"/>
      <c r="D185" s="144" t="s">
        <v>129</v>
      </c>
      <c r="F185" s="145" t="s">
        <v>709</v>
      </c>
      <c r="I185" s="146"/>
      <c r="L185" s="31"/>
      <c r="M185" s="147"/>
      <c r="T185" s="53"/>
      <c r="AT185" s="16" t="s">
        <v>129</v>
      </c>
      <c r="AU185" s="16" t="s">
        <v>81</v>
      </c>
    </row>
    <row r="186" spans="2:65" s="1" customFormat="1" ht="16.5" customHeight="1">
      <c r="B186" s="31"/>
      <c r="C186" s="131" t="s">
        <v>216</v>
      </c>
      <c r="D186" s="131" t="s">
        <v>122</v>
      </c>
      <c r="E186" s="132" t="s">
        <v>710</v>
      </c>
      <c r="F186" s="133" t="s">
        <v>711</v>
      </c>
      <c r="G186" s="134" t="s">
        <v>334</v>
      </c>
      <c r="H186" s="135">
        <v>0.114</v>
      </c>
      <c r="I186" s="136"/>
      <c r="J186" s="137">
        <f>ROUND(I186*H186,2)</f>
        <v>0</v>
      </c>
      <c r="K186" s="133" t="s">
        <v>126</v>
      </c>
      <c r="L186" s="31"/>
      <c r="M186" s="138" t="s">
        <v>1</v>
      </c>
      <c r="N186" s="139" t="s">
        <v>39</v>
      </c>
      <c r="P186" s="140">
        <f>O186*H186</f>
        <v>0</v>
      </c>
      <c r="Q186" s="140">
        <v>1.0627727796999999</v>
      </c>
      <c r="R186" s="140">
        <f>Q186*H186</f>
        <v>0.12115609688579999</v>
      </c>
      <c r="S186" s="140">
        <v>0</v>
      </c>
      <c r="T186" s="141">
        <f>S186*H186</f>
        <v>0</v>
      </c>
      <c r="AR186" s="142" t="s">
        <v>127</v>
      </c>
      <c r="AT186" s="142" t="s">
        <v>122</v>
      </c>
      <c r="AU186" s="142" t="s">
        <v>81</v>
      </c>
      <c r="AY186" s="16" t="s">
        <v>120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6" t="s">
        <v>79</v>
      </c>
      <c r="BK186" s="143">
        <f>ROUND(I186*H186,2)</f>
        <v>0</v>
      </c>
      <c r="BL186" s="16" t="s">
        <v>127</v>
      </c>
      <c r="BM186" s="142" t="s">
        <v>712</v>
      </c>
    </row>
    <row r="187" spans="2:65" s="1" customFormat="1">
      <c r="B187" s="31"/>
      <c r="D187" s="144" t="s">
        <v>129</v>
      </c>
      <c r="F187" s="145" t="s">
        <v>713</v>
      </c>
      <c r="I187" s="146"/>
      <c r="L187" s="31"/>
      <c r="M187" s="147"/>
      <c r="T187" s="53"/>
      <c r="AT187" s="16" t="s">
        <v>129</v>
      </c>
      <c r="AU187" s="16" t="s">
        <v>81</v>
      </c>
    </row>
    <row r="188" spans="2:65" s="12" customFormat="1">
      <c r="B188" s="148"/>
      <c r="D188" s="144" t="s">
        <v>131</v>
      </c>
      <c r="E188" s="149" t="s">
        <v>1</v>
      </c>
      <c r="F188" s="150" t="s">
        <v>714</v>
      </c>
      <c r="H188" s="151">
        <v>0.114</v>
      </c>
      <c r="I188" s="152"/>
      <c r="L188" s="148"/>
      <c r="M188" s="153"/>
      <c r="T188" s="154"/>
      <c r="AT188" s="149" t="s">
        <v>131</v>
      </c>
      <c r="AU188" s="149" t="s">
        <v>81</v>
      </c>
      <c r="AV188" s="12" t="s">
        <v>81</v>
      </c>
      <c r="AW188" s="12" t="s">
        <v>30</v>
      </c>
      <c r="AX188" s="12" t="s">
        <v>71</v>
      </c>
      <c r="AY188" s="149" t="s">
        <v>120</v>
      </c>
    </row>
    <row r="189" spans="2:65" s="13" customFormat="1" ht="22.5">
      <c r="B189" s="155"/>
      <c r="D189" s="144" t="s">
        <v>131</v>
      </c>
      <c r="E189" s="156" t="s">
        <v>1</v>
      </c>
      <c r="F189" s="157" t="s">
        <v>715</v>
      </c>
      <c r="H189" s="158">
        <v>0.114</v>
      </c>
      <c r="I189" s="159"/>
      <c r="L189" s="155"/>
      <c r="M189" s="160"/>
      <c r="T189" s="161"/>
      <c r="AT189" s="156" t="s">
        <v>131</v>
      </c>
      <c r="AU189" s="156" t="s">
        <v>81</v>
      </c>
      <c r="AV189" s="13" t="s">
        <v>134</v>
      </c>
      <c r="AW189" s="13" t="s">
        <v>30</v>
      </c>
      <c r="AX189" s="13" t="s">
        <v>71</v>
      </c>
      <c r="AY189" s="156" t="s">
        <v>120</v>
      </c>
    </row>
    <row r="190" spans="2:65" s="14" customFormat="1">
      <c r="B190" s="162"/>
      <c r="D190" s="144" t="s">
        <v>131</v>
      </c>
      <c r="E190" s="163" t="s">
        <v>1</v>
      </c>
      <c r="F190" s="164" t="s">
        <v>135</v>
      </c>
      <c r="H190" s="165">
        <v>0.114</v>
      </c>
      <c r="I190" s="166"/>
      <c r="L190" s="162"/>
      <c r="M190" s="167"/>
      <c r="T190" s="168"/>
      <c r="AT190" s="163" t="s">
        <v>131</v>
      </c>
      <c r="AU190" s="163" t="s">
        <v>81</v>
      </c>
      <c r="AV190" s="14" t="s">
        <v>127</v>
      </c>
      <c r="AW190" s="14" t="s">
        <v>30</v>
      </c>
      <c r="AX190" s="14" t="s">
        <v>79</v>
      </c>
      <c r="AY190" s="163" t="s">
        <v>120</v>
      </c>
    </row>
    <row r="191" spans="2:65" s="11" customFormat="1" ht="22.9" customHeight="1">
      <c r="B191" s="119"/>
      <c r="D191" s="120" t="s">
        <v>70</v>
      </c>
      <c r="E191" s="129" t="s">
        <v>134</v>
      </c>
      <c r="F191" s="129" t="s">
        <v>469</v>
      </c>
      <c r="I191" s="122"/>
      <c r="J191" s="130">
        <f>BK191</f>
        <v>0</v>
      </c>
      <c r="L191" s="119"/>
      <c r="M191" s="124"/>
      <c r="P191" s="125">
        <f>SUM(P192:P196)</f>
        <v>0</v>
      </c>
      <c r="R191" s="125">
        <f>SUM(R192:R196)</f>
        <v>1.2649999999999999</v>
      </c>
      <c r="T191" s="126">
        <f>SUM(T192:T196)</f>
        <v>0</v>
      </c>
      <c r="AR191" s="120" t="s">
        <v>79</v>
      </c>
      <c r="AT191" s="127" t="s">
        <v>70</v>
      </c>
      <c r="AU191" s="127" t="s">
        <v>79</v>
      </c>
      <c r="AY191" s="120" t="s">
        <v>120</v>
      </c>
      <c r="BK191" s="128">
        <f>SUM(BK192:BK196)</f>
        <v>0</v>
      </c>
    </row>
    <row r="192" spans="2:65" s="1" customFormat="1" ht="24.2" customHeight="1">
      <c r="B192" s="31"/>
      <c r="C192" s="131" t="s">
        <v>221</v>
      </c>
      <c r="D192" s="131" t="s">
        <v>122</v>
      </c>
      <c r="E192" s="132" t="s">
        <v>716</v>
      </c>
      <c r="F192" s="133" t="s">
        <v>717</v>
      </c>
      <c r="G192" s="134" t="s">
        <v>138</v>
      </c>
      <c r="H192" s="135">
        <v>1</v>
      </c>
      <c r="I192" s="136"/>
      <c r="J192" s="137">
        <f>ROUND(I192*H192,2)</f>
        <v>0</v>
      </c>
      <c r="K192" s="133" t="s">
        <v>126</v>
      </c>
      <c r="L192" s="31"/>
      <c r="M192" s="138" t="s">
        <v>1</v>
      </c>
      <c r="N192" s="139" t="s">
        <v>39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127</v>
      </c>
      <c r="AT192" s="142" t="s">
        <v>122</v>
      </c>
      <c r="AU192" s="142" t="s">
        <v>81</v>
      </c>
      <c r="AY192" s="16" t="s">
        <v>120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79</v>
      </c>
      <c r="BK192" s="143">
        <f>ROUND(I192*H192,2)</f>
        <v>0</v>
      </c>
      <c r="BL192" s="16" t="s">
        <v>127</v>
      </c>
      <c r="BM192" s="142" t="s">
        <v>718</v>
      </c>
    </row>
    <row r="193" spans="2:65" s="1" customFormat="1" ht="19.5">
      <c r="B193" s="31"/>
      <c r="D193" s="144" t="s">
        <v>129</v>
      </c>
      <c r="F193" s="145" t="s">
        <v>719</v>
      </c>
      <c r="I193" s="146"/>
      <c r="L193" s="31"/>
      <c r="M193" s="147"/>
      <c r="T193" s="53"/>
      <c r="AT193" s="16" t="s">
        <v>129</v>
      </c>
      <c r="AU193" s="16" t="s">
        <v>81</v>
      </c>
    </row>
    <row r="194" spans="2:65" s="1" customFormat="1" ht="24.2" customHeight="1">
      <c r="B194" s="31"/>
      <c r="C194" s="170" t="s">
        <v>227</v>
      </c>
      <c r="D194" s="170" t="s">
        <v>302</v>
      </c>
      <c r="E194" s="171" t="s">
        <v>720</v>
      </c>
      <c r="F194" s="172" t="s">
        <v>721</v>
      </c>
      <c r="G194" s="173" t="s">
        <v>605</v>
      </c>
      <c r="H194" s="174">
        <v>1</v>
      </c>
      <c r="I194" s="175"/>
      <c r="J194" s="176">
        <f>ROUND(I194*H194,2)</f>
        <v>0</v>
      </c>
      <c r="K194" s="172" t="s">
        <v>1</v>
      </c>
      <c r="L194" s="177"/>
      <c r="M194" s="178" t="s">
        <v>1</v>
      </c>
      <c r="N194" s="179" t="s">
        <v>39</v>
      </c>
      <c r="P194" s="140">
        <f>O194*H194</f>
        <v>0</v>
      </c>
      <c r="Q194" s="140">
        <v>1.2649999999999999</v>
      </c>
      <c r="R194" s="140">
        <f>Q194*H194</f>
        <v>1.2649999999999999</v>
      </c>
      <c r="S194" s="140">
        <v>0</v>
      </c>
      <c r="T194" s="141">
        <f>S194*H194</f>
        <v>0</v>
      </c>
      <c r="AR194" s="142" t="s">
        <v>177</v>
      </c>
      <c r="AT194" s="142" t="s">
        <v>302</v>
      </c>
      <c r="AU194" s="142" t="s">
        <v>81</v>
      </c>
      <c r="AY194" s="16" t="s">
        <v>120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6" t="s">
        <v>79</v>
      </c>
      <c r="BK194" s="143">
        <f>ROUND(I194*H194,2)</f>
        <v>0</v>
      </c>
      <c r="BL194" s="16" t="s">
        <v>127</v>
      </c>
      <c r="BM194" s="142" t="s">
        <v>722</v>
      </c>
    </row>
    <row r="195" spans="2:65" s="1" customFormat="1">
      <c r="B195" s="31"/>
      <c r="D195" s="144" t="s">
        <v>129</v>
      </c>
      <c r="F195" s="145" t="s">
        <v>721</v>
      </c>
      <c r="I195" s="146"/>
      <c r="L195" s="31"/>
      <c r="M195" s="147"/>
      <c r="T195" s="53"/>
      <c r="AT195" s="16" t="s">
        <v>129</v>
      </c>
      <c r="AU195" s="16" t="s">
        <v>81</v>
      </c>
    </row>
    <row r="196" spans="2:65" s="1" customFormat="1" ht="29.25">
      <c r="B196" s="31"/>
      <c r="D196" s="144" t="s">
        <v>279</v>
      </c>
      <c r="F196" s="169" t="s">
        <v>723</v>
      </c>
      <c r="I196" s="146"/>
      <c r="L196" s="31"/>
      <c r="M196" s="147"/>
      <c r="T196" s="53"/>
      <c r="AT196" s="16" t="s">
        <v>279</v>
      </c>
      <c r="AU196" s="16" t="s">
        <v>81</v>
      </c>
    </row>
    <row r="197" spans="2:65" s="11" customFormat="1" ht="22.9" customHeight="1">
      <c r="B197" s="119"/>
      <c r="D197" s="120" t="s">
        <v>70</v>
      </c>
      <c r="E197" s="129" t="s">
        <v>185</v>
      </c>
      <c r="F197" s="129" t="s">
        <v>724</v>
      </c>
      <c r="I197" s="122"/>
      <c r="J197" s="130">
        <f>BK197</f>
        <v>0</v>
      </c>
      <c r="L197" s="119"/>
      <c r="M197" s="124"/>
      <c r="P197" s="125">
        <f>SUM(P198:P202)</f>
        <v>0</v>
      </c>
      <c r="R197" s="125">
        <f>SUM(R198:R202)</f>
        <v>0</v>
      </c>
      <c r="T197" s="126">
        <f>SUM(T198:T202)</f>
        <v>1.4880000000000001E-2</v>
      </c>
      <c r="AR197" s="120" t="s">
        <v>79</v>
      </c>
      <c r="AT197" s="127" t="s">
        <v>70</v>
      </c>
      <c r="AU197" s="127" t="s">
        <v>79</v>
      </c>
      <c r="AY197" s="120" t="s">
        <v>120</v>
      </c>
      <c r="BK197" s="128">
        <f>SUM(BK198:BK202)</f>
        <v>0</v>
      </c>
    </row>
    <row r="198" spans="2:65" s="1" customFormat="1" ht="24.2" customHeight="1">
      <c r="B198" s="31"/>
      <c r="C198" s="131" t="s">
        <v>237</v>
      </c>
      <c r="D198" s="131" t="s">
        <v>122</v>
      </c>
      <c r="E198" s="132" t="s">
        <v>725</v>
      </c>
      <c r="F198" s="133" t="s">
        <v>726</v>
      </c>
      <c r="G198" s="134" t="s">
        <v>376</v>
      </c>
      <c r="H198" s="135">
        <v>6</v>
      </c>
      <c r="I198" s="136"/>
      <c r="J198" s="137">
        <f>ROUND(I198*H198,2)</f>
        <v>0</v>
      </c>
      <c r="K198" s="133" t="s">
        <v>126</v>
      </c>
      <c r="L198" s="31"/>
      <c r="M198" s="138" t="s">
        <v>1</v>
      </c>
      <c r="N198" s="139" t="s">
        <v>39</v>
      </c>
      <c r="P198" s="140">
        <f>O198*H198</f>
        <v>0</v>
      </c>
      <c r="Q198" s="140">
        <v>0</v>
      </c>
      <c r="R198" s="140">
        <f>Q198*H198</f>
        <v>0</v>
      </c>
      <c r="S198" s="140">
        <v>2.48E-3</v>
      </c>
      <c r="T198" s="141">
        <f>S198*H198</f>
        <v>1.4880000000000001E-2</v>
      </c>
      <c r="AR198" s="142" t="s">
        <v>127</v>
      </c>
      <c r="AT198" s="142" t="s">
        <v>122</v>
      </c>
      <c r="AU198" s="142" t="s">
        <v>81</v>
      </c>
      <c r="AY198" s="16" t="s">
        <v>120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79</v>
      </c>
      <c r="BK198" s="143">
        <f>ROUND(I198*H198,2)</f>
        <v>0</v>
      </c>
      <c r="BL198" s="16" t="s">
        <v>127</v>
      </c>
      <c r="BM198" s="142" t="s">
        <v>727</v>
      </c>
    </row>
    <row r="199" spans="2:65" s="1" customFormat="1" ht="19.5">
      <c r="B199" s="31"/>
      <c r="D199" s="144" t="s">
        <v>129</v>
      </c>
      <c r="F199" s="145" t="s">
        <v>728</v>
      </c>
      <c r="I199" s="146"/>
      <c r="L199" s="31"/>
      <c r="M199" s="147"/>
      <c r="T199" s="53"/>
      <c r="AT199" s="16" t="s">
        <v>129</v>
      </c>
      <c r="AU199" s="16" t="s">
        <v>81</v>
      </c>
    </row>
    <row r="200" spans="2:65" s="12" customFormat="1">
      <c r="B200" s="148"/>
      <c r="D200" s="144" t="s">
        <v>131</v>
      </c>
      <c r="E200" s="149" t="s">
        <v>1</v>
      </c>
      <c r="F200" s="150" t="s">
        <v>729</v>
      </c>
      <c r="H200" s="151">
        <v>6</v>
      </c>
      <c r="I200" s="152"/>
      <c r="L200" s="148"/>
      <c r="M200" s="153"/>
      <c r="T200" s="154"/>
      <c r="AT200" s="149" t="s">
        <v>131</v>
      </c>
      <c r="AU200" s="149" t="s">
        <v>81</v>
      </c>
      <c r="AV200" s="12" t="s">
        <v>81</v>
      </c>
      <c r="AW200" s="12" t="s">
        <v>30</v>
      </c>
      <c r="AX200" s="12" t="s">
        <v>71</v>
      </c>
      <c r="AY200" s="149" t="s">
        <v>120</v>
      </c>
    </row>
    <row r="201" spans="2:65" s="13" customFormat="1">
      <c r="B201" s="155"/>
      <c r="D201" s="144" t="s">
        <v>131</v>
      </c>
      <c r="E201" s="156" t="s">
        <v>1</v>
      </c>
      <c r="F201" s="157" t="s">
        <v>730</v>
      </c>
      <c r="H201" s="158">
        <v>6</v>
      </c>
      <c r="I201" s="159"/>
      <c r="L201" s="155"/>
      <c r="M201" s="160"/>
      <c r="T201" s="161"/>
      <c r="AT201" s="156" t="s">
        <v>131</v>
      </c>
      <c r="AU201" s="156" t="s">
        <v>81</v>
      </c>
      <c r="AV201" s="13" t="s">
        <v>134</v>
      </c>
      <c r="AW201" s="13" t="s">
        <v>30</v>
      </c>
      <c r="AX201" s="13" t="s">
        <v>71</v>
      </c>
      <c r="AY201" s="156" t="s">
        <v>120</v>
      </c>
    </row>
    <row r="202" spans="2:65" s="14" customFormat="1">
      <c r="B202" s="162"/>
      <c r="D202" s="144" t="s">
        <v>131</v>
      </c>
      <c r="E202" s="163" t="s">
        <v>1</v>
      </c>
      <c r="F202" s="164" t="s">
        <v>135</v>
      </c>
      <c r="H202" s="165">
        <v>6</v>
      </c>
      <c r="I202" s="166"/>
      <c r="L202" s="162"/>
      <c r="M202" s="167"/>
      <c r="T202" s="168"/>
      <c r="AT202" s="163" t="s">
        <v>131</v>
      </c>
      <c r="AU202" s="163" t="s">
        <v>81</v>
      </c>
      <c r="AV202" s="14" t="s">
        <v>127</v>
      </c>
      <c r="AW202" s="14" t="s">
        <v>30</v>
      </c>
      <c r="AX202" s="14" t="s">
        <v>79</v>
      </c>
      <c r="AY202" s="163" t="s">
        <v>120</v>
      </c>
    </row>
    <row r="203" spans="2:65" s="11" customFormat="1" ht="22.9" customHeight="1">
      <c r="B203" s="119"/>
      <c r="D203" s="120" t="s">
        <v>70</v>
      </c>
      <c r="E203" s="129" t="s">
        <v>317</v>
      </c>
      <c r="F203" s="129" t="s">
        <v>318</v>
      </c>
      <c r="I203" s="122"/>
      <c r="J203" s="130">
        <f>BK203</f>
        <v>0</v>
      </c>
      <c r="L203" s="119"/>
      <c r="M203" s="124"/>
      <c r="P203" s="125">
        <f>SUM(P204:P213)</f>
        <v>0</v>
      </c>
      <c r="R203" s="125">
        <f>SUM(R204:R213)</f>
        <v>20</v>
      </c>
      <c r="T203" s="126">
        <f>SUM(T204:T213)</f>
        <v>0</v>
      </c>
      <c r="AR203" s="120" t="s">
        <v>79</v>
      </c>
      <c r="AT203" s="127" t="s">
        <v>70</v>
      </c>
      <c r="AU203" s="127" t="s">
        <v>79</v>
      </c>
      <c r="AY203" s="120" t="s">
        <v>120</v>
      </c>
      <c r="BK203" s="128">
        <f>SUM(BK204:BK213)</f>
        <v>0</v>
      </c>
    </row>
    <row r="204" spans="2:65" s="1" customFormat="1" ht="16.5" customHeight="1">
      <c r="B204" s="31"/>
      <c r="C204" s="131" t="s">
        <v>245</v>
      </c>
      <c r="D204" s="131" t="s">
        <v>122</v>
      </c>
      <c r="E204" s="132" t="s">
        <v>320</v>
      </c>
      <c r="F204" s="133" t="s">
        <v>321</v>
      </c>
      <c r="G204" s="134" t="s">
        <v>277</v>
      </c>
      <c r="H204" s="135">
        <v>1</v>
      </c>
      <c r="I204" s="136"/>
      <c r="J204" s="137">
        <f>ROUND(I204*H204,2)</f>
        <v>0</v>
      </c>
      <c r="K204" s="133" t="s">
        <v>1</v>
      </c>
      <c r="L204" s="31"/>
      <c r="M204" s="138" t="s">
        <v>1</v>
      </c>
      <c r="N204" s="139" t="s">
        <v>39</v>
      </c>
      <c r="P204" s="140">
        <f>O204*H204</f>
        <v>0</v>
      </c>
      <c r="Q204" s="140">
        <v>10</v>
      </c>
      <c r="R204" s="140">
        <f>Q204*H204</f>
        <v>10</v>
      </c>
      <c r="S204" s="140">
        <v>0</v>
      </c>
      <c r="T204" s="141">
        <f>S204*H204</f>
        <v>0</v>
      </c>
      <c r="AR204" s="142" t="s">
        <v>127</v>
      </c>
      <c r="AT204" s="142" t="s">
        <v>122</v>
      </c>
      <c r="AU204" s="142" t="s">
        <v>81</v>
      </c>
      <c r="AY204" s="16" t="s">
        <v>120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79</v>
      </c>
      <c r="BK204" s="143">
        <f>ROUND(I204*H204,2)</f>
        <v>0</v>
      </c>
      <c r="BL204" s="16" t="s">
        <v>127</v>
      </c>
      <c r="BM204" s="142" t="s">
        <v>731</v>
      </c>
    </row>
    <row r="205" spans="2:65" s="1" customFormat="1">
      <c r="B205" s="31"/>
      <c r="D205" s="144" t="s">
        <v>129</v>
      </c>
      <c r="F205" s="145" t="s">
        <v>321</v>
      </c>
      <c r="I205" s="146"/>
      <c r="L205" s="31"/>
      <c r="M205" s="147"/>
      <c r="T205" s="53"/>
      <c r="AT205" s="16" t="s">
        <v>129</v>
      </c>
      <c r="AU205" s="16" t="s">
        <v>81</v>
      </c>
    </row>
    <row r="206" spans="2:65" s="1" customFormat="1" ht="68.25">
      <c r="B206" s="31"/>
      <c r="D206" s="144" t="s">
        <v>279</v>
      </c>
      <c r="F206" s="169" t="s">
        <v>323</v>
      </c>
      <c r="I206" s="146"/>
      <c r="L206" s="31"/>
      <c r="M206" s="147"/>
      <c r="T206" s="53"/>
      <c r="AT206" s="16" t="s">
        <v>279</v>
      </c>
      <c r="AU206" s="16" t="s">
        <v>81</v>
      </c>
    </row>
    <row r="207" spans="2:65" s="12" customFormat="1">
      <c r="B207" s="148"/>
      <c r="D207" s="144" t="s">
        <v>131</v>
      </c>
      <c r="E207" s="149" t="s">
        <v>1</v>
      </c>
      <c r="F207" s="150" t="s">
        <v>79</v>
      </c>
      <c r="H207" s="151">
        <v>1</v>
      </c>
      <c r="I207" s="152"/>
      <c r="L207" s="148"/>
      <c r="M207" s="153"/>
      <c r="T207" s="154"/>
      <c r="AT207" s="149" t="s">
        <v>131</v>
      </c>
      <c r="AU207" s="149" t="s">
        <v>81</v>
      </c>
      <c r="AV207" s="12" t="s">
        <v>81</v>
      </c>
      <c r="AW207" s="12" t="s">
        <v>30</v>
      </c>
      <c r="AX207" s="12" t="s">
        <v>71</v>
      </c>
      <c r="AY207" s="149" t="s">
        <v>120</v>
      </c>
    </row>
    <row r="208" spans="2:65" s="14" customFormat="1">
      <c r="B208" s="162"/>
      <c r="D208" s="144" t="s">
        <v>131</v>
      </c>
      <c r="E208" s="163" t="s">
        <v>1</v>
      </c>
      <c r="F208" s="164" t="s">
        <v>135</v>
      </c>
      <c r="H208" s="165">
        <v>1</v>
      </c>
      <c r="I208" s="166"/>
      <c r="L208" s="162"/>
      <c r="M208" s="167"/>
      <c r="T208" s="168"/>
      <c r="AT208" s="163" t="s">
        <v>131</v>
      </c>
      <c r="AU208" s="163" t="s">
        <v>81</v>
      </c>
      <c r="AV208" s="14" t="s">
        <v>127</v>
      </c>
      <c r="AW208" s="14" t="s">
        <v>30</v>
      </c>
      <c r="AX208" s="14" t="s">
        <v>79</v>
      </c>
      <c r="AY208" s="163" t="s">
        <v>120</v>
      </c>
    </row>
    <row r="209" spans="2:65" s="1" customFormat="1" ht="16.5" customHeight="1">
      <c r="B209" s="31"/>
      <c r="C209" s="131" t="s">
        <v>251</v>
      </c>
      <c r="D209" s="131" t="s">
        <v>122</v>
      </c>
      <c r="E209" s="132" t="s">
        <v>732</v>
      </c>
      <c r="F209" s="133" t="s">
        <v>733</v>
      </c>
      <c r="G209" s="134" t="s">
        <v>277</v>
      </c>
      <c r="H209" s="135">
        <v>1</v>
      </c>
      <c r="I209" s="136"/>
      <c r="J209" s="137">
        <f>ROUND(I209*H209,2)</f>
        <v>0</v>
      </c>
      <c r="K209" s="133" t="s">
        <v>1</v>
      </c>
      <c r="L209" s="31"/>
      <c r="M209" s="138" t="s">
        <v>1</v>
      </c>
      <c r="N209" s="139" t="s">
        <v>39</v>
      </c>
      <c r="P209" s="140">
        <f>O209*H209</f>
        <v>0</v>
      </c>
      <c r="Q209" s="140">
        <v>10</v>
      </c>
      <c r="R209" s="140">
        <f>Q209*H209</f>
        <v>10</v>
      </c>
      <c r="S209" s="140">
        <v>0</v>
      </c>
      <c r="T209" s="141">
        <f>S209*H209</f>
        <v>0</v>
      </c>
      <c r="AR209" s="142" t="s">
        <v>127</v>
      </c>
      <c r="AT209" s="142" t="s">
        <v>122</v>
      </c>
      <c r="AU209" s="142" t="s">
        <v>81</v>
      </c>
      <c r="AY209" s="16" t="s">
        <v>120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79</v>
      </c>
      <c r="BK209" s="143">
        <f>ROUND(I209*H209,2)</f>
        <v>0</v>
      </c>
      <c r="BL209" s="16" t="s">
        <v>127</v>
      </c>
      <c r="BM209" s="142" t="s">
        <v>734</v>
      </c>
    </row>
    <row r="210" spans="2:65" s="1" customFormat="1">
      <c r="B210" s="31"/>
      <c r="D210" s="144" t="s">
        <v>129</v>
      </c>
      <c r="F210" s="145" t="s">
        <v>733</v>
      </c>
      <c r="I210" s="146"/>
      <c r="L210" s="31"/>
      <c r="M210" s="147"/>
      <c r="T210" s="53"/>
      <c r="AT210" s="16" t="s">
        <v>129</v>
      </c>
      <c r="AU210" s="16" t="s">
        <v>81</v>
      </c>
    </row>
    <row r="211" spans="2:65" s="1" customFormat="1" ht="48.75">
      <c r="B211" s="31"/>
      <c r="D211" s="144" t="s">
        <v>279</v>
      </c>
      <c r="F211" s="169" t="s">
        <v>735</v>
      </c>
      <c r="I211" s="146"/>
      <c r="L211" s="31"/>
      <c r="M211" s="147"/>
      <c r="T211" s="53"/>
      <c r="AT211" s="16" t="s">
        <v>279</v>
      </c>
      <c r="AU211" s="16" t="s">
        <v>81</v>
      </c>
    </row>
    <row r="212" spans="2:65" s="12" customFormat="1">
      <c r="B212" s="148"/>
      <c r="D212" s="144" t="s">
        <v>131</v>
      </c>
      <c r="E212" s="149" t="s">
        <v>1</v>
      </c>
      <c r="F212" s="150" t="s">
        <v>79</v>
      </c>
      <c r="H212" s="151">
        <v>1</v>
      </c>
      <c r="I212" s="152"/>
      <c r="L212" s="148"/>
      <c r="M212" s="153"/>
      <c r="T212" s="154"/>
      <c r="AT212" s="149" t="s">
        <v>131</v>
      </c>
      <c r="AU212" s="149" t="s">
        <v>81</v>
      </c>
      <c r="AV212" s="12" t="s">
        <v>81</v>
      </c>
      <c r="AW212" s="12" t="s">
        <v>30</v>
      </c>
      <c r="AX212" s="12" t="s">
        <v>71</v>
      </c>
      <c r="AY212" s="149" t="s">
        <v>120</v>
      </c>
    </row>
    <row r="213" spans="2:65" s="14" customFormat="1">
      <c r="B213" s="162"/>
      <c r="D213" s="144" t="s">
        <v>131</v>
      </c>
      <c r="E213" s="163" t="s">
        <v>1</v>
      </c>
      <c r="F213" s="164" t="s">
        <v>135</v>
      </c>
      <c r="H213" s="165">
        <v>1</v>
      </c>
      <c r="I213" s="166"/>
      <c r="L213" s="162"/>
      <c r="M213" s="167"/>
      <c r="T213" s="168"/>
      <c r="AT213" s="163" t="s">
        <v>131</v>
      </c>
      <c r="AU213" s="163" t="s">
        <v>81</v>
      </c>
      <c r="AV213" s="14" t="s">
        <v>127</v>
      </c>
      <c r="AW213" s="14" t="s">
        <v>30</v>
      </c>
      <c r="AX213" s="14" t="s">
        <v>79</v>
      </c>
      <c r="AY213" s="163" t="s">
        <v>120</v>
      </c>
    </row>
    <row r="214" spans="2:65" s="11" customFormat="1" ht="25.9" customHeight="1">
      <c r="B214" s="119"/>
      <c r="D214" s="120" t="s">
        <v>70</v>
      </c>
      <c r="E214" s="121" t="s">
        <v>736</v>
      </c>
      <c r="F214" s="121" t="s">
        <v>737</v>
      </c>
      <c r="I214" s="122"/>
      <c r="J214" s="123">
        <f>BK214</f>
        <v>0</v>
      </c>
      <c r="L214" s="119"/>
      <c r="M214" s="124"/>
      <c r="P214" s="125">
        <f>P215</f>
        <v>0</v>
      </c>
      <c r="R214" s="125">
        <f>R215</f>
        <v>1733.4803495999997</v>
      </c>
      <c r="T214" s="126">
        <f>T215</f>
        <v>0</v>
      </c>
      <c r="AR214" s="120" t="s">
        <v>81</v>
      </c>
      <c r="AT214" s="127" t="s">
        <v>70</v>
      </c>
      <c r="AU214" s="127" t="s">
        <v>71</v>
      </c>
      <c r="AY214" s="120" t="s">
        <v>120</v>
      </c>
      <c r="BK214" s="128">
        <f>BK215</f>
        <v>0</v>
      </c>
    </row>
    <row r="215" spans="2:65" s="11" customFormat="1" ht="22.9" customHeight="1">
      <c r="B215" s="119"/>
      <c r="D215" s="120" t="s">
        <v>70</v>
      </c>
      <c r="E215" s="129" t="s">
        <v>738</v>
      </c>
      <c r="F215" s="129" t="s">
        <v>739</v>
      </c>
      <c r="I215" s="122"/>
      <c r="J215" s="130">
        <f>BK215</f>
        <v>0</v>
      </c>
      <c r="L215" s="119"/>
      <c r="M215" s="124"/>
      <c r="P215" s="125">
        <f>SUM(P216:P241)</f>
        <v>0</v>
      </c>
      <c r="R215" s="125">
        <f>SUM(R216:R241)</f>
        <v>1733.4803495999997</v>
      </c>
      <c r="T215" s="126">
        <f>SUM(T216:T241)</f>
        <v>0</v>
      </c>
      <c r="AR215" s="120" t="s">
        <v>81</v>
      </c>
      <c r="AT215" s="127" t="s">
        <v>70</v>
      </c>
      <c r="AU215" s="127" t="s">
        <v>79</v>
      </c>
      <c r="AY215" s="120" t="s">
        <v>120</v>
      </c>
      <c r="BK215" s="128">
        <f>SUM(BK216:BK241)</f>
        <v>0</v>
      </c>
    </row>
    <row r="216" spans="2:65" s="1" customFormat="1" ht="24.2" customHeight="1">
      <c r="B216" s="31"/>
      <c r="C216" s="131" t="s">
        <v>258</v>
      </c>
      <c r="D216" s="131" t="s">
        <v>122</v>
      </c>
      <c r="E216" s="132" t="s">
        <v>740</v>
      </c>
      <c r="F216" s="133" t="s">
        <v>741</v>
      </c>
      <c r="G216" s="134" t="s">
        <v>376</v>
      </c>
      <c r="H216" s="135">
        <v>4.16</v>
      </c>
      <c r="I216" s="136"/>
      <c r="J216" s="137">
        <f>ROUND(I216*H216,2)</f>
        <v>0</v>
      </c>
      <c r="K216" s="133" t="s">
        <v>126</v>
      </c>
      <c r="L216" s="31"/>
      <c r="M216" s="138" t="s">
        <v>1</v>
      </c>
      <c r="N216" s="139" t="s">
        <v>39</v>
      </c>
      <c r="P216" s="140">
        <f>O216*H216</f>
        <v>0</v>
      </c>
      <c r="Q216" s="140">
        <v>6.0000000000000002E-5</v>
      </c>
      <c r="R216" s="140">
        <f>Q216*H216</f>
        <v>2.496E-4</v>
      </c>
      <c r="S216" s="140">
        <v>0</v>
      </c>
      <c r="T216" s="141">
        <f>S216*H216</f>
        <v>0</v>
      </c>
      <c r="AR216" s="142" t="s">
        <v>237</v>
      </c>
      <c r="AT216" s="142" t="s">
        <v>122</v>
      </c>
      <c r="AU216" s="142" t="s">
        <v>81</v>
      </c>
      <c r="AY216" s="16" t="s">
        <v>120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79</v>
      </c>
      <c r="BK216" s="143">
        <f>ROUND(I216*H216,2)</f>
        <v>0</v>
      </c>
      <c r="BL216" s="16" t="s">
        <v>237</v>
      </c>
      <c r="BM216" s="142" t="s">
        <v>742</v>
      </c>
    </row>
    <row r="217" spans="2:65" s="1" customFormat="1" ht="19.5">
      <c r="B217" s="31"/>
      <c r="D217" s="144" t="s">
        <v>129</v>
      </c>
      <c r="F217" s="145" t="s">
        <v>743</v>
      </c>
      <c r="I217" s="146"/>
      <c r="L217" s="31"/>
      <c r="M217" s="147"/>
      <c r="T217" s="53"/>
      <c r="AT217" s="16" t="s">
        <v>129</v>
      </c>
      <c r="AU217" s="16" t="s">
        <v>81</v>
      </c>
    </row>
    <row r="218" spans="2:65" s="12" customFormat="1">
      <c r="B218" s="148"/>
      <c r="D218" s="144" t="s">
        <v>131</v>
      </c>
      <c r="E218" s="149" t="s">
        <v>1</v>
      </c>
      <c r="F218" s="150" t="s">
        <v>744</v>
      </c>
      <c r="H218" s="151">
        <v>4.16</v>
      </c>
      <c r="I218" s="152"/>
      <c r="L218" s="148"/>
      <c r="M218" s="153"/>
      <c r="T218" s="154"/>
      <c r="AT218" s="149" t="s">
        <v>131</v>
      </c>
      <c r="AU218" s="149" t="s">
        <v>81</v>
      </c>
      <c r="AV218" s="12" t="s">
        <v>81</v>
      </c>
      <c r="AW218" s="12" t="s">
        <v>30</v>
      </c>
      <c r="AX218" s="12" t="s">
        <v>71</v>
      </c>
      <c r="AY218" s="149" t="s">
        <v>120</v>
      </c>
    </row>
    <row r="219" spans="2:65" s="14" customFormat="1">
      <c r="B219" s="162"/>
      <c r="D219" s="144" t="s">
        <v>131</v>
      </c>
      <c r="E219" s="163" t="s">
        <v>1</v>
      </c>
      <c r="F219" s="164" t="s">
        <v>135</v>
      </c>
      <c r="H219" s="165">
        <v>4.16</v>
      </c>
      <c r="I219" s="166"/>
      <c r="L219" s="162"/>
      <c r="M219" s="167"/>
      <c r="T219" s="168"/>
      <c r="AT219" s="163" t="s">
        <v>131</v>
      </c>
      <c r="AU219" s="163" t="s">
        <v>81</v>
      </c>
      <c r="AV219" s="14" t="s">
        <v>127</v>
      </c>
      <c r="AW219" s="14" t="s">
        <v>30</v>
      </c>
      <c r="AX219" s="14" t="s">
        <v>79</v>
      </c>
      <c r="AY219" s="163" t="s">
        <v>120</v>
      </c>
    </row>
    <row r="220" spans="2:65" s="1" customFormat="1" ht="16.5" customHeight="1">
      <c r="B220" s="31"/>
      <c r="C220" s="170" t="s">
        <v>267</v>
      </c>
      <c r="D220" s="170" t="s">
        <v>302</v>
      </c>
      <c r="E220" s="171" t="s">
        <v>745</v>
      </c>
      <c r="F220" s="172" t="s">
        <v>746</v>
      </c>
      <c r="G220" s="173" t="s">
        <v>605</v>
      </c>
      <c r="H220" s="174">
        <v>104</v>
      </c>
      <c r="I220" s="175"/>
      <c r="J220" s="176">
        <f>ROUND(I220*H220,2)</f>
        <v>0</v>
      </c>
      <c r="K220" s="172" t="s">
        <v>1</v>
      </c>
      <c r="L220" s="177"/>
      <c r="M220" s="178" t="s">
        <v>1</v>
      </c>
      <c r="N220" s="179" t="s">
        <v>39</v>
      </c>
      <c r="P220" s="140">
        <f>O220*H220</f>
        <v>0</v>
      </c>
      <c r="Q220" s="140">
        <v>1.2649999999999999</v>
      </c>
      <c r="R220" s="140">
        <f>Q220*H220</f>
        <v>131.56</v>
      </c>
      <c r="S220" s="140">
        <v>0</v>
      </c>
      <c r="T220" s="141">
        <f>S220*H220</f>
        <v>0</v>
      </c>
      <c r="AR220" s="142" t="s">
        <v>177</v>
      </c>
      <c r="AT220" s="142" t="s">
        <v>302</v>
      </c>
      <c r="AU220" s="142" t="s">
        <v>81</v>
      </c>
      <c r="AY220" s="16" t="s">
        <v>120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6" t="s">
        <v>79</v>
      </c>
      <c r="BK220" s="143">
        <f>ROUND(I220*H220,2)</f>
        <v>0</v>
      </c>
      <c r="BL220" s="16" t="s">
        <v>127</v>
      </c>
      <c r="BM220" s="142" t="s">
        <v>747</v>
      </c>
    </row>
    <row r="221" spans="2:65" s="1" customFormat="1">
      <c r="B221" s="31"/>
      <c r="D221" s="144" t="s">
        <v>129</v>
      </c>
      <c r="F221" s="145" t="s">
        <v>746</v>
      </c>
      <c r="I221" s="146"/>
      <c r="L221" s="31"/>
      <c r="M221" s="147"/>
      <c r="T221" s="53"/>
      <c r="AT221" s="16" t="s">
        <v>129</v>
      </c>
      <c r="AU221" s="16" t="s">
        <v>81</v>
      </c>
    </row>
    <row r="222" spans="2:65" s="1" customFormat="1" ht="107.25">
      <c r="B222" s="31"/>
      <c r="D222" s="144" t="s">
        <v>279</v>
      </c>
      <c r="F222" s="169" t="s">
        <v>748</v>
      </c>
      <c r="I222" s="146"/>
      <c r="L222" s="31"/>
      <c r="M222" s="147"/>
      <c r="T222" s="53"/>
      <c r="AT222" s="16" t="s">
        <v>279</v>
      </c>
      <c r="AU222" s="16" t="s">
        <v>81</v>
      </c>
    </row>
    <row r="223" spans="2:65" s="12" customFormat="1">
      <c r="B223" s="148"/>
      <c r="D223" s="144" t="s">
        <v>131</v>
      </c>
      <c r="E223" s="149" t="s">
        <v>1</v>
      </c>
      <c r="F223" s="150" t="s">
        <v>749</v>
      </c>
      <c r="H223" s="151">
        <v>104</v>
      </c>
      <c r="I223" s="152"/>
      <c r="L223" s="148"/>
      <c r="M223" s="153"/>
      <c r="T223" s="154"/>
      <c r="AT223" s="149" t="s">
        <v>131</v>
      </c>
      <c r="AU223" s="149" t="s">
        <v>81</v>
      </c>
      <c r="AV223" s="12" t="s">
        <v>81</v>
      </c>
      <c r="AW223" s="12" t="s">
        <v>30</v>
      </c>
      <c r="AX223" s="12" t="s">
        <v>71</v>
      </c>
      <c r="AY223" s="149" t="s">
        <v>120</v>
      </c>
    </row>
    <row r="224" spans="2:65" s="13" customFormat="1">
      <c r="B224" s="155"/>
      <c r="D224" s="144" t="s">
        <v>131</v>
      </c>
      <c r="E224" s="156" t="s">
        <v>1</v>
      </c>
      <c r="F224" s="157" t="s">
        <v>750</v>
      </c>
      <c r="H224" s="158">
        <v>104</v>
      </c>
      <c r="I224" s="159"/>
      <c r="L224" s="155"/>
      <c r="M224" s="160"/>
      <c r="T224" s="161"/>
      <c r="AT224" s="156" t="s">
        <v>131</v>
      </c>
      <c r="AU224" s="156" t="s">
        <v>81</v>
      </c>
      <c r="AV224" s="13" t="s">
        <v>134</v>
      </c>
      <c r="AW224" s="13" t="s">
        <v>30</v>
      </c>
      <c r="AX224" s="13" t="s">
        <v>71</v>
      </c>
      <c r="AY224" s="156" t="s">
        <v>120</v>
      </c>
    </row>
    <row r="225" spans="2:65" s="14" customFormat="1">
      <c r="B225" s="162"/>
      <c r="D225" s="144" t="s">
        <v>131</v>
      </c>
      <c r="E225" s="163" t="s">
        <v>1</v>
      </c>
      <c r="F225" s="164" t="s">
        <v>135</v>
      </c>
      <c r="H225" s="165">
        <v>104</v>
      </c>
      <c r="I225" s="166"/>
      <c r="L225" s="162"/>
      <c r="M225" s="167"/>
      <c r="T225" s="168"/>
      <c r="AT225" s="163" t="s">
        <v>131</v>
      </c>
      <c r="AU225" s="163" t="s">
        <v>81</v>
      </c>
      <c r="AV225" s="14" t="s">
        <v>127</v>
      </c>
      <c r="AW225" s="14" t="s">
        <v>30</v>
      </c>
      <c r="AX225" s="14" t="s">
        <v>79</v>
      </c>
      <c r="AY225" s="163" t="s">
        <v>120</v>
      </c>
    </row>
    <row r="226" spans="2:65" s="1" customFormat="1" ht="24.2" customHeight="1">
      <c r="B226" s="31"/>
      <c r="C226" s="131" t="s">
        <v>7</v>
      </c>
      <c r="D226" s="131" t="s">
        <v>122</v>
      </c>
      <c r="E226" s="132" t="s">
        <v>751</v>
      </c>
      <c r="F226" s="133" t="s">
        <v>752</v>
      </c>
      <c r="G226" s="134" t="s">
        <v>605</v>
      </c>
      <c r="H226" s="135">
        <v>1265</v>
      </c>
      <c r="I226" s="136"/>
      <c r="J226" s="137">
        <f>ROUND(I226*H226,2)</f>
        <v>0</v>
      </c>
      <c r="K226" s="133" t="s">
        <v>1</v>
      </c>
      <c r="L226" s="31"/>
      <c r="M226" s="138" t="s">
        <v>1</v>
      </c>
      <c r="N226" s="139" t="s">
        <v>39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237</v>
      </c>
      <c r="AT226" s="142" t="s">
        <v>122</v>
      </c>
      <c r="AU226" s="142" t="s">
        <v>81</v>
      </c>
      <c r="AY226" s="16" t="s">
        <v>120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6" t="s">
        <v>79</v>
      </c>
      <c r="BK226" s="143">
        <f>ROUND(I226*H226,2)</f>
        <v>0</v>
      </c>
      <c r="BL226" s="16" t="s">
        <v>237</v>
      </c>
      <c r="BM226" s="142" t="s">
        <v>753</v>
      </c>
    </row>
    <row r="227" spans="2:65" s="1" customFormat="1" ht="19.5">
      <c r="B227" s="31"/>
      <c r="D227" s="144" t="s">
        <v>129</v>
      </c>
      <c r="F227" s="145" t="s">
        <v>754</v>
      </c>
      <c r="I227" s="146"/>
      <c r="L227" s="31"/>
      <c r="M227" s="147"/>
      <c r="T227" s="53"/>
      <c r="AT227" s="16" t="s">
        <v>129</v>
      </c>
      <c r="AU227" s="16" t="s">
        <v>81</v>
      </c>
    </row>
    <row r="228" spans="2:65" s="1" customFormat="1" ht="24.2" customHeight="1">
      <c r="B228" s="31"/>
      <c r="C228" s="170" t="s">
        <v>282</v>
      </c>
      <c r="D228" s="170" t="s">
        <v>302</v>
      </c>
      <c r="E228" s="171" t="s">
        <v>720</v>
      </c>
      <c r="F228" s="172" t="s">
        <v>721</v>
      </c>
      <c r="G228" s="173" t="s">
        <v>605</v>
      </c>
      <c r="H228" s="174">
        <v>1265.3399999999999</v>
      </c>
      <c r="I228" s="175"/>
      <c r="J228" s="176">
        <f>ROUND(I228*H228,2)</f>
        <v>0</v>
      </c>
      <c r="K228" s="172" t="s">
        <v>1</v>
      </c>
      <c r="L228" s="177"/>
      <c r="M228" s="178" t="s">
        <v>1</v>
      </c>
      <c r="N228" s="179" t="s">
        <v>39</v>
      </c>
      <c r="P228" s="140">
        <f>O228*H228</f>
        <v>0</v>
      </c>
      <c r="Q228" s="140">
        <v>1.2649999999999999</v>
      </c>
      <c r="R228" s="140">
        <f>Q228*H228</f>
        <v>1600.6550999999997</v>
      </c>
      <c r="S228" s="140">
        <v>0</v>
      </c>
      <c r="T228" s="141">
        <f>S228*H228</f>
        <v>0</v>
      </c>
      <c r="AR228" s="142" t="s">
        <v>177</v>
      </c>
      <c r="AT228" s="142" t="s">
        <v>302</v>
      </c>
      <c r="AU228" s="142" t="s">
        <v>81</v>
      </c>
      <c r="AY228" s="16" t="s">
        <v>120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6" t="s">
        <v>79</v>
      </c>
      <c r="BK228" s="143">
        <f>ROUND(I228*H228,2)</f>
        <v>0</v>
      </c>
      <c r="BL228" s="16" t="s">
        <v>127</v>
      </c>
      <c r="BM228" s="142" t="s">
        <v>755</v>
      </c>
    </row>
    <row r="229" spans="2:65" s="1" customFormat="1">
      <c r="B229" s="31"/>
      <c r="D229" s="144" t="s">
        <v>129</v>
      </c>
      <c r="F229" s="145" t="s">
        <v>721</v>
      </c>
      <c r="I229" s="146"/>
      <c r="L229" s="31"/>
      <c r="M229" s="147"/>
      <c r="T229" s="53"/>
      <c r="AT229" s="16" t="s">
        <v>129</v>
      </c>
      <c r="AU229" s="16" t="s">
        <v>81</v>
      </c>
    </row>
    <row r="230" spans="2:65" s="1" customFormat="1" ht="107.25">
      <c r="B230" s="31"/>
      <c r="D230" s="144" t="s">
        <v>279</v>
      </c>
      <c r="F230" s="169" t="s">
        <v>748</v>
      </c>
      <c r="I230" s="146"/>
      <c r="L230" s="31"/>
      <c r="M230" s="147"/>
      <c r="T230" s="53"/>
      <c r="AT230" s="16" t="s">
        <v>279</v>
      </c>
      <c r="AU230" s="16" t="s">
        <v>81</v>
      </c>
    </row>
    <row r="231" spans="2:65" s="12" customFormat="1">
      <c r="B231" s="148"/>
      <c r="D231" s="144" t="s">
        <v>131</v>
      </c>
      <c r="E231" s="149" t="s">
        <v>1</v>
      </c>
      <c r="F231" s="150" t="s">
        <v>756</v>
      </c>
      <c r="H231" s="151">
        <v>394.5</v>
      </c>
      <c r="I231" s="152"/>
      <c r="L231" s="148"/>
      <c r="M231" s="153"/>
      <c r="T231" s="154"/>
      <c r="AT231" s="149" t="s">
        <v>131</v>
      </c>
      <c r="AU231" s="149" t="s">
        <v>81</v>
      </c>
      <c r="AV231" s="12" t="s">
        <v>81</v>
      </c>
      <c r="AW231" s="12" t="s">
        <v>30</v>
      </c>
      <c r="AX231" s="12" t="s">
        <v>71</v>
      </c>
      <c r="AY231" s="149" t="s">
        <v>120</v>
      </c>
    </row>
    <row r="232" spans="2:65" s="13" customFormat="1">
      <c r="B232" s="155"/>
      <c r="D232" s="144" t="s">
        <v>131</v>
      </c>
      <c r="E232" s="156" t="s">
        <v>1</v>
      </c>
      <c r="F232" s="157" t="s">
        <v>757</v>
      </c>
      <c r="H232" s="158">
        <v>394.5</v>
      </c>
      <c r="I232" s="159"/>
      <c r="L232" s="155"/>
      <c r="M232" s="160"/>
      <c r="T232" s="161"/>
      <c r="AT232" s="156" t="s">
        <v>131</v>
      </c>
      <c r="AU232" s="156" t="s">
        <v>81</v>
      </c>
      <c r="AV232" s="13" t="s">
        <v>134</v>
      </c>
      <c r="AW232" s="13" t="s">
        <v>30</v>
      </c>
      <c r="AX232" s="13" t="s">
        <v>71</v>
      </c>
      <c r="AY232" s="156" t="s">
        <v>120</v>
      </c>
    </row>
    <row r="233" spans="2:65" s="12" customFormat="1">
      <c r="B233" s="148"/>
      <c r="D233" s="144" t="s">
        <v>131</v>
      </c>
      <c r="E233" s="149" t="s">
        <v>1</v>
      </c>
      <c r="F233" s="150" t="s">
        <v>758</v>
      </c>
      <c r="H233" s="151">
        <v>819</v>
      </c>
      <c r="I233" s="152"/>
      <c r="L233" s="148"/>
      <c r="M233" s="153"/>
      <c r="T233" s="154"/>
      <c r="AT233" s="149" t="s">
        <v>131</v>
      </c>
      <c r="AU233" s="149" t="s">
        <v>81</v>
      </c>
      <c r="AV233" s="12" t="s">
        <v>81</v>
      </c>
      <c r="AW233" s="12" t="s">
        <v>30</v>
      </c>
      <c r="AX233" s="12" t="s">
        <v>71</v>
      </c>
      <c r="AY233" s="149" t="s">
        <v>120</v>
      </c>
    </row>
    <row r="234" spans="2:65" s="13" customFormat="1" ht="22.5">
      <c r="B234" s="155"/>
      <c r="D234" s="144" t="s">
        <v>131</v>
      </c>
      <c r="E234" s="156" t="s">
        <v>1</v>
      </c>
      <c r="F234" s="157" t="s">
        <v>759</v>
      </c>
      <c r="H234" s="158">
        <v>819</v>
      </c>
      <c r="I234" s="159"/>
      <c r="L234" s="155"/>
      <c r="M234" s="160"/>
      <c r="T234" s="161"/>
      <c r="AT234" s="156" t="s">
        <v>131</v>
      </c>
      <c r="AU234" s="156" t="s">
        <v>81</v>
      </c>
      <c r="AV234" s="13" t="s">
        <v>134</v>
      </c>
      <c r="AW234" s="13" t="s">
        <v>30</v>
      </c>
      <c r="AX234" s="13" t="s">
        <v>71</v>
      </c>
      <c r="AY234" s="156" t="s">
        <v>120</v>
      </c>
    </row>
    <row r="235" spans="2:65" s="12" customFormat="1">
      <c r="B235" s="148"/>
      <c r="D235" s="144" t="s">
        <v>131</v>
      </c>
      <c r="E235" s="149" t="s">
        <v>1</v>
      </c>
      <c r="F235" s="150" t="s">
        <v>760</v>
      </c>
      <c r="H235" s="151">
        <v>51.84</v>
      </c>
      <c r="I235" s="152"/>
      <c r="L235" s="148"/>
      <c r="M235" s="153"/>
      <c r="T235" s="154"/>
      <c r="AT235" s="149" t="s">
        <v>131</v>
      </c>
      <c r="AU235" s="149" t="s">
        <v>81</v>
      </c>
      <c r="AV235" s="12" t="s">
        <v>81</v>
      </c>
      <c r="AW235" s="12" t="s">
        <v>30</v>
      </c>
      <c r="AX235" s="12" t="s">
        <v>71</v>
      </c>
      <c r="AY235" s="149" t="s">
        <v>120</v>
      </c>
    </row>
    <row r="236" spans="2:65" s="13" customFormat="1">
      <c r="B236" s="155"/>
      <c r="D236" s="144" t="s">
        <v>131</v>
      </c>
      <c r="E236" s="156" t="s">
        <v>1</v>
      </c>
      <c r="F236" s="157" t="s">
        <v>761</v>
      </c>
      <c r="H236" s="158">
        <v>51.84</v>
      </c>
      <c r="I236" s="159"/>
      <c r="L236" s="155"/>
      <c r="M236" s="160"/>
      <c r="T236" s="161"/>
      <c r="AT236" s="156" t="s">
        <v>131</v>
      </c>
      <c r="AU236" s="156" t="s">
        <v>81</v>
      </c>
      <c r="AV236" s="13" t="s">
        <v>134</v>
      </c>
      <c r="AW236" s="13" t="s">
        <v>30</v>
      </c>
      <c r="AX236" s="13" t="s">
        <v>71</v>
      </c>
      <c r="AY236" s="156" t="s">
        <v>120</v>
      </c>
    </row>
    <row r="237" spans="2:65" s="14" customFormat="1">
      <c r="B237" s="162"/>
      <c r="D237" s="144" t="s">
        <v>131</v>
      </c>
      <c r="E237" s="163" t="s">
        <v>1</v>
      </c>
      <c r="F237" s="164" t="s">
        <v>135</v>
      </c>
      <c r="H237" s="165">
        <v>1265.3399999999999</v>
      </c>
      <c r="I237" s="166"/>
      <c r="L237" s="162"/>
      <c r="M237" s="167"/>
      <c r="T237" s="168"/>
      <c r="AT237" s="163" t="s">
        <v>131</v>
      </c>
      <c r="AU237" s="163" t="s">
        <v>81</v>
      </c>
      <c r="AV237" s="14" t="s">
        <v>127</v>
      </c>
      <c r="AW237" s="14" t="s">
        <v>30</v>
      </c>
      <c r="AX237" s="14" t="s">
        <v>79</v>
      </c>
      <c r="AY237" s="163" t="s">
        <v>120</v>
      </c>
    </row>
    <row r="238" spans="2:65" s="1" customFormat="1" ht="24.2" customHeight="1">
      <c r="B238" s="31"/>
      <c r="C238" s="131" t="s">
        <v>250</v>
      </c>
      <c r="D238" s="131" t="s">
        <v>122</v>
      </c>
      <c r="E238" s="132" t="s">
        <v>762</v>
      </c>
      <c r="F238" s="133" t="s">
        <v>763</v>
      </c>
      <c r="G238" s="134" t="s">
        <v>334</v>
      </c>
      <c r="H238" s="135">
        <v>1.2649999999999999</v>
      </c>
      <c r="I238" s="136"/>
      <c r="J238" s="137">
        <f>ROUND(I238*H238,2)</f>
        <v>0</v>
      </c>
      <c r="K238" s="133" t="s">
        <v>126</v>
      </c>
      <c r="L238" s="31"/>
      <c r="M238" s="138" t="s">
        <v>1</v>
      </c>
      <c r="N238" s="139" t="s">
        <v>39</v>
      </c>
      <c r="P238" s="140">
        <f>O238*H238</f>
        <v>0</v>
      </c>
      <c r="Q238" s="140">
        <v>1</v>
      </c>
      <c r="R238" s="140">
        <f>Q238*H238</f>
        <v>1.2649999999999999</v>
      </c>
      <c r="S238" s="140">
        <v>0</v>
      </c>
      <c r="T238" s="141">
        <f>S238*H238</f>
        <v>0</v>
      </c>
      <c r="AR238" s="142" t="s">
        <v>237</v>
      </c>
      <c r="AT238" s="142" t="s">
        <v>122</v>
      </c>
      <c r="AU238" s="142" t="s">
        <v>81</v>
      </c>
      <c r="AY238" s="16" t="s">
        <v>120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6" t="s">
        <v>79</v>
      </c>
      <c r="BK238" s="143">
        <f>ROUND(I238*H238,2)</f>
        <v>0</v>
      </c>
      <c r="BL238" s="16" t="s">
        <v>237</v>
      </c>
      <c r="BM238" s="142" t="s">
        <v>764</v>
      </c>
    </row>
    <row r="239" spans="2:65" s="1" customFormat="1" ht="29.25">
      <c r="B239" s="31"/>
      <c r="D239" s="144" t="s">
        <v>129</v>
      </c>
      <c r="F239" s="145" t="s">
        <v>765</v>
      </c>
      <c r="I239" s="146"/>
      <c r="L239" s="31"/>
      <c r="M239" s="147"/>
      <c r="T239" s="53"/>
      <c r="AT239" s="16" t="s">
        <v>129</v>
      </c>
      <c r="AU239" s="16" t="s">
        <v>81</v>
      </c>
    </row>
    <row r="240" spans="2:65" s="12" customFormat="1">
      <c r="B240" s="148"/>
      <c r="D240" s="144" t="s">
        <v>131</v>
      </c>
      <c r="E240" s="149" t="s">
        <v>1</v>
      </c>
      <c r="F240" s="150" t="s">
        <v>766</v>
      </c>
      <c r="H240" s="151">
        <v>1.2649999999999999</v>
      </c>
      <c r="I240" s="152"/>
      <c r="L240" s="148"/>
      <c r="M240" s="153"/>
      <c r="T240" s="154"/>
      <c r="AT240" s="149" t="s">
        <v>131</v>
      </c>
      <c r="AU240" s="149" t="s">
        <v>81</v>
      </c>
      <c r="AV240" s="12" t="s">
        <v>81</v>
      </c>
      <c r="AW240" s="12" t="s">
        <v>30</v>
      </c>
      <c r="AX240" s="12" t="s">
        <v>71</v>
      </c>
      <c r="AY240" s="149" t="s">
        <v>120</v>
      </c>
    </row>
    <row r="241" spans="2:51" s="14" customFormat="1">
      <c r="B241" s="162"/>
      <c r="D241" s="144" t="s">
        <v>131</v>
      </c>
      <c r="E241" s="163" t="s">
        <v>1</v>
      </c>
      <c r="F241" s="164" t="s">
        <v>135</v>
      </c>
      <c r="H241" s="165">
        <v>1.2649999999999999</v>
      </c>
      <c r="I241" s="166"/>
      <c r="L241" s="162"/>
      <c r="M241" s="183"/>
      <c r="N241" s="184"/>
      <c r="O241" s="184"/>
      <c r="P241" s="184"/>
      <c r="Q241" s="184"/>
      <c r="R241" s="184"/>
      <c r="S241" s="184"/>
      <c r="T241" s="185"/>
      <c r="AT241" s="163" t="s">
        <v>131</v>
      </c>
      <c r="AU241" s="163" t="s">
        <v>81</v>
      </c>
      <c r="AV241" s="14" t="s">
        <v>127</v>
      </c>
      <c r="AW241" s="14" t="s">
        <v>30</v>
      </c>
      <c r="AX241" s="14" t="s">
        <v>79</v>
      </c>
      <c r="AY241" s="163" t="s">
        <v>120</v>
      </c>
    </row>
    <row r="242" spans="2:51" s="1" customFormat="1" ht="6.95" customHeight="1">
      <c r="B242" s="42"/>
      <c r="C242" s="43"/>
      <c r="D242" s="43"/>
      <c r="E242" s="43"/>
      <c r="F242" s="43"/>
      <c r="G242" s="43"/>
      <c r="H242" s="43"/>
      <c r="I242" s="43"/>
      <c r="J242" s="43"/>
      <c r="K242" s="43"/>
      <c r="L242" s="31"/>
    </row>
  </sheetData>
  <sheetProtection algorithmName="SHA-512" hashValue="y3kvyRwd9RqIbMfq/HbdqAhJ6e7dMz3KzsS0eHUQ+2zONXo0lB0unMGb3aRuP24H6YR3aAbuch8hvXYqeE8dNg==" saltValue="cVITHuqEef1nRjNA2TmOzw==" spinCount="100000" sheet="1" objects="1" scenarios="1" formatColumns="0" formatRows="0" autoFilter="0"/>
  <autoFilter ref="C123:K241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9"/>
  <sheetViews>
    <sheetView showGridLines="0" topLeftCell="A144" workbookViewId="0">
      <selection activeCell="Z124" sqref="Z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94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Nature Connect Dyje/Thaya, napojení odstaveného ramene D13
Dyje, rovnovážná dynamika odtokových poměrů - napojení odstaveného ramene D13 
- část AT</v>
      </c>
      <c r="F7" s="227"/>
      <c r="G7" s="227"/>
      <c r="H7" s="227"/>
      <c r="L7" s="19"/>
    </row>
    <row r="8" spans="2:46" s="1" customFormat="1" ht="12" customHeight="1">
      <c r="B8" s="31"/>
      <c r="D8" s="26" t="s">
        <v>95</v>
      </c>
      <c r="L8" s="31"/>
    </row>
    <row r="9" spans="2:46" s="1" customFormat="1" ht="16.5" customHeight="1">
      <c r="B9" s="31"/>
      <c r="E9" s="211" t="s">
        <v>767</v>
      </c>
      <c r="F9" s="225"/>
      <c r="G9" s="225"/>
      <c r="H9" s="225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0">
        <f>'Rekapitulace stavby'!AN8</f>
        <v>45716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8"/>
      <c r="G18" s="198"/>
      <c r="H18" s="198"/>
      <c r="I18" s="26" t="s">
        <v>25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6"/>
      <c r="E27" s="202" t="s">
        <v>1</v>
      </c>
      <c r="F27" s="202"/>
      <c r="G27" s="202"/>
      <c r="H27" s="202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7" t="s">
        <v>34</v>
      </c>
      <c r="J30" s="63">
        <f>ROUND(J118,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36</v>
      </c>
      <c r="I32" s="88" t="s">
        <v>35</v>
      </c>
      <c r="J32" s="88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ROUND((SUM(BE118:BE158)),  2)</f>
        <v>0</v>
      </c>
      <c r="I33" s="91">
        <v>0.21</v>
      </c>
      <c r="J33" s="90">
        <f>ROUND(((SUM(BE118:BE158))*I33),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ROUND((SUM(BF118:BF158)),  2)</f>
        <v>0</v>
      </c>
      <c r="I34" s="91">
        <v>0.12</v>
      </c>
      <c r="J34" s="90">
        <f>ROUND(((SUM(BF118:BF158))*I34),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ROUND((SUM(BG118:BG158)),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ROUND((SUM(BH118:BH158)),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ROUND((SUM(BI118:BI158)),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4"/>
      <c r="F39" s="54"/>
      <c r="G39" s="94" t="s">
        <v>45</v>
      </c>
      <c r="H39" s="95" t="s">
        <v>831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1" t="s">
        <v>48</v>
      </c>
      <c r="E61" s="33"/>
      <c r="F61" s="98" t="s">
        <v>49</v>
      </c>
      <c r="G61" s="41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1" t="s">
        <v>48</v>
      </c>
      <c r="E76" s="33"/>
      <c r="F76" s="98" t="s">
        <v>49</v>
      </c>
      <c r="G76" s="41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1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1"/>
    </row>
    <row r="82" spans="2:47" s="1" customFormat="1" ht="24.95" customHeight="1">
      <c r="B82" s="31"/>
      <c r="C82" s="20" t="s">
        <v>97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Nature Connect Dyje/Thaya, napojení odstaveného ramene D13
Dyje, rovnovážná dynamika odtokových poměrů - napojení odstaveného ramene D13 
- část AT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95</v>
      </c>
      <c r="L86" s="31"/>
    </row>
    <row r="87" spans="2:47" s="1" customFormat="1" ht="16.5" customHeight="1">
      <c r="B87" s="31"/>
      <c r="E87" s="211" t="str">
        <f>E9</f>
        <v>VRN - Vedlejší rozpočtové náklady</v>
      </c>
      <c r="F87" s="225"/>
      <c r="G87" s="225"/>
      <c r="H87" s="225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Břeclav</v>
      </c>
      <c r="I89" s="26" t="s">
        <v>21</v>
      </c>
      <c r="J89" s="50">
        <f>IF(J12="","",J12)</f>
        <v>45716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22</v>
      </c>
      <c r="F91" s="24" t="str">
        <f>E15</f>
        <v>Povodí Moravy, s.p.</v>
      </c>
      <c r="I91" s="26" t="s">
        <v>28</v>
      </c>
      <c r="J91" s="29" t="str">
        <f>E21</f>
        <v>Ing. Adam Balažovič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98</v>
      </c>
      <c r="D94" s="92"/>
      <c r="E94" s="92"/>
      <c r="F94" s="92"/>
      <c r="G94" s="92"/>
      <c r="H94" s="92"/>
      <c r="I94" s="92"/>
      <c r="J94" s="101" t="s">
        <v>835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99</v>
      </c>
      <c r="J96" s="63">
        <f>J118</f>
        <v>0</v>
      </c>
      <c r="L96" s="31"/>
      <c r="AU96" s="16" t="s">
        <v>100</v>
      </c>
    </row>
    <row r="97" spans="2:12" s="8" customFormat="1" ht="24.95" customHeight="1">
      <c r="B97" s="103"/>
      <c r="D97" s="104" t="s">
        <v>101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9" customFormat="1" ht="19.899999999999999" customHeight="1">
      <c r="B98" s="107"/>
      <c r="D98" s="108" t="s">
        <v>768</v>
      </c>
      <c r="E98" s="109"/>
      <c r="F98" s="109"/>
      <c r="G98" s="109"/>
      <c r="H98" s="109"/>
      <c r="I98" s="109"/>
      <c r="J98" s="110">
        <f>J120</f>
        <v>0</v>
      </c>
      <c r="L98" s="107"/>
    </row>
    <row r="99" spans="2:12" s="1" customFormat="1" ht="21.75" customHeight="1">
      <c r="B99" s="31"/>
      <c r="L99" s="31"/>
    </row>
    <row r="100" spans="2:12" s="1" customFormat="1" ht="6.95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31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1"/>
    </row>
    <row r="105" spans="2:12" s="1" customFormat="1" ht="24.95" customHeight="1">
      <c r="B105" s="31"/>
      <c r="C105" s="20" t="s">
        <v>106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26.25" customHeight="1">
      <c r="B108" s="31"/>
      <c r="E108" s="226" t="str">
        <f>E7</f>
        <v>Nature Connect Dyje/Thaya, napojení odstaveného ramene D13
Dyje, rovnovážná dynamika odtokových poměrů - napojení odstaveného ramene D13 
- část AT</v>
      </c>
      <c r="F108" s="227"/>
      <c r="G108" s="227"/>
      <c r="H108" s="227"/>
      <c r="L108" s="31"/>
    </row>
    <row r="109" spans="2:12" s="1" customFormat="1" ht="12" customHeight="1">
      <c r="B109" s="31"/>
      <c r="C109" s="26" t="s">
        <v>95</v>
      </c>
      <c r="L109" s="31"/>
    </row>
    <row r="110" spans="2:12" s="1" customFormat="1" ht="16.5" customHeight="1">
      <c r="B110" s="31"/>
      <c r="E110" s="211" t="str">
        <f>E9</f>
        <v>VRN - Vedlejší rozpočtové náklady</v>
      </c>
      <c r="F110" s="225"/>
      <c r="G110" s="225"/>
      <c r="H110" s="225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19</v>
      </c>
      <c r="F112" s="24" t="str">
        <f>F12</f>
        <v>Břeclav</v>
      </c>
      <c r="I112" s="26" t="s">
        <v>21</v>
      </c>
      <c r="J112" s="50">
        <f>IF(J12="","",J12)</f>
        <v>45716</v>
      </c>
      <c r="L112" s="31"/>
    </row>
    <row r="113" spans="2:65" s="1" customFormat="1" ht="6.95" customHeight="1">
      <c r="B113" s="31"/>
      <c r="L113" s="31"/>
    </row>
    <row r="114" spans="2:65" s="1" customFormat="1" ht="15.2" customHeight="1">
      <c r="B114" s="31"/>
      <c r="C114" s="26" t="s">
        <v>22</v>
      </c>
      <c r="F114" s="24" t="str">
        <f>E15</f>
        <v>Povodí Moravy, s.p.</v>
      </c>
      <c r="I114" s="26" t="s">
        <v>28</v>
      </c>
      <c r="J114" s="29" t="str">
        <f>E21</f>
        <v>Ing. Adam Balažovič</v>
      </c>
      <c r="L114" s="31"/>
    </row>
    <row r="115" spans="2:65" s="1" customFormat="1" ht="15.2" customHeight="1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 xml:space="preserve"> 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1"/>
      <c r="C117" s="112" t="s">
        <v>107</v>
      </c>
      <c r="D117" s="113" t="s">
        <v>56</v>
      </c>
      <c r="E117" s="113" t="s">
        <v>54</v>
      </c>
      <c r="F117" s="113" t="s">
        <v>55</v>
      </c>
      <c r="G117" s="113" t="s">
        <v>108</v>
      </c>
      <c r="H117" s="113" t="s">
        <v>109</v>
      </c>
      <c r="I117" s="113" t="s">
        <v>834</v>
      </c>
      <c r="J117" s="113" t="s">
        <v>835</v>
      </c>
      <c r="K117" s="114" t="s">
        <v>110</v>
      </c>
      <c r="L117" s="111"/>
      <c r="M117" s="56" t="s">
        <v>1</v>
      </c>
      <c r="N117" s="57" t="s">
        <v>38</v>
      </c>
      <c r="O117" s="57" t="s">
        <v>111</v>
      </c>
      <c r="P117" s="57" t="s">
        <v>112</v>
      </c>
      <c r="Q117" s="57" t="s">
        <v>113</v>
      </c>
      <c r="R117" s="57" t="s">
        <v>114</v>
      </c>
      <c r="S117" s="57" t="s">
        <v>115</v>
      </c>
      <c r="T117" s="58" t="s">
        <v>116</v>
      </c>
    </row>
    <row r="118" spans="2:65" s="1" customFormat="1" ht="22.9" customHeight="1">
      <c r="B118" s="31"/>
      <c r="C118" s="61" t="s">
        <v>117</v>
      </c>
      <c r="J118" s="115">
        <f>BK118</f>
        <v>0</v>
      </c>
      <c r="L118" s="31"/>
      <c r="M118" s="59"/>
      <c r="N118" s="51"/>
      <c r="O118" s="51"/>
      <c r="P118" s="116">
        <f>P119</f>
        <v>0</v>
      </c>
      <c r="Q118" s="51"/>
      <c r="R118" s="116">
        <f>R119</f>
        <v>0</v>
      </c>
      <c r="S118" s="51"/>
      <c r="T118" s="117">
        <f>T119</f>
        <v>0</v>
      </c>
      <c r="AT118" s="16" t="s">
        <v>70</v>
      </c>
      <c r="AU118" s="16" t="s">
        <v>100</v>
      </c>
      <c r="BK118" s="118">
        <f>BK119</f>
        <v>0</v>
      </c>
    </row>
    <row r="119" spans="2:65" s="11" customFormat="1" ht="25.9" customHeight="1">
      <c r="B119" s="119"/>
      <c r="D119" s="120" t="s">
        <v>70</v>
      </c>
      <c r="E119" s="121" t="s">
        <v>118</v>
      </c>
      <c r="F119" s="121" t="s">
        <v>119</v>
      </c>
      <c r="I119" s="122"/>
      <c r="J119" s="123">
        <f>BK119</f>
        <v>0</v>
      </c>
      <c r="L119" s="119"/>
      <c r="M119" s="124"/>
      <c r="P119" s="125">
        <f>P120</f>
        <v>0</v>
      </c>
      <c r="R119" s="125">
        <f>R120</f>
        <v>0</v>
      </c>
      <c r="T119" s="126">
        <f>T120</f>
        <v>0</v>
      </c>
      <c r="AR119" s="120" t="s">
        <v>151</v>
      </c>
      <c r="AT119" s="127" t="s">
        <v>70</v>
      </c>
      <c r="AU119" s="127" t="s">
        <v>71</v>
      </c>
      <c r="AY119" s="120" t="s">
        <v>120</v>
      </c>
      <c r="BK119" s="128">
        <f>BK120</f>
        <v>0</v>
      </c>
    </row>
    <row r="120" spans="2:65" s="11" customFormat="1" ht="22.9" customHeight="1">
      <c r="B120" s="119"/>
      <c r="D120" s="120" t="s">
        <v>70</v>
      </c>
      <c r="E120" s="129" t="s">
        <v>91</v>
      </c>
      <c r="F120" s="129" t="s">
        <v>92</v>
      </c>
      <c r="I120" s="122"/>
      <c r="J120" s="130">
        <f>BK120</f>
        <v>0</v>
      </c>
      <c r="L120" s="119"/>
      <c r="M120" s="124"/>
      <c r="P120" s="125">
        <f>SUM(P121:P158)</f>
        <v>0</v>
      </c>
      <c r="R120" s="125">
        <f>SUM(R121:R158)</f>
        <v>0</v>
      </c>
      <c r="T120" s="126">
        <f>SUM(T121:T158)</f>
        <v>0</v>
      </c>
      <c r="AR120" s="120" t="s">
        <v>151</v>
      </c>
      <c r="AT120" s="127" t="s">
        <v>70</v>
      </c>
      <c r="AU120" s="127" t="s">
        <v>79</v>
      </c>
      <c r="AY120" s="120" t="s">
        <v>120</v>
      </c>
      <c r="BK120" s="128">
        <f>SUM(BK121:BK158)</f>
        <v>0</v>
      </c>
    </row>
    <row r="121" spans="2:65" s="1" customFormat="1" ht="62.65" customHeight="1">
      <c r="B121" s="31"/>
      <c r="C121" s="131" t="s">
        <v>79</v>
      </c>
      <c r="D121" s="131" t="s">
        <v>122</v>
      </c>
      <c r="E121" s="132" t="s">
        <v>769</v>
      </c>
      <c r="F121" s="133" t="s">
        <v>770</v>
      </c>
      <c r="G121" s="134" t="s">
        <v>771</v>
      </c>
      <c r="H121" s="135">
        <v>1</v>
      </c>
      <c r="I121" s="136"/>
      <c r="J121" s="137">
        <f>ROUND(I121*H121,2)</f>
        <v>0</v>
      </c>
      <c r="K121" s="133" t="s">
        <v>1</v>
      </c>
      <c r="L121" s="31"/>
      <c r="M121" s="138" t="s">
        <v>1</v>
      </c>
      <c r="N121" s="139" t="s">
        <v>39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127</v>
      </c>
      <c r="AT121" s="142" t="s">
        <v>122</v>
      </c>
      <c r="AU121" s="142" t="s">
        <v>81</v>
      </c>
      <c r="AY121" s="16" t="s">
        <v>120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6" t="s">
        <v>79</v>
      </c>
      <c r="BK121" s="143">
        <f>ROUND(I121*H121,2)</f>
        <v>0</v>
      </c>
      <c r="BL121" s="16" t="s">
        <v>127</v>
      </c>
      <c r="BM121" s="142" t="s">
        <v>772</v>
      </c>
    </row>
    <row r="122" spans="2:65" s="1" customFormat="1">
      <c r="B122" s="31"/>
      <c r="D122" s="144" t="s">
        <v>129</v>
      </c>
      <c r="F122" s="145" t="s">
        <v>773</v>
      </c>
      <c r="I122" s="146"/>
      <c r="L122" s="31"/>
      <c r="M122" s="147"/>
      <c r="T122" s="53"/>
      <c r="AT122" s="16" t="s">
        <v>129</v>
      </c>
      <c r="AU122" s="16" t="s">
        <v>81</v>
      </c>
    </row>
    <row r="123" spans="2:65" s="1" customFormat="1" ht="16.5" customHeight="1">
      <c r="B123" s="31"/>
      <c r="C123" s="131" t="s">
        <v>81</v>
      </c>
      <c r="D123" s="131" t="s">
        <v>122</v>
      </c>
      <c r="E123" s="132" t="s">
        <v>774</v>
      </c>
      <c r="F123" s="133" t="s">
        <v>775</v>
      </c>
      <c r="G123" s="134" t="s">
        <v>771</v>
      </c>
      <c r="H123" s="135">
        <v>1</v>
      </c>
      <c r="I123" s="136"/>
      <c r="J123" s="137">
        <f>ROUND(I123*H123,2)</f>
        <v>0</v>
      </c>
      <c r="K123" s="133" t="s">
        <v>1</v>
      </c>
      <c r="L123" s="31"/>
      <c r="M123" s="138" t="s">
        <v>1</v>
      </c>
      <c r="N123" s="139" t="s">
        <v>39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127</v>
      </c>
      <c r="AT123" s="142" t="s">
        <v>122</v>
      </c>
      <c r="AU123" s="142" t="s">
        <v>81</v>
      </c>
      <c r="AY123" s="16" t="s">
        <v>120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6" t="s">
        <v>79</v>
      </c>
      <c r="BK123" s="143">
        <f>ROUND(I123*H123,2)</f>
        <v>0</v>
      </c>
      <c r="BL123" s="16" t="s">
        <v>127</v>
      </c>
      <c r="BM123" s="142" t="s">
        <v>776</v>
      </c>
    </row>
    <row r="124" spans="2:65" s="1" customFormat="1">
      <c r="B124" s="31"/>
      <c r="D124" s="144" t="s">
        <v>129</v>
      </c>
      <c r="F124" s="145" t="s">
        <v>777</v>
      </c>
      <c r="I124" s="146"/>
      <c r="L124" s="31"/>
      <c r="M124" s="147"/>
      <c r="T124" s="53"/>
      <c r="AT124" s="16" t="s">
        <v>129</v>
      </c>
      <c r="AU124" s="16" t="s">
        <v>81</v>
      </c>
    </row>
    <row r="125" spans="2:65" s="1" customFormat="1" ht="19.5">
      <c r="B125" s="31"/>
      <c r="D125" s="144" t="s">
        <v>279</v>
      </c>
      <c r="F125" s="169" t="s">
        <v>778</v>
      </c>
      <c r="I125" s="146"/>
      <c r="L125" s="31"/>
      <c r="M125" s="147"/>
      <c r="T125" s="53"/>
      <c r="AT125" s="16" t="s">
        <v>279</v>
      </c>
      <c r="AU125" s="16" t="s">
        <v>81</v>
      </c>
    </row>
    <row r="126" spans="2:65" s="1" customFormat="1" ht="16.5" customHeight="1">
      <c r="B126" s="31"/>
      <c r="C126" s="131" t="s">
        <v>134</v>
      </c>
      <c r="D126" s="131" t="s">
        <v>122</v>
      </c>
      <c r="E126" s="132" t="s">
        <v>779</v>
      </c>
      <c r="F126" s="133" t="s">
        <v>780</v>
      </c>
      <c r="G126" s="134" t="s">
        <v>771</v>
      </c>
      <c r="H126" s="135">
        <v>1</v>
      </c>
      <c r="I126" s="136"/>
      <c r="J126" s="137">
        <f>ROUND(I126*H126,2)</f>
        <v>0</v>
      </c>
      <c r="K126" s="133" t="s">
        <v>1</v>
      </c>
      <c r="L126" s="31"/>
      <c r="M126" s="138" t="s">
        <v>1</v>
      </c>
      <c r="N126" s="139" t="s">
        <v>39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127</v>
      </c>
      <c r="AT126" s="142" t="s">
        <v>122</v>
      </c>
      <c r="AU126" s="142" t="s">
        <v>81</v>
      </c>
      <c r="AY126" s="16" t="s">
        <v>120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79</v>
      </c>
      <c r="BK126" s="143">
        <f>ROUND(I126*H126,2)</f>
        <v>0</v>
      </c>
      <c r="BL126" s="16" t="s">
        <v>127</v>
      </c>
      <c r="BM126" s="142" t="s">
        <v>781</v>
      </c>
    </row>
    <row r="127" spans="2:65" s="1" customFormat="1">
      <c r="B127" s="31"/>
      <c r="D127" s="144" t="s">
        <v>129</v>
      </c>
      <c r="F127" s="145" t="s">
        <v>780</v>
      </c>
      <c r="I127" s="146"/>
      <c r="L127" s="31"/>
      <c r="M127" s="147"/>
      <c r="T127" s="53"/>
      <c r="AT127" s="16" t="s">
        <v>129</v>
      </c>
      <c r="AU127" s="16" t="s">
        <v>81</v>
      </c>
    </row>
    <row r="128" spans="2:65" s="1" customFormat="1" ht="19.5">
      <c r="B128" s="31"/>
      <c r="D128" s="144" t="s">
        <v>279</v>
      </c>
      <c r="F128" s="169" t="s">
        <v>782</v>
      </c>
      <c r="I128" s="146"/>
      <c r="L128" s="31"/>
      <c r="M128" s="147"/>
      <c r="T128" s="53"/>
      <c r="AT128" s="16" t="s">
        <v>279</v>
      </c>
      <c r="AU128" s="16" t="s">
        <v>81</v>
      </c>
    </row>
    <row r="129" spans="2:65" s="1" customFormat="1" ht="24.2" customHeight="1">
      <c r="B129" s="31"/>
      <c r="C129" s="131" t="s">
        <v>127</v>
      </c>
      <c r="D129" s="131" t="s">
        <v>122</v>
      </c>
      <c r="E129" s="132" t="s">
        <v>783</v>
      </c>
      <c r="F129" s="133" t="s">
        <v>784</v>
      </c>
      <c r="G129" s="134" t="s">
        <v>771</v>
      </c>
      <c r="H129" s="135">
        <v>1</v>
      </c>
      <c r="I129" s="136"/>
      <c r="J129" s="137">
        <f>ROUND(I129*H129,2)</f>
        <v>0</v>
      </c>
      <c r="K129" s="133" t="s">
        <v>1</v>
      </c>
      <c r="L129" s="31"/>
      <c r="M129" s="138" t="s">
        <v>1</v>
      </c>
      <c r="N129" s="139" t="s">
        <v>39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127</v>
      </c>
      <c r="AT129" s="142" t="s">
        <v>122</v>
      </c>
      <c r="AU129" s="142" t="s">
        <v>81</v>
      </c>
      <c r="AY129" s="16" t="s">
        <v>120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79</v>
      </c>
      <c r="BK129" s="143">
        <f>ROUND(I129*H129,2)</f>
        <v>0</v>
      </c>
      <c r="BL129" s="16" t="s">
        <v>127</v>
      </c>
      <c r="BM129" s="142" t="s">
        <v>785</v>
      </c>
    </row>
    <row r="130" spans="2:65" s="1" customFormat="1">
      <c r="B130" s="31"/>
      <c r="D130" s="144" t="s">
        <v>129</v>
      </c>
      <c r="F130" s="145" t="s">
        <v>786</v>
      </c>
      <c r="I130" s="146"/>
      <c r="L130" s="31"/>
      <c r="M130" s="147"/>
      <c r="T130" s="53"/>
      <c r="AT130" s="16" t="s">
        <v>129</v>
      </c>
      <c r="AU130" s="16" t="s">
        <v>81</v>
      </c>
    </row>
    <row r="131" spans="2:65" s="1" customFormat="1" ht="39">
      <c r="B131" s="31"/>
      <c r="D131" s="144" t="s">
        <v>279</v>
      </c>
      <c r="F131" s="169" t="s">
        <v>787</v>
      </c>
      <c r="I131" s="146"/>
      <c r="L131" s="31"/>
      <c r="M131" s="147"/>
      <c r="T131" s="53"/>
      <c r="AT131" s="16" t="s">
        <v>279</v>
      </c>
      <c r="AU131" s="16" t="s">
        <v>81</v>
      </c>
    </row>
    <row r="132" spans="2:65" s="1" customFormat="1" ht="16.5" customHeight="1">
      <c r="B132" s="31"/>
      <c r="C132" s="131" t="s">
        <v>151</v>
      </c>
      <c r="D132" s="131" t="s">
        <v>122</v>
      </c>
      <c r="E132" s="132" t="s">
        <v>788</v>
      </c>
      <c r="F132" s="133" t="s">
        <v>789</v>
      </c>
      <c r="G132" s="134" t="s">
        <v>771</v>
      </c>
      <c r="H132" s="135">
        <v>1</v>
      </c>
      <c r="I132" s="136"/>
      <c r="J132" s="137">
        <f>ROUND(I132*H132,2)</f>
        <v>0</v>
      </c>
      <c r="K132" s="133" t="s">
        <v>1</v>
      </c>
      <c r="L132" s="31"/>
      <c r="M132" s="138" t="s">
        <v>1</v>
      </c>
      <c r="N132" s="139" t="s">
        <v>39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127</v>
      </c>
      <c r="AT132" s="142" t="s">
        <v>122</v>
      </c>
      <c r="AU132" s="142" t="s">
        <v>81</v>
      </c>
      <c r="AY132" s="16" t="s">
        <v>120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79</v>
      </c>
      <c r="BK132" s="143">
        <f>ROUND(I132*H132,2)</f>
        <v>0</v>
      </c>
      <c r="BL132" s="16" t="s">
        <v>127</v>
      </c>
      <c r="BM132" s="142" t="s">
        <v>790</v>
      </c>
    </row>
    <row r="133" spans="2:65" s="1" customFormat="1">
      <c r="B133" s="31"/>
      <c r="D133" s="144" t="s">
        <v>129</v>
      </c>
      <c r="F133" s="145" t="s">
        <v>789</v>
      </c>
      <c r="I133" s="146"/>
      <c r="L133" s="31"/>
      <c r="M133" s="147"/>
      <c r="T133" s="53"/>
      <c r="AT133" s="16" t="s">
        <v>129</v>
      </c>
      <c r="AU133" s="16" t="s">
        <v>81</v>
      </c>
    </row>
    <row r="134" spans="2:65" s="1" customFormat="1" ht="39">
      <c r="B134" s="31"/>
      <c r="D134" s="144" t="s">
        <v>279</v>
      </c>
      <c r="F134" s="169" t="s">
        <v>791</v>
      </c>
      <c r="I134" s="146"/>
      <c r="L134" s="31"/>
      <c r="M134" s="147"/>
      <c r="T134" s="53"/>
      <c r="AT134" s="16" t="s">
        <v>279</v>
      </c>
      <c r="AU134" s="16" t="s">
        <v>81</v>
      </c>
    </row>
    <row r="135" spans="2:65" s="1" customFormat="1" ht="24.2" customHeight="1">
      <c r="B135" s="31"/>
      <c r="C135" s="131" t="s">
        <v>160</v>
      </c>
      <c r="D135" s="131" t="s">
        <v>122</v>
      </c>
      <c r="E135" s="132" t="s">
        <v>792</v>
      </c>
      <c r="F135" s="133" t="s">
        <v>793</v>
      </c>
      <c r="G135" s="134" t="s">
        <v>771</v>
      </c>
      <c r="H135" s="135">
        <v>1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39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127</v>
      </c>
      <c r="AT135" s="142" t="s">
        <v>122</v>
      </c>
      <c r="AU135" s="142" t="s">
        <v>81</v>
      </c>
      <c r="AY135" s="16" t="s">
        <v>120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79</v>
      </c>
      <c r="BK135" s="143">
        <f>ROUND(I135*H135,2)</f>
        <v>0</v>
      </c>
      <c r="BL135" s="16" t="s">
        <v>127</v>
      </c>
      <c r="BM135" s="142" t="s">
        <v>794</v>
      </c>
    </row>
    <row r="136" spans="2:65" s="1" customFormat="1" ht="117">
      <c r="B136" s="31"/>
      <c r="D136" s="144" t="s">
        <v>279</v>
      </c>
      <c r="F136" s="169" t="s">
        <v>795</v>
      </c>
      <c r="I136" s="146"/>
      <c r="L136" s="31"/>
      <c r="M136" s="147"/>
      <c r="T136" s="53"/>
      <c r="AT136" s="16" t="s">
        <v>279</v>
      </c>
      <c r="AU136" s="16" t="s">
        <v>81</v>
      </c>
    </row>
    <row r="137" spans="2:65" s="1" customFormat="1" ht="16.5" customHeight="1">
      <c r="B137" s="31"/>
      <c r="C137" s="131" t="s">
        <v>168</v>
      </c>
      <c r="D137" s="131" t="s">
        <v>122</v>
      </c>
      <c r="E137" s="132" t="s">
        <v>796</v>
      </c>
      <c r="F137" s="133" t="s">
        <v>797</v>
      </c>
      <c r="G137" s="134" t="s">
        <v>771</v>
      </c>
      <c r="H137" s="135">
        <v>1</v>
      </c>
      <c r="I137" s="136"/>
      <c r="J137" s="137">
        <f>ROUND(I137*H137,2)</f>
        <v>0</v>
      </c>
      <c r="K137" s="133" t="s">
        <v>1</v>
      </c>
      <c r="L137" s="31"/>
      <c r="M137" s="138" t="s">
        <v>1</v>
      </c>
      <c r="N137" s="139" t="s">
        <v>39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127</v>
      </c>
      <c r="AT137" s="142" t="s">
        <v>122</v>
      </c>
      <c r="AU137" s="142" t="s">
        <v>81</v>
      </c>
      <c r="AY137" s="16" t="s">
        <v>120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79</v>
      </c>
      <c r="BK137" s="143">
        <f>ROUND(I137*H137,2)</f>
        <v>0</v>
      </c>
      <c r="BL137" s="16" t="s">
        <v>127</v>
      </c>
      <c r="BM137" s="142" t="s">
        <v>798</v>
      </c>
    </row>
    <row r="138" spans="2:65" s="1" customFormat="1" ht="29.25">
      <c r="B138" s="31"/>
      <c r="D138" s="144" t="s">
        <v>129</v>
      </c>
      <c r="F138" s="145" t="s">
        <v>799</v>
      </c>
      <c r="I138" s="146"/>
      <c r="L138" s="31"/>
      <c r="M138" s="147"/>
      <c r="T138" s="53"/>
      <c r="AT138" s="16" t="s">
        <v>129</v>
      </c>
      <c r="AU138" s="16" t="s">
        <v>81</v>
      </c>
    </row>
    <row r="139" spans="2:65" s="1" customFormat="1" ht="39">
      <c r="B139" s="31"/>
      <c r="D139" s="144" t="s">
        <v>279</v>
      </c>
      <c r="F139" s="169" t="s">
        <v>800</v>
      </c>
      <c r="I139" s="146"/>
      <c r="L139" s="31"/>
      <c r="M139" s="147"/>
      <c r="T139" s="53"/>
      <c r="AT139" s="16" t="s">
        <v>279</v>
      </c>
      <c r="AU139" s="16" t="s">
        <v>81</v>
      </c>
    </row>
    <row r="140" spans="2:65" s="1" customFormat="1" ht="16.5" customHeight="1">
      <c r="B140" s="31"/>
      <c r="C140" s="131" t="s">
        <v>177</v>
      </c>
      <c r="D140" s="131" t="s">
        <v>122</v>
      </c>
      <c r="E140" s="132" t="s">
        <v>801</v>
      </c>
      <c r="F140" s="133" t="s">
        <v>802</v>
      </c>
      <c r="G140" s="134" t="s">
        <v>771</v>
      </c>
      <c r="H140" s="135">
        <v>1</v>
      </c>
      <c r="I140" s="136"/>
      <c r="J140" s="137">
        <f>ROUND(I140*H140,2)</f>
        <v>0</v>
      </c>
      <c r="K140" s="133" t="s">
        <v>1</v>
      </c>
      <c r="L140" s="31"/>
      <c r="M140" s="138" t="s">
        <v>1</v>
      </c>
      <c r="N140" s="139" t="s">
        <v>39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127</v>
      </c>
      <c r="AT140" s="142" t="s">
        <v>122</v>
      </c>
      <c r="AU140" s="142" t="s">
        <v>81</v>
      </c>
      <c r="AY140" s="16" t="s">
        <v>120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79</v>
      </c>
      <c r="BK140" s="143">
        <f>ROUND(I140*H140,2)</f>
        <v>0</v>
      </c>
      <c r="BL140" s="16" t="s">
        <v>127</v>
      </c>
      <c r="BM140" s="142" t="s">
        <v>803</v>
      </c>
    </row>
    <row r="141" spans="2:65" s="1" customFormat="1">
      <c r="B141" s="31"/>
      <c r="D141" s="144" t="s">
        <v>129</v>
      </c>
      <c r="F141" s="145" t="s">
        <v>802</v>
      </c>
      <c r="I141" s="146"/>
      <c r="L141" s="31"/>
      <c r="M141" s="147"/>
      <c r="T141" s="53"/>
      <c r="AT141" s="16" t="s">
        <v>129</v>
      </c>
      <c r="AU141" s="16" t="s">
        <v>81</v>
      </c>
    </row>
    <row r="142" spans="2:65" s="1" customFormat="1" ht="48.75">
      <c r="B142" s="31"/>
      <c r="D142" s="144" t="s">
        <v>279</v>
      </c>
      <c r="F142" s="169" t="s">
        <v>804</v>
      </c>
      <c r="I142" s="146"/>
      <c r="L142" s="31"/>
      <c r="M142" s="147"/>
      <c r="T142" s="53"/>
      <c r="AT142" s="16" t="s">
        <v>279</v>
      </c>
      <c r="AU142" s="16" t="s">
        <v>81</v>
      </c>
    </row>
    <row r="143" spans="2:65" s="1" customFormat="1" ht="66.75" customHeight="1">
      <c r="B143" s="31"/>
      <c r="C143" s="131" t="s">
        <v>185</v>
      </c>
      <c r="D143" s="131" t="s">
        <v>122</v>
      </c>
      <c r="E143" s="132" t="s">
        <v>805</v>
      </c>
      <c r="F143" s="133" t="s">
        <v>806</v>
      </c>
      <c r="G143" s="134" t="s">
        <v>771</v>
      </c>
      <c r="H143" s="135">
        <v>1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39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127</v>
      </c>
      <c r="AT143" s="142" t="s">
        <v>122</v>
      </c>
      <c r="AU143" s="142" t="s">
        <v>81</v>
      </c>
      <c r="AY143" s="16" t="s">
        <v>120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79</v>
      </c>
      <c r="BK143" s="143">
        <f>ROUND(I143*H143,2)</f>
        <v>0</v>
      </c>
      <c r="BL143" s="16" t="s">
        <v>127</v>
      </c>
      <c r="BM143" s="142" t="s">
        <v>807</v>
      </c>
    </row>
    <row r="144" spans="2:65" s="1" customFormat="1" ht="58.5">
      <c r="B144" s="31"/>
      <c r="D144" s="144" t="s">
        <v>129</v>
      </c>
      <c r="F144" s="145" t="s">
        <v>808</v>
      </c>
      <c r="I144" s="146"/>
      <c r="L144" s="31"/>
      <c r="M144" s="147"/>
      <c r="T144" s="53"/>
      <c r="AT144" s="16" t="s">
        <v>129</v>
      </c>
      <c r="AU144" s="16" t="s">
        <v>81</v>
      </c>
    </row>
    <row r="145" spans="2:65" s="1" customFormat="1" ht="44.25" customHeight="1">
      <c r="B145" s="31"/>
      <c r="C145" s="131" t="s">
        <v>192</v>
      </c>
      <c r="D145" s="131" t="s">
        <v>122</v>
      </c>
      <c r="E145" s="132" t="s">
        <v>809</v>
      </c>
      <c r="F145" s="133" t="s">
        <v>810</v>
      </c>
      <c r="G145" s="134" t="s">
        <v>771</v>
      </c>
      <c r="H145" s="135">
        <v>1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39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127</v>
      </c>
      <c r="AT145" s="142" t="s">
        <v>122</v>
      </c>
      <c r="AU145" s="142" t="s">
        <v>81</v>
      </c>
      <c r="AY145" s="16" t="s">
        <v>120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79</v>
      </c>
      <c r="BK145" s="143">
        <f>ROUND(I145*H145,2)</f>
        <v>0</v>
      </c>
      <c r="BL145" s="16" t="s">
        <v>127</v>
      </c>
      <c r="BM145" s="142" t="s">
        <v>811</v>
      </c>
    </row>
    <row r="146" spans="2:65" s="1" customFormat="1">
      <c r="B146" s="31"/>
      <c r="D146" s="144" t="s">
        <v>129</v>
      </c>
      <c r="F146" s="145" t="s">
        <v>812</v>
      </c>
      <c r="I146" s="146"/>
      <c r="L146" s="31"/>
      <c r="M146" s="147"/>
      <c r="T146" s="53"/>
      <c r="AT146" s="16" t="s">
        <v>129</v>
      </c>
      <c r="AU146" s="16" t="s">
        <v>81</v>
      </c>
    </row>
    <row r="147" spans="2:65" s="1" customFormat="1" ht="16.5" customHeight="1">
      <c r="B147" s="31"/>
      <c r="C147" s="131" t="s">
        <v>203</v>
      </c>
      <c r="D147" s="131" t="s">
        <v>122</v>
      </c>
      <c r="E147" s="132" t="s">
        <v>813</v>
      </c>
      <c r="F147" s="133" t="s">
        <v>814</v>
      </c>
      <c r="G147" s="134" t="s">
        <v>277</v>
      </c>
      <c r="H147" s="135">
        <v>1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39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127</v>
      </c>
      <c r="AT147" s="142" t="s">
        <v>122</v>
      </c>
      <c r="AU147" s="142" t="s">
        <v>81</v>
      </c>
      <c r="AY147" s="16" t="s">
        <v>120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79</v>
      </c>
      <c r="BK147" s="143">
        <f>ROUND(I147*H147,2)</f>
        <v>0</v>
      </c>
      <c r="BL147" s="16" t="s">
        <v>127</v>
      </c>
      <c r="BM147" s="142" t="s">
        <v>815</v>
      </c>
    </row>
    <row r="148" spans="2:65" s="1" customFormat="1">
      <c r="B148" s="31"/>
      <c r="D148" s="144" t="s">
        <v>129</v>
      </c>
      <c r="F148" s="145" t="s">
        <v>814</v>
      </c>
      <c r="I148" s="146"/>
      <c r="L148" s="31"/>
      <c r="M148" s="147"/>
      <c r="T148" s="53"/>
      <c r="AT148" s="16" t="s">
        <v>129</v>
      </c>
      <c r="AU148" s="16" t="s">
        <v>81</v>
      </c>
    </row>
    <row r="149" spans="2:65" s="1" customFormat="1" ht="136.5">
      <c r="B149" s="31"/>
      <c r="D149" s="144" t="s">
        <v>279</v>
      </c>
      <c r="F149" s="169" t="s">
        <v>816</v>
      </c>
      <c r="I149" s="146"/>
      <c r="L149" s="31"/>
      <c r="M149" s="147"/>
      <c r="T149" s="53"/>
      <c r="AT149" s="16" t="s">
        <v>279</v>
      </c>
      <c r="AU149" s="16" t="s">
        <v>81</v>
      </c>
    </row>
    <row r="150" spans="2:65" s="1" customFormat="1" ht="37.9" customHeight="1">
      <c r="B150" s="31"/>
      <c r="C150" s="131" t="s">
        <v>8</v>
      </c>
      <c r="D150" s="131" t="s">
        <v>122</v>
      </c>
      <c r="E150" s="132" t="s">
        <v>817</v>
      </c>
      <c r="F150" s="133" t="s">
        <v>818</v>
      </c>
      <c r="G150" s="134" t="s">
        <v>277</v>
      </c>
      <c r="H150" s="135">
        <v>1</v>
      </c>
      <c r="I150" s="136"/>
      <c r="J150" s="137">
        <f>ROUND(I150*H150,2)</f>
        <v>0</v>
      </c>
      <c r="K150" s="133" t="s">
        <v>1</v>
      </c>
      <c r="L150" s="31"/>
      <c r="M150" s="138" t="s">
        <v>1</v>
      </c>
      <c r="N150" s="139" t="s">
        <v>39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127</v>
      </c>
      <c r="AT150" s="142" t="s">
        <v>122</v>
      </c>
      <c r="AU150" s="142" t="s">
        <v>81</v>
      </c>
      <c r="AY150" s="16" t="s">
        <v>120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79</v>
      </c>
      <c r="BK150" s="143">
        <f>ROUND(I150*H150,2)</f>
        <v>0</v>
      </c>
      <c r="BL150" s="16" t="s">
        <v>127</v>
      </c>
      <c r="BM150" s="142" t="s">
        <v>819</v>
      </c>
    </row>
    <row r="151" spans="2:65" s="1" customFormat="1" ht="19.5">
      <c r="B151" s="31"/>
      <c r="D151" s="144" t="s">
        <v>129</v>
      </c>
      <c r="F151" s="145" t="s">
        <v>818</v>
      </c>
      <c r="I151" s="146"/>
      <c r="L151" s="31"/>
      <c r="M151" s="147"/>
      <c r="T151" s="53"/>
      <c r="AT151" s="16" t="s">
        <v>129</v>
      </c>
      <c r="AU151" s="16" t="s">
        <v>81</v>
      </c>
    </row>
    <row r="152" spans="2:65" s="1" customFormat="1" ht="48.75">
      <c r="B152" s="31"/>
      <c r="D152" s="144" t="s">
        <v>279</v>
      </c>
      <c r="F152" s="169" t="s">
        <v>820</v>
      </c>
      <c r="I152" s="146"/>
      <c r="L152" s="31"/>
      <c r="M152" s="147"/>
      <c r="T152" s="53"/>
      <c r="AT152" s="16" t="s">
        <v>279</v>
      </c>
      <c r="AU152" s="16" t="s">
        <v>81</v>
      </c>
    </row>
    <row r="153" spans="2:65" s="1" customFormat="1" ht="24.2" customHeight="1">
      <c r="B153" s="31"/>
      <c r="C153" s="131" t="s">
        <v>216</v>
      </c>
      <c r="D153" s="131" t="s">
        <v>122</v>
      </c>
      <c r="E153" s="132" t="s">
        <v>821</v>
      </c>
      <c r="F153" s="133" t="s">
        <v>822</v>
      </c>
      <c r="G153" s="134" t="s">
        <v>277</v>
      </c>
      <c r="H153" s="135">
        <v>1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39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127</v>
      </c>
      <c r="AT153" s="142" t="s">
        <v>122</v>
      </c>
      <c r="AU153" s="142" t="s">
        <v>81</v>
      </c>
      <c r="AY153" s="16" t="s">
        <v>120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79</v>
      </c>
      <c r="BK153" s="143">
        <f>ROUND(I153*H153,2)</f>
        <v>0</v>
      </c>
      <c r="BL153" s="16" t="s">
        <v>127</v>
      </c>
      <c r="BM153" s="142" t="s">
        <v>823</v>
      </c>
    </row>
    <row r="154" spans="2:65" s="1" customFormat="1">
      <c r="B154" s="31"/>
      <c r="D154" s="144" t="s">
        <v>129</v>
      </c>
      <c r="F154" s="145" t="s">
        <v>822</v>
      </c>
      <c r="I154" s="146"/>
      <c r="L154" s="31"/>
      <c r="M154" s="147"/>
      <c r="T154" s="53"/>
      <c r="AT154" s="16" t="s">
        <v>129</v>
      </c>
      <c r="AU154" s="16" t="s">
        <v>81</v>
      </c>
    </row>
    <row r="155" spans="2:65" s="1" customFormat="1" ht="156">
      <c r="B155" s="31"/>
      <c r="D155" s="144" t="s">
        <v>279</v>
      </c>
      <c r="F155" s="169" t="s">
        <v>824</v>
      </c>
      <c r="I155" s="146"/>
      <c r="L155" s="31"/>
      <c r="M155" s="147"/>
      <c r="T155" s="53"/>
      <c r="AT155" s="16" t="s">
        <v>279</v>
      </c>
      <c r="AU155" s="16" t="s">
        <v>81</v>
      </c>
    </row>
    <row r="156" spans="2:65" s="1" customFormat="1" ht="24.2" customHeight="1">
      <c r="B156" s="31"/>
      <c r="C156" s="131" t="s">
        <v>221</v>
      </c>
      <c r="D156" s="131" t="s">
        <v>122</v>
      </c>
      <c r="E156" s="132" t="s">
        <v>825</v>
      </c>
      <c r="F156" s="133" t="s">
        <v>826</v>
      </c>
      <c r="G156" s="134" t="s">
        <v>771</v>
      </c>
      <c r="H156" s="135">
        <v>1</v>
      </c>
      <c r="I156" s="136"/>
      <c r="J156" s="137">
        <f>ROUND(I156*H156,2)</f>
        <v>0</v>
      </c>
      <c r="K156" s="133" t="s">
        <v>1</v>
      </c>
      <c r="L156" s="31"/>
      <c r="M156" s="138" t="s">
        <v>1</v>
      </c>
      <c r="N156" s="139" t="s">
        <v>39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127</v>
      </c>
      <c r="AT156" s="142" t="s">
        <v>122</v>
      </c>
      <c r="AU156" s="142" t="s">
        <v>81</v>
      </c>
      <c r="AY156" s="16" t="s">
        <v>120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79</v>
      </c>
      <c r="BK156" s="143">
        <f>ROUND(I156*H156,2)</f>
        <v>0</v>
      </c>
      <c r="BL156" s="16" t="s">
        <v>127</v>
      </c>
      <c r="BM156" s="142" t="s">
        <v>827</v>
      </c>
    </row>
    <row r="157" spans="2:65" s="1" customFormat="1">
      <c r="B157" s="31"/>
      <c r="D157" s="144" t="s">
        <v>129</v>
      </c>
      <c r="F157" s="145" t="s">
        <v>828</v>
      </c>
      <c r="I157" s="146"/>
      <c r="L157" s="31"/>
      <c r="M157" s="147"/>
      <c r="T157" s="53"/>
      <c r="AT157" s="16" t="s">
        <v>129</v>
      </c>
      <c r="AU157" s="16" t="s">
        <v>81</v>
      </c>
    </row>
    <row r="158" spans="2:65" s="1" customFormat="1" ht="19.5">
      <c r="B158" s="31"/>
      <c r="D158" s="144" t="s">
        <v>279</v>
      </c>
      <c r="F158" s="169" t="s">
        <v>829</v>
      </c>
      <c r="I158" s="146"/>
      <c r="L158" s="31"/>
      <c r="M158" s="180"/>
      <c r="N158" s="181"/>
      <c r="O158" s="181"/>
      <c r="P158" s="181"/>
      <c r="Q158" s="181"/>
      <c r="R158" s="181"/>
      <c r="S158" s="181"/>
      <c r="T158" s="182"/>
      <c r="AT158" s="16" t="s">
        <v>279</v>
      </c>
      <c r="AU158" s="16" t="s">
        <v>81</v>
      </c>
    </row>
    <row r="159" spans="2:65" s="1" customFormat="1" ht="6.95" customHeight="1">
      <c r="B159" s="42"/>
      <c r="C159" s="43"/>
      <c r="D159" s="43"/>
      <c r="E159" s="43"/>
      <c r="F159" s="43"/>
      <c r="G159" s="43"/>
      <c r="H159" s="43"/>
      <c r="I159" s="43"/>
      <c r="J159" s="43"/>
      <c r="K159" s="43"/>
      <c r="L159" s="31"/>
    </row>
  </sheetData>
  <sheetProtection algorithmName="SHA-512" hashValue="/Ko9Pb6hSmoEhabbQuh3+cgSg1xLVBA8Cg6cFvqe1Zb0Iu00UJ3OFTyYJ7X6SbOsH/xoWkpU6/ig3nOGjVv1gQ==" saltValue="S19Uepvy0NLRC8pAVI/9OQ==" spinCount="100000" sheet="1" objects="1" scenarios="1" formatColumns="0" formatRows="0" autoFilter="0"/>
  <autoFilter ref="C117:K158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SO-01 - Oboustranné napoj...</vt:lpstr>
      <vt:lpstr>SO-02-CZ - Rozdělovací ob...</vt:lpstr>
      <vt:lpstr>SO-04 - Dosypání ochranné...</vt:lpstr>
      <vt:lpstr>SO-05 - Zajištění komunik...</vt:lpstr>
      <vt:lpstr>VRN - Vedlejší rozpočtové...</vt:lpstr>
      <vt:lpstr>'Rekapitulace stavby'!Názvy_tisku</vt:lpstr>
      <vt:lpstr>'SO-01 - Oboustranné napoj...'!Názvy_tisku</vt:lpstr>
      <vt:lpstr>'SO-02-CZ - Rozdělovací ob...'!Názvy_tisku</vt:lpstr>
      <vt:lpstr>'SO-04 - Dosypání ochranné...'!Názvy_tisku</vt:lpstr>
      <vt:lpstr>'SO-05 - Zajištění komunik...'!Názvy_tisku</vt:lpstr>
      <vt:lpstr>'VRN - Vedlejší rozpočtové...'!Názvy_tisku</vt:lpstr>
      <vt:lpstr>'Rekapitulace stavby'!Oblast_tisku</vt:lpstr>
      <vt:lpstr>'SO-01 - Oboustranné napoj...'!Oblast_tisku</vt:lpstr>
      <vt:lpstr>'SO-02-CZ - Rozdělovací ob...'!Oblast_tisku</vt:lpstr>
      <vt:lpstr>'SO-04 - Dosypání ochranné...'!Oblast_tisku</vt:lpstr>
      <vt:lpstr>'SO-05 - Zajištění komunik...'!Oblast_tisku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VZDKROS\VZDKROS</dc:creator>
  <cp:lastModifiedBy>Veselý David</cp:lastModifiedBy>
  <dcterms:created xsi:type="dcterms:W3CDTF">2025-02-24T07:03:51Z</dcterms:created>
  <dcterms:modified xsi:type="dcterms:W3CDTF">2025-05-14T14:12:30Z</dcterms:modified>
</cp:coreProperties>
</file>