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92623E05-2FAC-4760-BF30-7B263E955B40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Rekapitulace stavby" sheetId="1" r:id="rId1"/>
    <sheet name="SO.01 - Těžení nánosů" sheetId="2" r:id="rId2"/>
    <sheet name="SO.02 - Oprava opevnění " sheetId="3" r:id="rId3"/>
    <sheet name="VRN - Vedlejší rozpočtové..." sheetId="4" r:id="rId4"/>
  </sheets>
  <definedNames>
    <definedName name="_xlnm._FilterDatabase" localSheetId="1" hidden="1">'SO.01 - Těžení nánosů'!$C$130:$K$167</definedName>
    <definedName name="_xlnm._FilterDatabase" localSheetId="2" hidden="1">'SO.02 - Oprava opevnění '!$C$134:$K$341</definedName>
    <definedName name="_xlnm._FilterDatabase" localSheetId="3" hidden="1">'VRN - Vedlejší rozpočtové...'!$C$127:$K$158</definedName>
    <definedName name="_xlnm.Print_Titles" localSheetId="0">'Rekapitulace stavby'!$92:$92</definedName>
    <definedName name="_xlnm.Print_Titles" localSheetId="1">'SO.01 - Těžení nánosů'!$130:$130</definedName>
    <definedName name="_xlnm.Print_Titles" localSheetId="2">'SO.02 - Oprava opevnění '!$134:$134</definedName>
    <definedName name="_xlnm.Print_Titles" localSheetId="3">'VRN - Vedlejší rozpočtové...'!$127:$127</definedName>
    <definedName name="_xlnm.Print_Area" localSheetId="0">'Rekapitulace stavby'!$D$4:$AO$76,'Rekapitulace stavby'!$C$82:$AQ$98</definedName>
    <definedName name="_xlnm.Print_Area" localSheetId="1">'SO.01 - Těžení nánosů'!$C$4:$J$76,'SO.01 - Těžení nánosů'!$C$82:$J$112,'SO.01 - Těžení nánosů'!$C$118:$J$167</definedName>
    <definedName name="_xlnm.Print_Area" localSheetId="2">'SO.02 - Oprava opevnění '!$C$4:$J$76,'SO.02 - Oprava opevnění '!$C$82:$J$116,'SO.02 - Oprava opevnění '!$C$122:$J$341</definedName>
    <definedName name="_xlnm.Print_Area" localSheetId="3">'VRN - Vedlejší rozpočtové...'!$C$4:$J$76,'VRN - Vedlejší rozpočtové...'!$C$82:$J$109,'VRN - Vedlejší rozpočtové...'!$C$115:$J$158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4" l="1"/>
  <c r="J38" i="4"/>
  <c r="AY97" i="1"/>
  <c r="J37" i="4"/>
  <c r="AX97" i="1" s="1"/>
  <c r="BI157" i="4"/>
  <c r="BH157" i="4"/>
  <c r="BG157" i="4"/>
  <c r="BF157" i="4"/>
  <c r="T157" i="4"/>
  <c r="T156" i="4"/>
  <c r="R157" i="4"/>
  <c r="R156" i="4"/>
  <c r="P157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P129" i="4" s="1"/>
  <c r="P128" i="4" s="1"/>
  <c r="AU97" i="1" s="1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T129" i="4" s="1"/>
  <c r="T128" i="4" s="1"/>
  <c r="R130" i="4"/>
  <c r="R129" i="4" s="1"/>
  <c r="R128" i="4" s="1"/>
  <c r="P130" i="4"/>
  <c r="F122" i="4"/>
  <c r="E120" i="4"/>
  <c r="BI107" i="4"/>
  <c r="BH107" i="4"/>
  <c r="BG107" i="4"/>
  <c r="BF107" i="4"/>
  <c r="BI106" i="4"/>
  <c r="BH106" i="4"/>
  <c r="BG106" i="4"/>
  <c r="BF106" i="4"/>
  <c r="BE106" i="4"/>
  <c r="BI105" i="4"/>
  <c r="BH105" i="4"/>
  <c r="BG105" i="4"/>
  <c r="BF105" i="4"/>
  <c r="BE105" i="4"/>
  <c r="BI104" i="4"/>
  <c r="BH104" i="4"/>
  <c r="BG104" i="4"/>
  <c r="F37" i="4" s="1"/>
  <c r="BF104" i="4"/>
  <c r="BE104" i="4"/>
  <c r="BI103" i="4"/>
  <c r="BH103" i="4"/>
  <c r="BG103" i="4"/>
  <c r="BF103" i="4"/>
  <c r="BE103" i="4"/>
  <c r="BI102" i="4"/>
  <c r="BH102" i="4"/>
  <c r="BG102" i="4"/>
  <c r="BF102" i="4"/>
  <c r="BE102" i="4"/>
  <c r="F89" i="4"/>
  <c r="E87" i="4"/>
  <c r="J24" i="4"/>
  <c r="E24" i="4"/>
  <c r="J92" i="4" s="1"/>
  <c r="J23" i="4"/>
  <c r="J21" i="4"/>
  <c r="E21" i="4"/>
  <c r="J124" i="4" s="1"/>
  <c r="J20" i="4"/>
  <c r="J18" i="4"/>
  <c r="E18" i="4"/>
  <c r="F125" i="4" s="1"/>
  <c r="J17" i="4"/>
  <c r="J15" i="4"/>
  <c r="E15" i="4"/>
  <c r="F124" i="4" s="1"/>
  <c r="J14" i="4"/>
  <c r="J12" i="4"/>
  <c r="J89" i="4"/>
  <c r="E7" i="4"/>
  <c r="E85" i="4" s="1"/>
  <c r="J39" i="3"/>
  <c r="J38" i="3"/>
  <c r="AY96" i="1" s="1"/>
  <c r="J37" i="3"/>
  <c r="AX96" i="1" s="1"/>
  <c r="BI340" i="3"/>
  <c r="BH340" i="3"/>
  <c r="BG340" i="3"/>
  <c r="BF340" i="3"/>
  <c r="T340" i="3"/>
  <c r="T339" i="3" s="1"/>
  <c r="R340" i="3"/>
  <c r="R339" i="3"/>
  <c r="P340" i="3"/>
  <c r="P339" i="3" s="1"/>
  <c r="BI336" i="3"/>
  <c r="BH336" i="3"/>
  <c r="BG336" i="3"/>
  <c r="BF336" i="3"/>
  <c r="T336" i="3"/>
  <c r="R336" i="3"/>
  <c r="P336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6" i="3"/>
  <c r="BH326" i="3"/>
  <c r="BG326" i="3"/>
  <c r="BF326" i="3"/>
  <c r="T326" i="3"/>
  <c r="R326" i="3"/>
  <c r="P326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09" i="3"/>
  <c r="BH309" i="3"/>
  <c r="BG309" i="3"/>
  <c r="BF309" i="3"/>
  <c r="T309" i="3"/>
  <c r="R309" i="3"/>
  <c r="P309" i="3"/>
  <c r="BI304" i="3"/>
  <c r="BH304" i="3"/>
  <c r="BG304" i="3"/>
  <c r="BF304" i="3"/>
  <c r="T304" i="3"/>
  <c r="R304" i="3"/>
  <c r="P304" i="3"/>
  <c r="BI297" i="3"/>
  <c r="BH297" i="3"/>
  <c r="BG297" i="3"/>
  <c r="BF297" i="3"/>
  <c r="T297" i="3"/>
  <c r="R297" i="3"/>
  <c r="P297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2" i="3"/>
  <c r="BH282" i="3"/>
  <c r="BG282" i="3"/>
  <c r="BF282" i="3"/>
  <c r="T282" i="3"/>
  <c r="R282" i="3"/>
  <c r="P282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5" i="3"/>
  <c r="BH265" i="3"/>
  <c r="BG265" i="3"/>
  <c r="BF265" i="3"/>
  <c r="T265" i="3"/>
  <c r="R265" i="3"/>
  <c r="P265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47" i="3"/>
  <c r="BH247" i="3"/>
  <c r="BG247" i="3"/>
  <c r="BF247" i="3"/>
  <c r="T247" i="3"/>
  <c r="R247" i="3"/>
  <c r="P247" i="3"/>
  <c r="BI242" i="3"/>
  <c r="BH242" i="3"/>
  <c r="BG242" i="3"/>
  <c r="BF242" i="3"/>
  <c r="T242" i="3"/>
  <c r="R242" i="3"/>
  <c r="P242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0" i="3"/>
  <c r="BH220" i="3"/>
  <c r="BG220" i="3"/>
  <c r="BF220" i="3"/>
  <c r="T220" i="3"/>
  <c r="R220" i="3"/>
  <c r="P220" i="3"/>
  <c r="BI212" i="3"/>
  <c r="BH212" i="3"/>
  <c r="BG212" i="3"/>
  <c r="BF212" i="3"/>
  <c r="T212" i="3"/>
  <c r="R212" i="3"/>
  <c r="P212" i="3"/>
  <c r="BI205" i="3"/>
  <c r="BH205" i="3"/>
  <c r="BG205" i="3"/>
  <c r="BF205" i="3"/>
  <c r="T205" i="3"/>
  <c r="R205" i="3"/>
  <c r="P205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85" i="3"/>
  <c r="BH185" i="3"/>
  <c r="BG185" i="3"/>
  <c r="BF185" i="3"/>
  <c r="T185" i="3"/>
  <c r="R185" i="3"/>
  <c r="P185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F129" i="3"/>
  <c r="E127" i="3"/>
  <c r="BI114" i="3"/>
  <c r="BH114" i="3"/>
  <c r="BG114" i="3"/>
  <c r="BF114" i="3"/>
  <c r="BI113" i="3"/>
  <c r="BH113" i="3"/>
  <c r="BG113" i="3"/>
  <c r="BF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F89" i="3"/>
  <c r="E87" i="3"/>
  <c r="J24" i="3"/>
  <c r="E24" i="3"/>
  <c r="J132" i="3"/>
  <c r="J23" i="3"/>
  <c r="J21" i="3"/>
  <c r="E21" i="3"/>
  <c r="J131" i="3"/>
  <c r="J20" i="3"/>
  <c r="J18" i="3"/>
  <c r="E18" i="3"/>
  <c r="F92" i="3"/>
  <c r="J17" i="3"/>
  <c r="J15" i="3"/>
  <c r="E15" i="3"/>
  <c r="F131" i="3"/>
  <c r="J14" i="3"/>
  <c r="J12" i="3"/>
  <c r="J129" i="3"/>
  <c r="E7" i="3"/>
  <c r="E85" i="3" s="1"/>
  <c r="J39" i="2"/>
  <c r="J38" i="2"/>
  <c r="AY95" i="1"/>
  <c r="J37" i="2"/>
  <c r="AX95" i="1" s="1"/>
  <c r="BI164" i="2"/>
  <c r="BH164" i="2"/>
  <c r="BG164" i="2"/>
  <c r="BF164" i="2"/>
  <c r="T164" i="2"/>
  <c r="T163" i="2"/>
  <c r="R164" i="2"/>
  <c r="R163" i="2" s="1"/>
  <c r="P164" i="2"/>
  <c r="P16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F125" i="2"/>
  <c r="E123" i="2"/>
  <c r="BI110" i="2"/>
  <c r="BH110" i="2"/>
  <c r="BG110" i="2"/>
  <c r="BF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F89" i="2"/>
  <c r="E87" i="2"/>
  <c r="J24" i="2"/>
  <c r="E24" i="2"/>
  <c r="J128" i="2" s="1"/>
  <c r="J23" i="2"/>
  <c r="J21" i="2"/>
  <c r="E21" i="2"/>
  <c r="J127" i="2" s="1"/>
  <c r="J20" i="2"/>
  <c r="J18" i="2"/>
  <c r="E18" i="2"/>
  <c r="F92" i="2" s="1"/>
  <c r="J17" i="2"/>
  <c r="J15" i="2"/>
  <c r="E15" i="2"/>
  <c r="F127" i="2" s="1"/>
  <c r="J14" i="2"/>
  <c r="J12" i="2"/>
  <c r="J125" i="2"/>
  <c r="E7" i="2"/>
  <c r="E121" i="2" s="1"/>
  <c r="L90" i="1"/>
  <c r="AM90" i="1"/>
  <c r="AM89" i="1"/>
  <c r="L89" i="1"/>
  <c r="AM87" i="1"/>
  <c r="L87" i="1"/>
  <c r="L85" i="1"/>
  <c r="L84" i="1"/>
  <c r="J159" i="2"/>
  <c r="AS94" i="1"/>
  <c r="BK332" i="3"/>
  <c r="BK256" i="3"/>
  <c r="BK205" i="3"/>
  <c r="J143" i="3"/>
  <c r="J278" i="3"/>
  <c r="J336" i="3"/>
  <c r="J200" i="3"/>
  <c r="BK340" i="3"/>
  <c r="BK252" i="3"/>
  <c r="J167" i="3"/>
  <c r="J286" i="3"/>
  <c r="J233" i="3"/>
  <c r="BK326" i="3"/>
  <c r="J256" i="3"/>
  <c r="BK196" i="3"/>
  <c r="BK143" i="3"/>
  <c r="BK282" i="3"/>
  <c r="BK220" i="3"/>
  <c r="BK185" i="3"/>
  <c r="J147" i="3"/>
  <c r="J148" i="4"/>
  <c r="BK157" i="4"/>
  <c r="J138" i="4"/>
  <c r="BK140" i="4"/>
  <c r="J140" i="4"/>
  <c r="J130" i="4"/>
  <c r="J142" i="4"/>
  <c r="J138" i="2"/>
  <c r="J157" i="2"/>
  <c r="J143" i="2"/>
  <c r="BK134" i="2"/>
  <c r="BK313" i="3"/>
  <c r="J252" i="3"/>
  <c r="J180" i="3"/>
  <c r="J321" i="3"/>
  <c r="J270" i="3"/>
  <c r="J326" i="3"/>
  <c r="J185" i="3"/>
  <c r="J309" i="3"/>
  <c r="BK247" i="3"/>
  <c r="BK336" i="3"/>
  <c r="J304" i="3"/>
  <c r="J247" i="3"/>
  <c r="BK180" i="3"/>
  <c r="J220" i="3"/>
  <c r="BK151" i="3"/>
  <c r="BK309" i="3"/>
  <c r="J237" i="3"/>
  <c r="J212" i="3"/>
  <c r="J160" i="3"/>
  <c r="J144" i="4"/>
  <c r="J146" i="4"/>
  <c r="BK134" i="4"/>
  <c r="BK146" i="4"/>
  <c r="J152" i="4"/>
  <c r="J134" i="4"/>
  <c r="J132" i="4"/>
  <c r="BK164" i="2"/>
  <c r="J152" i="2"/>
  <c r="BK152" i="2"/>
  <c r="BK290" i="3"/>
  <c r="BK172" i="3"/>
  <c r="J317" i="3"/>
  <c r="BK237" i="3"/>
  <c r="BK286" i="3"/>
  <c r="BK138" i="3"/>
  <c r="BK242" i="3"/>
  <c r="J297" i="3"/>
  <c r="J172" i="3"/>
  <c r="BK274" i="3"/>
  <c r="BK155" i="3"/>
  <c r="BK154" i="4"/>
  <c r="J154" i="4"/>
  <c r="J157" i="4"/>
  <c r="BK142" i="4"/>
  <c r="BK143" i="2"/>
  <c r="J134" i="2"/>
  <c r="BK159" i="2"/>
  <c r="BK304" i="3"/>
  <c r="BK160" i="3"/>
  <c r="J313" i="3"/>
  <c r="BK233" i="3"/>
  <c r="BK321" i="3"/>
  <c r="BK212" i="3"/>
  <c r="BK297" i="3"/>
  <c r="J196" i="3"/>
  <c r="BK200" i="3"/>
  <c r="J329" i="3"/>
  <c r="BK176" i="3"/>
  <c r="J138" i="3"/>
  <c r="BK130" i="4"/>
  <c r="BK144" i="4"/>
  <c r="BK132" i="4"/>
  <c r="BK138" i="4"/>
  <c r="BK157" i="2"/>
  <c r="BK147" i="2"/>
  <c r="J147" i="2"/>
  <c r="J242" i="3"/>
  <c r="BK329" i="3"/>
  <c r="J340" i="3"/>
  <c r="BK147" i="3"/>
  <c r="BK270" i="3"/>
  <c r="BK317" i="3"/>
  <c r="BK229" i="3"/>
  <c r="J282" i="3"/>
  <c r="J332" i="3"/>
  <c r="J265" i="3"/>
  <c r="BK167" i="3"/>
  <c r="J136" i="4"/>
  <c r="BK138" i="2"/>
  <c r="J164" i="2"/>
  <c r="BK265" i="3"/>
  <c r="J155" i="3"/>
  <c r="J229" i="3"/>
  <c r="J205" i="3"/>
  <c r="BK278" i="3"/>
  <c r="J151" i="3"/>
  <c r="J274" i="3"/>
  <c r="BK163" i="3"/>
  <c r="J176" i="3"/>
  <c r="J290" i="3"/>
  <c r="J163" i="3"/>
  <c r="J150" i="4"/>
  <c r="BK150" i="4"/>
  <c r="BK152" i="4"/>
  <c r="BK148" i="4"/>
  <c r="BK136" i="4"/>
  <c r="T175" i="3" l="1"/>
  <c r="R156" i="2"/>
  <c r="R155" i="2" s="1"/>
  <c r="R132" i="2" s="1"/>
  <c r="R131" i="2" s="1"/>
  <c r="BK175" i="3"/>
  <c r="J175" i="3"/>
  <c r="J99" i="3"/>
  <c r="R219" i="3"/>
  <c r="R325" i="3"/>
  <c r="BK137" i="3"/>
  <c r="P184" i="3"/>
  <c r="T312" i="3"/>
  <c r="T269" i="3"/>
  <c r="R133" i="2"/>
  <c r="P137" i="3"/>
  <c r="R184" i="3"/>
  <c r="R312" i="3"/>
  <c r="R269" i="3"/>
  <c r="BK133" i="2"/>
  <c r="J133" i="2"/>
  <c r="J98" i="2"/>
  <c r="T156" i="2"/>
  <c r="T155" i="2"/>
  <c r="R137" i="3"/>
  <c r="P175" i="3"/>
  <c r="T219" i="3"/>
  <c r="P325" i="3"/>
  <c r="T184" i="3"/>
  <c r="P312" i="3"/>
  <c r="P269" i="3"/>
  <c r="T133" i="2"/>
  <c r="T132" i="2" s="1"/>
  <c r="T131" i="2" s="1"/>
  <c r="BK156" i="2"/>
  <c r="BK155" i="2"/>
  <c r="J155" i="2"/>
  <c r="J99" i="2"/>
  <c r="BK184" i="3"/>
  <c r="J184" i="3"/>
  <c r="J100" i="3" s="1"/>
  <c r="P219" i="3"/>
  <c r="BK325" i="3"/>
  <c r="J325" i="3"/>
  <c r="J104" i="3"/>
  <c r="P133" i="2"/>
  <c r="P132" i="2"/>
  <c r="P131" i="2"/>
  <c r="AU95" i="1" s="1"/>
  <c r="P156" i="2"/>
  <c r="P155" i="2"/>
  <c r="T137" i="3"/>
  <c r="R175" i="3"/>
  <c r="BK219" i="3"/>
  <c r="J219" i="3"/>
  <c r="J101" i="3"/>
  <c r="BK312" i="3"/>
  <c r="J312" i="3"/>
  <c r="J103" i="3"/>
  <c r="T325" i="3"/>
  <c r="BK163" i="2"/>
  <c r="BK132" i="2" s="1"/>
  <c r="J132" i="2" s="1"/>
  <c r="J97" i="2" s="1"/>
  <c r="J163" i="2"/>
  <c r="J101" i="2"/>
  <c r="BK269" i="3"/>
  <c r="J269" i="3" s="1"/>
  <c r="J102" i="3" s="1"/>
  <c r="BK339" i="3"/>
  <c r="J339" i="3"/>
  <c r="J105" i="3"/>
  <c r="BK129" i="4"/>
  <c r="J129" i="4"/>
  <c r="J97" i="4"/>
  <c r="BK156" i="4"/>
  <c r="J156" i="4"/>
  <c r="J98" i="4"/>
  <c r="F92" i="4"/>
  <c r="E118" i="4"/>
  <c r="J122" i="4"/>
  <c r="J125" i="4"/>
  <c r="F91" i="4"/>
  <c r="BE134" i="4"/>
  <c r="BE146" i="4"/>
  <c r="BE157" i="4"/>
  <c r="BE150" i="4"/>
  <c r="J137" i="3"/>
  <c r="J98" i="3"/>
  <c r="J91" i="4"/>
  <c r="BE130" i="4"/>
  <c r="BE144" i="4"/>
  <c r="BE154" i="4"/>
  <c r="BB97" i="1"/>
  <c r="BE132" i="4"/>
  <c r="BE136" i="4"/>
  <c r="BE140" i="4"/>
  <c r="BE148" i="4"/>
  <c r="BE138" i="4"/>
  <c r="BE142" i="4"/>
  <c r="BE152" i="4"/>
  <c r="J89" i="3"/>
  <c r="J91" i="3"/>
  <c r="E125" i="3"/>
  <c r="BE151" i="3"/>
  <c r="BE196" i="3"/>
  <c r="BE205" i="3"/>
  <c r="BE229" i="3"/>
  <c r="BE247" i="3"/>
  <c r="BE256" i="3"/>
  <c r="J156" i="2"/>
  <c r="J100" i="2"/>
  <c r="F132" i="3"/>
  <c r="BE160" i="3"/>
  <c r="BE163" i="3"/>
  <c r="BE185" i="3"/>
  <c r="BE172" i="3"/>
  <c r="BE176" i="3"/>
  <c r="BE265" i="3"/>
  <c r="BE321" i="3"/>
  <c r="F91" i="3"/>
  <c r="BE155" i="3"/>
  <c r="BE274" i="3"/>
  <c r="BE282" i="3"/>
  <c r="BE313" i="3"/>
  <c r="BE317" i="3"/>
  <c r="J92" i="3"/>
  <c r="BE138" i="3"/>
  <c r="BE143" i="3"/>
  <c r="BE167" i="3"/>
  <c r="BE212" i="3"/>
  <c r="BE220" i="3"/>
  <c r="BE270" i="3"/>
  <c r="BE329" i="3"/>
  <c r="BE332" i="3"/>
  <c r="BE147" i="3"/>
  <c r="BE180" i="3"/>
  <c r="BE200" i="3"/>
  <c r="BE233" i="3"/>
  <c r="BE237" i="3"/>
  <c r="BE242" i="3"/>
  <c r="BE252" i="3"/>
  <c r="BE286" i="3"/>
  <c r="BE290" i="3"/>
  <c r="BE297" i="3"/>
  <c r="BE304" i="3"/>
  <c r="BE309" i="3"/>
  <c r="BE336" i="3"/>
  <c r="BE278" i="3"/>
  <c r="BE326" i="3"/>
  <c r="BE340" i="3"/>
  <c r="F128" i="2"/>
  <c r="BE134" i="2"/>
  <c r="BE143" i="2"/>
  <c r="BE164" i="2"/>
  <c r="F91" i="2"/>
  <c r="BE138" i="2"/>
  <c r="BE159" i="2"/>
  <c r="E85" i="2"/>
  <c r="J89" i="2"/>
  <c r="J92" i="2"/>
  <c r="BE147" i="2"/>
  <c r="BE157" i="2"/>
  <c r="J91" i="2"/>
  <c r="BE152" i="2"/>
  <c r="J36" i="4"/>
  <c r="AW97" i="1"/>
  <c r="F37" i="2"/>
  <c r="BB95" i="1" s="1"/>
  <c r="J36" i="2"/>
  <c r="AW95" i="1" s="1"/>
  <c r="F39" i="4"/>
  <c r="BD97" i="1"/>
  <c r="F36" i="3"/>
  <c r="BA96" i="1" s="1"/>
  <c r="F36" i="2"/>
  <c r="BA95" i="1" s="1"/>
  <c r="F38" i="4"/>
  <c r="BC97" i="1" s="1"/>
  <c r="F39" i="2"/>
  <c r="BD95" i="1"/>
  <c r="F37" i="3"/>
  <c r="BB96" i="1" s="1"/>
  <c r="F36" i="4"/>
  <c r="BA97" i="1" s="1"/>
  <c r="F39" i="3"/>
  <c r="BD96" i="1" s="1"/>
  <c r="J36" i="3"/>
  <c r="AW96" i="1" s="1"/>
  <c r="F38" i="2"/>
  <c r="BC95" i="1"/>
  <c r="F38" i="3"/>
  <c r="BC96" i="1" s="1"/>
  <c r="R136" i="3" l="1"/>
  <c r="R135" i="3"/>
  <c r="BK136" i="3"/>
  <c r="BK135" i="3" s="1"/>
  <c r="J135" i="3" s="1"/>
  <c r="J96" i="3" s="1"/>
  <c r="T136" i="3"/>
  <c r="T135" i="3" s="1"/>
  <c r="P136" i="3"/>
  <c r="P135" i="3"/>
  <c r="AU96" i="1" s="1"/>
  <c r="AU94" i="1" s="1"/>
  <c r="BK128" i="4"/>
  <c r="J128" i="4"/>
  <c r="J96" i="4"/>
  <c r="J30" i="4"/>
  <c r="BE107" i="4" s="1"/>
  <c r="J35" i="4" s="1"/>
  <c r="AV97" i="1" s="1"/>
  <c r="AT97" i="1" s="1"/>
  <c r="BK131" i="2"/>
  <c r="J131" i="2"/>
  <c r="J96" i="2"/>
  <c r="J30" i="2" s="1"/>
  <c r="J112" i="2" s="1"/>
  <c r="BC94" i="1"/>
  <c r="AY94" i="1" s="1"/>
  <c r="BB94" i="1"/>
  <c r="W31" i="1" s="1"/>
  <c r="BD94" i="1"/>
  <c r="W33" i="1" s="1"/>
  <c r="BA94" i="1"/>
  <c r="W30" i="1"/>
  <c r="J30" i="3" l="1"/>
  <c r="J116" i="3"/>
  <c r="BE114" i="3"/>
  <c r="J35" i="3" s="1"/>
  <c r="AV96" i="1" s="1"/>
  <c r="AT96" i="1" s="1"/>
  <c r="J136" i="3"/>
  <c r="J97" i="3"/>
  <c r="BE110" i="2"/>
  <c r="F35" i="2" s="1"/>
  <c r="AZ95" i="1" s="1"/>
  <c r="J32" i="2"/>
  <c r="AG95" i="1" s="1"/>
  <c r="J109" i="4"/>
  <c r="F35" i="4"/>
  <c r="AZ97" i="1"/>
  <c r="J32" i="3"/>
  <c r="AG96" i="1" s="1"/>
  <c r="W32" i="1"/>
  <c r="AX94" i="1"/>
  <c r="AW94" i="1"/>
  <c r="AK30" i="1" s="1"/>
  <c r="F35" i="3" l="1"/>
  <c r="AZ96" i="1" s="1"/>
  <c r="J35" i="2"/>
  <c r="AV95" i="1" s="1"/>
  <c r="AT95" i="1" s="1"/>
  <c r="J41" i="2"/>
  <c r="J41" i="3"/>
  <c r="AN96" i="1"/>
  <c r="AN95" i="1"/>
  <c r="AZ94" i="1"/>
  <c r="AV94" i="1" s="1"/>
  <c r="AK29" i="1" s="1"/>
  <c r="J32" i="4"/>
  <c r="AG97" i="1" s="1"/>
  <c r="AN97" i="1" s="1"/>
  <c r="J41" i="4" l="1"/>
  <c r="AT94" i="1"/>
  <c r="AG94" i="1"/>
  <c r="AK26" i="1" s="1"/>
  <c r="AK35" i="1" s="1"/>
  <c r="W29" i="1"/>
  <c r="AN94" i="1" l="1"/>
</calcChain>
</file>

<file path=xl/sharedStrings.xml><?xml version="1.0" encoding="utf-8"?>
<sst xmlns="http://schemas.openxmlformats.org/spreadsheetml/2006/main" count="2939" uniqueCount="522">
  <si>
    <t>Export Komplet</t>
  </si>
  <si>
    <t/>
  </si>
  <si>
    <t>2.0</t>
  </si>
  <si>
    <t>ZAMOK</t>
  </si>
  <si>
    <t>False</t>
  </si>
  <si>
    <t>{edcd66bc-7478-49dc-a069-984de77bb15d}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</si>
  <si>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</si>
  <si>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</si>
  <si>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</si>
  <si>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</si>
  <si>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</si>
  <si>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</si>
  <si>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</si>
  <si>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</si>
  <si>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2055/24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</si>
  <si>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</si>
  <si>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</si>
  <si>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Svratka, jez Přízřenice, ř.km 35,145 - 35,281 km, oprava opevnění v podjezí, odstranění nánosů, k.ú. Přízřenice</t>
  </si>
  <si>
    <t>KSO:</t>
  </si>
  <si>
    <t>CC-CZ:</t>
  </si>
  <si>
    <t>Místo:</t>
  </si>
  <si>
    <t>Přízřenice</t>
  </si>
  <si>
    <t>Datum:</t>
  </si>
  <si>
    <t>27. 3. 2025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</si>
  <si>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</si>
  <si>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</si>
  <si>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</si>
  <si>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</si>
  <si>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</si>
  <si>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</si>
  <si>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</si>
  <si>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VZD Invest,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</si>
  <si>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</si>
  <si>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</si>
  <si>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</si>
  <si>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</si>
  <si>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</si>
  <si>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</si>
  <si>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</si>
  <si>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</si>
  <si>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</si>
  <si>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</si>
  <si>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</si>
  <si>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</si>
  <si>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</si>
  <si>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</si>
  <si>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</si>
  <si>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</si>
  <si>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</si>
  <si>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</si>
  <si>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</si>
  <si>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</si>
  <si>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</si>
  <si>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</si>
  <si>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</si>
  <si>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</si>
  <si>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</si>
  <si>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</si>
  <si>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</si>
  <si>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</si>
  <si>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</si>
  <si>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</si>
  <si>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</si>
  <si>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</si>
  <si>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</si>
  <si>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</si>
  <si>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</si>
  <si>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</si>
  <si>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</si>
  <si>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</si>
  <si>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</si>
  <si>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</si>
  <si>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</si>
  <si>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</si>
  <si>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</si>
  <si>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</si>
  <si>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</si>
  <si>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</si>
  <si>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</si>
  <si>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</si>
  <si>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</si>
  <si>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</si>
  <si>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Těžení nánosů</t>
  </si>
  <si>
    <t>STA</t>
  </si>
  <si>
    <t>1</t>
  </si>
  <si>
    <t>{be79e57b-6b39-454e-9f94-64a15a0b8c77}</t>
  </si>
  <si>
    <t>2</t>
  </si>
  <si>
    <t>SO.02</t>
  </si>
  <si>
    <t xml:space="preserve">Oprava opevnění </t>
  </si>
  <si>
    <t>{50e66070-bb73-4ab0-8b19-e54e4a20558f}</t>
  </si>
  <si>
    <t>VRN</t>
  </si>
  <si>
    <t>Vedlejší rozpočtové náklady</t>
  </si>
  <si>
    <t>{5d56751a-375a-4525-9526-0e11c21a9a2a}</t>
  </si>
  <si>
    <t>KRYCÍ LIST SOUPISU PRACÍ</t>
  </si>
  <si>
    <t>Objekt:</t>
  </si>
  <si>
    <t>SO.01 - Těžení nánosů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</si>
  <si>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</si>
  <si>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</si>
  <si>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</si>
  <si>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</si>
  <si>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</si>
  <si>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</si>
  <si>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</si>
  <si>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</si>
  <si>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</si>
  <si>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</si>
  <si>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</si>
  <si>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>Zařízení staveniště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</si>
  <si>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</si>
  <si>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</si>
  <si>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</si>
  <si>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</si>
  <si>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</si>
  <si>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</si>
  <si>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</si>
  <si>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</si>
  <si>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</si>
  <si>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</si>
  <si>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</si>
  <si>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</si>
  <si>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</si>
  <si>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</si>
  <si>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</si>
  <si>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</si>
  <si>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</si>
  <si>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</si>
  <si>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</si>
  <si>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</si>
  <si>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129253201</t>
  </si>
  <si>
    <t>Čištění otevřených koryt vodotečí šíře dna přes 5 m hl do 5 m v hornině třídy těžitelnosti I skupiny 3 strojně</t>
  </si>
  <si>
    <t>m3</t>
  </si>
  <si>
    <t>4</t>
  </si>
  <si>
    <t>-415093052</t>
  </si>
  <si>
    <t>PP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</si>
  <si>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</si>
  <si>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VV</t>
  </si>
  <si>
    <t>250</t>
  </si>
  <si>
    <t xml:space="preserve">Odstranění nánosů v podjezí - výpočet objemu pomocí autocadu </t>
  </si>
  <si>
    <t>3</t>
  </si>
  <si>
    <t>162651112</t>
  </si>
  <si>
    <t>Vodorovné přemístění přes 4 000 do 5000 m výkopku/sypaniny z horniny třídy těžitelnosti I skupiny 1 až 3</t>
  </si>
  <si>
    <t>-1779740846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</si>
  <si>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</si>
  <si>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Přesun na skládku - např. nejbližší moravostav Brno, a.s. - recykl. středisko Modřice</t>
  </si>
  <si>
    <t>Součet</t>
  </si>
  <si>
    <t>166151101</t>
  </si>
  <si>
    <t>Přehození neulehlého výkopku z horniny třídy těžitelnosti I skupiny 1 až 3 strojně</t>
  </si>
  <si>
    <t>1430293098</t>
  </si>
  <si>
    <t>Přehození neulehlého výkopku strojně z horniny třídy těžitelnosti I, skupiny 1 až 3</t>
  </si>
  <si>
    <t>Přehození výkopu pro odvodnění</t>
  </si>
  <si>
    <t>167151111</t>
  </si>
  <si>
    <t>Nakládání výkopku z hornin třídy těžitelnosti I skupiny 1 až 3 přes 100 m3</t>
  </si>
  <si>
    <t>-428479134</t>
  </si>
  <si>
    <t>Nakládání, skládání a překládání neulehlého výkopku nebo sypaniny strojně nakládání, množství přes 100 m3, z hornin třídy těžitelnosti I, skupiny 1 až 3</t>
  </si>
  <si>
    <t>Naložení přehozené zeminy</t>
  </si>
  <si>
    <t>5</t>
  </si>
  <si>
    <t>R4.1</t>
  </si>
  <si>
    <t>Zajištění převedení tekoucí vody a průsaků včetně čerpání dle zvolené technologiepo po dobu nutnou pro výstavbu (vytvoření dočasných zemních hrázek, zapytlování, pohotovost čerpadla, čerpání vody) - dle zvolené technologie zhotovitele</t>
  </si>
  <si>
    <t>kpl</t>
  </si>
  <si>
    <t>1196319539</t>
  </si>
  <si>
    <t>Poznámka k položce:
- čerpání průsaků do výšky až 10 m s průměrným přítokem do 1000 l/min
- pohotovostní čerpací soustavy dimenzovanou na požadovanou čerpací výšku a průtok
- včetně zbudování zemních hrázek ze zemin vhodných do hrázek (včetně zajištění materiálu a dovozu), dostatečně těsnících, jímkovaní, soustředění převáděné vody, rozebrání hrázek</t>
  </si>
  <si>
    <t>9</t>
  </si>
  <si>
    <t>Ostatní konstrukce a práce, bourání</t>
  </si>
  <si>
    <t>95</t>
  </si>
  <si>
    <t>Různé dokončovací konstrukce a práce pozemních staveb</t>
  </si>
  <si>
    <t>6</t>
  </si>
  <si>
    <t>R.10</t>
  </si>
  <si>
    <t>D+M Dočasné zpevnění v korytě vodního toku - pro příjezd a ve dně - např. dřevěné matrace, včetně realizace sjezdu do toku</t>
  </si>
  <si>
    <t>m</t>
  </si>
  <si>
    <t>948545622</t>
  </si>
  <si>
    <t>D+M Dočasné zpevnění v korytě vodního toku - pro příjezd a ve dně - např. dřevěné matrace. Zpevnění pro provádění zemních prací. Položka obsahuje dřevěné matrace, veškerou manipulaci s dřevěnými matracemi a uvedení terénu do původního stavu.</t>
  </si>
  <si>
    <t>7</t>
  </si>
  <si>
    <t>R.9</t>
  </si>
  <si>
    <t>D+M Lokální sanace neúnosných částí dna kamenivem</t>
  </si>
  <si>
    <t>-1734758549</t>
  </si>
  <si>
    <t>Lokální sanace neúnosných částí dna kamenivem. Položka obsahuje vodorovný a svislý přesun a uložení kameniva  (v případě výskytu neúnosných zvodnělých zemin)  V objemu cca 100 m3.</t>
  </si>
  <si>
    <t>997</t>
  </si>
  <si>
    <t>Přesun sutě</t>
  </si>
  <si>
    <t>8</t>
  </si>
  <si>
    <t>997013655-R1</t>
  </si>
  <si>
    <t>Poplatek za uložení na skládce (skládkovné) zeminy a kamení kód odpadu 17 05 04</t>
  </si>
  <si>
    <t>t</t>
  </si>
  <si>
    <t>246435462</t>
  </si>
  <si>
    <t>Poplatek za uložení stavebního odpadu na skládce (skládkovné) zeminy a kamení zatříděného do Katalogu odpadů pod kódem 17 05 04</t>
  </si>
  <si>
    <t>250*1,9</t>
  </si>
  <si>
    <t>Odvoz na skládku uložení</t>
  </si>
  <si>
    <t xml:space="preserve">SO.02 - Oprava opevnění 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</si>
  <si>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</si>
  <si>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</si>
  <si>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</si>
  <si>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998 - Přesun hmot</t>
  </si>
  <si>
    <t>122351102</t>
  </si>
  <si>
    <t>Odkopávky a prokopávky nezapažené v hornině třídy těžitelnosti II skupiny 4 objem do 50 m3 strojně</t>
  </si>
  <si>
    <t>1742059115</t>
  </si>
  <si>
    <t>Odkopávky a prokopávky nezapažené strojně v hornině třídy těžitelnosti II skupiny 4 přes 20 do 50 m3</t>
  </si>
  <si>
    <t>59,8</t>
  </si>
  <si>
    <t>Odkop pro provedení opevnění včetně vymodelování vyústění příkopu mimo kamennou dlažbu (zemina nacházející se za zdí)-nižší třída těžitelnosti</t>
  </si>
  <si>
    <t>122551103</t>
  </si>
  <si>
    <t>Odkopávky a prokopávky nezapažené v hornině třídy těžitelnosti III skupiny 6 objem do 100 m3 strojně</t>
  </si>
  <si>
    <t>2145137992</t>
  </si>
  <si>
    <t>Odkopávky a prokopávky nezapažené strojně v hornině třídy těžitelnosti III skupiny 6 přes 50 do 100 m3</t>
  </si>
  <si>
    <t>133,6</t>
  </si>
  <si>
    <t>Výkop pro založení betonového pásu a dlažby - vyšší třída těžitelnosti (kameny)</t>
  </si>
  <si>
    <t>162651132</t>
  </si>
  <si>
    <t>Vodorovné přemístění přes 4 000 do 5000 m výkopku/sypaniny z horniny třídy těžitelnosti II skupiny 4 a 5</t>
  </si>
  <si>
    <t>-1066729901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</si>
  <si>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</si>
  <si>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Přesun přebytku zeminy na skládku - např. nejbližší moravostav Brno, a.s. - recykl. středisko Modřice</t>
  </si>
  <si>
    <t>162651152</t>
  </si>
  <si>
    <t>Vodorovné přemístění přes 4 000 do 5000 m výkopku/sypaniny z horniny třídy těžitelnosti III skupiny 6 a 7</t>
  </si>
  <si>
    <t>951114653</t>
  </si>
  <si>
    <t>Vodorovné přemístění výkopku nebo sypaniny po suchu na obvyklém dopravním prostředku, bez naložení výkopku, avšak se složením bez rozhrnutí z horniny třídy těžitelnosti III skupiny 6 a 7 na vzdálenost přes 4 000 do 5 000 m</t>
  </si>
  <si>
    <t>167151102</t>
  </si>
  <si>
    <t>Nakládání výkopku z hornin třídy těžitelnosti II skupiny 4 a 5 do 100 m3</t>
  </si>
  <si>
    <t>525599001</t>
  </si>
  <si>
    <t>Nakládání, skládání a překládání neulehlého výkopku nebo sypaniny strojně nakládání, množství do 100 m3, z horniny třídy těžitelnosti II, skupiny 4 a 5</t>
  </si>
  <si>
    <t>Naložení z mezideponie pro odvoz na skládku</t>
  </si>
  <si>
    <t>167151103</t>
  </si>
  <si>
    <t>Nakládání výkopku z hornin třídy těžitelnosti III skupiny 6 a 7 do 100 m3</t>
  </si>
  <si>
    <t>-512306714</t>
  </si>
  <si>
    <t>Nakládání, skládání a překládání neulehlého výkopku nebo sypaniny strojně nakládání, množství do 100 m3, z horniny třídy těžitelnosti III, skupiny 6 a 7</t>
  </si>
  <si>
    <t>181951114</t>
  </si>
  <si>
    <t>Úprava pláně v hornině třídy těžitelnosti II skupiny 4 a 5 se zhutněním strojně</t>
  </si>
  <si>
    <t>m2</t>
  </si>
  <si>
    <t>1309907043</t>
  </si>
  <si>
    <t>Úprava pláně vyrovnáním výškových rozdílů strojně v hornině třídy těžitelnosti II, skupiny 4 a 5 se zhutněním</t>
  </si>
  <si>
    <t>80</t>
  </si>
  <si>
    <t>Úprava pláně pod kameny na štět</t>
  </si>
  <si>
    <t>182151111</t>
  </si>
  <si>
    <t>Svahování v zářezech v hornině třídy těžitelnosti I skupiny 1 až 3 strojně</t>
  </si>
  <si>
    <t>-1936396862</t>
  </si>
  <si>
    <t>Svahování trvalých svahů do projektovaných profilů strojně s potřebným přemístěním výkopku při svahování v zářezech v hornině třídy těžitelnosti I, skupiny 1 až 3</t>
  </si>
  <si>
    <t>125</t>
  </si>
  <si>
    <t xml:space="preserve">Svahování břehu pod kamennou rovnaninu včetně vymodelování vyústění příkopu mimo kamennou dlažbu </t>
  </si>
  <si>
    <t xml:space="preserve">Zajištění převedení tekoucí vody a průsaků včetně čerpání dle zvolené technologiepo po dobu nutnou pro výstavbu ( vytvoření dočasných zemních hrázek, zapytlování, pohotovost čerpadla, čerpání vody) - dle zvolené technologie zhotovitele </t>
  </si>
  <si>
    <t>-996960446</t>
  </si>
  <si>
    <t>Poznámka k položce:
- včetně podpůrné konstrukce (např. z dřevěných trámů, trubkové lešení ) s dostatečnou nosností 
- čerpání průsaků do výšky až 10 m s průměrným přítokem do 1000 l/min
- pohotovostní čerpací soustavy dimenzovanou na požadovanou čerpací výšku a průtok
- včetně zbudování zemních hrázek ze zemin vhodných do hrázek (včetně zajištění materiálu a dovozu), dostatečně těsnících, jímkovaní, soustředění převáděné vody, rozebrání hrázek. Výška hrázky cca 2,0 m nad dnem, délka cca 60 m, na výšku 189,80 m.n.m - viz návrh hrazení v C.3.1.</t>
  </si>
  <si>
    <t>Zakládání</t>
  </si>
  <si>
    <t>10</t>
  </si>
  <si>
    <t>311351121</t>
  </si>
  <si>
    <t>Zřízení oboustranného bednění nosných nadzákladových zdí</t>
  </si>
  <si>
    <t>-143556398</t>
  </si>
  <si>
    <t>Bednění nadzákladových zdí nosných rovné oboustranné za každou stranu zřízení</t>
  </si>
  <si>
    <t>17,5*0,9*2</t>
  </si>
  <si>
    <t>Bednění pásu nad opevněním</t>
  </si>
  <si>
    <t>11</t>
  </si>
  <si>
    <t>311351122</t>
  </si>
  <si>
    <t>Odstranění oboustranného bednění nosných nadzákladových zdí</t>
  </si>
  <si>
    <t>-65732164</t>
  </si>
  <si>
    <t>Bednění nadzákladových zdí nosných rovné oboustranné za každou stranu odstranění</t>
  </si>
  <si>
    <t>Svislé a kompletní konstrukce</t>
  </si>
  <si>
    <t>321321116</t>
  </si>
  <si>
    <t>Konstrukce vodních staveb ze ŽB mrazuvzdorného tř. C 30/37</t>
  </si>
  <si>
    <t>1156429295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</si>
  <si>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</si>
  <si>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4,3*1,4*0,4</t>
  </si>
  <si>
    <t>Přibetonávka křídla - výška x délka x mocnost</t>
  </si>
  <si>
    <t>1,5*0,4*1,2</t>
  </si>
  <si>
    <t>Prodloužení přibetonávky křídla - hloubka 1,2 m, šířka 0,4 m, délka 1,5 m</t>
  </si>
  <si>
    <t>2,5*8,1</t>
  </si>
  <si>
    <t xml:space="preserve">Betonový pás - šířka horní části 0,7 m, šířky dolní části 1,1 m, sklon návodního líce 5:1, výšky 2,2 m,  vč. podbetonování stáv. zdi </t>
  </si>
  <si>
    <t>17,5*0,9*0,3</t>
  </si>
  <si>
    <t xml:space="preserve">Betonový ukončovací pás nad opevněním - výška 0,9 m, šířka 0,3 m </t>
  </si>
  <si>
    <t>13</t>
  </si>
  <si>
    <t>321366112</t>
  </si>
  <si>
    <t>Výztuž železobetonových konstrukcí vodních staveb z oceli 10 505 D do 32 mm</t>
  </si>
  <si>
    <t>-501939492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</si>
  <si>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</si>
  <si>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1,0*5*2*9*1,2*0,001</t>
  </si>
  <si>
    <t>Výztuž do podbetonování zdi (2 řady výztuží průměru 14 mm, 0,2 m od sebe, délky jednoho prutu 1,0 m)-přepočet na t</t>
  </si>
  <si>
    <t>14</t>
  </si>
  <si>
    <t>321368211</t>
  </si>
  <si>
    <t>Výztuž železobetonových konstrukcí vodních staveb ze svařovaných sítí</t>
  </si>
  <si>
    <t>788597230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</si>
  <si>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</si>
  <si>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((5,9*8,1+2*5,3+8,1*1,5)+(10*2+15*0,3)+(2,0*17,5))*1,2*7,9*0,001</t>
  </si>
  <si>
    <t xml:space="preserve">Výztuž KARI sítí (betonový pás+přibetonování křídla+ukončovácí práh nad opevněním) průměr 8 mm, oka 100x100 mm </t>
  </si>
  <si>
    <t>15</t>
  </si>
  <si>
    <t>327351211</t>
  </si>
  <si>
    <t>Bednění opěrných zdí a valů svislých i skloněných zřízení</t>
  </si>
  <si>
    <t>-1154612364</t>
  </si>
  <si>
    <t>Bednění opěrných zdí a valů svislých i skloněných, výšky do 20 m zřízení</t>
  </si>
  <si>
    <t>(4,3*1,7+4,3*0,4*2)+(1,9*2+1,2*0,5)</t>
  </si>
  <si>
    <t xml:space="preserve">Bednění Přibetonávka zdi - délka x výška </t>
  </si>
  <si>
    <t>2,1*9,0</t>
  </si>
  <si>
    <t>bednění základu -betonový předsazený pás- výška x délka</t>
  </si>
  <si>
    <t>16</t>
  </si>
  <si>
    <t>327351221</t>
  </si>
  <si>
    <t>Bednění opěrných zdí a valů svislých i skloněných odstranění</t>
  </si>
  <si>
    <t>867475453</t>
  </si>
  <si>
    <t>Bednění opěrných zdí a valů svislých i skloněných, výšky do 20 m odstranění</t>
  </si>
  <si>
    <t>Vodorovné konstrukce</t>
  </si>
  <si>
    <t>17</t>
  </si>
  <si>
    <t>451315137</t>
  </si>
  <si>
    <t>Podkladní nebo výplňová vrstva z betonu C 25/30 tl do 200 mm</t>
  </si>
  <si>
    <t>-12393366</t>
  </si>
  <si>
    <t>Podkladní a výplňové vrstvy z betonu prostého tloušťky do 200 mm, z betonu C 25/30</t>
  </si>
  <si>
    <t>4,6*17,5</t>
  </si>
  <si>
    <t xml:space="preserve">Podkladní betony pod kamennou rovnaninu -  tl. 0,2 m </t>
  </si>
  <si>
    <t>2,1</t>
  </si>
  <si>
    <t>Podkladní beton pod přibetonávku křídla - tl. 0,15 m</t>
  </si>
  <si>
    <t>17,5*0,65</t>
  </si>
  <si>
    <t>Podkladní beton pod žb práh nad opevněním - tl. 0,15 m</t>
  </si>
  <si>
    <t>18</t>
  </si>
  <si>
    <t>451315191</t>
  </si>
  <si>
    <t>Příplatek k podkladní a výplňové vrstvě z betonu prostého za sklon svahu nad 1:5</t>
  </si>
  <si>
    <t>-120335509</t>
  </si>
  <si>
    <t>Podkladní a výplňové vrstvy z betonu prostého Příplatek k ceně za sklon svahu přes 1:5</t>
  </si>
  <si>
    <t>Podkladní betony pod kamennou rovnaninu -  tl. 0,2 m  - příplatek za sklon</t>
  </si>
  <si>
    <t>19</t>
  </si>
  <si>
    <t>457571111</t>
  </si>
  <si>
    <t>Filtrační vrstvy ze štěrkopísku bez zhutnění frakce od 0 až 8 do 0 až 32 mm</t>
  </si>
  <si>
    <t>1211707968</t>
  </si>
  <si>
    <t>Filtrační vrstvy jakékoliv tloušťky a sklonu ze štěrkopísků bez zhutnění, frakce od 0-8 do 0-32 mm</t>
  </si>
  <si>
    <t>4,6*17,5*0,2</t>
  </si>
  <si>
    <t>Filtrační lože pod kamennou rovnaninu -  tl. 0,2 m, frakce 0/32 , ve sklonu 1:1,5</t>
  </si>
  <si>
    <t>20</t>
  </si>
  <si>
    <t>457571217</t>
  </si>
  <si>
    <t>Filtrační vrstvy z kameniva těženého hrubého bez zhutnění frakce 63 až 125 mm</t>
  </si>
  <si>
    <t>-1467043513</t>
  </si>
  <si>
    <t>Filtrační vrstvy jakékoliv tloušťky a sklonu z hrubého těženého kameniva bez zhutnění, frakce od 63 do 125 mm</t>
  </si>
  <si>
    <t>1,3*17,5*0,2</t>
  </si>
  <si>
    <t>Filtrační lože pod kamennou rovnaninu ve sklonu 1:1,5-  tl. 0,2 m, frakce 63/125</t>
  </si>
  <si>
    <t>462511370</t>
  </si>
  <si>
    <t>Zához z lomového kamene bez proštěrkování z terénu hmotnost přes 200 do 500 kg</t>
  </si>
  <si>
    <t>1310023702</t>
  </si>
  <si>
    <t>Zához z lomového kamene neupraveného záhozového bez proštěrkování z terénu, hmotnosti jednotlivých kamenů přes 200 do 500 kg</t>
  </si>
  <si>
    <t>40*0,4*0,5</t>
  </si>
  <si>
    <t>Doplnění záhozu v 50% plochy poproudně za zdí - zához 200-500 kg (na délce cca 8,0 m)</t>
  </si>
  <si>
    <t>22</t>
  </si>
  <si>
    <t>462519003</t>
  </si>
  <si>
    <t>Příplatek za urovnání ploch záhozu z lomového kamene hmotnost přes 200 do 500 kg</t>
  </si>
  <si>
    <t>-1569190898</t>
  </si>
  <si>
    <t>Zához z lomového kamene neupraveného záhozového Příplatek k cenám za urovnání viditelných ploch záhozu z kamene, hmotnosti jednotlivých kamenů přes 200 do 500 kg</t>
  </si>
  <si>
    <t>Urovnání záhozu v 50 % plochy poproudně za zdí - zához 200-500 kg</t>
  </si>
  <si>
    <t>23</t>
  </si>
  <si>
    <t>463211153</t>
  </si>
  <si>
    <t>Rovnanina objemu přes 3 m3 z lomového kamene tříděného hmotnosti přes 200 do 500 kg s urovnáním líce</t>
  </si>
  <si>
    <t>947143104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</si>
  <si>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</si>
  <si>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4,9*0,5*17,0</t>
  </si>
  <si>
    <t>Kamenná rovnanina ve sklonu 1:1,5, výška kamene 0,5 m, hmotnosti 200-500 kg</t>
  </si>
  <si>
    <t>24</t>
  </si>
  <si>
    <t>463212111</t>
  </si>
  <si>
    <t>Rovnanina z lomového kamene upraveného s vyklínováním spár úlomky kamene</t>
  </si>
  <si>
    <t>-774201275</t>
  </si>
  <si>
    <t>Rovnanina z lomového kamene upraveného, tříděného jakékoliv tloušťky rovnaniny s vyklínováním spár a dutin úlomky kamene</t>
  </si>
  <si>
    <t>45*1,0</t>
  </si>
  <si>
    <t>Zřízení kamenů na štět -  (o které bude opřeno opevnění , výšky min, 1,0 m, hmotnosti nad 1000 kg)</t>
  </si>
  <si>
    <t>20*1,0</t>
  </si>
  <si>
    <t>Zřízení kamenů na štět - první 2 řady ve sklonu 1:1,5 (o které bude opřeno opevnění , výšky min, 1,0 m, hmotnosti nad 1000 kg)</t>
  </si>
  <si>
    <t>26*1,0</t>
  </si>
  <si>
    <t>Kameny na štět před betonovým pásem - (výšky min, 1,0 m, hmotnosti nad 1000 kg)</t>
  </si>
  <si>
    <t>25</t>
  </si>
  <si>
    <t>464451114</t>
  </si>
  <si>
    <t>Prolití vrstvy z lomového kamene maltou MC 25</t>
  </si>
  <si>
    <t>821525260</t>
  </si>
  <si>
    <t>Prolití konstrukce z kamene vrstvy z lomového kamene cementovou maltou MC-25</t>
  </si>
  <si>
    <t>(4,9*17+45+25)*0,3</t>
  </si>
  <si>
    <t>Prolití kamenů betonovou směsí (do výšky cca 0,3 m)</t>
  </si>
  <si>
    <t>26</t>
  </si>
  <si>
    <t>129951122</t>
  </si>
  <si>
    <t>Bourání zdiva z betonu prostého prokládaného kamenem v odkopávkách nebo prokopávkách strojně</t>
  </si>
  <si>
    <t>-944714212</t>
  </si>
  <si>
    <t>Bourání konstrukcí v odkopávkách a prokopávkách strojně s přemístěním suti na hromady na vzdálenost do 20 m nebo s naložením na dopravní prostředek z betonu prostého prokládaného kamenem</t>
  </si>
  <si>
    <t>27</t>
  </si>
  <si>
    <t>Bourání původní opěrné zdi (vč. gabionového obkladu)</t>
  </si>
  <si>
    <t>931992121</t>
  </si>
  <si>
    <t>Výplň dilatačních spár z extrudovaného polystyrénu tl 20 mm</t>
  </si>
  <si>
    <t>1926858574</t>
  </si>
  <si>
    <t>Výplň dilatačních spár z polystyrenu extrudovaného, tloušťky 20 mm</t>
  </si>
  <si>
    <t>1,2*3*0,4</t>
  </si>
  <si>
    <t>Těsnění dilatačních spar v ukončovacím prahu nad opevněním</t>
  </si>
  <si>
    <t>28</t>
  </si>
  <si>
    <t>931994105.1</t>
  </si>
  <si>
    <t>Těsnění pracovní spáry betonové konstrukce vnitřním těsnicím pásem</t>
  </si>
  <si>
    <t>207982683</t>
  </si>
  <si>
    <t>Těsnění spáry betonové konstrukce pásy, profily, tmely těsnicím pásem vnitřním, spáry pracovní</t>
  </si>
  <si>
    <t>4*1,9</t>
  </si>
  <si>
    <t>Těsnění pracovních spar betonového pásu (betonáž po úsecích)</t>
  </si>
  <si>
    <t>29</t>
  </si>
  <si>
    <t>931994106.1</t>
  </si>
  <si>
    <t>Těsnění dilatační spáry betonové konstrukce vnitřním těsnicím pásem</t>
  </si>
  <si>
    <t>1683199870</t>
  </si>
  <si>
    <t>Těsnění spáry betonové konstrukce pásy, profily, tmely těsnicím pásem vnitřním, spáry dilatační</t>
  </si>
  <si>
    <t>Těsnění dilatačních spar v ukončovacím prahu nad opevněním - i v přibetonávce křídla a jeho prodloužení</t>
  </si>
  <si>
    <t>30</t>
  </si>
  <si>
    <t>931994142</t>
  </si>
  <si>
    <t>Těsnění dilatační spáry betonové konstrukce polyuretanovým tmelem do pl 4,0 cm2</t>
  </si>
  <si>
    <t>1348273239</t>
  </si>
  <si>
    <t>Těsnění spáry betonové konstrukce pásy, profily, tmely tmelem polyuretanovým spáry dilatační do 4,0 cm2</t>
  </si>
  <si>
    <t>8,1+1,7</t>
  </si>
  <si>
    <t>Těsnění tmelem (betonový pás a přibetonávka křídla)</t>
  </si>
  <si>
    <t>31</t>
  </si>
  <si>
    <t>985121121</t>
  </si>
  <si>
    <t>Tryskání degradovaného betonu stěn a rubu kleneb vodou pod tlakem do 300 barů</t>
  </si>
  <si>
    <t>-386090768</t>
  </si>
  <si>
    <t>Tryskání degradovaného betonu stěn, rubu kleneb a podlah vodou pod tlakem do 300 barů</t>
  </si>
  <si>
    <t>8,5*1,9</t>
  </si>
  <si>
    <t xml:space="preserve">Očištění zdi před přibetonováním pasu - délka x výška </t>
  </si>
  <si>
    <t>4,3*1,7</t>
  </si>
  <si>
    <t>Očištění stěny křídla jezu před přibetonávkou</t>
  </si>
  <si>
    <t>32</t>
  </si>
  <si>
    <t>R14</t>
  </si>
  <si>
    <t xml:space="preserve">D+M Nanesení nosného spojovacího můstku na betonovou konstrukci </t>
  </si>
  <si>
    <t>552266999</t>
  </si>
  <si>
    <t>D+M Nanesení nosného spojovacího můstku na betonovou konstrukci (nutné použít barevný spojovací můstek z důvodu kontroly).
- potřebný objem pitné vody na smíchání spojovacího můstku
- technika pro nanesení
- dělníci potřební k nanesení
- dovoz a manipulace s vodou a maltou
- 1 kg/m2
Technologický postup a druh materiálu dle techhnické zprávy a dle technického listu použitého výrobku</t>
  </si>
  <si>
    <t>33</t>
  </si>
  <si>
    <t>R17</t>
  </si>
  <si>
    <t>D+M Ocelové kotvičky do epoxidové chemické kotvy s vyvrtáním</t>
  </si>
  <si>
    <t>ks</t>
  </si>
  <si>
    <t>328876686</t>
  </si>
  <si>
    <t>D+M Ocelové kotvičky do epoxidové chemické kotvy s vyvrtáním
Kotvičky budou sloužit k uchycení doplňované KARI SÍTĚ
8 ks/m2
V položce je zahrnuto:
- vyvrtání otvoru do opěrné zdi o hloubce 0,20 m a průměru 15 mm.
- vyfoukání otvoru před použitím chemické kotvy.
- ocelová kotvička (11 373) R 12, délky 0,20- 0,30 m
- chemická kotva na bázi epoxidových pryskyřic v potřebném množství pro upevnění kotvičky</t>
  </si>
  <si>
    <t>4,5*1,7*8+0,8</t>
  </si>
  <si>
    <t xml:space="preserve">Ocelové kotvičky -8 ks/m2 - pro přibetonování křídla jezu </t>
  </si>
  <si>
    <t>34</t>
  </si>
  <si>
    <t>R18</t>
  </si>
  <si>
    <t>D+M Zajištění stability betonové zdi při realizaci betonového pásu a zároveň zajištění bednění proti posunu při betonáží pásu</t>
  </si>
  <si>
    <t>375743329</t>
  </si>
  <si>
    <t>D+M Zajištění stability betonové zdi při realizaci betonového pásu. Například dodáním betonových panelů (9 ks) o které bude dřevěnými trámy nebo ocelovými profily zapřena zeď pro zajištění její stability při práci na úrovní její základové spáry.Práce na betonáži (podbetonávní + betonový pás) ude probíhat po úsecích, tak aby nedošlo k ohrozeni stability křídla jezu.</t>
  </si>
  <si>
    <t>P</t>
  </si>
  <si>
    <t>Poznámka k položce:_x000D_
Bedněcí stojky budou zapřeny o betonové panely.</t>
  </si>
  <si>
    <t>35</t>
  </si>
  <si>
    <t>10.9</t>
  </si>
  <si>
    <t>Řezání štětovnic v kolizi s realizací opevnění břehu kamennou rovnaninou</t>
  </si>
  <si>
    <t>-1220527710</t>
  </si>
  <si>
    <t>V rámci položky dojde k odřezání vyhnutých ocelových štětovnic - délka změřená přímá cca 9,0 m. četně následné likvidace oceli.</t>
  </si>
  <si>
    <t>36</t>
  </si>
  <si>
    <t>D+M Příplatek za dopravu betonové směsi ve ztížených přístupových podmínkách, včetně čerpání směsi.</t>
  </si>
  <si>
    <t>-1902167574</t>
  </si>
  <si>
    <t>37</t>
  </si>
  <si>
    <t>1568680218</t>
  </si>
  <si>
    <t>Lokální sanace neúnosných částí dna kamenivem. Položka obsahuje dovoz, vodorovný a svislý přesun a uložení kameniva do základu (v případě výskytu neúnosných zvodnělých zemin). Předpoklad v objemu cca 100 m3)</t>
  </si>
  <si>
    <t>38</t>
  </si>
  <si>
    <t>997013501</t>
  </si>
  <si>
    <t>Odvoz suti a vybouraných hmot na skládku nebo meziskládku do 1 km se složením</t>
  </si>
  <si>
    <t>1608609352</t>
  </si>
  <si>
    <t>Odvoz suti a vybouraných hmot na skládku nebo meziskládku se složením, na vzdálenost do 1 km</t>
  </si>
  <si>
    <t>27*2,5</t>
  </si>
  <si>
    <t>39</t>
  </si>
  <si>
    <t>997013509</t>
  </si>
  <si>
    <t>Příplatek k odvozu suti a vybouraných hmot na skládku ZKD 1 km přes 1 km</t>
  </si>
  <si>
    <t>-1231096296</t>
  </si>
  <si>
    <t>Odvoz suti a vybouraných hmot na skládku nebo meziskládku se složením, na vzdálenost Příplatek k ceně za každý další započatý 1 km přes 1 km</t>
  </si>
  <si>
    <t>27*4</t>
  </si>
  <si>
    <t>40</t>
  </si>
  <si>
    <t>997013601</t>
  </si>
  <si>
    <t>Poplatek za uložení na skládce (skládkovné) stavebního odpadu betonového kód odpadu 17 01 01</t>
  </si>
  <si>
    <t>451148126</t>
  </si>
  <si>
    <t>Poplatek za uložení stavebního odpadu na skládce (skládkovné) z prostého betonu zatříděného do Katalogu odpadů pod kódem 17 01 01</t>
  </si>
  <si>
    <t>Likvidace beton. suti</t>
  </si>
  <si>
    <t>41</t>
  </si>
  <si>
    <t>997013655</t>
  </si>
  <si>
    <t>2038890011</t>
  </si>
  <si>
    <t>(59,8+133,6)*1,9</t>
  </si>
  <si>
    <t>998</t>
  </si>
  <si>
    <t>Přesun hmot</t>
  </si>
  <si>
    <t>42</t>
  </si>
  <si>
    <t>998332011</t>
  </si>
  <si>
    <t>Přesun hmot pro úpravy vodních toků a kanály</t>
  </si>
  <si>
    <t>-1755651209</t>
  </si>
  <si>
    <t>Přesun hmot pro úpravy vodních toků a kanály, hráze rybníků apod. dopravní vzdálenost do 500 m</t>
  </si>
  <si>
    <t>VRN - Vedlejší rozpočtové náklady</t>
  </si>
  <si>
    <t xml:space="preserve">    VRN3 - Zařízení staveniště</t>
  </si>
  <si>
    <t>r1</t>
  </si>
  <si>
    <t>Zpracování a předání dok. skuteč. provedení stavby (2 pare+1 v elkt. formě) objednavateli a zaměření skutečného provedení stavby-geodetické části dokumentace(2pare+1v elekt. formě) v rozsahu odpovídajícím příslušným právním předpisům, fotodokumentace</t>
  </si>
  <si>
    <t>Kpl</t>
  </si>
  <si>
    <t>-306869326</t>
  </si>
  <si>
    <t>Zpracování a předání DSPS.</t>
  </si>
  <si>
    <t>VRN-R10</t>
  </si>
  <si>
    <t xml:space="preserve">Příplatek za ztížené podmínky a pojezd tokem - pojezd stavební techny ve vodním toku, omezení tonáže vozidel na cyklostezce na max. 24 t </t>
  </si>
  <si>
    <t>-892202944</t>
  </si>
  <si>
    <t xml:space="preserve">Příplatek za ztížené podmínky - pojezd stavební techny ve vodním toku, omezení tonáže vozidel na cyklostezce na max. 24 t </t>
  </si>
  <si>
    <t>VRN-R11</t>
  </si>
  <si>
    <t xml:space="preserve">Čištění využívaných komunikací - cyklostezky - každý den </t>
  </si>
  <si>
    <t>818188575</t>
  </si>
  <si>
    <t xml:space="preserve">Bude provedeno pravidelné každodenní čištění cyklostezky v dotčeném úseku-po stavbě i během stavby.
</t>
  </si>
  <si>
    <t>VRN-R12</t>
  </si>
  <si>
    <t xml:space="preserve">Oprava využívaných komunikací a pozemků dotčených pojezdem techniky - asfaltové povrchy (areál + cyklostezka) </t>
  </si>
  <si>
    <t>-1281451334</t>
  </si>
  <si>
    <t>Bude provedena oprava využívaných komunikací-po stavbě i během stavby. Plochy určené k příjezdu budou uvedeny do původního stavu-jedná se oasfaltové komunikace a cyklostezku.V případě nutnosti si zhotovitel zpevní komunikace dle potřeby.
V rámci položky dojde k opravám případných asfaltů, dojde k ohumusování a osetí.
Skladba cyklostezky AC: ACO11+ 5cm, ACP22 + 10 cm, ŠD s přesahem jednotlivých stmelených souvrství 30 cm mezi sebou a oproti rýze výkopu s pokládkou, obrusné vrstvy na dvě styčné spáry kolmé k obrubníkem. Předpoklad 15 m2. V případě poškození obrubníku dojde k výměně a osazení nového zpět do betonového lože. Viz souhlas BKOM.</t>
  </si>
  <si>
    <t>VRN-R15</t>
  </si>
  <si>
    <t>Dopravní značení na příjezdu a na cyklostezce</t>
  </si>
  <si>
    <t>1014076134</t>
  </si>
  <si>
    <t xml:space="preserve">Bude umístění dopravní značení u stavby (Pozor stavba, Pozor Výjezd, Pozor práh a Vjezd vozidel stavby atd). Položka obsahuje pronájem, montáž a demontáž veškerého přechodného dopr. značení, nezbytného pro zajištění bezpečného provozu na dotčených komunikavích a to včetně případného zajištění Zvláštního užívání komunikací a veřejných ploch-včetně případných poplatků, pronájmu a povinností které z toho vyvstanou. 
Na cyklostezce budou položeny ocelové plechy tloušťky 20 mm se zkosenými hranami - pro ochranu cyklostezky, plechy budou každý den po dokončení stavebních prací odstraněny a vráceny zpět druhý den před započetím stavebních prací (přejezdů přes cyklostezku). </t>
  </si>
  <si>
    <t>VRN-R16</t>
  </si>
  <si>
    <t>Realizace opatření vyplývajících z plánu BOZP, aktualizace havarijního a povodňového plánu</t>
  </si>
  <si>
    <t>1937651718</t>
  </si>
  <si>
    <t>Vyhotovení havarijního a povodňového plánu.</t>
  </si>
  <si>
    <t>VRN-R21</t>
  </si>
  <si>
    <t>Demontáž a zpětná montáž plotu + zajištění provizorního oplocení po dobu realizace</t>
  </si>
  <si>
    <t>-1002087004</t>
  </si>
  <si>
    <t xml:space="preserve">V rámci položky bude provedeno rozebrání 2 ks plotového pole a přilehlého nosného sloupku. Demontáž a zpětná montáž bude provedena dle podmínek uživatele areálu a vlastníku pozemku viz dokladová část a bude provedena odbornou firmou viz toto vyjádření. Bude proveden podrobný pasport plotu a okolí před realizací a po ní (fotodokumentace). Při provedení pasportu na konci realizace bude přítomen zástupce odborné firmy za realizaci plotu. Přístup přes areál bude realizován pouze v pracovní době areálu 06:00-18:00 KAŽDÝ PRACOVNÍ DEN. V rámci položky budou provedeny i ochrany okolních stojek a části plotu - v rámci položky je zahrnuta i oprava v případě poškození. 
V rámci položky bude provedeno i mobilní oplocení v době kdy bude rozebrán plot. Toto oplocení bude spojeno s ponechanou části plotu a bude zajištěna zabezpečení proti vniknutí do areálu tímto místem (například kalený řetěz s kaleným zámkem odolným proti přestřihnutí). Místo bude osazeno 2 ks fotopastí s nočním viděním.  Mobilní oplocení bude vždy po dokončení prací umístěno a zabezpečeno. Rozebrání mobilního oplocení možno pouze v době 06-18 v pracovní den.Způsob zabezpečení proti vniknutí, harmonogram prací,  bude konzultován s uživatelem areálu.
</t>
  </si>
  <si>
    <t>VRN-R25</t>
  </si>
  <si>
    <t>Zajištění biologického dozoru při výstavbě odborně způsobilou osobou</t>
  </si>
  <si>
    <t>1130335740</t>
  </si>
  <si>
    <t>Kompletní činnost biologického dozoru po celou dobu stavby včetně monitoringu živočichů a případného transferu.</t>
  </si>
  <si>
    <t>VRN-R3</t>
  </si>
  <si>
    <t>Vytyčení stavby (případně pozemků nebo provedení jiných geodetických praci) odborně způsobilou osobou v oboru zeměměřictví</t>
  </si>
  <si>
    <t>-924373036</t>
  </si>
  <si>
    <t xml:space="preserve">Vytčení stavby (případně pozemků nebo provedení jiných geodetických praci) odborně způsobilou osobou v oboru zeměměřictví   </t>
  </si>
  <si>
    <t>VRN-R4</t>
  </si>
  <si>
    <t>Zajištění a zabezpečení staveniště, zřízení a likvidace zařízení staveniště, včetně případných přípojek, přístupů deponii, včetně dočasně zpevněných sjezdů a přístupových cest do vodního toku pro celou stavbu (např. pomocí dřevěných matrací) apod.</t>
  </si>
  <si>
    <t>-405911590</t>
  </si>
  <si>
    <t>Zajištění a zabezpečení staveniště, zřízení a likvidace zařízení staveniště, včetně případných přípojek, přístupů deponii, včetně dočasně zpevněných sjezdů a přístupových cest do vodního tokui pro celou stavbu apod.</t>
  </si>
  <si>
    <t>VRN-R5</t>
  </si>
  <si>
    <t>Zajištění umístění štítku stavební povolení a stejnopisu oznámení o zahájení prací oblastnímu inspektorátu práce na viditelném místě u vstupu na staveniště</t>
  </si>
  <si>
    <t>986446212</t>
  </si>
  <si>
    <t>Zajištění umístění štítku stavební povolení a stejnopisu oznámení o zahájení prací oblastnímu inspektorátu práce na viditelném místě u vstupu na staveniště, štítky budou umístěny na dřevěné podložce připevněné na kůlu průměru 10cm a délky 2,5m.</t>
  </si>
  <si>
    <t>VRN-R7</t>
  </si>
  <si>
    <t xml:space="preserve">Protokolární předání stavbou dotčených pozemků a komunikací - uvedení do původního stavu, jejich vlastníkům </t>
  </si>
  <si>
    <t>-548703964</t>
  </si>
  <si>
    <t>Protokolární předání stavbou dotčených pozemků a komunikací - uvedení do původního stavu, jejich vlastníkům</t>
  </si>
  <si>
    <t>VRN-R9.1</t>
  </si>
  <si>
    <t xml:space="preserve">Pasportizace okolních nemovitostí, mostů a cest (fotodokumentace stavu před a po realizaci) - pasport cesty v areálu, oplocení areálu a cyklostezky </t>
  </si>
  <si>
    <t>1537398800</t>
  </si>
  <si>
    <t>Pasportizace okolních nemovitostí, mostů a cest (fotodokumentace stavu před a po realizaci).</t>
  </si>
  <si>
    <t>VRN3</t>
  </si>
  <si>
    <t>VRN-R1</t>
  </si>
  <si>
    <t>Vytýčení inženýrských sítí</t>
  </si>
  <si>
    <t>-1264862170</t>
  </si>
  <si>
    <t>Vytýčení inženýrských sítí v ploše dotčené stavbou. Položka obsahuje i dozory správců dotčených sítí a to včetně protokolů o předání/převzetí sítí a uvedení do původního stavu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</si>
</sst>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4" fillId="4" borderId="0" xfId="0" applyFont="1" applyFill="1" applyAlignment="1">
      <alignment horizontal="left" vertical="center"/>
    </xf>
    <xf numFmtId="4" fontId="24" fillId="4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2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4" fontId="32" fillId="0" borderId="0" xfId="0" applyNumberFormat="1" applyFont="1" applyFill="1" applyAlignment="1">
      <alignment vertical="center"/>
    </xf>
    <xf numFmtId="0" fontId="7" fillId="0" borderId="0" xfId="0" applyFont="1" applyFill="1" applyAlignment="1" applyProtection="1">
      <alignment horizontal="left" vertical="center"/>
      <protection locked="0"/>
    </xf>
    <xf numFmtId="0" fontId="7" fillId="0" borderId="0" xfId="0" applyFont="1" applyFill="1" applyAlignment="1">
      <alignment horizontal="left" vertical="center"/>
    </xf>
    <xf numFmtId="4" fontId="7" fillId="0" borderId="0" xfId="0" applyNumberFormat="1" applyFont="1" applyFill="1" applyAlignment="1" applyProtection="1">
      <alignment vertical="center"/>
      <protection locked="0"/>
    </xf>
    <xf numFmtId="0" fontId="7" fillId="0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90" workbookViewId="0">
      <selection activeCell="AN17" sqref="AN17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9"/>
      <c r="BE5" s="186" t="s">
        <v>15</v>
      </c>
      <c r="BS5" s="16" t="s">
        <v>6</v>
      </c>
    </row>
    <row r="6" spans="1:74" ht="36.9" customHeight="1">
      <c r="B6" s="19"/>
      <c r="D6" s="25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7"/>
      <c r="BS10" s="16" t="s">
        <v>6</v>
      </c>
    </row>
    <row r="11" spans="1:74" ht="18.45" customHeight="1">
      <c r="B11" s="19"/>
      <c r="E11" s="24" t="s">
        <v>26</v>
      </c>
      <c r="AK11" s="26" t="s">
        <v>27</v>
      </c>
      <c r="AN11" s="24" t="s">
        <v>1</v>
      </c>
      <c r="AR11" s="19"/>
      <c r="BE11" s="187"/>
      <c r="BS11" s="16" t="s">
        <v>6</v>
      </c>
    </row>
    <row r="12" spans="1:74" ht="6.9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7"/>
      <c r="BS13" s="16" t="s">
        <v>6</v>
      </c>
    </row>
    <row r="14" spans="1:74" ht="13.2">
      <c r="B14" s="19"/>
      <c r="E14" s="192" t="s">
        <v>29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6" t="s">
        <v>27</v>
      </c>
      <c r="AN14" s="28" t="s">
        <v>29</v>
      </c>
      <c r="AR14" s="19"/>
      <c r="BE14" s="187"/>
      <c r="BS14" s="16" t="s">
        <v>6</v>
      </c>
    </row>
    <row r="15" spans="1:74" ht="6.9" customHeight="1">
      <c r="B15" s="19"/>
      <c r="AR15" s="19"/>
      <c r="BE15" s="187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7"/>
      <c r="BS16" s="16" t="s">
        <v>4</v>
      </c>
    </row>
    <row r="17" spans="2:71" ht="18.45" customHeight="1">
      <c r="B17" s="19"/>
      <c r="E17" s="24" t="s">
        <v>31</v>
      </c>
      <c r="AK17" s="26" t="s">
        <v>27</v>
      </c>
      <c r="AN17" s="24" t="s">
        <v>1</v>
      </c>
      <c r="AR17" s="19"/>
      <c r="BE17" s="187"/>
      <c r="BS17" s="16" t="s">
        <v>32</v>
      </c>
    </row>
    <row r="18" spans="2:71" ht="6.9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7"/>
      <c r="BS19" s="16" t="s">
        <v>6</v>
      </c>
    </row>
    <row r="20" spans="2:71" ht="18.45" customHeight="1">
      <c r="B20" s="19"/>
      <c r="E20" s="24" t="s">
        <v>34</v>
      </c>
      <c r="AK20" s="26" t="s">
        <v>27</v>
      </c>
      <c r="AN20" s="24" t="s">
        <v>1</v>
      </c>
      <c r="AR20" s="19"/>
      <c r="BE20" s="187"/>
      <c r="BS20" s="16" t="s">
        <v>32</v>
      </c>
    </row>
    <row r="21" spans="2:71" ht="6.9" customHeight="1">
      <c r="B21" s="19"/>
      <c r="AR21" s="19"/>
      <c r="BE21" s="187"/>
    </row>
    <row r="22" spans="2:71" ht="12" customHeight="1">
      <c r="B22" s="19"/>
      <c r="D22" s="26" t="s">
        <v>35</v>
      </c>
      <c r="AR22" s="19"/>
      <c r="BE22" s="187"/>
    </row>
    <row r="23" spans="2:71" ht="16.5" customHeight="1">
      <c r="B23" s="19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9"/>
      <c r="BE23" s="187"/>
    </row>
    <row r="24" spans="2:71" ht="6.9" customHeight="1">
      <c r="B24" s="19"/>
      <c r="AR24" s="19"/>
      <c r="BE24" s="187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5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R26" s="31"/>
      <c r="BE26" s="187"/>
    </row>
    <row r="27" spans="2:71" s="1" customFormat="1" ht="6.9" customHeight="1">
      <c r="B27" s="31"/>
      <c r="AR27" s="31"/>
      <c r="BE27" s="187"/>
    </row>
    <row r="28" spans="2:71" s="1" customFormat="1" ht="13.2">
      <c r="B28" s="31"/>
      <c r="L28" s="197" t="s">
        <v>37</v>
      </c>
      <c r="M28" s="197"/>
      <c r="N28" s="197"/>
      <c r="O28" s="197"/>
      <c r="P28" s="197"/>
      <c r="W28" s="197" t="s">
        <v>38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39</v>
      </c>
      <c r="AL28" s="197"/>
      <c r="AM28" s="197"/>
      <c r="AN28" s="197"/>
      <c r="AO28" s="197"/>
      <c r="AR28" s="31"/>
      <c r="BE28" s="187"/>
    </row>
    <row r="29" spans="2:71" s="2" customFormat="1" ht="14.4" customHeight="1">
      <c r="B29" s="35"/>
      <c r="D29" s="26" t="s">
        <v>40</v>
      </c>
      <c r="F29" s="26" t="s">
        <v>41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5"/>
      <c r="BE29" s="188"/>
    </row>
    <row r="30" spans="2:71" s="2" customFormat="1" ht="14.4" customHeight="1">
      <c r="B30" s="35"/>
      <c r="F30" s="26" t="s">
        <v>42</v>
      </c>
      <c r="L30" s="200">
        <v>0.12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5"/>
      <c r="BE30" s="188"/>
    </row>
    <row r="31" spans="2:71" s="2" customFormat="1" ht="14.4" hidden="1" customHeight="1">
      <c r="B31" s="35"/>
      <c r="F31" s="26" t="s">
        <v>43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5"/>
      <c r="BE31" s="188"/>
    </row>
    <row r="32" spans="2:71" s="2" customFormat="1" ht="14.4" hidden="1" customHeight="1">
      <c r="B32" s="35"/>
      <c r="F32" s="26" t="s">
        <v>44</v>
      </c>
      <c r="L32" s="200">
        <v>0.12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5"/>
      <c r="BE32" s="188"/>
    </row>
    <row r="33" spans="2:57" s="2" customFormat="1" ht="14.4" hidden="1" customHeight="1">
      <c r="B33" s="35"/>
      <c r="F33" s="26" t="s">
        <v>45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5"/>
      <c r="BE33" s="188"/>
    </row>
    <row r="34" spans="2:57" s="1" customFormat="1" ht="6.9" customHeight="1">
      <c r="B34" s="31"/>
      <c r="AR34" s="31"/>
      <c r="BE34" s="187"/>
    </row>
    <row r="35" spans="2:57" s="1" customFormat="1" ht="25.95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1" t="s">
        <v>48</v>
      </c>
      <c r="Y35" s="202"/>
      <c r="Z35" s="202"/>
      <c r="AA35" s="202"/>
      <c r="AB35" s="202"/>
      <c r="AC35" s="38"/>
      <c r="AD35" s="38"/>
      <c r="AE35" s="38"/>
      <c r="AF35" s="38"/>
      <c r="AG35" s="38"/>
      <c r="AH35" s="38"/>
      <c r="AI35" s="38"/>
      <c r="AJ35" s="38"/>
      <c r="AK35" s="203">
        <f>SUM(AK26:AK33)</f>
        <v>0</v>
      </c>
      <c r="AL35" s="202"/>
      <c r="AM35" s="202"/>
      <c r="AN35" s="202"/>
      <c r="AO35" s="204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0.199999999999999">
      <c r="B50" s="19"/>
      <c r="AR50" s="19"/>
    </row>
    <row r="51" spans="2:44" ht="10.199999999999999">
      <c r="B51" s="19"/>
      <c r="AR51" s="19"/>
    </row>
    <row r="52" spans="2:44" ht="10.199999999999999">
      <c r="B52" s="19"/>
      <c r="AR52" s="19"/>
    </row>
    <row r="53" spans="2:44" ht="10.199999999999999">
      <c r="B53" s="19"/>
      <c r="AR53" s="19"/>
    </row>
    <row r="54" spans="2:44" ht="10.199999999999999">
      <c r="B54" s="19"/>
      <c r="AR54" s="19"/>
    </row>
    <row r="55" spans="2:44" ht="10.199999999999999">
      <c r="B55" s="19"/>
      <c r="AR55" s="19"/>
    </row>
    <row r="56" spans="2:44" ht="10.199999999999999">
      <c r="B56" s="19"/>
      <c r="AR56" s="19"/>
    </row>
    <row r="57" spans="2:44" ht="10.199999999999999">
      <c r="B57" s="19"/>
      <c r="AR57" s="19"/>
    </row>
    <row r="58" spans="2:44" ht="10.199999999999999">
      <c r="B58" s="19"/>
      <c r="AR58" s="19"/>
    </row>
    <row r="59" spans="2:44" ht="10.199999999999999">
      <c r="B59" s="19"/>
      <c r="AR59" s="19"/>
    </row>
    <row r="60" spans="2:44" s="1" customFormat="1" ht="13.2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0.199999999999999">
      <c r="B61" s="19"/>
      <c r="AR61" s="19"/>
    </row>
    <row r="62" spans="2:44" ht="10.199999999999999">
      <c r="B62" s="19"/>
      <c r="AR62" s="19"/>
    </row>
    <row r="63" spans="2:44" ht="10.199999999999999">
      <c r="B63" s="19"/>
      <c r="AR63" s="19"/>
    </row>
    <row r="64" spans="2:44" s="1" customFormat="1" ht="13.2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0.199999999999999">
      <c r="B65" s="19"/>
      <c r="AR65" s="19"/>
    </row>
    <row r="66" spans="2:44" ht="10.199999999999999">
      <c r="B66" s="19"/>
      <c r="AR66" s="19"/>
    </row>
    <row r="67" spans="2:44" ht="10.199999999999999">
      <c r="B67" s="19"/>
      <c r="AR67" s="19"/>
    </row>
    <row r="68" spans="2:44" ht="10.199999999999999">
      <c r="B68" s="19"/>
      <c r="AR68" s="19"/>
    </row>
    <row r="69" spans="2:44" ht="10.199999999999999">
      <c r="B69" s="19"/>
      <c r="AR69" s="19"/>
    </row>
    <row r="70" spans="2:44" ht="10.199999999999999">
      <c r="B70" s="19"/>
      <c r="AR70" s="19"/>
    </row>
    <row r="71" spans="2:44" ht="10.199999999999999">
      <c r="B71" s="19"/>
      <c r="AR71" s="19"/>
    </row>
    <row r="72" spans="2:44" ht="10.199999999999999">
      <c r="B72" s="19"/>
      <c r="AR72" s="19"/>
    </row>
    <row r="73" spans="2:44" ht="10.199999999999999">
      <c r="B73" s="19"/>
      <c r="AR73" s="19"/>
    </row>
    <row r="74" spans="2:44" ht="10.199999999999999">
      <c r="B74" s="19"/>
      <c r="AR74" s="19"/>
    </row>
    <row r="75" spans="2:44" s="1" customFormat="1" ht="13.2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0.199999999999999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55</v>
      </c>
      <c r="AR82" s="31"/>
    </row>
    <row r="83" spans="1:91" s="1" customFormat="1" ht="6.9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2055/24</v>
      </c>
      <c r="AR84" s="47"/>
    </row>
    <row r="85" spans="1:91" s="4" customFormat="1" ht="36.9" customHeight="1">
      <c r="B85" s="48"/>
      <c r="C85" s="49" t="s">
        <v>16</v>
      </c>
      <c r="L85" s="205" t="str">
        <f>K6</f>
        <v>Svratka, jez Přízřenice, ř.km 35,145 - 35,281 km, oprava opevnění v podjezí, odstranění nánosů, k.ú. Přízřenice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8"/>
    </row>
    <row r="86" spans="1:91" s="1" customFormat="1" ht="6.9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Přízřenice</v>
      </c>
      <c r="AI87" s="26" t="s">
        <v>22</v>
      </c>
      <c r="AM87" s="207" t="str">
        <f>IF(AN8= "","",AN8)</f>
        <v>27. 3. 2025</v>
      </c>
      <c r="AN87" s="207"/>
      <c r="AR87" s="31"/>
    </row>
    <row r="88" spans="1:91" s="1" customFormat="1" ht="6.9" customHeight="1">
      <c r="B88" s="31"/>
      <c r="AR88" s="31"/>
    </row>
    <row r="89" spans="1:91" s="1" customFormat="1" ht="15.15" customHeight="1">
      <c r="B89" s="31"/>
      <c r="C89" s="26" t="s">
        <v>24</v>
      </c>
      <c r="L89" s="3" t="str">
        <f>IF(E11= "","",E11)</f>
        <v>Povodí Moravy, s.p.</v>
      </c>
      <c r="AI89" s="26" t="s">
        <v>30</v>
      </c>
      <c r="AM89" s="208" t="str">
        <f>IF(E17="","",E17)</f>
        <v>VZD Invest, s.r.o.</v>
      </c>
      <c r="AN89" s="209"/>
      <c r="AO89" s="209"/>
      <c r="AP89" s="209"/>
      <c r="AR89" s="31"/>
      <c r="AS89" s="210" t="s">
        <v>56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8" t="str">
        <f>IF(E20="","",E20)</f>
        <v xml:space="preserve"> </v>
      </c>
      <c r="AN90" s="209"/>
      <c r="AO90" s="209"/>
      <c r="AP90" s="209"/>
      <c r="AR90" s="31"/>
      <c r="AS90" s="212"/>
      <c r="AT90" s="213"/>
      <c r="BD90" s="55"/>
    </row>
    <row r="91" spans="1:91" s="1" customFormat="1" ht="10.8" customHeight="1">
      <c r="B91" s="31"/>
      <c r="AR91" s="31"/>
      <c r="AS91" s="212"/>
      <c r="AT91" s="213"/>
      <c r="BD91" s="55"/>
    </row>
    <row r="92" spans="1:91" s="1" customFormat="1" ht="29.25" customHeight="1">
      <c r="B92" s="31"/>
      <c r="C92" s="214" t="s">
        <v>57</v>
      </c>
      <c r="D92" s="215"/>
      <c r="E92" s="215"/>
      <c r="F92" s="215"/>
      <c r="G92" s="215"/>
      <c r="H92" s="56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2">
        <f>ROUND(SUM(AG95:AG97),2)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5</v>
      </c>
      <c r="BX94" s="71" t="s">
        <v>79</v>
      </c>
      <c r="CL94" s="71" t="s">
        <v>1</v>
      </c>
    </row>
    <row r="95" spans="1:91" s="6" customFormat="1" ht="16.5" customHeight="1">
      <c r="A95" s="73" t="s">
        <v>80</v>
      </c>
      <c r="B95" s="74"/>
      <c r="C95" s="75"/>
      <c r="D95" s="221" t="s">
        <v>81</v>
      </c>
      <c r="E95" s="221"/>
      <c r="F95" s="221"/>
      <c r="G95" s="221"/>
      <c r="H95" s="221"/>
      <c r="I95" s="76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'SO.01 - Těžení nánosů'!J32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7" t="s">
        <v>83</v>
      </c>
      <c r="AR95" s="74"/>
      <c r="AS95" s="78">
        <v>0</v>
      </c>
      <c r="AT95" s="79">
        <f>ROUND(SUM(AV95:AW95),2)</f>
        <v>0</v>
      </c>
      <c r="AU95" s="80">
        <f>'SO.01 - Těžení nánosů'!P131</f>
        <v>0</v>
      </c>
      <c r="AV95" s="79">
        <f>'SO.01 - Těžení nánosů'!J35</f>
        <v>0</v>
      </c>
      <c r="AW95" s="79">
        <f>'SO.01 - Těžení nánosů'!J36</f>
        <v>0</v>
      </c>
      <c r="AX95" s="79">
        <f>'SO.01 - Těžení nánosů'!J37</f>
        <v>0</v>
      </c>
      <c r="AY95" s="79">
        <f>'SO.01 - Těžení nánosů'!J38</f>
        <v>0</v>
      </c>
      <c r="AZ95" s="79">
        <f>'SO.01 - Těžení nánosů'!F35</f>
        <v>0</v>
      </c>
      <c r="BA95" s="79">
        <f>'SO.01 - Těžení nánosů'!F36</f>
        <v>0</v>
      </c>
      <c r="BB95" s="79">
        <f>'SO.01 - Těžení nánosů'!F37</f>
        <v>0</v>
      </c>
      <c r="BC95" s="79">
        <f>'SO.01 - Těžení nánosů'!F38</f>
        <v>0</v>
      </c>
      <c r="BD95" s="81">
        <f>'SO.01 - Těžení nánosů'!F39</f>
        <v>0</v>
      </c>
      <c r="BT95" s="82" t="s">
        <v>84</v>
      </c>
      <c r="BV95" s="82" t="s">
        <v>78</v>
      </c>
      <c r="BW95" s="82" t="s">
        <v>85</v>
      </c>
      <c r="BX95" s="82" t="s">
        <v>5</v>
      </c>
      <c r="CL95" s="82" t="s">
        <v>1</v>
      </c>
      <c r="CM95" s="82" t="s">
        <v>86</v>
      </c>
    </row>
    <row r="96" spans="1:91" s="6" customFormat="1" ht="16.5" customHeight="1">
      <c r="A96" s="73" t="s">
        <v>80</v>
      </c>
      <c r="B96" s="74"/>
      <c r="C96" s="75"/>
      <c r="D96" s="221" t="s">
        <v>87</v>
      </c>
      <c r="E96" s="221"/>
      <c r="F96" s="221"/>
      <c r="G96" s="221"/>
      <c r="H96" s="221"/>
      <c r="I96" s="76"/>
      <c r="J96" s="221" t="s">
        <v>88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'SO.02 - Oprava opevnění '!J32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7" t="s">
        <v>83</v>
      </c>
      <c r="AR96" s="74"/>
      <c r="AS96" s="78">
        <v>0</v>
      </c>
      <c r="AT96" s="79">
        <f>ROUND(SUM(AV96:AW96),2)</f>
        <v>0</v>
      </c>
      <c r="AU96" s="80">
        <f>'SO.02 - Oprava opevnění '!P135</f>
        <v>0</v>
      </c>
      <c r="AV96" s="79">
        <f>'SO.02 - Oprava opevnění '!J35</f>
        <v>0</v>
      </c>
      <c r="AW96" s="79">
        <f>'SO.02 - Oprava opevnění '!J36</f>
        <v>0</v>
      </c>
      <c r="AX96" s="79">
        <f>'SO.02 - Oprava opevnění '!J37</f>
        <v>0</v>
      </c>
      <c r="AY96" s="79">
        <f>'SO.02 - Oprava opevnění '!J38</f>
        <v>0</v>
      </c>
      <c r="AZ96" s="79">
        <f>'SO.02 - Oprava opevnění '!F35</f>
        <v>0</v>
      </c>
      <c r="BA96" s="79">
        <f>'SO.02 - Oprava opevnění '!F36</f>
        <v>0</v>
      </c>
      <c r="BB96" s="79">
        <f>'SO.02 - Oprava opevnění '!F37</f>
        <v>0</v>
      </c>
      <c r="BC96" s="79">
        <f>'SO.02 - Oprava opevnění '!F38</f>
        <v>0</v>
      </c>
      <c r="BD96" s="81">
        <f>'SO.02 - Oprava opevnění '!F39</f>
        <v>0</v>
      </c>
      <c r="BT96" s="82" t="s">
        <v>84</v>
      </c>
      <c r="BV96" s="82" t="s">
        <v>78</v>
      </c>
      <c r="BW96" s="82" t="s">
        <v>89</v>
      </c>
      <c r="BX96" s="82" t="s">
        <v>5</v>
      </c>
      <c r="CL96" s="82" t="s">
        <v>1</v>
      </c>
      <c r="CM96" s="82" t="s">
        <v>86</v>
      </c>
    </row>
    <row r="97" spans="1:91" s="6" customFormat="1" ht="16.5" customHeight="1">
      <c r="A97" s="73" t="s">
        <v>80</v>
      </c>
      <c r="B97" s="74"/>
      <c r="C97" s="75"/>
      <c r="D97" s="221" t="s">
        <v>90</v>
      </c>
      <c r="E97" s="221"/>
      <c r="F97" s="221"/>
      <c r="G97" s="221"/>
      <c r="H97" s="221"/>
      <c r="I97" s="76"/>
      <c r="J97" s="221" t="s">
        <v>91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19">
        <f>'VRN - Vedlejší rozpočtové...'!J32</f>
        <v>0</v>
      </c>
      <c r="AH97" s="220"/>
      <c r="AI97" s="220"/>
      <c r="AJ97" s="220"/>
      <c r="AK97" s="220"/>
      <c r="AL97" s="220"/>
      <c r="AM97" s="220"/>
      <c r="AN97" s="219">
        <f>SUM(AG97,AT97)</f>
        <v>0</v>
      </c>
      <c r="AO97" s="220"/>
      <c r="AP97" s="220"/>
      <c r="AQ97" s="77" t="s">
        <v>83</v>
      </c>
      <c r="AR97" s="74"/>
      <c r="AS97" s="83">
        <v>0</v>
      </c>
      <c r="AT97" s="84">
        <f>ROUND(SUM(AV97:AW97),2)</f>
        <v>0</v>
      </c>
      <c r="AU97" s="85">
        <f>'VRN - Vedlejší rozpočtové...'!P128</f>
        <v>0</v>
      </c>
      <c r="AV97" s="84">
        <f>'VRN - Vedlejší rozpočtové...'!J35</f>
        <v>0</v>
      </c>
      <c r="AW97" s="84">
        <f>'VRN - Vedlejší rozpočtové...'!J36</f>
        <v>0</v>
      </c>
      <c r="AX97" s="84">
        <f>'VRN - Vedlejší rozpočtové...'!J37</f>
        <v>0</v>
      </c>
      <c r="AY97" s="84">
        <f>'VRN - Vedlejší rozpočtové...'!J38</f>
        <v>0</v>
      </c>
      <c r="AZ97" s="84">
        <f>'VRN - Vedlejší rozpočtové...'!F35</f>
        <v>0</v>
      </c>
      <c r="BA97" s="84">
        <f>'VRN - Vedlejší rozpočtové...'!F36</f>
        <v>0</v>
      </c>
      <c r="BB97" s="84">
        <f>'VRN - Vedlejší rozpočtové...'!F37</f>
        <v>0</v>
      </c>
      <c r="BC97" s="84">
        <f>'VRN - Vedlejší rozpočtové...'!F38</f>
        <v>0</v>
      </c>
      <c r="BD97" s="86">
        <f>'VRN - Vedlejší rozpočtové...'!F39</f>
        <v>0</v>
      </c>
      <c r="BT97" s="82" t="s">
        <v>84</v>
      </c>
      <c r="BV97" s="82" t="s">
        <v>78</v>
      </c>
      <c r="BW97" s="82" t="s">
        <v>92</v>
      </c>
      <c r="BX97" s="82" t="s">
        <v>5</v>
      </c>
      <c r="CL97" s="82" t="s">
        <v>1</v>
      </c>
      <c r="CM97" s="82" t="s">
        <v>86</v>
      </c>
    </row>
    <row r="98" spans="1:91" s="1" customFormat="1" ht="30" customHeight="1">
      <c r="B98" s="31"/>
      <c r="AR98" s="31"/>
    </row>
    <row r="99" spans="1:91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algorithmName="SHA-512" hashValue="CQbUYl8qQpLHiZGpt+kDKk72ljtPtVTWpAd1Em2/aeoG7oQ4h6gtCTVJzLW5noFxR6swxldoGljgsFvdA5plzA==" saltValue="pV9STKvaFtRu2nFEqMAH6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.01 - Těžení nánosů'!C2" display="/" xr:uid="{00000000-0004-0000-0000-000000000000}"/>
    <hyperlink ref="A96" location="'SO.02 - Oprava opevnění '!C2" display="/" xr:uid="{00000000-0004-0000-0000-000001000000}"/>
    <hyperlink ref="A97" location="'VRN - Vedlejší rozpočtov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8"/>
  <sheetViews>
    <sheetView showGridLines="0" topLeftCell="A106" workbookViewId="0">
      <selection activeCell="W101" sqref="W101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" customHeight="1">
      <c r="B4" s="19"/>
      <c r="D4" s="20" t="s">
        <v>93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4" t="str">
        <f>'Rekapitulace stavby'!K6</f>
        <v>Svratka, jez Přízřenice, ř.km 35,145 - 35,281 km, oprava opevnění v podjezí, odstranění nánosů, k.ú. Přízřenice</v>
      </c>
      <c r="F7" s="225"/>
      <c r="G7" s="225"/>
      <c r="H7" s="225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205" t="s">
        <v>95</v>
      </c>
      <c r="F9" s="226"/>
      <c r="G9" s="226"/>
      <c r="H9" s="226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34</v>
      </c>
      <c r="I12" s="26" t="s">
        <v>22</v>
      </c>
      <c r="J12" s="51" t="str">
        <f>'Rekapitulace stavby'!AN8</f>
        <v>27. 3. 2025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Povodí Moravy, s.p.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VZD Invest,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" customHeight="1">
      <c r="B30" s="31"/>
      <c r="D30" s="24" t="s">
        <v>96</v>
      </c>
      <c r="J30" s="89">
        <f>J96</f>
        <v>0</v>
      </c>
      <c r="L30" s="31"/>
    </row>
    <row r="31" spans="2:12" s="1" customFormat="1" ht="14.4" customHeight="1">
      <c r="B31" s="31"/>
      <c r="D31" s="90"/>
      <c r="J31" s="89"/>
      <c r="L31" s="31"/>
    </row>
    <row r="32" spans="2:12" s="1" customFormat="1" ht="25.35" customHeight="1">
      <c r="B32" s="31"/>
      <c r="D32" s="91" t="s">
        <v>36</v>
      </c>
      <c r="J32" s="65">
        <f>ROUND(J30 + J31,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92">
        <f>ROUND((SUM(BE104:BE111) + SUM(BE131:BE167)),  2)</f>
        <v>0</v>
      </c>
      <c r="I35" s="93">
        <v>0.21</v>
      </c>
      <c r="J35" s="92">
        <f>ROUND(((SUM(BE104:BE111) + SUM(BE131:BE167))*I35),  2)</f>
        <v>0</v>
      </c>
      <c r="L35" s="31"/>
    </row>
    <row r="36" spans="2:12" s="1" customFormat="1" ht="14.4" customHeight="1">
      <c r="B36" s="31"/>
      <c r="E36" s="26" t="s">
        <v>42</v>
      </c>
      <c r="F36" s="92">
        <f>ROUND((SUM(BF104:BF111) + SUM(BF131:BF167)),  2)</f>
        <v>0</v>
      </c>
      <c r="I36" s="93">
        <v>0.12</v>
      </c>
      <c r="J36" s="92">
        <f>ROUND(((SUM(BF104:BF111) + SUM(BF131:BF167))*I36),  2)</f>
        <v>0</v>
      </c>
      <c r="L36" s="31"/>
    </row>
    <row r="37" spans="2:12" s="1" customFormat="1" ht="14.4" hidden="1" customHeight="1">
      <c r="B37" s="31"/>
      <c r="E37" s="26" t="s">
        <v>43</v>
      </c>
      <c r="F37" s="92">
        <f>ROUND((SUM(BG104:BG111) + SUM(BG131:BG167)),  2)</f>
        <v>0</v>
      </c>
      <c r="I37" s="93">
        <v>0.21</v>
      </c>
      <c r="J37" s="92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92">
        <f>ROUND((SUM(BH104:BH111) + SUM(BH131:BH167)),  2)</f>
        <v>0</v>
      </c>
      <c r="I38" s="93">
        <v>0.12</v>
      </c>
      <c r="J38" s="92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92">
        <f>ROUND((SUM(BI104:BI111) + SUM(BI131:BI167)),  2)</f>
        <v>0</v>
      </c>
      <c r="I39" s="93">
        <v>0</v>
      </c>
      <c r="J39" s="92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4"/>
      <c r="D41" s="95" t="s">
        <v>46</v>
      </c>
      <c r="E41" s="56"/>
      <c r="F41" s="56"/>
      <c r="G41" s="96" t="s">
        <v>47</v>
      </c>
      <c r="H41" s="97" t="s">
        <v>48</v>
      </c>
      <c r="I41" s="56"/>
      <c r="J41" s="98">
        <f>SUM(J32:J39)</f>
        <v>0</v>
      </c>
      <c r="K41" s="99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0.199999999999999">
      <c r="B51" s="19"/>
      <c r="L51" s="19"/>
    </row>
    <row r="52" spans="2:12" ht="10.199999999999999">
      <c r="B52" s="19"/>
      <c r="L52" s="19"/>
    </row>
    <row r="53" spans="2:12" ht="10.199999999999999">
      <c r="B53" s="19"/>
      <c r="L53" s="19"/>
    </row>
    <row r="54" spans="2:12" ht="10.199999999999999">
      <c r="B54" s="19"/>
      <c r="L54" s="19"/>
    </row>
    <row r="55" spans="2:12" ht="10.199999999999999">
      <c r="B55" s="19"/>
      <c r="L55" s="19"/>
    </row>
    <row r="56" spans="2:12" ht="10.199999999999999">
      <c r="B56" s="19"/>
      <c r="L56" s="19"/>
    </row>
    <row r="57" spans="2:12" ht="10.199999999999999">
      <c r="B57" s="19"/>
      <c r="L57" s="19"/>
    </row>
    <row r="58" spans="2:12" ht="10.199999999999999">
      <c r="B58" s="19"/>
      <c r="L58" s="19"/>
    </row>
    <row r="59" spans="2:12" ht="10.199999999999999">
      <c r="B59" s="19"/>
      <c r="L59" s="19"/>
    </row>
    <row r="60" spans="2:12" ht="10.199999999999999">
      <c r="B60" s="19"/>
      <c r="L60" s="19"/>
    </row>
    <row r="61" spans="2:12" s="1" customFormat="1" ht="13.2">
      <c r="B61" s="31"/>
      <c r="D61" s="42" t="s">
        <v>51</v>
      </c>
      <c r="E61" s="33"/>
      <c r="F61" s="100" t="s">
        <v>52</v>
      </c>
      <c r="G61" s="42" t="s">
        <v>51</v>
      </c>
      <c r="H61" s="33"/>
      <c r="I61" s="33"/>
      <c r="J61" s="101" t="s">
        <v>52</v>
      </c>
      <c r="K61" s="33"/>
      <c r="L61" s="31"/>
    </row>
    <row r="62" spans="2:12" ht="10.199999999999999">
      <c r="B62" s="19"/>
      <c r="L62" s="19"/>
    </row>
    <row r="63" spans="2:12" ht="10.199999999999999">
      <c r="B63" s="19"/>
      <c r="L63" s="19"/>
    </row>
    <row r="64" spans="2:12" ht="10.199999999999999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0.199999999999999">
      <c r="B66" s="19"/>
      <c r="L66" s="19"/>
    </row>
    <row r="67" spans="2:12" ht="10.199999999999999">
      <c r="B67" s="19"/>
      <c r="L67" s="19"/>
    </row>
    <row r="68" spans="2:12" ht="10.199999999999999">
      <c r="B68" s="19"/>
      <c r="L68" s="19"/>
    </row>
    <row r="69" spans="2:12" ht="10.199999999999999">
      <c r="B69" s="19"/>
      <c r="L69" s="19"/>
    </row>
    <row r="70" spans="2:12" ht="10.199999999999999">
      <c r="B70" s="19"/>
      <c r="L70" s="19"/>
    </row>
    <row r="71" spans="2:12" ht="10.199999999999999">
      <c r="B71" s="19"/>
      <c r="L71" s="19"/>
    </row>
    <row r="72" spans="2:12" ht="10.199999999999999">
      <c r="B72" s="19"/>
      <c r="L72" s="19"/>
    </row>
    <row r="73" spans="2:12" ht="10.199999999999999">
      <c r="B73" s="19"/>
      <c r="L73" s="19"/>
    </row>
    <row r="74" spans="2:12" ht="10.199999999999999">
      <c r="B74" s="19"/>
      <c r="L74" s="19"/>
    </row>
    <row r="75" spans="2:12" ht="10.199999999999999">
      <c r="B75" s="19"/>
      <c r="L75" s="19"/>
    </row>
    <row r="76" spans="2:12" s="1" customFormat="1" ht="13.2">
      <c r="B76" s="31"/>
      <c r="D76" s="42" t="s">
        <v>51</v>
      </c>
      <c r="E76" s="33"/>
      <c r="F76" s="100" t="s">
        <v>52</v>
      </c>
      <c r="G76" s="42" t="s">
        <v>51</v>
      </c>
      <c r="H76" s="33"/>
      <c r="I76" s="33"/>
      <c r="J76" s="101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97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4" t="str">
        <f>E7</f>
        <v>Svratka, jez Přízřenice, ř.km 35,145 - 35,281 km, oprava opevnění v podjezí, odstranění nánosů, k.ú. Přízřenice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205" t="str">
        <f>E9</f>
        <v>SO.01 - Těžení nánosů</v>
      </c>
      <c r="F87" s="226"/>
      <c r="G87" s="226"/>
      <c r="H87" s="226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27. 3. 2025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Povodí Moravy, s.p.</v>
      </c>
      <c r="I91" s="26" t="s">
        <v>30</v>
      </c>
      <c r="J91" s="29" t="str">
        <f>E21</f>
        <v>VZD Invest, s.r.o.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2" t="s">
        <v>98</v>
      </c>
      <c r="D94" s="94"/>
      <c r="E94" s="94"/>
      <c r="F94" s="94"/>
      <c r="G94" s="94"/>
      <c r="H94" s="94"/>
      <c r="I94" s="94"/>
      <c r="J94" s="103" t="s">
        <v>99</v>
      </c>
      <c r="K94" s="94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4" t="s">
        <v>100</v>
      </c>
      <c r="J96" s="65">
        <f>J131</f>
        <v>0</v>
      </c>
      <c r="L96" s="31"/>
      <c r="AU96" s="16" t="s">
        <v>101</v>
      </c>
    </row>
    <row r="97" spans="2:65" s="8" customFormat="1" ht="24.9" customHeight="1">
      <c r="B97" s="105"/>
      <c r="D97" s="106" t="s">
        <v>102</v>
      </c>
      <c r="E97" s="107"/>
      <c r="F97" s="107"/>
      <c r="G97" s="107"/>
      <c r="H97" s="107"/>
      <c r="I97" s="107"/>
      <c r="J97" s="108">
        <f>J132</f>
        <v>0</v>
      </c>
      <c r="L97" s="105"/>
    </row>
    <row r="98" spans="2:65" s="9" customFormat="1" ht="19.95" customHeight="1">
      <c r="B98" s="109"/>
      <c r="D98" s="110" t="s">
        <v>103</v>
      </c>
      <c r="E98" s="111"/>
      <c r="F98" s="111"/>
      <c r="G98" s="111"/>
      <c r="H98" s="111"/>
      <c r="I98" s="111"/>
      <c r="J98" s="112">
        <f>J133</f>
        <v>0</v>
      </c>
      <c r="L98" s="109"/>
    </row>
    <row r="99" spans="2:65" s="9" customFormat="1" ht="19.95" customHeight="1">
      <c r="B99" s="109"/>
      <c r="D99" s="110" t="s">
        <v>104</v>
      </c>
      <c r="E99" s="111"/>
      <c r="F99" s="111"/>
      <c r="G99" s="111"/>
      <c r="H99" s="111"/>
      <c r="I99" s="111"/>
      <c r="J99" s="112">
        <f>J155</f>
        <v>0</v>
      </c>
      <c r="L99" s="109"/>
    </row>
    <row r="100" spans="2:65" s="9" customFormat="1" ht="14.85" customHeight="1">
      <c r="B100" s="109"/>
      <c r="D100" s="110" t="s">
        <v>105</v>
      </c>
      <c r="E100" s="111"/>
      <c r="F100" s="111"/>
      <c r="G100" s="111"/>
      <c r="H100" s="111"/>
      <c r="I100" s="111"/>
      <c r="J100" s="112">
        <f>J156</f>
        <v>0</v>
      </c>
      <c r="L100" s="109"/>
    </row>
    <row r="101" spans="2:65" s="9" customFormat="1" ht="19.95" customHeight="1">
      <c r="B101" s="109"/>
      <c r="D101" s="110" t="s">
        <v>106</v>
      </c>
      <c r="E101" s="111"/>
      <c r="F101" s="111"/>
      <c r="G101" s="111"/>
      <c r="H101" s="111"/>
      <c r="I101" s="111"/>
      <c r="J101" s="112">
        <f>J163</f>
        <v>0</v>
      </c>
      <c r="L101" s="109"/>
    </row>
    <row r="102" spans="2:65" s="1" customFormat="1" ht="21.75" customHeight="1">
      <c r="B102" s="31"/>
      <c r="L102" s="31"/>
    </row>
    <row r="103" spans="2:65" s="1" customFormat="1" ht="6.9" customHeight="1">
      <c r="B103" s="31"/>
      <c r="L103" s="31"/>
    </row>
    <row r="104" spans="2:65" s="1" customFormat="1" ht="29.25" customHeight="1">
      <c r="B104" s="31"/>
      <c r="C104" s="228"/>
      <c r="D104" s="229"/>
      <c r="E104" s="229"/>
      <c r="F104" s="229"/>
      <c r="G104" s="229"/>
      <c r="H104" s="229"/>
      <c r="I104" s="229"/>
      <c r="J104" s="230"/>
      <c r="L104" s="31"/>
      <c r="N104" s="113" t="s">
        <v>40</v>
      </c>
    </row>
    <row r="105" spans="2:65" s="1" customFormat="1" ht="18" customHeight="1">
      <c r="B105" s="31"/>
      <c r="C105" s="229"/>
      <c r="D105" s="231"/>
      <c r="E105" s="232"/>
      <c r="F105" s="232"/>
      <c r="G105" s="229"/>
      <c r="H105" s="229"/>
      <c r="I105" s="229"/>
      <c r="J105" s="233"/>
      <c r="L105" s="114"/>
      <c r="M105" s="115"/>
      <c r="N105" s="116" t="s">
        <v>41</v>
      </c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7" t="s">
        <v>90</v>
      </c>
      <c r="AZ105" s="115"/>
      <c r="BA105" s="115"/>
      <c r="BB105" s="115"/>
      <c r="BC105" s="115"/>
      <c r="BD105" s="115"/>
      <c r="BE105" s="118">
        <f t="shared" ref="BE105:BE110" si="0">IF(N105="základní",J105,0)</f>
        <v>0</v>
      </c>
      <c r="BF105" s="118">
        <f t="shared" ref="BF105:BF110" si="1">IF(N105="snížená",J105,0)</f>
        <v>0</v>
      </c>
      <c r="BG105" s="118">
        <f t="shared" ref="BG105:BG110" si="2">IF(N105="zákl. přenesená",J105,0)</f>
        <v>0</v>
      </c>
      <c r="BH105" s="118">
        <f t="shared" ref="BH105:BH110" si="3">IF(N105="sníž. přenesená",J105,0)</f>
        <v>0</v>
      </c>
      <c r="BI105" s="118">
        <f t="shared" ref="BI105:BI110" si="4">IF(N105="nulová",J105,0)</f>
        <v>0</v>
      </c>
      <c r="BJ105" s="117" t="s">
        <v>84</v>
      </c>
      <c r="BK105" s="115"/>
      <c r="BL105" s="115"/>
      <c r="BM105" s="115"/>
    </row>
    <row r="106" spans="2:65" s="1" customFormat="1" ht="18" customHeight="1">
      <c r="B106" s="31"/>
      <c r="C106" s="229"/>
      <c r="D106" s="231"/>
      <c r="E106" s="232"/>
      <c r="F106" s="232"/>
      <c r="G106" s="229"/>
      <c r="H106" s="229"/>
      <c r="I106" s="229"/>
      <c r="J106" s="233"/>
      <c r="L106" s="114"/>
      <c r="M106" s="115"/>
      <c r="N106" s="116" t="s">
        <v>41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7" t="s">
        <v>90</v>
      </c>
      <c r="AZ106" s="115"/>
      <c r="BA106" s="115"/>
      <c r="BB106" s="115"/>
      <c r="BC106" s="115"/>
      <c r="BD106" s="115"/>
      <c r="BE106" s="118">
        <f t="shared" si="0"/>
        <v>0</v>
      </c>
      <c r="BF106" s="118">
        <f t="shared" si="1"/>
        <v>0</v>
      </c>
      <c r="BG106" s="118">
        <f t="shared" si="2"/>
        <v>0</v>
      </c>
      <c r="BH106" s="118">
        <f t="shared" si="3"/>
        <v>0</v>
      </c>
      <c r="BI106" s="118">
        <f t="shared" si="4"/>
        <v>0</v>
      </c>
      <c r="BJ106" s="117" t="s">
        <v>84</v>
      </c>
      <c r="BK106" s="115"/>
      <c r="BL106" s="115"/>
      <c r="BM106" s="115"/>
    </row>
    <row r="107" spans="2:65" s="1" customFormat="1" ht="18" customHeight="1">
      <c r="B107" s="31"/>
      <c r="C107" s="229"/>
      <c r="D107" s="231"/>
      <c r="E107" s="232"/>
      <c r="F107" s="232"/>
      <c r="G107" s="229"/>
      <c r="H107" s="229"/>
      <c r="I107" s="229"/>
      <c r="J107" s="233"/>
      <c r="L107" s="114"/>
      <c r="M107" s="115"/>
      <c r="N107" s="116" t="s">
        <v>41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7" t="s">
        <v>90</v>
      </c>
      <c r="AZ107" s="115"/>
      <c r="BA107" s="115"/>
      <c r="BB107" s="115"/>
      <c r="BC107" s="115"/>
      <c r="BD107" s="115"/>
      <c r="BE107" s="118">
        <f t="shared" si="0"/>
        <v>0</v>
      </c>
      <c r="BF107" s="118">
        <f t="shared" si="1"/>
        <v>0</v>
      </c>
      <c r="BG107" s="118">
        <f t="shared" si="2"/>
        <v>0</v>
      </c>
      <c r="BH107" s="118">
        <f t="shared" si="3"/>
        <v>0</v>
      </c>
      <c r="BI107" s="118">
        <f t="shared" si="4"/>
        <v>0</v>
      </c>
      <c r="BJ107" s="117" t="s">
        <v>84</v>
      </c>
      <c r="BK107" s="115"/>
      <c r="BL107" s="115"/>
      <c r="BM107" s="115"/>
    </row>
    <row r="108" spans="2:65" s="1" customFormat="1" ht="18" customHeight="1">
      <c r="B108" s="31"/>
      <c r="C108" s="229"/>
      <c r="D108" s="231"/>
      <c r="E108" s="232"/>
      <c r="F108" s="232"/>
      <c r="G108" s="229"/>
      <c r="H108" s="229"/>
      <c r="I108" s="229"/>
      <c r="J108" s="233"/>
      <c r="L108" s="114"/>
      <c r="M108" s="115"/>
      <c r="N108" s="116" t="s">
        <v>41</v>
      </c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7" t="s">
        <v>90</v>
      </c>
      <c r="AZ108" s="115"/>
      <c r="BA108" s="115"/>
      <c r="BB108" s="115"/>
      <c r="BC108" s="115"/>
      <c r="BD108" s="115"/>
      <c r="BE108" s="118">
        <f t="shared" si="0"/>
        <v>0</v>
      </c>
      <c r="BF108" s="118">
        <f t="shared" si="1"/>
        <v>0</v>
      </c>
      <c r="BG108" s="118">
        <f t="shared" si="2"/>
        <v>0</v>
      </c>
      <c r="BH108" s="118">
        <f t="shared" si="3"/>
        <v>0</v>
      </c>
      <c r="BI108" s="118">
        <f t="shared" si="4"/>
        <v>0</v>
      </c>
      <c r="BJ108" s="117" t="s">
        <v>84</v>
      </c>
      <c r="BK108" s="115"/>
      <c r="BL108" s="115"/>
      <c r="BM108" s="115"/>
    </row>
    <row r="109" spans="2:65" s="1" customFormat="1" ht="18" customHeight="1">
      <c r="B109" s="31"/>
      <c r="C109" s="229"/>
      <c r="D109" s="231"/>
      <c r="E109" s="232"/>
      <c r="F109" s="232"/>
      <c r="G109" s="229"/>
      <c r="H109" s="229"/>
      <c r="I109" s="229"/>
      <c r="J109" s="233"/>
      <c r="L109" s="114"/>
      <c r="M109" s="115"/>
      <c r="N109" s="116" t="s">
        <v>41</v>
      </c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7" t="s">
        <v>90</v>
      </c>
      <c r="AZ109" s="115"/>
      <c r="BA109" s="115"/>
      <c r="BB109" s="115"/>
      <c r="BC109" s="115"/>
      <c r="BD109" s="115"/>
      <c r="BE109" s="118">
        <f t="shared" si="0"/>
        <v>0</v>
      </c>
      <c r="BF109" s="118">
        <f t="shared" si="1"/>
        <v>0</v>
      </c>
      <c r="BG109" s="118">
        <f t="shared" si="2"/>
        <v>0</v>
      </c>
      <c r="BH109" s="118">
        <f t="shared" si="3"/>
        <v>0</v>
      </c>
      <c r="BI109" s="118">
        <f t="shared" si="4"/>
        <v>0</v>
      </c>
      <c r="BJ109" s="117" t="s">
        <v>84</v>
      </c>
      <c r="BK109" s="115"/>
      <c r="BL109" s="115"/>
      <c r="BM109" s="115"/>
    </row>
    <row r="110" spans="2:65" s="1" customFormat="1" ht="18" customHeight="1">
      <c r="B110" s="31"/>
      <c r="C110" s="229"/>
      <c r="D110" s="234"/>
      <c r="E110" s="229"/>
      <c r="F110" s="229"/>
      <c r="G110" s="229"/>
      <c r="H110" s="229"/>
      <c r="I110" s="229"/>
      <c r="J110" s="233"/>
      <c r="L110" s="114"/>
      <c r="M110" s="115"/>
      <c r="N110" s="116" t="s">
        <v>41</v>
      </c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7" t="s">
        <v>108</v>
      </c>
      <c r="AZ110" s="115"/>
      <c r="BA110" s="115"/>
      <c r="BB110" s="115"/>
      <c r="BC110" s="115"/>
      <c r="BD110" s="115"/>
      <c r="BE110" s="118">
        <f t="shared" si="0"/>
        <v>0</v>
      </c>
      <c r="BF110" s="118">
        <f t="shared" si="1"/>
        <v>0</v>
      </c>
      <c r="BG110" s="118">
        <f t="shared" si="2"/>
        <v>0</v>
      </c>
      <c r="BH110" s="118">
        <f t="shared" si="3"/>
        <v>0</v>
      </c>
      <c r="BI110" s="118">
        <f t="shared" si="4"/>
        <v>0</v>
      </c>
      <c r="BJ110" s="117" t="s">
        <v>84</v>
      </c>
      <c r="BK110" s="115"/>
      <c r="BL110" s="115"/>
      <c r="BM110" s="115"/>
    </row>
    <row r="111" spans="2:65" s="1" customFormat="1" ht="10.199999999999999">
      <c r="B111" s="31"/>
      <c r="L111" s="31"/>
    </row>
    <row r="112" spans="2:65" s="1" customFormat="1" ht="29.25" customHeight="1">
      <c r="B112" s="31"/>
      <c r="C112" s="119" t="s">
        <v>109</v>
      </c>
      <c r="D112" s="94"/>
      <c r="E112" s="94"/>
      <c r="F112" s="94"/>
      <c r="G112" s="94"/>
      <c r="H112" s="94"/>
      <c r="I112" s="94"/>
      <c r="J112" s="120">
        <f>ROUND(J96+J104,2)</f>
        <v>0</v>
      </c>
      <c r="K112" s="94"/>
      <c r="L112" s="31"/>
    </row>
    <row r="113" spans="2:12" s="1" customFormat="1" ht="6.9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1"/>
    </row>
    <row r="117" spans="2:12" s="1" customFormat="1" ht="6.9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1"/>
    </row>
    <row r="118" spans="2:12" s="1" customFormat="1" ht="24.9" customHeight="1">
      <c r="B118" s="31"/>
      <c r="C118" s="20" t="s">
        <v>110</v>
      </c>
      <c r="L118" s="31"/>
    </row>
    <row r="119" spans="2:12" s="1" customFormat="1" ht="6.9" customHeight="1">
      <c r="B119" s="31"/>
      <c r="L119" s="31"/>
    </row>
    <row r="120" spans="2:12" s="1" customFormat="1" ht="12" customHeight="1">
      <c r="B120" s="31"/>
      <c r="C120" s="26" t="s">
        <v>16</v>
      </c>
      <c r="L120" s="31"/>
    </row>
    <row r="121" spans="2:12" s="1" customFormat="1" ht="26.25" customHeight="1">
      <c r="B121" s="31"/>
      <c r="E121" s="224" t="str">
        <f>E7</f>
        <v>Svratka, jez Přízřenice, ř.km 35,145 - 35,281 km, oprava opevnění v podjezí, odstranění nánosů, k.ú. Přízřenice</v>
      </c>
      <c r="F121" s="225"/>
      <c r="G121" s="225"/>
      <c r="H121" s="225"/>
      <c r="L121" s="31"/>
    </row>
    <row r="122" spans="2:12" s="1" customFormat="1" ht="12" customHeight="1">
      <c r="B122" s="31"/>
      <c r="C122" s="26" t="s">
        <v>94</v>
      </c>
      <c r="L122" s="31"/>
    </row>
    <row r="123" spans="2:12" s="1" customFormat="1" ht="16.5" customHeight="1">
      <c r="B123" s="31"/>
      <c r="E123" s="205" t="str">
        <f>E9</f>
        <v>SO.01 - Těžení nánosů</v>
      </c>
      <c r="F123" s="226"/>
      <c r="G123" s="226"/>
      <c r="H123" s="226"/>
      <c r="L123" s="31"/>
    </row>
    <row r="124" spans="2:12" s="1" customFormat="1" ht="6.9" customHeight="1">
      <c r="B124" s="31"/>
      <c r="L124" s="31"/>
    </row>
    <row r="125" spans="2:12" s="1" customFormat="1" ht="12" customHeight="1">
      <c r="B125" s="31"/>
      <c r="C125" s="26" t="s">
        <v>20</v>
      </c>
      <c r="F125" s="24" t="str">
        <f>F12</f>
        <v xml:space="preserve"> </v>
      </c>
      <c r="I125" s="26" t="s">
        <v>22</v>
      </c>
      <c r="J125" s="51" t="str">
        <f>IF(J12="","",J12)</f>
        <v>27. 3. 2025</v>
      </c>
      <c r="L125" s="31"/>
    </row>
    <row r="126" spans="2:12" s="1" customFormat="1" ht="6.9" customHeight="1">
      <c r="B126" s="31"/>
      <c r="L126" s="31"/>
    </row>
    <row r="127" spans="2:12" s="1" customFormat="1" ht="15.15" customHeight="1">
      <c r="B127" s="31"/>
      <c r="C127" s="26" t="s">
        <v>24</v>
      </c>
      <c r="F127" s="24" t="str">
        <f>E15</f>
        <v>Povodí Moravy, s.p.</v>
      </c>
      <c r="I127" s="26" t="s">
        <v>30</v>
      </c>
      <c r="J127" s="29" t="str">
        <f>E21</f>
        <v>VZD Invest, s.r.o.</v>
      </c>
      <c r="L127" s="31"/>
    </row>
    <row r="128" spans="2:12" s="1" customFormat="1" ht="15.15" customHeight="1">
      <c r="B128" s="31"/>
      <c r="C128" s="26" t="s">
        <v>28</v>
      </c>
      <c r="F128" s="24" t="str">
        <f>IF(E18="","",E18)</f>
        <v>Vyplň údaj</v>
      </c>
      <c r="I128" s="26" t="s">
        <v>33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21"/>
      <c r="C130" s="122" t="s">
        <v>111</v>
      </c>
      <c r="D130" s="123" t="s">
        <v>61</v>
      </c>
      <c r="E130" s="123" t="s">
        <v>57</v>
      </c>
      <c r="F130" s="123" t="s">
        <v>58</v>
      </c>
      <c r="G130" s="123" t="s">
        <v>112</v>
      </c>
      <c r="H130" s="123" t="s">
        <v>113</v>
      </c>
      <c r="I130" s="123" t="s">
        <v>114</v>
      </c>
      <c r="J130" s="124" t="s">
        <v>99</v>
      </c>
      <c r="K130" s="125" t="s">
        <v>115</v>
      </c>
      <c r="L130" s="121"/>
      <c r="M130" s="58" t="s">
        <v>1</v>
      </c>
      <c r="N130" s="59" t="s">
        <v>40</v>
      </c>
      <c r="O130" s="59" t="s">
        <v>116</v>
      </c>
      <c r="P130" s="59" t="s">
        <v>117</v>
      </c>
      <c r="Q130" s="59" t="s">
        <v>118</v>
      </c>
      <c r="R130" s="59" t="s">
        <v>119</v>
      </c>
      <c r="S130" s="59" t="s">
        <v>120</v>
      </c>
      <c r="T130" s="60" t="s">
        <v>121</v>
      </c>
    </row>
    <row r="131" spans="2:65" s="1" customFormat="1" ht="22.8" customHeight="1">
      <c r="B131" s="31"/>
      <c r="C131" s="63" t="s">
        <v>122</v>
      </c>
      <c r="J131" s="126">
        <f>BK131</f>
        <v>0</v>
      </c>
      <c r="L131" s="31"/>
      <c r="M131" s="61"/>
      <c r="N131" s="52"/>
      <c r="O131" s="52"/>
      <c r="P131" s="127">
        <f>P132</f>
        <v>0</v>
      </c>
      <c r="Q131" s="52"/>
      <c r="R131" s="127">
        <f>R132</f>
        <v>0</v>
      </c>
      <c r="S131" s="52"/>
      <c r="T131" s="128">
        <f>T132</f>
        <v>0</v>
      </c>
      <c r="AT131" s="16" t="s">
        <v>75</v>
      </c>
      <c r="AU131" s="16" t="s">
        <v>101</v>
      </c>
      <c r="BK131" s="129">
        <f>BK132</f>
        <v>0</v>
      </c>
    </row>
    <row r="132" spans="2:65" s="11" customFormat="1" ht="25.95" customHeight="1">
      <c r="B132" s="130"/>
      <c r="D132" s="131" t="s">
        <v>75</v>
      </c>
      <c r="E132" s="132" t="s">
        <v>123</v>
      </c>
      <c r="F132" s="132" t="s">
        <v>124</v>
      </c>
      <c r="I132" s="133"/>
      <c r="J132" s="134">
        <f>BK132</f>
        <v>0</v>
      </c>
      <c r="L132" s="130"/>
      <c r="M132" s="135"/>
      <c r="P132" s="136">
        <f>P133+P155+P163</f>
        <v>0</v>
      </c>
      <c r="R132" s="136">
        <f>R133+R155+R163</f>
        <v>0</v>
      </c>
      <c r="T132" s="137">
        <f>T133+T155+T163</f>
        <v>0</v>
      </c>
      <c r="AR132" s="131" t="s">
        <v>84</v>
      </c>
      <c r="AT132" s="138" t="s">
        <v>75</v>
      </c>
      <c r="AU132" s="138" t="s">
        <v>76</v>
      </c>
      <c r="AY132" s="131" t="s">
        <v>125</v>
      </c>
      <c r="BK132" s="139">
        <f>BK133+BK155+BK163</f>
        <v>0</v>
      </c>
    </row>
    <row r="133" spans="2:65" s="11" customFormat="1" ht="22.8" customHeight="1">
      <c r="B133" s="130"/>
      <c r="D133" s="131" t="s">
        <v>75</v>
      </c>
      <c r="E133" s="140" t="s">
        <v>84</v>
      </c>
      <c r="F133" s="140" t="s">
        <v>126</v>
      </c>
      <c r="I133" s="133"/>
      <c r="J133" s="141">
        <f>BK133</f>
        <v>0</v>
      </c>
      <c r="L133" s="130"/>
      <c r="M133" s="135"/>
      <c r="P133" s="136">
        <f>SUM(P134:P154)</f>
        <v>0</v>
      </c>
      <c r="R133" s="136">
        <f>SUM(R134:R154)</f>
        <v>0</v>
      </c>
      <c r="T133" s="137">
        <f>SUM(T134:T154)</f>
        <v>0</v>
      </c>
      <c r="AR133" s="131" t="s">
        <v>84</v>
      </c>
      <c r="AT133" s="138" t="s">
        <v>75</v>
      </c>
      <c r="AU133" s="138" t="s">
        <v>84</v>
      </c>
      <c r="AY133" s="131" t="s">
        <v>125</v>
      </c>
      <c r="BK133" s="139">
        <f>SUM(BK134:BK154)</f>
        <v>0</v>
      </c>
    </row>
    <row r="134" spans="2:65" s="1" customFormat="1" ht="33" customHeight="1">
      <c r="B134" s="31"/>
      <c r="C134" s="142" t="s">
        <v>84</v>
      </c>
      <c r="D134" s="142" t="s">
        <v>127</v>
      </c>
      <c r="E134" s="143" t="s">
        <v>128</v>
      </c>
      <c r="F134" s="144" t="s">
        <v>129</v>
      </c>
      <c r="G134" s="145" t="s">
        <v>130</v>
      </c>
      <c r="H134" s="146">
        <v>250</v>
      </c>
      <c r="I134" s="147"/>
      <c r="J134" s="148">
        <f>ROUND(I134*H134,2)</f>
        <v>0</v>
      </c>
      <c r="K134" s="149"/>
      <c r="L134" s="31"/>
      <c r="M134" s="150" t="s">
        <v>1</v>
      </c>
      <c r="N134" s="113" t="s">
        <v>41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AR134" s="153" t="s">
        <v>131</v>
      </c>
      <c r="AT134" s="153" t="s">
        <v>127</v>
      </c>
      <c r="AU134" s="153" t="s">
        <v>86</v>
      </c>
      <c r="AY134" s="16" t="s">
        <v>125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6" t="s">
        <v>84</v>
      </c>
      <c r="BK134" s="154">
        <f>ROUND(I134*H134,2)</f>
        <v>0</v>
      </c>
      <c r="BL134" s="16" t="s">
        <v>131</v>
      </c>
      <c r="BM134" s="153" t="s">
        <v>132</v>
      </c>
    </row>
    <row r="135" spans="2:65" s="1" customFormat="1" ht="38.4">
      <c r="B135" s="31"/>
      <c r="D135" s="155" t="s">
        <v>133</v>
      </c>
      <c r="F135" s="156" t="s">
        <v>134</v>
      </c>
      <c r="I135" s="115"/>
      <c r="L135" s="31"/>
      <c r="M135" s="157"/>
      <c r="T135" s="55"/>
      <c r="AT135" s="16" t="s">
        <v>133</v>
      </c>
      <c r="AU135" s="16" t="s">
        <v>86</v>
      </c>
    </row>
    <row r="136" spans="2:65" s="12" customFormat="1" ht="10.199999999999999">
      <c r="B136" s="158"/>
      <c r="D136" s="155" t="s">
        <v>135</v>
      </c>
      <c r="E136" s="159" t="s">
        <v>1</v>
      </c>
      <c r="F136" s="160" t="s">
        <v>136</v>
      </c>
      <c r="H136" s="161">
        <v>250</v>
      </c>
      <c r="I136" s="162"/>
      <c r="L136" s="158"/>
      <c r="M136" s="163"/>
      <c r="T136" s="164"/>
      <c r="AT136" s="159" t="s">
        <v>135</v>
      </c>
      <c r="AU136" s="159" t="s">
        <v>86</v>
      </c>
      <c r="AV136" s="12" t="s">
        <v>86</v>
      </c>
      <c r="AW136" s="12" t="s">
        <v>32</v>
      </c>
      <c r="AX136" s="12" t="s">
        <v>76</v>
      </c>
      <c r="AY136" s="159" t="s">
        <v>125</v>
      </c>
    </row>
    <row r="137" spans="2:65" s="13" customFormat="1" ht="20.399999999999999">
      <c r="B137" s="165"/>
      <c r="D137" s="155" t="s">
        <v>135</v>
      </c>
      <c r="E137" s="166" t="s">
        <v>1</v>
      </c>
      <c r="F137" s="167" t="s">
        <v>137</v>
      </c>
      <c r="H137" s="168">
        <v>250</v>
      </c>
      <c r="I137" s="169"/>
      <c r="L137" s="165"/>
      <c r="M137" s="170"/>
      <c r="T137" s="171"/>
      <c r="AT137" s="166" t="s">
        <v>135</v>
      </c>
      <c r="AU137" s="166" t="s">
        <v>86</v>
      </c>
      <c r="AV137" s="13" t="s">
        <v>138</v>
      </c>
      <c r="AW137" s="13" t="s">
        <v>32</v>
      </c>
      <c r="AX137" s="13" t="s">
        <v>84</v>
      </c>
      <c r="AY137" s="166" t="s">
        <v>125</v>
      </c>
    </row>
    <row r="138" spans="2:65" s="1" customFormat="1" ht="37.799999999999997" customHeight="1">
      <c r="B138" s="31"/>
      <c r="C138" s="142" t="s">
        <v>86</v>
      </c>
      <c r="D138" s="142" t="s">
        <v>127</v>
      </c>
      <c r="E138" s="143" t="s">
        <v>139</v>
      </c>
      <c r="F138" s="144" t="s">
        <v>140</v>
      </c>
      <c r="G138" s="145" t="s">
        <v>130</v>
      </c>
      <c r="H138" s="146">
        <v>250</v>
      </c>
      <c r="I138" s="147"/>
      <c r="J138" s="148">
        <f>ROUND(I138*H138,2)</f>
        <v>0</v>
      </c>
      <c r="K138" s="149"/>
      <c r="L138" s="31"/>
      <c r="M138" s="150" t="s">
        <v>1</v>
      </c>
      <c r="N138" s="113" t="s">
        <v>41</v>
      </c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AR138" s="153" t="s">
        <v>131</v>
      </c>
      <c r="AT138" s="153" t="s">
        <v>127</v>
      </c>
      <c r="AU138" s="153" t="s">
        <v>86</v>
      </c>
      <c r="AY138" s="16" t="s">
        <v>125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6" t="s">
        <v>84</v>
      </c>
      <c r="BK138" s="154">
        <f>ROUND(I138*H138,2)</f>
        <v>0</v>
      </c>
      <c r="BL138" s="16" t="s">
        <v>131</v>
      </c>
      <c r="BM138" s="153" t="s">
        <v>141</v>
      </c>
    </row>
    <row r="139" spans="2:65" s="1" customFormat="1" ht="38.4">
      <c r="B139" s="31"/>
      <c r="D139" s="155" t="s">
        <v>133</v>
      </c>
      <c r="F139" s="156" t="s">
        <v>142</v>
      </c>
      <c r="I139" s="115"/>
      <c r="L139" s="31"/>
      <c r="M139" s="157"/>
      <c r="T139" s="55"/>
      <c r="AT139" s="16" t="s">
        <v>133</v>
      </c>
      <c r="AU139" s="16" t="s">
        <v>86</v>
      </c>
    </row>
    <row r="140" spans="2:65" s="12" customFormat="1" ht="10.199999999999999">
      <c r="B140" s="158"/>
      <c r="D140" s="155" t="s">
        <v>135</v>
      </c>
      <c r="E140" s="159" t="s">
        <v>1</v>
      </c>
      <c r="F140" s="160" t="s">
        <v>136</v>
      </c>
      <c r="H140" s="161">
        <v>250</v>
      </c>
      <c r="I140" s="162"/>
      <c r="L140" s="158"/>
      <c r="M140" s="163"/>
      <c r="T140" s="164"/>
      <c r="AT140" s="159" t="s">
        <v>135</v>
      </c>
      <c r="AU140" s="159" t="s">
        <v>86</v>
      </c>
      <c r="AV140" s="12" t="s">
        <v>86</v>
      </c>
      <c r="AW140" s="12" t="s">
        <v>32</v>
      </c>
      <c r="AX140" s="12" t="s">
        <v>76</v>
      </c>
      <c r="AY140" s="159" t="s">
        <v>125</v>
      </c>
    </row>
    <row r="141" spans="2:65" s="13" customFormat="1" ht="20.399999999999999">
      <c r="B141" s="165"/>
      <c r="D141" s="155" t="s">
        <v>135</v>
      </c>
      <c r="E141" s="166" t="s">
        <v>1</v>
      </c>
      <c r="F141" s="167" t="s">
        <v>143</v>
      </c>
      <c r="H141" s="168">
        <v>250</v>
      </c>
      <c r="I141" s="169"/>
      <c r="L141" s="165"/>
      <c r="M141" s="170"/>
      <c r="T141" s="171"/>
      <c r="AT141" s="166" t="s">
        <v>135</v>
      </c>
      <c r="AU141" s="166" t="s">
        <v>86</v>
      </c>
      <c r="AV141" s="13" t="s">
        <v>138</v>
      </c>
      <c r="AW141" s="13" t="s">
        <v>32</v>
      </c>
      <c r="AX141" s="13" t="s">
        <v>76</v>
      </c>
      <c r="AY141" s="166" t="s">
        <v>125</v>
      </c>
    </row>
    <row r="142" spans="2:65" s="14" customFormat="1" ht="10.199999999999999">
      <c r="B142" s="172"/>
      <c r="D142" s="155" t="s">
        <v>135</v>
      </c>
      <c r="E142" s="173" t="s">
        <v>1</v>
      </c>
      <c r="F142" s="174" t="s">
        <v>144</v>
      </c>
      <c r="H142" s="175">
        <v>250</v>
      </c>
      <c r="I142" s="176"/>
      <c r="L142" s="172"/>
      <c r="M142" s="177"/>
      <c r="T142" s="178"/>
      <c r="AT142" s="173" t="s">
        <v>135</v>
      </c>
      <c r="AU142" s="173" t="s">
        <v>86</v>
      </c>
      <c r="AV142" s="14" t="s">
        <v>131</v>
      </c>
      <c r="AW142" s="14" t="s">
        <v>32</v>
      </c>
      <c r="AX142" s="14" t="s">
        <v>84</v>
      </c>
      <c r="AY142" s="173" t="s">
        <v>125</v>
      </c>
    </row>
    <row r="143" spans="2:65" s="1" customFormat="1" ht="24.15" customHeight="1">
      <c r="B143" s="31"/>
      <c r="C143" s="142" t="s">
        <v>138</v>
      </c>
      <c r="D143" s="142" t="s">
        <v>127</v>
      </c>
      <c r="E143" s="143" t="s">
        <v>145</v>
      </c>
      <c r="F143" s="144" t="s">
        <v>146</v>
      </c>
      <c r="G143" s="145" t="s">
        <v>130</v>
      </c>
      <c r="H143" s="146">
        <v>250</v>
      </c>
      <c r="I143" s="147"/>
      <c r="J143" s="148">
        <f>ROUND(I143*H143,2)</f>
        <v>0</v>
      </c>
      <c r="K143" s="149"/>
      <c r="L143" s="31"/>
      <c r="M143" s="150" t="s">
        <v>1</v>
      </c>
      <c r="N143" s="113" t="s">
        <v>41</v>
      </c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AR143" s="153" t="s">
        <v>131</v>
      </c>
      <c r="AT143" s="153" t="s">
        <v>127</v>
      </c>
      <c r="AU143" s="153" t="s">
        <v>86</v>
      </c>
      <c r="AY143" s="16" t="s">
        <v>125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6" t="s">
        <v>84</v>
      </c>
      <c r="BK143" s="154">
        <f>ROUND(I143*H143,2)</f>
        <v>0</v>
      </c>
      <c r="BL143" s="16" t="s">
        <v>131</v>
      </c>
      <c r="BM143" s="153" t="s">
        <v>147</v>
      </c>
    </row>
    <row r="144" spans="2:65" s="1" customFormat="1" ht="19.2">
      <c r="B144" s="31"/>
      <c r="D144" s="155" t="s">
        <v>133</v>
      </c>
      <c r="F144" s="156" t="s">
        <v>148</v>
      </c>
      <c r="I144" s="115"/>
      <c r="L144" s="31"/>
      <c r="M144" s="157"/>
      <c r="T144" s="55"/>
      <c r="AT144" s="16" t="s">
        <v>133</v>
      </c>
      <c r="AU144" s="16" t="s">
        <v>86</v>
      </c>
    </row>
    <row r="145" spans="2:65" s="12" customFormat="1" ht="10.199999999999999">
      <c r="B145" s="158"/>
      <c r="D145" s="155" t="s">
        <v>135</v>
      </c>
      <c r="E145" s="159" t="s">
        <v>1</v>
      </c>
      <c r="F145" s="160" t="s">
        <v>136</v>
      </c>
      <c r="H145" s="161">
        <v>250</v>
      </c>
      <c r="I145" s="162"/>
      <c r="L145" s="158"/>
      <c r="M145" s="163"/>
      <c r="T145" s="164"/>
      <c r="AT145" s="159" t="s">
        <v>135</v>
      </c>
      <c r="AU145" s="159" t="s">
        <v>86</v>
      </c>
      <c r="AV145" s="12" t="s">
        <v>86</v>
      </c>
      <c r="AW145" s="12" t="s">
        <v>32</v>
      </c>
      <c r="AX145" s="12" t="s">
        <v>76</v>
      </c>
      <c r="AY145" s="159" t="s">
        <v>125</v>
      </c>
    </row>
    <row r="146" spans="2:65" s="13" customFormat="1" ht="10.199999999999999">
      <c r="B146" s="165"/>
      <c r="D146" s="155" t="s">
        <v>135</v>
      </c>
      <c r="E146" s="166" t="s">
        <v>1</v>
      </c>
      <c r="F146" s="167" t="s">
        <v>149</v>
      </c>
      <c r="H146" s="168">
        <v>250</v>
      </c>
      <c r="I146" s="169"/>
      <c r="L146" s="165"/>
      <c r="M146" s="170"/>
      <c r="T146" s="171"/>
      <c r="AT146" s="166" t="s">
        <v>135</v>
      </c>
      <c r="AU146" s="166" t="s">
        <v>86</v>
      </c>
      <c r="AV146" s="13" t="s">
        <v>138</v>
      </c>
      <c r="AW146" s="13" t="s">
        <v>32</v>
      </c>
      <c r="AX146" s="13" t="s">
        <v>84</v>
      </c>
      <c r="AY146" s="166" t="s">
        <v>125</v>
      </c>
    </row>
    <row r="147" spans="2:65" s="1" customFormat="1" ht="24.15" customHeight="1">
      <c r="B147" s="31"/>
      <c r="C147" s="142" t="s">
        <v>131</v>
      </c>
      <c r="D147" s="142" t="s">
        <v>127</v>
      </c>
      <c r="E147" s="143" t="s">
        <v>150</v>
      </c>
      <c r="F147" s="144" t="s">
        <v>151</v>
      </c>
      <c r="G147" s="145" t="s">
        <v>130</v>
      </c>
      <c r="H147" s="146">
        <v>250</v>
      </c>
      <c r="I147" s="147"/>
      <c r="J147" s="148">
        <f>ROUND(I147*H147,2)</f>
        <v>0</v>
      </c>
      <c r="K147" s="149"/>
      <c r="L147" s="31"/>
      <c r="M147" s="150" t="s">
        <v>1</v>
      </c>
      <c r="N147" s="113" t="s">
        <v>41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AR147" s="153" t="s">
        <v>131</v>
      </c>
      <c r="AT147" s="153" t="s">
        <v>127</v>
      </c>
      <c r="AU147" s="153" t="s">
        <v>86</v>
      </c>
      <c r="AY147" s="16" t="s">
        <v>125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6" t="s">
        <v>84</v>
      </c>
      <c r="BK147" s="154">
        <f>ROUND(I147*H147,2)</f>
        <v>0</v>
      </c>
      <c r="BL147" s="16" t="s">
        <v>131</v>
      </c>
      <c r="BM147" s="153" t="s">
        <v>152</v>
      </c>
    </row>
    <row r="148" spans="2:65" s="1" customFormat="1" ht="28.8">
      <c r="B148" s="31"/>
      <c r="D148" s="155" t="s">
        <v>133</v>
      </c>
      <c r="F148" s="156" t="s">
        <v>153</v>
      </c>
      <c r="I148" s="115"/>
      <c r="L148" s="31"/>
      <c r="M148" s="157"/>
      <c r="T148" s="55"/>
      <c r="AT148" s="16" t="s">
        <v>133</v>
      </c>
      <c r="AU148" s="16" t="s">
        <v>86</v>
      </c>
    </row>
    <row r="149" spans="2:65" s="12" customFormat="1" ht="10.199999999999999">
      <c r="B149" s="158"/>
      <c r="D149" s="155" t="s">
        <v>135</v>
      </c>
      <c r="E149" s="159" t="s">
        <v>1</v>
      </c>
      <c r="F149" s="160" t="s">
        <v>136</v>
      </c>
      <c r="H149" s="161">
        <v>250</v>
      </c>
      <c r="I149" s="162"/>
      <c r="L149" s="158"/>
      <c r="M149" s="163"/>
      <c r="T149" s="164"/>
      <c r="AT149" s="159" t="s">
        <v>135</v>
      </c>
      <c r="AU149" s="159" t="s">
        <v>86</v>
      </c>
      <c r="AV149" s="12" t="s">
        <v>86</v>
      </c>
      <c r="AW149" s="12" t="s">
        <v>32</v>
      </c>
      <c r="AX149" s="12" t="s">
        <v>76</v>
      </c>
      <c r="AY149" s="159" t="s">
        <v>125</v>
      </c>
    </row>
    <row r="150" spans="2:65" s="13" customFormat="1" ht="10.199999999999999">
      <c r="B150" s="165"/>
      <c r="D150" s="155" t="s">
        <v>135</v>
      </c>
      <c r="E150" s="166" t="s">
        <v>1</v>
      </c>
      <c r="F150" s="167" t="s">
        <v>154</v>
      </c>
      <c r="H150" s="168">
        <v>250</v>
      </c>
      <c r="I150" s="169"/>
      <c r="L150" s="165"/>
      <c r="M150" s="170"/>
      <c r="T150" s="171"/>
      <c r="AT150" s="166" t="s">
        <v>135</v>
      </c>
      <c r="AU150" s="166" t="s">
        <v>86</v>
      </c>
      <c r="AV150" s="13" t="s">
        <v>138</v>
      </c>
      <c r="AW150" s="13" t="s">
        <v>32</v>
      </c>
      <c r="AX150" s="13" t="s">
        <v>76</v>
      </c>
      <c r="AY150" s="166" t="s">
        <v>125</v>
      </c>
    </row>
    <row r="151" spans="2:65" s="14" customFormat="1" ht="10.199999999999999">
      <c r="B151" s="172"/>
      <c r="D151" s="155" t="s">
        <v>135</v>
      </c>
      <c r="E151" s="173" t="s">
        <v>1</v>
      </c>
      <c r="F151" s="174" t="s">
        <v>144</v>
      </c>
      <c r="H151" s="175">
        <v>250</v>
      </c>
      <c r="I151" s="176"/>
      <c r="L151" s="172"/>
      <c r="M151" s="177"/>
      <c r="T151" s="178"/>
      <c r="AT151" s="173" t="s">
        <v>135</v>
      </c>
      <c r="AU151" s="173" t="s">
        <v>86</v>
      </c>
      <c r="AV151" s="14" t="s">
        <v>131</v>
      </c>
      <c r="AW151" s="14" t="s">
        <v>32</v>
      </c>
      <c r="AX151" s="14" t="s">
        <v>84</v>
      </c>
      <c r="AY151" s="173" t="s">
        <v>125</v>
      </c>
    </row>
    <row r="152" spans="2:65" s="1" customFormat="1" ht="66.75" customHeight="1">
      <c r="B152" s="31"/>
      <c r="C152" s="142" t="s">
        <v>155</v>
      </c>
      <c r="D152" s="142" t="s">
        <v>127</v>
      </c>
      <c r="E152" s="143" t="s">
        <v>156</v>
      </c>
      <c r="F152" s="144" t="s">
        <v>157</v>
      </c>
      <c r="G152" s="145" t="s">
        <v>158</v>
      </c>
      <c r="H152" s="146">
        <v>1</v>
      </c>
      <c r="I152" s="147"/>
      <c r="J152" s="148">
        <f>ROUND(I152*H152,2)</f>
        <v>0</v>
      </c>
      <c r="K152" s="149"/>
      <c r="L152" s="31"/>
      <c r="M152" s="150" t="s">
        <v>1</v>
      </c>
      <c r="N152" s="113" t="s">
        <v>41</v>
      </c>
      <c r="P152" s="151">
        <f>O152*H152</f>
        <v>0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AR152" s="153" t="s">
        <v>131</v>
      </c>
      <c r="AT152" s="153" t="s">
        <v>127</v>
      </c>
      <c r="AU152" s="153" t="s">
        <v>86</v>
      </c>
      <c r="AY152" s="16" t="s">
        <v>125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6" t="s">
        <v>84</v>
      </c>
      <c r="BK152" s="154">
        <f>ROUND(I152*H152,2)</f>
        <v>0</v>
      </c>
      <c r="BL152" s="16" t="s">
        <v>131</v>
      </c>
      <c r="BM152" s="153" t="s">
        <v>159</v>
      </c>
    </row>
    <row r="153" spans="2:65" s="1" customFormat="1" ht="86.4">
      <c r="B153" s="31"/>
      <c r="D153" s="155" t="s">
        <v>133</v>
      </c>
      <c r="F153" s="156" t="s">
        <v>160</v>
      </c>
      <c r="I153" s="115"/>
      <c r="L153" s="31"/>
      <c r="M153" s="157"/>
      <c r="T153" s="55"/>
      <c r="AT153" s="16" t="s">
        <v>133</v>
      </c>
      <c r="AU153" s="16" t="s">
        <v>86</v>
      </c>
    </row>
    <row r="154" spans="2:65" s="12" customFormat="1" ht="10.199999999999999">
      <c r="B154" s="158"/>
      <c r="D154" s="155" t="s">
        <v>135</v>
      </c>
      <c r="E154" s="159" t="s">
        <v>1</v>
      </c>
      <c r="F154" s="160" t="s">
        <v>84</v>
      </c>
      <c r="H154" s="161">
        <v>1</v>
      </c>
      <c r="I154" s="162"/>
      <c r="L154" s="158"/>
      <c r="M154" s="163"/>
      <c r="T154" s="164"/>
      <c r="AT154" s="159" t="s">
        <v>135</v>
      </c>
      <c r="AU154" s="159" t="s">
        <v>86</v>
      </c>
      <c r="AV154" s="12" t="s">
        <v>86</v>
      </c>
      <c r="AW154" s="12" t="s">
        <v>32</v>
      </c>
      <c r="AX154" s="12" t="s">
        <v>84</v>
      </c>
      <c r="AY154" s="159" t="s">
        <v>125</v>
      </c>
    </row>
    <row r="155" spans="2:65" s="11" customFormat="1" ht="22.8" customHeight="1">
      <c r="B155" s="130"/>
      <c r="D155" s="131" t="s">
        <v>75</v>
      </c>
      <c r="E155" s="140" t="s">
        <v>161</v>
      </c>
      <c r="F155" s="140" t="s">
        <v>162</v>
      </c>
      <c r="I155" s="133"/>
      <c r="J155" s="141">
        <f>BK155</f>
        <v>0</v>
      </c>
      <c r="L155" s="130"/>
      <c r="M155" s="135"/>
      <c r="P155" s="136">
        <f>P156</f>
        <v>0</v>
      </c>
      <c r="R155" s="136">
        <f>R156</f>
        <v>0</v>
      </c>
      <c r="T155" s="137">
        <f>T156</f>
        <v>0</v>
      </c>
      <c r="AR155" s="131" t="s">
        <v>84</v>
      </c>
      <c r="AT155" s="138" t="s">
        <v>75</v>
      </c>
      <c r="AU155" s="138" t="s">
        <v>84</v>
      </c>
      <c r="AY155" s="131" t="s">
        <v>125</v>
      </c>
      <c r="BK155" s="139">
        <f>BK156</f>
        <v>0</v>
      </c>
    </row>
    <row r="156" spans="2:65" s="11" customFormat="1" ht="20.85" customHeight="1">
      <c r="B156" s="130"/>
      <c r="D156" s="131" t="s">
        <v>75</v>
      </c>
      <c r="E156" s="140" t="s">
        <v>163</v>
      </c>
      <c r="F156" s="140" t="s">
        <v>164</v>
      </c>
      <c r="I156" s="133"/>
      <c r="J156" s="141">
        <f>BK156</f>
        <v>0</v>
      </c>
      <c r="L156" s="130"/>
      <c r="M156" s="135"/>
      <c r="P156" s="136">
        <f>SUM(P157:P162)</f>
        <v>0</v>
      </c>
      <c r="R156" s="136">
        <f>SUM(R157:R162)</f>
        <v>0</v>
      </c>
      <c r="T156" s="137">
        <f>SUM(T157:T162)</f>
        <v>0</v>
      </c>
      <c r="AR156" s="131" t="s">
        <v>84</v>
      </c>
      <c r="AT156" s="138" t="s">
        <v>75</v>
      </c>
      <c r="AU156" s="138" t="s">
        <v>86</v>
      </c>
      <c r="AY156" s="131" t="s">
        <v>125</v>
      </c>
      <c r="BK156" s="139">
        <f>SUM(BK157:BK162)</f>
        <v>0</v>
      </c>
    </row>
    <row r="157" spans="2:65" s="1" customFormat="1" ht="37.799999999999997" customHeight="1">
      <c r="B157" s="31"/>
      <c r="C157" s="142" t="s">
        <v>165</v>
      </c>
      <c r="D157" s="142" t="s">
        <v>127</v>
      </c>
      <c r="E157" s="143" t="s">
        <v>166</v>
      </c>
      <c r="F157" s="144" t="s">
        <v>167</v>
      </c>
      <c r="G157" s="145" t="s">
        <v>168</v>
      </c>
      <c r="H157" s="146">
        <v>50</v>
      </c>
      <c r="I157" s="147"/>
      <c r="J157" s="148">
        <f>ROUND(I157*H157,2)</f>
        <v>0</v>
      </c>
      <c r="K157" s="149"/>
      <c r="L157" s="31"/>
      <c r="M157" s="150" t="s">
        <v>1</v>
      </c>
      <c r="N157" s="113" t="s">
        <v>41</v>
      </c>
      <c r="P157" s="151">
        <f>O157*H157</f>
        <v>0</v>
      </c>
      <c r="Q157" s="151">
        <v>0</v>
      </c>
      <c r="R157" s="151">
        <f>Q157*H157</f>
        <v>0</v>
      </c>
      <c r="S157" s="151">
        <v>0</v>
      </c>
      <c r="T157" s="152">
        <f>S157*H157</f>
        <v>0</v>
      </c>
      <c r="AR157" s="153" t="s">
        <v>131</v>
      </c>
      <c r="AT157" s="153" t="s">
        <v>127</v>
      </c>
      <c r="AU157" s="153" t="s">
        <v>138</v>
      </c>
      <c r="AY157" s="16" t="s">
        <v>125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6" t="s">
        <v>84</v>
      </c>
      <c r="BK157" s="154">
        <f>ROUND(I157*H157,2)</f>
        <v>0</v>
      </c>
      <c r="BL157" s="16" t="s">
        <v>131</v>
      </c>
      <c r="BM157" s="153" t="s">
        <v>169</v>
      </c>
    </row>
    <row r="158" spans="2:65" s="1" customFormat="1" ht="48">
      <c r="B158" s="31"/>
      <c r="D158" s="155" t="s">
        <v>133</v>
      </c>
      <c r="F158" s="156" t="s">
        <v>170</v>
      </c>
      <c r="I158" s="115"/>
      <c r="L158" s="31"/>
      <c r="M158" s="157"/>
      <c r="T158" s="55"/>
      <c r="AT158" s="16" t="s">
        <v>133</v>
      </c>
      <c r="AU158" s="16" t="s">
        <v>138</v>
      </c>
    </row>
    <row r="159" spans="2:65" s="1" customFormat="1" ht="21.75" customHeight="1">
      <c r="B159" s="31"/>
      <c r="C159" s="142" t="s">
        <v>171</v>
      </c>
      <c r="D159" s="142" t="s">
        <v>127</v>
      </c>
      <c r="E159" s="143" t="s">
        <v>172</v>
      </c>
      <c r="F159" s="144" t="s">
        <v>173</v>
      </c>
      <c r="G159" s="145" t="s">
        <v>158</v>
      </c>
      <c r="H159" s="146">
        <v>1</v>
      </c>
      <c r="I159" s="147"/>
      <c r="J159" s="148">
        <f>ROUND(I159*H159,2)</f>
        <v>0</v>
      </c>
      <c r="K159" s="149"/>
      <c r="L159" s="31"/>
      <c r="M159" s="150" t="s">
        <v>1</v>
      </c>
      <c r="N159" s="113" t="s">
        <v>41</v>
      </c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AR159" s="153" t="s">
        <v>131</v>
      </c>
      <c r="AT159" s="153" t="s">
        <v>127</v>
      </c>
      <c r="AU159" s="153" t="s">
        <v>138</v>
      </c>
      <c r="AY159" s="16" t="s">
        <v>125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6" t="s">
        <v>84</v>
      </c>
      <c r="BK159" s="154">
        <f>ROUND(I159*H159,2)</f>
        <v>0</v>
      </c>
      <c r="BL159" s="16" t="s">
        <v>131</v>
      </c>
      <c r="BM159" s="153" t="s">
        <v>174</v>
      </c>
    </row>
    <row r="160" spans="2:65" s="1" customFormat="1" ht="38.4">
      <c r="B160" s="31"/>
      <c r="D160" s="155" t="s">
        <v>133</v>
      </c>
      <c r="F160" s="156" t="s">
        <v>175</v>
      </c>
      <c r="I160" s="115"/>
      <c r="L160" s="31"/>
      <c r="M160" s="157"/>
      <c r="T160" s="55"/>
      <c r="AT160" s="16" t="s">
        <v>133</v>
      </c>
      <c r="AU160" s="16" t="s">
        <v>138</v>
      </c>
    </row>
    <row r="161" spans="2:65" s="12" customFormat="1" ht="10.199999999999999">
      <c r="B161" s="158"/>
      <c r="D161" s="155" t="s">
        <v>135</v>
      </c>
      <c r="E161" s="159" t="s">
        <v>1</v>
      </c>
      <c r="F161" s="160" t="s">
        <v>84</v>
      </c>
      <c r="H161" s="161">
        <v>1</v>
      </c>
      <c r="I161" s="162"/>
      <c r="L161" s="158"/>
      <c r="M161" s="163"/>
      <c r="T161" s="164"/>
      <c r="AT161" s="159" t="s">
        <v>135</v>
      </c>
      <c r="AU161" s="159" t="s">
        <v>138</v>
      </c>
      <c r="AV161" s="12" t="s">
        <v>86</v>
      </c>
      <c r="AW161" s="12" t="s">
        <v>32</v>
      </c>
      <c r="AX161" s="12" t="s">
        <v>76</v>
      </c>
      <c r="AY161" s="159" t="s">
        <v>125</v>
      </c>
    </row>
    <row r="162" spans="2:65" s="14" customFormat="1" ht="10.199999999999999">
      <c r="B162" s="172"/>
      <c r="D162" s="155" t="s">
        <v>135</v>
      </c>
      <c r="E162" s="173" t="s">
        <v>1</v>
      </c>
      <c r="F162" s="174" t="s">
        <v>144</v>
      </c>
      <c r="H162" s="175">
        <v>1</v>
      </c>
      <c r="I162" s="176"/>
      <c r="L162" s="172"/>
      <c r="M162" s="177"/>
      <c r="T162" s="178"/>
      <c r="AT162" s="173" t="s">
        <v>135</v>
      </c>
      <c r="AU162" s="173" t="s">
        <v>138</v>
      </c>
      <c r="AV162" s="14" t="s">
        <v>131</v>
      </c>
      <c r="AW162" s="14" t="s">
        <v>32</v>
      </c>
      <c r="AX162" s="14" t="s">
        <v>84</v>
      </c>
      <c r="AY162" s="173" t="s">
        <v>125</v>
      </c>
    </row>
    <row r="163" spans="2:65" s="11" customFormat="1" ht="22.8" customHeight="1">
      <c r="B163" s="130"/>
      <c r="D163" s="131" t="s">
        <v>75</v>
      </c>
      <c r="E163" s="140" t="s">
        <v>176</v>
      </c>
      <c r="F163" s="140" t="s">
        <v>177</v>
      </c>
      <c r="I163" s="133"/>
      <c r="J163" s="141">
        <f>BK163</f>
        <v>0</v>
      </c>
      <c r="L163" s="130"/>
      <c r="M163" s="135"/>
      <c r="P163" s="136">
        <f>SUM(P164:P167)</f>
        <v>0</v>
      </c>
      <c r="R163" s="136">
        <f>SUM(R164:R167)</f>
        <v>0</v>
      </c>
      <c r="T163" s="137">
        <f>SUM(T164:T167)</f>
        <v>0</v>
      </c>
      <c r="AR163" s="131" t="s">
        <v>84</v>
      </c>
      <c r="AT163" s="138" t="s">
        <v>75</v>
      </c>
      <c r="AU163" s="138" t="s">
        <v>84</v>
      </c>
      <c r="AY163" s="131" t="s">
        <v>125</v>
      </c>
      <c r="BK163" s="139">
        <f>SUM(BK164:BK167)</f>
        <v>0</v>
      </c>
    </row>
    <row r="164" spans="2:65" s="1" customFormat="1" ht="24.15" customHeight="1">
      <c r="B164" s="31"/>
      <c r="C164" s="142" t="s">
        <v>178</v>
      </c>
      <c r="D164" s="142" t="s">
        <v>127</v>
      </c>
      <c r="E164" s="143" t="s">
        <v>179</v>
      </c>
      <c r="F164" s="144" t="s">
        <v>180</v>
      </c>
      <c r="G164" s="145" t="s">
        <v>181</v>
      </c>
      <c r="H164" s="146">
        <v>475</v>
      </c>
      <c r="I164" s="147"/>
      <c r="J164" s="148">
        <f>ROUND(I164*H164,2)</f>
        <v>0</v>
      </c>
      <c r="K164" s="149"/>
      <c r="L164" s="31"/>
      <c r="M164" s="150" t="s">
        <v>1</v>
      </c>
      <c r="N164" s="113" t="s">
        <v>41</v>
      </c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AR164" s="153" t="s">
        <v>131</v>
      </c>
      <c r="AT164" s="153" t="s">
        <v>127</v>
      </c>
      <c r="AU164" s="153" t="s">
        <v>86</v>
      </c>
      <c r="AY164" s="16" t="s">
        <v>125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6" t="s">
        <v>84</v>
      </c>
      <c r="BK164" s="154">
        <f>ROUND(I164*H164,2)</f>
        <v>0</v>
      </c>
      <c r="BL164" s="16" t="s">
        <v>131</v>
      </c>
      <c r="BM164" s="153" t="s">
        <v>182</v>
      </c>
    </row>
    <row r="165" spans="2:65" s="1" customFormat="1" ht="28.8">
      <c r="B165" s="31"/>
      <c r="D165" s="155" t="s">
        <v>133</v>
      </c>
      <c r="F165" s="156" t="s">
        <v>183</v>
      </c>
      <c r="I165" s="115"/>
      <c r="L165" s="31"/>
      <c r="M165" s="157"/>
      <c r="T165" s="55"/>
      <c r="AT165" s="16" t="s">
        <v>133</v>
      </c>
      <c r="AU165" s="16" t="s">
        <v>86</v>
      </c>
    </row>
    <row r="166" spans="2:65" s="12" customFormat="1" ht="10.199999999999999">
      <c r="B166" s="158"/>
      <c r="D166" s="155" t="s">
        <v>135</v>
      </c>
      <c r="E166" s="159" t="s">
        <v>1</v>
      </c>
      <c r="F166" s="160" t="s">
        <v>184</v>
      </c>
      <c r="H166" s="161">
        <v>475</v>
      </c>
      <c r="I166" s="162"/>
      <c r="L166" s="158"/>
      <c r="M166" s="163"/>
      <c r="T166" s="164"/>
      <c r="AT166" s="159" t="s">
        <v>135</v>
      </c>
      <c r="AU166" s="159" t="s">
        <v>86</v>
      </c>
      <c r="AV166" s="12" t="s">
        <v>86</v>
      </c>
      <c r="AW166" s="12" t="s">
        <v>32</v>
      </c>
      <c r="AX166" s="12" t="s">
        <v>76</v>
      </c>
      <c r="AY166" s="159" t="s">
        <v>125</v>
      </c>
    </row>
    <row r="167" spans="2:65" s="13" customFormat="1" ht="10.199999999999999">
      <c r="B167" s="165"/>
      <c r="D167" s="155" t="s">
        <v>135</v>
      </c>
      <c r="E167" s="166" t="s">
        <v>1</v>
      </c>
      <c r="F167" s="167" t="s">
        <v>185</v>
      </c>
      <c r="H167" s="168">
        <v>475</v>
      </c>
      <c r="I167" s="169"/>
      <c r="L167" s="165"/>
      <c r="M167" s="179"/>
      <c r="N167" s="180"/>
      <c r="O167" s="180"/>
      <c r="P167" s="180"/>
      <c r="Q167" s="180"/>
      <c r="R167" s="180"/>
      <c r="S167" s="180"/>
      <c r="T167" s="181"/>
      <c r="AT167" s="166" t="s">
        <v>135</v>
      </c>
      <c r="AU167" s="166" t="s">
        <v>86</v>
      </c>
      <c r="AV167" s="13" t="s">
        <v>138</v>
      </c>
      <c r="AW167" s="13" t="s">
        <v>32</v>
      </c>
      <c r="AX167" s="13" t="s">
        <v>84</v>
      </c>
      <c r="AY167" s="166" t="s">
        <v>125</v>
      </c>
    </row>
    <row r="168" spans="2:65" s="1" customFormat="1" ht="6.9" customHeight="1">
      <c r="B168" s="43"/>
      <c r="C168" s="44"/>
      <c r="D168" s="44"/>
      <c r="E168" s="44"/>
      <c r="F168" s="44"/>
      <c r="G168" s="44"/>
      <c r="H168" s="44"/>
      <c r="I168" s="44"/>
      <c r="J168" s="44"/>
      <c r="K168" s="44"/>
      <c r="L168" s="31"/>
    </row>
  </sheetData>
  <sheetProtection algorithmName="SHA-512" hashValue="wK40ZbhqwaALVRu6EEm2YAdJyLRwkzcM2YSRDGxq7Oyg9zmXC2ZO1JsWKPkyNHCaGFz3AMCRdjoc0bdiWY8BhA==" saltValue="vkgP+5rroAO3f/NHRnpsBw==" spinCount="100000" sheet="1" objects="1" scenarios="1" formatColumns="0" formatRows="0" autoFilter="0"/>
  <autoFilter ref="C130:K167" xr:uid="{00000000-0009-0000-0000-000001000000}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42"/>
  <sheetViews>
    <sheetView showGridLines="0" topLeftCell="A161" workbookViewId="0">
      <selection activeCell="V113" sqref="V113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" customHeight="1">
      <c r="B4" s="19"/>
      <c r="D4" s="20" t="s">
        <v>93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4" t="str">
        <f>'Rekapitulace stavby'!K6</f>
        <v>Svratka, jez Přízřenice, ř.km 35,145 - 35,281 km, oprava opevnění v podjezí, odstranění nánosů, k.ú. Přízřenice</v>
      </c>
      <c r="F7" s="225"/>
      <c r="G7" s="225"/>
      <c r="H7" s="225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205" t="s">
        <v>186</v>
      </c>
      <c r="F9" s="226"/>
      <c r="G9" s="226"/>
      <c r="H9" s="226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34</v>
      </c>
      <c r="I12" s="26" t="s">
        <v>22</v>
      </c>
      <c r="J12" s="51" t="str">
        <f>'Rekapitulace stavby'!AN8</f>
        <v>27. 3. 2025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Povodí Moravy, s.p.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VZD Invest,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" customHeight="1">
      <c r="B30" s="31"/>
      <c r="D30" s="24" t="s">
        <v>96</v>
      </c>
      <c r="J30" s="89">
        <f>J96</f>
        <v>0</v>
      </c>
      <c r="L30" s="31"/>
    </row>
    <row r="31" spans="2:12" s="1" customFormat="1" ht="14.4" customHeight="1">
      <c r="B31" s="31"/>
      <c r="D31" s="90"/>
      <c r="J31" s="89"/>
      <c r="L31" s="31"/>
    </row>
    <row r="32" spans="2:12" s="1" customFormat="1" ht="25.35" customHeight="1">
      <c r="B32" s="31"/>
      <c r="D32" s="91" t="s">
        <v>36</v>
      </c>
      <c r="J32" s="65">
        <f>ROUND(J30 + J31,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92">
        <f>ROUND((SUM(BE108:BE115) + SUM(BE135:BE341)),  2)</f>
        <v>0</v>
      </c>
      <c r="I35" s="93">
        <v>0.21</v>
      </c>
      <c r="J35" s="92">
        <f>ROUND(((SUM(BE108:BE115) + SUM(BE135:BE341))*I35),  2)</f>
        <v>0</v>
      </c>
      <c r="L35" s="31"/>
    </row>
    <row r="36" spans="2:12" s="1" customFormat="1" ht="14.4" customHeight="1">
      <c r="B36" s="31"/>
      <c r="E36" s="26" t="s">
        <v>42</v>
      </c>
      <c r="F36" s="92">
        <f>ROUND((SUM(BF108:BF115) + SUM(BF135:BF341)),  2)</f>
        <v>0</v>
      </c>
      <c r="I36" s="93">
        <v>0.12</v>
      </c>
      <c r="J36" s="92">
        <f>ROUND(((SUM(BF108:BF115) + SUM(BF135:BF341))*I36),  2)</f>
        <v>0</v>
      </c>
      <c r="L36" s="31"/>
    </row>
    <row r="37" spans="2:12" s="1" customFormat="1" ht="14.4" hidden="1" customHeight="1">
      <c r="B37" s="31"/>
      <c r="E37" s="26" t="s">
        <v>43</v>
      </c>
      <c r="F37" s="92">
        <f>ROUND((SUM(BG108:BG115) + SUM(BG135:BG341)),  2)</f>
        <v>0</v>
      </c>
      <c r="I37" s="93">
        <v>0.21</v>
      </c>
      <c r="J37" s="92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92">
        <f>ROUND((SUM(BH108:BH115) + SUM(BH135:BH341)),  2)</f>
        <v>0</v>
      </c>
      <c r="I38" s="93">
        <v>0.12</v>
      </c>
      <c r="J38" s="92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92">
        <f>ROUND((SUM(BI108:BI115) + SUM(BI135:BI341)),  2)</f>
        <v>0</v>
      </c>
      <c r="I39" s="93">
        <v>0</v>
      </c>
      <c r="J39" s="92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4"/>
      <c r="D41" s="95" t="s">
        <v>46</v>
      </c>
      <c r="E41" s="56"/>
      <c r="F41" s="56"/>
      <c r="G41" s="96" t="s">
        <v>47</v>
      </c>
      <c r="H41" s="97" t="s">
        <v>48</v>
      </c>
      <c r="I41" s="56"/>
      <c r="J41" s="98">
        <f>SUM(J32:J39)</f>
        <v>0</v>
      </c>
      <c r="K41" s="99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0.199999999999999">
      <c r="B51" s="19"/>
      <c r="L51" s="19"/>
    </row>
    <row r="52" spans="2:12" ht="10.199999999999999">
      <c r="B52" s="19"/>
      <c r="L52" s="19"/>
    </row>
    <row r="53" spans="2:12" ht="10.199999999999999">
      <c r="B53" s="19"/>
      <c r="L53" s="19"/>
    </row>
    <row r="54" spans="2:12" ht="10.199999999999999">
      <c r="B54" s="19"/>
      <c r="L54" s="19"/>
    </row>
    <row r="55" spans="2:12" ht="10.199999999999999">
      <c r="B55" s="19"/>
      <c r="L55" s="19"/>
    </row>
    <row r="56" spans="2:12" ht="10.199999999999999">
      <c r="B56" s="19"/>
      <c r="L56" s="19"/>
    </row>
    <row r="57" spans="2:12" ht="10.199999999999999">
      <c r="B57" s="19"/>
      <c r="L57" s="19"/>
    </row>
    <row r="58" spans="2:12" ht="10.199999999999999">
      <c r="B58" s="19"/>
      <c r="L58" s="19"/>
    </row>
    <row r="59" spans="2:12" ht="10.199999999999999">
      <c r="B59" s="19"/>
      <c r="L59" s="19"/>
    </row>
    <row r="60" spans="2:12" ht="10.199999999999999">
      <c r="B60" s="19"/>
      <c r="L60" s="19"/>
    </row>
    <row r="61" spans="2:12" s="1" customFormat="1" ht="13.2">
      <c r="B61" s="31"/>
      <c r="D61" s="42" t="s">
        <v>51</v>
      </c>
      <c r="E61" s="33"/>
      <c r="F61" s="100" t="s">
        <v>52</v>
      </c>
      <c r="G61" s="42" t="s">
        <v>51</v>
      </c>
      <c r="H61" s="33"/>
      <c r="I61" s="33"/>
      <c r="J61" s="101" t="s">
        <v>52</v>
      </c>
      <c r="K61" s="33"/>
      <c r="L61" s="31"/>
    </row>
    <row r="62" spans="2:12" ht="10.199999999999999">
      <c r="B62" s="19"/>
      <c r="L62" s="19"/>
    </row>
    <row r="63" spans="2:12" ht="10.199999999999999">
      <c r="B63" s="19"/>
      <c r="L63" s="19"/>
    </row>
    <row r="64" spans="2:12" ht="10.199999999999999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0.199999999999999">
      <c r="B66" s="19"/>
      <c r="L66" s="19"/>
    </row>
    <row r="67" spans="2:12" ht="10.199999999999999">
      <c r="B67" s="19"/>
      <c r="L67" s="19"/>
    </row>
    <row r="68" spans="2:12" ht="10.199999999999999">
      <c r="B68" s="19"/>
      <c r="L68" s="19"/>
    </row>
    <row r="69" spans="2:12" ht="10.199999999999999">
      <c r="B69" s="19"/>
      <c r="L69" s="19"/>
    </row>
    <row r="70" spans="2:12" ht="10.199999999999999">
      <c r="B70" s="19"/>
      <c r="L70" s="19"/>
    </row>
    <row r="71" spans="2:12" ht="10.199999999999999">
      <c r="B71" s="19"/>
      <c r="L71" s="19"/>
    </row>
    <row r="72" spans="2:12" ht="10.199999999999999">
      <c r="B72" s="19"/>
      <c r="L72" s="19"/>
    </row>
    <row r="73" spans="2:12" ht="10.199999999999999">
      <c r="B73" s="19"/>
      <c r="L73" s="19"/>
    </row>
    <row r="74" spans="2:12" ht="10.199999999999999">
      <c r="B74" s="19"/>
      <c r="L74" s="19"/>
    </row>
    <row r="75" spans="2:12" ht="10.199999999999999">
      <c r="B75" s="19"/>
      <c r="L75" s="19"/>
    </row>
    <row r="76" spans="2:12" s="1" customFormat="1" ht="13.2">
      <c r="B76" s="31"/>
      <c r="D76" s="42" t="s">
        <v>51</v>
      </c>
      <c r="E76" s="33"/>
      <c r="F76" s="100" t="s">
        <v>52</v>
      </c>
      <c r="G76" s="42" t="s">
        <v>51</v>
      </c>
      <c r="H76" s="33"/>
      <c r="I76" s="33"/>
      <c r="J76" s="101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97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4" t="str">
        <f>E7</f>
        <v>Svratka, jez Přízřenice, ř.km 35,145 - 35,281 km, oprava opevnění v podjezí, odstranění nánosů, k.ú. Přízřenice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205" t="str">
        <f>E9</f>
        <v xml:space="preserve">SO.02 - Oprava opevnění </v>
      </c>
      <c r="F87" s="226"/>
      <c r="G87" s="226"/>
      <c r="H87" s="226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27. 3. 2025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Povodí Moravy, s.p.</v>
      </c>
      <c r="I91" s="26" t="s">
        <v>30</v>
      </c>
      <c r="J91" s="29" t="str">
        <f>E21</f>
        <v>VZD Invest, s.r.o.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2" t="s">
        <v>98</v>
      </c>
      <c r="D94" s="94"/>
      <c r="E94" s="94"/>
      <c r="F94" s="94"/>
      <c r="G94" s="94"/>
      <c r="H94" s="94"/>
      <c r="I94" s="94"/>
      <c r="J94" s="103" t="s">
        <v>99</v>
      </c>
      <c r="K94" s="94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4" t="s">
        <v>100</v>
      </c>
      <c r="J96" s="65">
        <f>J135</f>
        <v>0</v>
      </c>
      <c r="L96" s="31"/>
      <c r="AU96" s="16" t="s">
        <v>101</v>
      </c>
    </row>
    <row r="97" spans="2:65" s="8" customFormat="1" ht="24.9" customHeight="1">
      <c r="B97" s="105"/>
      <c r="D97" s="106" t="s">
        <v>102</v>
      </c>
      <c r="E97" s="107"/>
      <c r="F97" s="107"/>
      <c r="G97" s="107"/>
      <c r="H97" s="107"/>
      <c r="I97" s="107"/>
      <c r="J97" s="108">
        <f>J136</f>
        <v>0</v>
      </c>
      <c r="L97" s="105"/>
    </row>
    <row r="98" spans="2:65" s="9" customFormat="1" ht="19.95" customHeight="1">
      <c r="B98" s="109"/>
      <c r="D98" s="110" t="s">
        <v>103</v>
      </c>
      <c r="E98" s="111"/>
      <c r="F98" s="111"/>
      <c r="G98" s="111"/>
      <c r="H98" s="111"/>
      <c r="I98" s="111"/>
      <c r="J98" s="112">
        <f>J137</f>
        <v>0</v>
      </c>
      <c r="L98" s="109"/>
    </row>
    <row r="99" spans="2:65" s="9" customFormat="1" ht="19.95" customHeight="1">
      <c r="B99" s="109"/>
      <c r="D99" s="110" t="s">
        <v>187</v>
      </c>
      <c r="E99" s="111"/>
      <c r="F99" s="111"/>
      <c r="G99" s="111"/>
      <c r="H99" s="111"/>
      <c r="I99" s="111"/>
      <c r="J99" s="112">
        <f>J175</f>
        <v>0</v>
      </c>
      <c r="L99" s="109"/>
    </row>
    <row r="100" spans="2:65" s="9" customFormat="1" ht="19.95" customHeight="1">
      <c r="B100" s="109"/>
      <c r="D100" s="110" t="s">
        <v>188</v>
      </c>
      <c r="E100" s="111"/>
      <c r="F100" s="111"/>
      <c r="G100" s="111"/>
      <c r="H100" s="111"/>
      <c r="I100" s="111"/>
      <c r="J100" s="112">
        <f>J184</f>
        <v>0</v>
      </c>
      <c r="L100" s="109"/>
    </row>
    <row r="101" spans="2:65" s="9" customFormat="1" ht="19.95" customHeight="1">
      <c r="B101" s="109"/>
      <c r="D101" s="110" t="s">
        <v>189</v>
      </c>
      <c r="E101" s="111"/>
      <c r="F101" s="111"/>
      <c r="G101" s="111"/>
      <c r="H101" s="111"/>
      <c r="I101" s="111"/>
      <c r="J101" s="112">
        <f>J219</f>
        <v>0</v>
      </c>
      <c r="L101" s="109"/>
    </row>
    <row r="102" spans="2:65" s="9" customFormat="1" ht="19.95" customHeight="1">
      <c r="B102" s="109"/>
      <c r="D102" s="110" t="s">
        <v>104</v>
      </c>
      <c r="E102" s="111"/>
      <c r="F102" s="111"/>
      <c r="G102" s="111"/>
      <c r="H102" s="111"/>
      <c r="I102" s="111"/>
      <c r="J102" s="112">
        <f>J269</f>
        <v>0</v>
      </c>
      <c r="L102" s="109"/>
    </row>
    <row r="103" spans="2:65" s="9" customFormat="1" ht="14.85" customHeight="1">
      <c r="B103" s="109"/>
      <c r="D103" s="110" t="s">
        <v>105</v>
      </c>
      <c r="E103" s="111"/>
      <c r="F103" s="111"/>
      <c r="G103" s="111"/>
      <c r="H103" s="111"/>
      <c r="I103" s="111"/>
      <c r="J103" s="112">
        <f>J312</f>
        <v>0</v>
      </c>
      <c r="L103" s="109"/>
    </row>
    <row r="104" spans="2:65" s="9" customFormat="1" ht="19.95" customHeight="1">
      <c r="B104" s="109"/>
      <c r="D104" s="110" t="s">
        <v>106</v>
      </c>
      <c r="E104" s="111"/>
      <c r="F104" s="111"/>
      <c r="G104" s="111"/>
      <c r="H104" s="111"/>
      <c r="I104" s="111"/>
      <c r="J104" s="112">
        <f>J325</f>
        <v>0</v>
      </c>
      <c r="L104" s="109"/>
    </row>
    <row r="105" spans="2:65" s="9" customFormat="1" ht="19.95" customHeight="1">
      <c r="B105" s="109"/>
      <c r="D105" s="110" t="s">
        <v>190</v>
      </c>
      <c r="E105" s="111"/>
      <c r="F105" s="111"/>
      <c r="G105" s="111"/>
      <c r="H105" s="111"/>
      <c r="I105" s="111"/>
      <c r="J105" s="112">
        <f>J339</f>
        <v>0</v>
      </c>
      <c r="L105" s="109"/>
    </row>
    <row r="106" spans="2:65" s="1" customFormat="1" ht="21.75" customHeight="1">
      <c r="B106" s="31"/>
      <c r="L106" s="31"/>
    </row>
    <row r="107" spans="2:65" s="1" customFormat="1" ht="6.9" customHeight="1">
      <c r="B107" s="31"/>
      <c r="L107" s="31"/>
    </row>
    <row r="108" spans="2:65" s="1" customFormat="1" ht="29.25" customHeight="1">
      <c r="B108" s="31"/>
      <c r="C108" s="228"/>
      <c r="D108" s="229"/>
      <c r="E108" s="229"/>
      <c r="F108" s="229"/>
      <c r="G108" s="229"/>
      <c r="H108" s="229"/>
      <c r="I108" s="229"/>
      <c r="J108" s="230"/>
      <c r="L108" s="31"/>
      <c r="N108" s="113" t="s">
        <v>40</v>
      </c>
    </row>
    <row r="109" spans="2:65" s="1" customFormat="1" ht="18" customHeight="1">
      <c r="B109" s="31"/>
      <c r="C109" s="229"/>
      <c r="D109" s="231"/>
      <c r="E109" s="232"/>
      <c r="F109" s="232"/>
      <c r="G109" s="229"/>
      <c r="H109" s="229"/>
      <c r="I109" s="229"/>
      <c r="J109" s="233"/>
      <c r="L109" s="114"/>
      <c r="M109" s="115"/>
      <c r="N109" s="116" t="s">
        <v>41</v>
      </c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7" t="s">
        <v>90</v>
      </c>
      <c r="AZ109" s="115"/>
      <c r="BA109" s="115"/>
      <c r="BB109" s="115"/>
      <c r="BC109" s="115"/>
      <c r="BD109" s="115"/>
      <c r="BE109" s="118">
        <f t="shared" ref="BE109:BE114" si="0">IF(N109="základní",J109,0)</f>
        <v>0</v>
      </c>
      <c r="BF109" s="118">
        <f t="shared" ref="BF109:BF114" si="1">IF(N109="snížená",J109,0)</f>
        <v>0</v>
      </c>
      <c r="BG109" s="118">
        <f t="shared" ref="BG109:BG114" si="2">IF(N109="zákl. přenesená",J109,0)</f>
        <v>0</v>
      </c>
      <c r="BH109" s="118">
        <f t="shared" ref="BH109:BH114" si="3">IF(N109="sníž. přenesená",J109,0)</f>
        <v>0</v>
      </c>
      <c r="BI109" s="118">
        <f t="shared" ref="BI109:BI114" si="4">IF(N109="nulová",J109,0)</f>
        <v>0</v>
      </c>
      <c r="BJ109" s="117" t="s">
        <v>84</v>
      </c>
      <c r="BK109" s="115"/>
      <c r="BL109" s="115"/>
      <c r="BM109" s="115"/>
    </row>
    <row r="110" spans="2:65" s="1" customFormat="1" ht="18" customHeight="1">
      <c r="B110" s="31"/>
      <c r="C110" s="229"/>
      <c r="D110" s="231"/>
      <c r="E110" s="232"/>
      <c r="F110" s="232"/>
      <c r="G110" s="229"/>
      <c r="H110" s="229"/>
      <c r="I110" s="229"/>
      <c r="J110" s="233"/>
      <c r="L110" s="114"/>
      <c r="M110" s="115"/>
      <c r="N110" s="116" t="s">
        <v>41</v>
      </c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7" t="s">
        <v>90</v>
      </c>
      <c r="AZ110" s="115"/>
      <c r="BA110" s="115"/>
      <c r="BB110" s="115"/>
      <c r="BC110" s="115"/>
      <c r="BD110" s="115"/>
      <c r="BE110" s="118">
        <f t="shared" si="0"/>
        <v>0</v>
      </c>
      <c r="BF110" s="118">
        <f t="shared" si="1"/>
        <v>0</v>
      </c>
      <c r="BG110" s="118">
        <f t="shared" si="2"/>
        <v>0</v>
      </c>
      <c r="BH110" s="118">
        <f t="shared" si="3"/>
        <v>0</v>
      </c>
      <c r="BI110" s="118">
        <f t="shared" si="4"/>
        <v>0</v>
      </c>
      <c r="BJ110" s="117" t="s">
        <v>84</v>
      </c>
      <c r="BK110" s="115"/>
      <c r="BL110" s="115"/>
      <c r="BM110" s="115"/>
    </row>
    <row r="111" spans="2:65" s="1" customFormat="1" ht="18" customHeight="1">
      <c r="B111" s="31"/>
      <c r="C111" s="229"/>
      <c r="D111" s="231"/>
      <c r="E111" s="232"/>
      <c r="F111" s="232"/>
      <c r="G111" s="229"/>
      <c r="H111" s="229"/>
      <c r="I111" s="229"/>
      <c r="J111" s="233"/>
      <c r="L111" s="114"/>
      <c r="M111" s="115"/>
      <c r="N111" s="116" t="s">
        <v>41</v>
      </c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7" t="s">
        <v>90</v>
      </c>
      <c r="AZ111" s="115"/>
      <c r="BA111" s="115"/>
      <c r="BB111" s="115"/>
      <c r="BC111" s="115"/>
      <c r="BD111" s="115"/>
      <c r="BE111" s="118">
        <f t="shared" si="0"/>
        <v>0</v>
      </c>
      <c r="BF111" s="118">
        <f t="shared" si="1"/>
        <v>0</v>
      </c>
      <c r="BG111" s="118">
        <f t="shared" si="2"/>
        <v>0</v>
      </c>
      <c r="BH111" s="118">
        <f t="shared" si="3"/>
        <v>0</v>
      </c>
      <c r="BI111" s="118">
        <f t="shared" si="4"/>
        <v>0</v>
      </c>
      <c r="BJ111" s="117" t="s">
        <v>84</v>
      </c>
      <c r="BK111" s="115"/>
      <c r="BL111" s="115"/>
      <c r="BM111" s="115"/>
    </row>
    <row r="112" spans="2:65" s="1" customFormat="1" ht="18" customHeight="1">
      <c r="B112" s="31"/>
      <c r="C112" s="229"/>
      <c r="D112" s="231"/>
      <c r="E112" s="232"/>
      <c r="F112" s="232"/>
      <c r="G112" s="229"/>
      <c r="H112" s="229"/>
      <c r="I112" s="229"/>
      <c r="J112" s="233"/>
      <c r="L112" s="114"/>
      <c r="M112" s="115"/>
      <c r="N112" s="116" t="s">
        <v>41</v>
      </c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  <c r="AJ112" s="115"/>
      <c r="AK112" s="115"/>
      <c r="AL112" s="115"/>
      <c r="AM112" s="115"/>
      <c r="AN112" s="115"/>
      <c r="AO112" s="115"/>
      <c r="AP112" s="115"/>
      <c r="AQ112" s="115"/>
      <c r="AR112" s="115"/>
      <c r="AS112" s="115"/>
      <c r="AT112" s="115"/>
      <c r="AU112" s="115"/>
      <c r="AV112" s="115"/>
      <c r="AW112" s="115"/>
      <c r="AX112" s="115"/>
      <c r="AY112" s="117" t="s">
        <v>90</v>
      </c>
      <c r="AZ112" s="115"/>
      <c r="BA112" s="115"/>
      <c r="BB112" s="115"/>
      <c r="BC112" s="115"/>
      <c r="BD112" s="115"/>
      <c r="BE112" s="118">
        <f t="shared" si="0"/>
        <v>0</v>
      </c>
      <c r="BF112" s="118">
        <f t="shared" si="1"/>
        <v>0</v>
      </c>
      <c r="BG112" s="118">
        <f t="shared" si="2"/>
        <v>0</v>
      </c>
      <c r="BH112" s="118">
        <f t="shared" si="3"/>
        <v>0</v>
      </c>
      <c r="BI112" s="118">
        <f t="shared" si="4"/>
        <v>0</v>
      </c>
      <c r="BJ112" s="117" t="s">
        <v>84</v>
      </c>
      <c r="BK112" s="115"/>
      <c r="BL112" s="115"/>
      <c r="BM112" s="115"/>
    </row>
    <row r="113" spans="2:65" s="1" customFormat="1" ht="18" customHeight="1">
      <c r="B113" s="31"/>
      <c r="C113" s="229"/>
      <c r="D113" s="231"/>
      <c r="E113" s="232"/>
      <c r="F113" s="232"/>
      <c r="G113" s="229"/>
      <c r="H113" s="229"/>
      <c r="I113" s="229"/>
      <c r="J113" s="233"/>
      <c r="L113" s="114"/>
      <c r="M113" s="115"/>
      <c r="N113" s="116" t="s">
        <v>41</v>
      </c>
      <c r="O113" s="115"/>
      <c r="P113" s="115"/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5"/>
      <c r="AI113" s="115"/>
      <c r="AJ113" s="115"/>
      <c r="AK113" s="115"/>
      <c r="AL113" s="115"/>
      <c r="AM113" s="115"/>
      <c r="AN113" s="115"/>
      <c r="AO113" s="115"/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7" t="s">
        <v>90</v>
      </c>
      <c r="AZ113" s="115"/>
      <c r="BA113" s="115"/>
      <c r="BB113" s="115"/>
      <c r="BC113" s="115"/>
      <c r="BD113" s="115"/>
      <c r="BE113" s="118">
        <f t="shared" si="0"/>
        <v>0</v>
      </c>
      <c r="BF113" s="118">
        <f t="shared" si="1"/>
        <v>0</v>
      </c>
      <c r="BG113" s="118">
        <f t="shared" si="2"/>
        <v>0</v>
      </c>
      <c r="BH113" s="118">
        <f t="shared" si="3"/>
        <v>0</v>
      </c>
      <c r="BI113" s="118">
        <f t="shared" si="4"/>
        <v>0</v>
      </c>
      <c r="BJ113" s="117" t="s">
        <v>84</v>
      </c>
      <c r="BK113" s="115"/>
      <c r="BL113" s="115"/>
      <c r="BM113" s="115"/>
    </row>
    <row r="114" spans="2:65" s="1" customFormat="1" ht="18" customHeight="1">
      <c r="B114" s="31"/>
      <c r="C114" s="229"/>
      <c r="D114" s="234"/>
      <c r="E114" s="229"/>
      <c r="F114" s="229"/>
      <c r="G114" s="229"/>
      <c r="H114" s="229"/>
      <c r="I114" s="229"/>
      <c r="J114" s="233"/>
      <c r="L114" s="114"/>
      <c r="M114" s="115"/>
      <c r="N114" s="116" t="s">
        <v>41</v>
      </c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5"/>
      <c r="AI114" s="115"/>
      <c r="AJ114" s="115"/>
      <c r="AK114" s="115"/>
      <c r="AL114" s="115"/>
      <c r="AM114" s="115"/>
      <c r="AN114" s="115"/>
      <c r="AO114" s="115"/>
      <c r="AP114" s="115"/>
      <c r="AQ114" s="115"/>
      <c r="AR114" s="115"/>
      <c r="AS114" s="115"/>
      <c r="AT114" s="115"/>
      <c r="AU114" s="115"/>
      <c r="AV114" s="115"/>
      <c r="AW114" s="115"/>
      <c r="AX114" s="115"/>
      <c r="AY114" s="117" t="s">
        <v>108</v>
      </c>
      <c r="AZ114" s="115"/>
      <c r="BA114" s="115"/>
      <c r="BB114" s="115"/>
      <c r="BC114" s="115"/>
      <c r="BD114" s="115"/>
      <c r="BE114" s="118">
        <f t="shared" si="0"/>
        <v>0</v>
      </c>
      <c r="BF114" s="118">
        <f t="shared" si="1"/>
        <v>0</v>
      </c>
      <c r="BG114" s="118">
        <f t="shared" si="2"/>
        <v>0</v>
      </c>
      <c r="BH114" s="118">
        <f t="shared" si="3"/>
        <v>0</v>
      </c>
      <c r="BI114" s="118">
        <f t="shared" si="4"/>
        <v>0</v>
      </c>
      <c r="BJ114" s="117" t="s">
        <v>84</v>
      </c>
      <c r="BK114" s="115"/>
      <c r="BL114" s="115"/>
      <c r="BM114" s="115"/>
    </row>
    <row r="115" spans="2:65" s="1" customFormat="1" ht="10.199999999999999">
      <c r="B115" s="31"/>
      <c r="L115" s="31"/>
    </row>
    <row r="116" spans="2:65" s="1" customFormat="1" ht="29.25" customHeight="1">
      <c r="B116" s="31"/>
      <c r="C116" s="119" t="s">
        <v>109</v>
      </c>
      <c r="D116" s="94"/>
      <c r="E116" s="94"/>
      <c r="F116" s="94"/>
      <c r="G116" s="94"/>
      <c r="H116" s="94"/>
      <c r="I116" s="94"/>
      <c r="J116" s="120">
        <f>ROUND(J96+J108,2)</f>
        <v>0</v>
      </c>
      <c r="K116" s="94"/>
      <c r="L116" s="31"/>
    </row>
    <row r="117" spans="2:65" s="1" customFormat="1" ht="6.9" customHeight="1"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1"/>
    </row>
    <row r="121" spans="2:65" s="1" customFormat="1" ht="6.9" customHeight="1"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31"/>
    </row>
    <row r="122" spans="2:65" s="1" customFormat="1" ht="24.9" customHeight="1">
      <c r="B122" s="31"/>
      <c r="C122" s="20" t="s">
        <v>110</v>
      </c>
      <c r="L122" s="31"/>
    </row>
    <row r="123" spans="2:65" s="1" customFormat="1" ht="6.9" customHeight="1">
      <c r="B123" s="31"/>
      <c r="L123" s="31"/>
    </row>
    <row r="124" spans="2:65" s="1" customFormat="1" ht="12" customHeight="1">
      <c r="B124" s="31"/>
      <c r="C124" s="26" t="s">
        <v>16</v>
      </c>
      <c r="L124" s="31"/>
    </row>
    <row r="125" spans="2:65" s="1" customFormat="1" ht="26.25" customHeight="1">
      <c r="B125" s="31"/>
      <c r="E125" s="224" t="str">
        <f>E7</f>
        <v>Svratka, jez Přízřenice, ř.km 35,145 - 35,281 km, oprava opevnění v podjezí, odstranění nánosů, k.ú. Přízřenice</v>
      </c>
      <c r="F125" s="225"/>
      <c r="G125" s="225"/>
      <c r="H125" s="225"/>
      <c r="L125" s="31"/>
    </row>
    <row r="126" spans="2:65" s="1" customFormat="1" ht="12" customHeight="1">
      <c r="B126" s="31"/>
      <c r="C126" s="26" t="s">
        <v>94</v>
      </c>
      <c r="L126" s="31"/>
    </row>
    <row r="127" spans="2:65" s="1" customFormat="1" ht="16.5" customHeight="1">
      <c r="B127" s="31"/>
      <c r="E127" s="205" t="str">
        <f>E9</f>
        <v xml:space="preserve">SO.02 - Oprava opevnění </v>
      </c>
      <c r="F127" s="226"/>
      <c r="G127" s="226"/>
      <c r="H127" s="226"/>
      <c r="L127" s="31"/>
    </row>
    <row r="128" spans="2:65" s="1" customFormat="1" ht="6.9" customHeight="1">
      <c r="B128" s="31"/>
      <c r="L128" s="31"/>
    </row>
    <row r="129" spans="2:65" s="1" customFormat="1" ht="12" customHeight="1">
      <c r="B129" s="31"/>
      <c r="C129" s="26" t="s">
        <v>20</v>
      </c>
      <c r="F129" s="24" t="str">
        <f>F12</f>
        <v xml:space="preserve"> </v>
      </c>
      <c r="I129" s="26" t="s">
        <v>22</v>
      </c>
      <c r="J129" s="51" t="str">
        <f>IF(J12="","",J12)</f>
        <v>27. 3. 2025</v>
      </c>
      <c r="L129" s="31"/>
    </row>
    <row r="130" spans="2:65" s="1" customFormat="1" ht="6.9" customHeight="1">
      <c r="B130" s="31"/>
      <c r="L130" s="31"/>
    </row>
    <row r="131" spans="2:65" s="1" customFormat="1" ht="15.15" customHeight="1">
      <c r="B131" s="31"/>
      <c r="C131" s="26" t="s">
        <v>24</v>
      </c>
      <c r="F131" s="24" t="str">
        <f>E15</f>
        <v>Povodí Moravy, s.p.</v>
      </c>
      <c r="I131" s="26" t="s">
        <v>30</v>
      </c>
      <c r="J131" s="29" t="str">
        <f>E21</f>
        <v>VZD Invest, s.r.o.</v>
      </c>
      <c r="L131" s="31"/>
    </row>
    <row r="132" spans="2:65" s="1" customFormat="1" ht="15.15" customHeight="1">
      <c r="B132" s="31"/>
      <c r="C132" s="26" t="s">
        <v>28</v>
      </c>
      <c r="F132" s="24" t="str">
        <f>IF(E18="","",E18)</f>
        <v>Vyplň údaj</v>
      </c>
      <c r="I132" s="26" t="s">
        <v>33</v>
      </c>
      <c r="J132" s="29" t="str">
        <f>E24</f>
        <v xml:space="preserve"> </v>
      </c>
      <c r="L132" s="31"/>
    </row>
    <row r="133" spans="2:65" s="1" customFormat="1" ht="10.35" customHeight="1">
      <c r="B133" s="31"/>
      <c r="L133" s="31"/>
    </row>
    <row r="134" spans="2:65" s="10" customFormat="1" ht="29.25" customHeight="1">
      <c r="B134" s="121"/>
      <c r="C134" s="122" t="s">
        <v>111</v>
      </c>
      <c r="D134" s="123" t="s">
        <v>61</v>
      </c>
      <c r="E134" s="123" t="s">
        <v>57</v>
      </c>
      <c r="F134" s="123" t="s">
        <v>58</v>
      </c>
      <c r="G134" s="123" t="s">
        <v>112</v>
      </c>
      <c r="H134" s="123" t="s">
        <v>113</v>
      </c>
      <c r="I134" s="123" t="s">
        <v>114</v>
      </c>
      <c r="J134" s="124" t="s">
        <v>99</v>
      </c>
      <c r="K134" s="125" t="s">
        <v>115</v>
      </c>
      <c r="L134" s="121"/>
      <c r="M134" s="58" t="s">
        <v>1</v>
      </c>
      <c r="N134" s="59" t="s">
        <v>40</v>
      </c>
      <c r="O134" s="59" t="s">
        <v>116</v>
      </c>
      <c r="P134" s="59" t="s">
        <v>117</v>
      </c>
      <c r="Q134" s="59" t="s">
        <v>118</v>
      </c>
      <c r="R134" s="59" t="s">
        <v>119</v>
      </c>
      <c r="S134" s="59" t="s">
        <v>120</v>
      </c>
      <c r="T134" s="60" t="s">
        <v>121</v>
      </c>
    </row>
    <row r="135" spans="2:65" s="1" customFormat="1" ht="22.8" customHeight="1">
      <c r="B135" s="31"/>
      <c r="C135" s="63" t="s">
        <v>122</v>
      </c>
      <c r="J135" s="126">
        <f>BK135</f>
        <v>0</v>
      </c>
      <c r="L135" s="31"/>
      <c r="M135" s="61"/>
      <c r="N135" s="52"/>
      <c r="O135" s="52"/>
      <c r="P135" s="127">
        <f>P136</f>
        <v>0</v>
      </c>
      <c r="Q135" s="52"/>
      <c r="R135" s="127">
        <f>R136</f>
        <v>472.03535232602229</v>
      </c>
      <c r="S135" s="52"/>
      <c r="T135" s="128">
        <f>T136</f>
        <v>1.5249000000000001</v>
      </c>
      <c r="AT135" s="16" t="s">
        <v>75</v>
      </c>
      <c r="AU135" s="16" t="s">
        <v>101</v>
      </c>
      <c r="BK135" s="129">
        <f>BK136</f>
        <v>0</v>
      </c>
    </row>
    <row r="136" spans="2:65" s="11" customFormat="1" ht="25.95" customHeight="1">
      <c r="B136" s="130"/>
      <c r="D136" s="131" t="s">
        <v>75</v>
      </c>
      <c r="E136" s="132" t="s">
        <v>123</v>
      </c>
      <c r="F136" s="132" t="s">
        <v>124</v>
      </c>
      <c r="I136" s="133"/>
      <c r="J136" s="134">
        <f>BK136</f>
        <v>0</v>
      </c>
      <c r="L136" s="130"/>
      <c r="M136" s="135"/>
      <c r="P136" s="136">
        <f>P137+P175+P184+P219+P269+P325+P339</f>
        <v>0</v>
      </c>
      <c r="R136" s="136">
        <f>R137+R175+R184+R219+R269+R325+R339</f>
        <v>472.03535232602229</v>
      </c>
      <c r="T136" s="137">
        <f>T137+T175+T184+T219+T269+T325+T339</f>
        <v>1.5249000000000001</v>
      </c>
      <c r="AR136" s="131" t="s">
        <v>84</v>
      </c>
      <c r="AT136" s="138" t="s">
        <v>75</v>
      </c>
      <c r="AU136" s="138" t="s">
        <v>76</v>
      </c>
      <c r="AY136" s="131" t="s">
        <v>125</v>
      </c>
      <c r="BK136" s="139">
        <f>BK137+BK175+BK184+BK219+BK269+BK325+BK339</f>
        <v>0</v>
      </c>
    </row>
    <row r="137" spans="2:65" s="11" customFormat="1" ht="22.8" customHeight="1">
      <c r="B137" s="130"/>
      <c r="D137" s="131" t="s">
        <v>75</v>
      </c>
      <c r="E137" s="140" t="s">
        <v>84</v>
      </c>
      <c r="F137" s="140" t="s">
        <v>126</v>
      </c>
      <c r="I137" s="133"/>
      <c r="J137" s="141">
        <f>BK137</f>
        <v>0</v>
      </c>
      <c r="L137" s="130"/>
      <c r="M137" s="135"/>
      <c r="P137" s="136">
        <f>SUM(P138:P174)</f>
        <v>0</v>
      </c>
      <c r="R137" s="136">
        <f>SUM(R138:R174)</f>
        <v>0</v>
      </c>
      <c r="T137" s="137">
        <f>SUM(T138:T174)</f>
        <v>0</v>
      </c>
      <c r="AR137" s="131" t="s">
        <v>84</v>
      </c>
      <c r="AT137" s="138" t="s">
        <v>75</v>
      </c>
      <c r="AU137" s="138" t="s">
        <v>84</v>
      </c>
      <c r="AY137" s="131" t="s">
        <v>125</v>
      </c>
      <c r="BK137" s="139">
        <f>SUM(BK138:BK174)</f>
        <v>0</v>
      </c>
    </row>
    <row r="138" spans="2:65" s="1" customFormat="1" ht="33" customHeight="1">
      <c r="B138" s="31"/>
      <c r="C138" s="142" t="s">
        <v>84</v>
      </c>
      <c r="D138" s="142" t="s">
        <v>127</v>
      </c>
      <c r="E138" s="143" t="s">
        <v>191</v>
      </c>
      <c r="F138" s="144" t="s">
        <v>192</v>
      </c>
      <c r="G138" s="145" t="s">
        <v>130</v>
      </c>
      <c r="H138" s="146">
        <v>59.8</v>
      </c>
      <c r="I138" s="147"/>
      <c r="J138" s="148">
        <f>ROUND(I138*H138,2)</f>
        <v>0</v>
      </c>
      <c r="K138" s="149"/>
      <c r="L138" s="31"/>
      <c r="M138" s="150" t="s">
        <v>1</v>
      </c>
      <c r="N138" s="113" t="s">
        <v>41</v>
      </c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AR138" s="153" t="s">
        <v>131</v>
      </c>
      <c r="AT138" s="153" t="s">
        <v>127</v>
      </c>
      <c r="AU138" s="153" t="s">
        <v>86</v>
      </c>
      <c r="AY138" s="16" t="s">
        <v>125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6" t="s">
        <v>84</v>
      </c>
      <c r="BK138" s="154">
        <f>ROUND(I138*H138,2)</f>
        <v>0</v>
      </c>
      <c r="BL138" s="16" t="s">
        <v>131</v>
      </c>
      <c r="BM138" s="153" t="s">
        <v>193</v>
      </c>
    </row>
    <row r="139" spans="2:65" s="1" customFormat="1" ht="19.2">
      <c r="B139" s="31"/>
      <c r="D139" s="155" t="s">
        <v>133</v>
      </c>
      <c r="F139" s="156" t="s">
        <v>194</v>
      </c>
      <c r="I139" s="115"/>
      <c r="L139" s="31"/>
      <c r="M139" s="157"/>
      <c r="T139" s="55"/>
      <c r="AT139" s="16" t="s">
        <v>133</v>
      </c>
      <c r="AU139" s="16" t="s">
        <v>86</v>
      </c>
    </row>
    <row r="140" spans="2:65" s="12" customFormat="1" ht="10.199999999999999">
      <c r="B140" s="158"/>
      <c r="D140" s="155" t="s">
        <v>135</v>
      </c>
      <c r="E140" s="159" t="s">
        <v>1</v>
      </c>
      <c r="F140" s="160" t="s">
        <v>195</v>
      </c>
      <c r="H140" s="161">
        <v>59.8</v>
      </c>
      <c r="I140" s="162"/>
      <c r="L140" s="158"/>
      <c r="M140" s="163"/>
      <c r="T140" s="164"/>
      <c r="AT140" s="159" t="s">
        <v>135</v>
      </c>
      <c r="AU140" s="159" t="s">
        <v>86</v>
      </c>
      <c r="AV140" s="12" t="s">
        <v>86</v>
      </c>
      <c r="AW140" s="12" t="s">
        <v>32</v>
      </c>
      <c r="AX140" s="12" t="s">
        <v>76</v>
      </c>
      <c r="AY140" s="159" t="s">
        <v>125</v>
      </c>
    </row>
    <row r="141" spans="2:65" s="13" customFormat="1" ht="30.6">
      <c r="B141" s="165"/>
      <c r="D141" s="155" t="s">
        <v>135</v>
      </c>
      <c r="E141" s="166" t="s">
        <v>1</v>
      </c>
      <c r="F141" s="167" t="s">
        <v>196</v>
      </c>
      <c r="H141" s="168">
        <v>59.8</v>
      </c>
      <c r="I141" s="169"/>
      <c r="L141" s="165"/>
      <c r="M141" s="170"/>
      <c r="T141" s="171"/>
      <c r="AT141" s="166" t="s">
        <v>135</v>
      </c>
      <c r="AU141" s="166" t="s">
        <v>86</v>
      </c>
      <c r="AV141" s="13" t="s">
        <v>138</v>
      </c>
      <c r="AW141" s="13" t="s">
        <v>32</v>
      </c>
      <c r="AX141" s="13" t="s">
        <v>76</v>
      </c>
      <c r="AY141" s="166" t="s">
        <v>125</v>
      </c>
    </row>
    <row r="142" spans="2:65" s="14" customFormat="1" ht="10.199999999999999">
      <c r="B142" s="172"/>
      <c r="D142" s="155" t="s">
        <v>135</v>
      </c>
      <c r="E142" s="173" t="s">
        <v>1</v>
      </c>
      <c r="F142" s="174" t="s">
        <v>144</v>
      </c>
      <c r="H142" s="175">
        <v>59.8</v>
      </c>
      <c r="I142" s="176"/>
      <c r="L142" s="172"/>
      <c r="M142" s="177"/>
      <c r="T142" s="178"/>
      <c r="AT142" s="173" t="s">
        <v>135</v>
      </c>
      <c r="AU142" s="173" t="s">
        <v>86</v>
      </c>
      <c r="AV142" s="14" t="s">
        <v>131</v>
      </c>
      <c r="AW142" s="14" t="s">
        <v>32</v>
      </c>
      <c r="AX142" s="14" t="s">
        <v>84</v>
      </c>
      <c r="AY142" s="173" t="s">
        <v>125</v>
      </c>
    </row>
    <row r="143" spans="2:65" s="1" customFormat="1" ht="33" customHeight="1">
      <c r="B143" s="31"/>
      <c r="C143" s="142" t="s">
        <v>86</v>
      </c>
      <c r="D143" s="142" t="s">
        <v>127</v>
      </c>
      <c r="E143" s="143" t="s">
        <v>197</v>
      </c>
      <c r="F143" s="144" t="s">
        <v>198</v>
      </c>
      <c r="G143" s="145" t="s">
        <v>130</v>
      </c>
      <c r="H143" s="146">
        <v>133.6</v>
      </c>
      <c r="I143" s="147"/>
      <c r="J143" s="148">
        <f>ROUND(I143*H143,2)</f>
        <v>0</v>
      </c>
      <c r="K143" s="149"/>
      <c r="L143" s="31"/>
      <c r="M143" s="150" t="s">
        <v>1</v>
      </c>
      <c r="N143" s="113" t="s">
        <v>41</v>
      </c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AR143" s="153" t="s">
        <v>131</v>
      </c>
      <c r="AT143" s="153" t="s">
        <v>127</v>
      </c>
      <c r="AU143" s="153" t="s">
        <v>86</v>
      </c>
      <c r="AY143" s="16" t="s">
        <v>125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6" t="s">
        <v>84</v>
      </c>
      <c r="BK143" s="154">
        <f>ROUND(I143*H143,2)</f>
        <v>0</v>
      </c>
      <c r="BL143" s="16" t="s">
        <v>131</v>
      </c>
      <c r="BM143" s="153" t="s">
        <v>199</v>
      </c>
    </row>
    <row r="144" spans="2:65" s="1" customFormat="1" ht="19.2">
      <c r="B144" s="31"/>
      <c r="D144" s="155" t="s">
        <v>133</v>
      </c>
      <c r="F144" s="156" t="s">
        <v>200</v>
      </c>
      <c r="I144" s="115"/>
      <c r="L144" s="31"/>
      <c r="M144" s="157"/>
      <c r="T144" s="55"/>
      <c r="AT144" s="16" t="s">
        <v>133</v>
      </c>
      <c r="AU144" s="16" t="s">
        <v>86</v>
      </c>
    </row>
    <row r="145" spans="2:65" s="12" customFormat="1" ht="10.199999999999999">
      <c r="B145" s="158"/>
      <c r="D145" s="155" t="s">
        <v>135</v>
      </c>
      <c r="E145" s="159" t="s">
        <v>1</v>
      </c>
      <c r="F145" s="160" t="s">
        <v>201</v>
      </c>
      <c r="H145" s="161">
        <v>133.6</v>
      </c>
      <c r="I145" s="162"/>
      <c r="L145" s="158"/>
      <c r="M145" s="163"/>
      <c r="T145" s="164"/>
      <c r="AT145" s="159" t="s">
        <v>135</v>
      </c>
      <c r="AU145" s="159" t="s">
        <v>86</v>
      </c>
      <c r="AV145" s="12" t="s">
        <v>86</v>
      </c>
      <c r="AW145" s="12" t="s">
        <v>32</v>
      </c>
      <c r="AX145" s="12" t="s">
        <v>76</v>
      </c>
      <c r="AY145" s="159" t="s">
        <v>125</v>
      </c>
    </row>
    <row r="146" spans="2:65" s="13" customFormat="1" ht="20.399999999999999">
      <c r="B146" s="165"/>
      <c r="D146" s="155" t="s">
        <v>135</v>
      </c>
      <c r="E146" s="166" t="s">
        <v>1</v>
      </c>
      <c r="F146" s="167" t="s">
        <v>202</v>
      </c>
      <c r="H146" s="168">
        <v>133.6</v>
      </c>
      <c r="I146" s="169"/>
      <c r="L146" s="165"/>
      <c r="M146" s="170"/>
      <c r="T146" s="171"/>
      <c r="AT146" s="166" t="s">
        <v>135</v>
      </c>
      <c r="AU146" s="166" t="s">
        <v>86</v>
      </c>
      <c r="AV146" s="13" t="s">
        <v>138</v>
      </c>
      <c r="AW146" s="13" t="s">
        <v>32</v>
      </c>
      <c r="AX146" s="13" t="s">
        <v>84</v>
      </c>
      <c r="AY146" s="166" t="s">
        <v>125</v>
      </c>
    </row>
    <row r="147" spans="2:65" s="1" customFormat="1" ht="37.799999999999997" customHeight="1">
      <c r="B147" s="31"/>
      <c r="C147" s="142" t="s">
        <v>138</v>
      </c>
      <c r="D147" s="142" t="s">
        <v>127</v>
      </c>
      <c r="E147" s="143" t="s">
        <v>203</v>
      </c>
      <c r="F147" s="144" t="s">
        <v>204</v>
      </c>
      <c r="G147" s="145" t="s">
        <v>130</v>
      </c>
      <c r="H147" s="146">
        <v>59.8</v>
      </c>
      <c r="I147" s="147"/>
      <c r="J147" s="148">
        <f>ROUND(I147*H147,2)</f>
        <v>0</v>
      </c>
      <c r="K147" s="149"/>
      <c r="L147" s="31"/>
      <c r="M147" s="150" t="s">
        <v>1</v>
      </c>
      <c r="N147" s="113" t="s">
        <v>41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AR147" s="153" t="s">
        <v>131</v>
      </c>
      <c r="AT147" s="153" t="s">
        <v>127</v>
      </c>
      <c r="AU147" s="153" t="s">
        <v>86</v>
      </c>
      <c r="AY147" s="16" t="s">
        <v>125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6" t="s">
        <v>84</v>
      </c>
      <c r="BK147" s="154">
        <f>ROUND(I147*H147,2)</f>
        <v>0</v>
      </c>
      <c r="BL147" s="16" t="s">
        <v>131</v>
      </c>
      <c r="BM147" s="153" t="s">
        <v>205</v>
      </c>
    </row>
    <row r="148" spans="2:65" s="1" customFormat="1" ht="38.4">
      <c r="B148" s="31"/>
      <c r="D148" s="155" t="s">
        <v>133</v>
      </c>
      <c r="F148" s="156" t="s">
        <v>206</v>
      </c>
      <c r="I148" s="115"/>
      <c r="L148" s="31"/>
      <c r="M148" s="157"/>
      <c r="T148" s="55"/>
      <c r="AT148" s="16" t="s">
        <v>133</v>
      </c>
      <c r="AU148" s="16" t="s">
        <v>86</v>
      </c>
    </row>
    <row r="149" spans="2:65" s="12" customFormat="1" ht="10.199999999999999">
      <c r="B149" s="158"/>
      <c r="D149" s="155" t="s">
        <v>135</v>
      </c>
      <c r="E149" s="159" t="s">
        <v>1</v>
      </c>
      <c r="F149" s="160" t="s">
        <v>195</v>
      </c>
      <c r="H149" s="161">
        <v>59.8</v>
      </c>
      <c r="I149" s="162"/>
      <c r="L149" s="158"/>
      <c r="M149" s="163"/>
      <c r="T149" s="164"/>
      <c r="AT149" s="159" t="s">
        <v>135</v>
      </c>
      <c r="AU149" s="159" t="s">
        <v>86</v>
      </c>
      <c r="AV149" s="12" t="s">
        <v>86</v>
      </c>
      <c r="AW149" s="12" t="s">
        <v>32</v>
      </c>
      <c r="AX149" s="12" t="s">
        <v>76</v>
      </c>
      <c r="AY149" s="159" t="s">
        <v>125</v>
      </c>
    </row>
    <row r="150" spans="2:65" s="13" customFormat="1" ht="20.399999999999999">
      <c r="B150" s="165"/>
      <c r="D150" s="155" t="s">
        <v>135</v>
      </c>
      <c r="E150" s="166" t="s">
        <v>1</v>
      </c>
      <c r="F150" s="167" t="s">
        <v>207</v>
      </c>
      <c r="H150" s="168">
        <v>59.8</v>
      </c>
      <c r="I150" s="169"/>
      <c r="L150" s="165"/>
      <c r="M150" s="170"/>
      <c r="T150" s="171"/>
      <c r="AT150" s="166" t="s">
        <v>135</v>
      </c>
      <c r="AU150" s="166" t="s">
        <v>86</v>
      </c>
      <c r="AV150" s="13" t="s">
        <v>138</v>
      </c>
      <c r="AW150" s="13" t="s">
        <v>32</v>
      </c>
      <c r="AX150" s="13" t="s">
        <v>84</v>
      </c>
      <c r="AY150" s="166" t="s">
        <v>125</v>
      </c>
    </row>
    <row r="151" spans="2:65" s="1" customFormat="1" ht="37.799999999999997" customHeight="1">
      <c r="B151" s="31"/>
      <c r="C151" s="142" t="s">
        <v>131</v>
      </c>
      <c r="D151" s="142" t="s">
        <v>127</v>
      </c>
      <c r="E151" s="143" t="s">
        <v>208</v>
      </c>
      <c r="F151" s="144" t="s">
        <v>209</v>
      </c>
      <c r="G151" s="145" t="s">
        <v>130</v>
      </c>
      <c r="H151" s="146">
        <v>133.6</v>
      </c>
      <c r="I151" s="147"/>
      <c r="J151" s="148">
        <f>ROUND(I151*H151,2)</f>
        <v>0</v>
      </c>
      <c r="K151" s="149"/>
      <c r="L151" s="31"/>
      <c r="M151" s="150" t="s">
        <v>1</v>
      </c>
      <c r="N151" s="113" t="s">
        <v>41</v>
      </c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AR151" s="153" t="s">
        <v>131</v>
      </c>
      <c r="AT151" s="153" t="s">
        <v>127</v>
      </c>
      <c r="AU151" s="153" t="s">
        <v>86</v>
      </c>
      <c r="AY151" s="16" t="s">
        <v>125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6" t="s">
        <v>84</v>
      </c>
      <c r="BK151" s="154">
        <f>ROUND(I151*H151,2)</f>
        <v>0</v>
      </c>
      <c r="BL151" s="16" t="s">
        <v>131</v>
      </c>
      <c r="BM151" s="153" t="s">
        <v>210</v>
      </c>
    </row>
    <row r="152" spans="2:65" s="1" customFormat="1" ht="38.4">
      <c r="B152" s="31"/>
      <c r="D152" s="155" t="s">
        <v>133</v>
      </c>
      <c r="F152" s="156" t="s">
        <v>211</v>
      </c>
      <c r="I152" s="115"/>
      <c r="L152" s="31"/>
      <c r="M152" s="157"/>
      <c r="T152" s="55"/>
      <c r="AT152" s="16" t="s">
        <v>133</v>
      </c>
      <c r="AU152" s="16" t="s">
        <v>86</v>
      </c>
    </row>
    <row r="153" spans="2:65" s="12" customFormat="1" ht="10.199999999999999">
      <c r="B153" s="158"/>
      <c r="D153" s="155" t="s">
        <v>135</v>
      </c>
      <c r="E153" s="159" t="s">
        <v>1</v>
      </c>
      <c r="F153" s="160" t="s">
        <v>201</v>
      </c>
      <c r="H153" s="161">
        <v>133.6</v>
      </c>
      <c r="I153" s="162"/>
      <c r="L153" s="158"/>
      <c r="M153" s="163"/>
      <c r="T153" s="164"/>
      <c r="AT153" s="159" t="s">
        <v>135</v>
      </c>
      <c r="AU153" s="159" t="s">
        <v>86</v>
      </c>
      <c r="AV153" s="12" t="s">
        <v>86</v>
      </c>
      <c r="AW153" s="12" t="s">
        <v>32</v>
      </c>
      <c r="AX153" s="12" t="s">
        <v>76</v>
      </c>
      <c r="AY153" s="159" t="s">
        <v>125</v>
      </c>
    </row>
    <row r="154" spans="2:65" s="13" customFormat="1" ht="20.399999999999999">
      <c r="B154" s="165"/>
      <c r="D154" s="155" t="s">
        <v>135</v>
      </c>
      <c r="E154" s="166" t="s">
        <v>1</v>
      </c>
      <c r="F154" s="167" t="s">
        <v>207</v>
      </c>
      <c r="H154" s="168">
        <v>133.6</v>
      </c>
      <c r="I154" s="169"/>
      <c r="L154" s="165"/>
      <c r="M154" s="170"/>
      <c r="T154" s="171"/>
      <c r="AT154" s="166" t="s">
        <v>135</v>
      </c>
      <c r="AU154" s="166" t="s">
        <v>86</v>
      </c>
      <c r="AV154" s="13" t="s">
        <v>138</v>
      </c>
      <c r="AW154" s="13" t="s">
        <v>32</v>
      </c>
      <c r="AX154" s="13" t="s">
        <v>84</v>
      </c>
      <c r="AY154" s="166" t="s">
        <v>125</v>
      </c>
    </row>
    <row r="155" spans="2:65" s="1" customFormat="1" ht="24.15" customHeight="1">
      <c r="B155" s="31"/>
      <c r="C155" s="142" t="s">
        <v>155</v>
      </c>
      <c r="D155" s="142" t="s">
        <v>127</v>
      </c>
      <c r="E155" s="143" t="s">
        <v>212</v>
      </c>
      <c r="F155" s="144" t="s">
        <v>213</v>
      </c>
      <c r="G155" s="145" t="s">
        <v>130</v>
      </c>
      <c r="H155" s="146">
        <v>59.8</v>
      </c>
      <c r="I155" s="147"/>
      <c r="J155" s="148">
        <f>ROUND(I155*H155,2)</f>
        <v>0</v>
      </c>
      <c r="K155" s="149"/>
      <c r="L155" s="31"/>
      <c r="M155" s="150" t="s">
        <v>1</v>
      </c>
      <c r="N155" s="113" t="s">
        <v>41</v>
      </c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AR155" s="153" t="s">
        <v>131</v>
      </c>
      <c r="AT155" s="153" t="s">
        <v>127</v>
      </c>
      <c r="AU155" s="153" t="s">
        <v>86</v>
      </c>
      <c r="AY155" s="16" t="s">
        <v>125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6" t="s">
        <v>84</v>
      </c>
      <c r="BK155" s="154">
        <f>ROUND(I155*H155,2)</f>
        <v>0</v>
      </c>
      <c r="BL155" s="16" t="s">
        <v>131</v>
      </c>
      <c r="BM155" s="153" t="s">
        <v>214</v>
      </c>
    </row>
    <row r="156" spans="2:65" s="1" customFormat="1" ht="28.8">
      <c r="B156" s="31"/>
      <c r="D156" s="155" t="s">
        <v>133</v>
      </c>
      <c r="F156" s="156" t="s">
        <v>215</v>
      </c>
      <c r="I156" s="115"/>
      <c r="L156" s="31"/>
      <c r="M156" s="157"/>
      <c r="T156" s="55"/>
      <c r="AT156" s="16" t="s">
        <v>133</v>
      </c>
      <c r="AU156" s="16" t="s">
        <v>86</v>
      </c>
    </row>
    <row r="157" spans="2:65" s="12" customFormat="1" ht="10.199999999999999">
      <c r="B157" s="158"/>
      <c r="D157" s="155" t="s">
        <v>135</v>
      </c>
      <c r="E157" s="159" t="s">
        <v>1</v>
      </c>
      <c r="F157" s="160" t="s">
        <v>195</v>
      </c>
      <c r="H157" s="161">
        <v>59.8</v>
      </c>
      <c r="I157" s="162"/>
      <c r="L157" s="158"/>
      <c r="M157" s="163"/>
      <c r="T157" s="164"/>
      <c r="AT157" s="159" t="s">
        <v>135</v>
      </c>
      <c r="AU157" s="159" t="s">
        <v>86</v>
      </c>
      <c r="AV157" s="12" t="s">
        <v>86</v>
      </c>
      <c r="AW157" s="12" t="s">
        <v>32</v>
      </c>
      <c r="AX157" s="12" t="s">
        <v>76</v>
      </c>
      <c r="AY157" s="159" t="s">
        <v>125</v>
      </c>
    </row>
    <row r="158" spans="2:65" s="13" customFormat="1" ht="10.199999999999999">
      <c r="B158" s="165"/>
      <c r="D158" s="155" t="s">
        <v>135</v>
      </c>
      <c r="E158" s="166" t="s">
        <v>1</v>
      </c>
      <c r="F158" s="167" t="s">
        <v>216</v>
      </c>
      <c r="H158" s="168">
        <v>59.8</v>
      </c>
      <c r="I158" s="169"/>
      <c r="L158" s="165"/>
      <c r="M158" s="170"/>
      <c r="T158" s="171"/>
      <c r="AT158" s="166" t="s">
        <v>135</v>
      </c>
      <c r="AU158" s="166" t="s">
        <v>86</v>
      </c>
      <c r="AV158" s="13" t="s">
        <v>138</v>
      </c>
      <c r="AW158" s="13" t="s">
        <v>32</v>
      </c>
      <c r="AX158" s="13" t="s">
        <v>76</v>
      </c>
      <c r="AY158" s="166" t="s">
        <v>125</v>
      </c>
    </row>
    <row r="159" spans="2:65" s="14" customFormat="1" ht="10.199999999999999">
      <c r="B159" s="172"/>
      <c r="D159" s="155" t="s">
        <v>135</v>
      </c>
      <c r="E159" s="173" t="s">
        <v>1</v>
      </c>
      <c r="F159" s="174" t="s">
        <v>144</v>
      </c>
      <c r="H159" s="175">
        <v>59.8</v>
      </c>
      <c r="I159" s="176"/>
      <c r="L159" s="172"/>
      <c r="M159" s="177"/>
      <c r="T159" s="178"/>
      <c r="AT159" s="173" t="s">
        <v>135</v>
      </c>
      <c r="AU159" s="173" t="s">
        <v>86</v>
      </c>
      <c r="AV159" s="14" t="s">
        <v>131</v>
      </c>
      <c r="AW159" s="14" t="s">
        <v>32</v>
      </c>
      <c r="AX159" s="14" t="s">
        <v>84</v>
      </c>
      <c r="AY159" s="173" t="s">
        <v>125</v>
      </c>
    </row>
    <row r="160" spans="2:65" s="1" customFormat="1" ht="24.15" customHeight="1">
      <c r="B160" s="31"/>
      <c r="C160" s="142" t="s">
        <v>165</v>
      </c>
      <c r="D160" s="142" t="s">
        <v>127</v>
      </c>
      <c r="E160" s="143" t="s">
        <v>217</v>
      </c>
      <c r="F160" s="144" t="s">
        <v>218</v>
      </c>
      <c r="G160" s="145" t="s">
        <v>130</v>
      </c>
      <c r="H160" s="146">
        <v>133.6</v>
      </c>
      <c r="I160" s="147"/>
      <c r="J160" s="148">
        <f>ROUND(I160*H160,2)</f>
        <v>0</v>
      </c>
      <c r="K160" s="149"/>
      <c r="L160" s="31"/>
      <c r="M160" s="150" t="s">
        <v>1</v>
      </c>
      <c r="N160" s="113" t="s">
        <v>41</v>
      </c>
      <c r="P160" s="151">
        <f>O160*H160</f>
        <v>0</v>
      </c>
      <c r="Q160" s="151">
        <v>0</v>
      </c>
      <c r="R160" s="151">
        <f>Q160*H160</f>
        <v>0</v>
      </c>
      <c r="S160" s="151">
        <v>0</v>
      </c>
      <c r="T160" s="152">
        <f>S160*H160</f>
        <v>0</v>
      </c>
      <c r="AR160" s="153" t="s">
        <v>131</v>
      </c>
      <c r="AT160" s="153" t="s">
        <v>127</v>
      </c>
      <c r="AU160" s="153" t="s">
        <v>86</v>
      </c>
      <c r="AY160" s="16" t="s">
        <v>125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6" t="s">
        <v>84</v>
      </c>
      <c r="BK160" s="154">
        <f>ROUND(I160*H160,2)</f>
        <v>0</v>
      </c>
      <c r="BL160" s="16" t="s">
        <v>131</v>
      </c>
      <c r="BM160" s="153" t="s">
        <v>219</v>
      </c>
    </row>
    <row r="161" spans="2:65" s="1" customFormat="1" ht="28.8">
      <c r="B161" s="31"/>
      <c r="D161" s="155" t="s">
        <v>133</v>
      </c>
      <c r="F161" s="156" t="s">
        <v>220</v>
      </c>
      <c r="I161" s="115"/>
      <c r="L161" s="31"/>
      <c r="M161" s="157"/>
      <c r="T161" s="55"/>
      <c r="AT161" s="16" t="s">
        <v>133</v>
      </c>
      <c r="AU161" s="16" t="s">
        <v>86</v>
      </c>
    </row>
    <row r="162" spans="2:65" s="12" customFormat="1" ht="10.199999999999999">
      <c r="B162" s="158"/>
      <c r="D162" s="155" t="s">
        <v>135</v>
      </c>
      <c r="E162" s="159" t="s">
        <v>1</v>
      </c>
      <c r="F162" s="160" t="s">
        <v>201</v>
      </c>
      <c r="H162" s="161">
        <v>133.6</v>
      </c>
      <c r="I162" s="162"/>
      <c r="L162" s="158"/>
      <c r="M162" s="163"/>
      <c r="T162" s="164"/>
      <c r="AT162" s="159" t="s">
        <v>135</v>
      </c>
      <c r="AU162" s="159" t="s">
        <v>86</v>
      </c>
      <c r="AV162" s="12" t="s">
        <v>86</v>
      </c>
      <c r="AW162" s="12" t="s">
        <v>32</v>
      </c>
      <c r="AX162" s="12" t="s">
        <v>84</v>
      </c>
      <c r="AY162" s="159" t="s">
        <v>125</v>
      </c>
    </row>
    <row r="163" spans="2:65" s="1" customFormat="1" ht="24.15" customHeight="1">
      <c r="B163" s="31"/>
      <c r="C163" s="142" t="s">
        <v>171</v>
      </c>
      <c r="D163" s="142" t="s">
        <v>127</v>
      </c>
      <c r="E163" s="143" t="s">
        <v>221</v>
      </c>
      <c r="F163" s="144" t="s">
        <v>222</v>
      </c>
      <c r="G163" s="145" t="s">
        <v>223</v>
      </c>
      <c r="H163" s="146">
        <v>80</v>
      </c>
      <c r="I163" s="147"/>
      <c r="J163" s="148">
        <f>ROUND(I163*H163,2)</f>
        <v>0</v>
      </c>
      <c r="K163" s="149"/>
      <c r="L163" s="31"/>
      <c r="M163" s="150" t="s">
        <v>1</v>
      </c>
      <c r="N163" s="113" t="s">
        <v>41</v>
      </c>
      <c r="P163" s="151">
        <f>O163*H163</f>
        <v>0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AR163" s="153" t="s">
        <v>131</v>
      </c>
      <c r="AT163" s="153" t="s">
        <v>127</v>
      </c>
      <c r="AU163" s="153" t="s">
        <v>86</v>
      </c>
      <c r="AY163" s="16" t="s">
        <v>125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6" t="s">
        <v>84</v>
      </c>
      <c r="BK163" s="154">
        <f>ROUND(I163*H163,2)</f>
        <v>0</v>
      </c>
      <c r="BL163" s="16" t="s">
        <v>131</v>
      </c>
      <c r="BM163" s="153" t="s">
        <v>224</v>
      </c>
    </row>
    <row r="164" spans="2:65" s="1" customFormat="1" ht="19.2">
      <c r="B164" s="31"/>
      <c r="D164" s="155" t="s">
        <v>133</v>
      </c>
      <c r="F164" s="156" t="s">
        <v>225</v>
      </c>
      <c r="I164" s="115"/>
      <c r="L164" s="31"/>
      <c r="M164" s="157"/>
      <c r="T164" s="55"/>
      <c r="AT164" s="16" t="s">
        <v>133</v>
      </c>
      <c r="AU164" s="16" t="s">
        <v>86</v>
      </c>
    </row>
    <row r="165" spans="2:65" s="12" customFormat="1" ht="10.199999999999999">
      <c r="B165" s="158"/>
      <c r="D165" s="155" t="s">
        <v>135</v>
      </c>
      <c r="E165" s="159" t="s">
        <v>1</v>
      </c>
      <c r="F165" s="160" t="s">
        <v>226</v>
      </c>
      <c r="H165" s="161">
        <v>80</v>
      </c>
      <c r="I165" s="162"/>
      <c r="L165" s="158"/>
      <c r="M165" s="163"/>
      <c r="T165" s="164"/>
      <c r="AT165" s="159" t="s">
        <v>135</v>
      </c>
      <c r="AU165" s="159" t="s">
        <v>86</v>
      </c>
      <c r="AV165" s="12" t="s">
        <v>86</v>
      </c>
      <c r="AW165" s="12" t="s">
        <v>32</v>
      </c>
      <c r="AX165" s="12" t="s">
        <v>76</v>
      </c>
      <c r="AY165" s="159" t="s">
        <v>125</v>
      </c>
    </row>
    <row r="166" spans="2:65" s="13" customFormat="1" ht="10.199999999999999">
      <c r="B166" s="165"/>
      <c r="D166" s="155" t="s">
        <v>135</v>
      </c>
      <c r="E166" s="166" t="s">
        <v>1</v>
      </c>
      <c r="F166" s="167" t="s">
        <v>227</v>
      </c>
      <c r="H166" s="168">
        <v>80</v>
      </c>
      <c r="I166" s="169"/>
      <c r="L166" s="165"/>
      <c r="M166" s="170"/>
      <c r="T166" s="171"/>
      <c r="AT166" s="166" t="s">
        <v>135</v>
      </c>
      <c r="AU166" s="166" t="s">
        <v>86</v>
      </c>
      <c r="AV166" s="13" t="s">
        <v>138</v>
      </c>
      <c r="AW166" s="13" t="s">
        <v>32</v>
      </c>
      <c r="AX166" s="13" t="s">
        <v>84</v>
      </c>
      <c r="AY166" s="166" t="s">
        <v>125</v>
      </c>
    </row>
    <row r="167" spans="2:65" s="1" customFormat="1" ht="24.15" customHeight="1">
      <c r="B167" s="31"/>
      <c r="C167" s="142" t="s">
        <v>178</v>
      </c>
      <c r="D167" s="142" t="s">
        <v>127</v>
      </c>
      <c r="E167" s="143" t="s">
        <v>228</v>
      </c>
      <c r="F167" s="144" t="s">
        <v>229</v>
      </c>
      <c r="G167" s="145" t="s">
        <v>223</v>
      </c>
      <c r="H167" s="146">
        <v>125</v>
      </c>
      <c r="I167" s="147"/>
      <c r="J167" s="148">
        <f>ROUND(I167*H167,2)</f>
        <v>0</v>
      </c>
      <c r="K167" s="149"/>
      <c r="L167" s="31"/>
      <c r="M167" s="150" t="s">
        <v>1</v>
      </c>
      <c r="N167" s="113" t="s">
        <v>41</v>
      </c>
      <c r="P167" s="151">
        <f>O167*H167</f>
        <v>0</v>
      </c>
      <c r="Q167" s="151">
        <v>0</v>
      </c>
      <c r="R167" s="151">
        <f>Q167*H167</f>
        <v>0</v>
      </c>
      <c r="S167" s="151">
        <v>0</v>
      </c>
      <c r="T167" s="152">
        <f>S167*H167</f>
        <v>0</v>
      </c>
      <c r="AR167" s="153" t="s">
        <v>131</v>
      </c>
      <c r="AT167" s="153" t="s">
        <v>127</v>
      </c>
      <c r="AU167" s="153" t="s">
        <v>86</v>
      </c>
      <c r="AY167" s="16" t="s">
        <v>125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6" t="s">
        <v>84</v>
      </c>
      <c r="BK167" s="154">
        <f>ROUND(I167*H167,2)</f>
        <v>0</v>
      </c>
      <c r="BL167" s="16" t="s">
        <v>131</v>
      </c>
      <c r="BM167" s="153" t="s">
        <v>230</v>
      </c>
    </row>
    <row r="168" spans="2:65" s="1" customFormat="1" ht="28.8">
      <c r="B168" s="31"/>
      <c r="D168" s="155" t="s">
        <v>133</v>
      </c>
      <c r="F168" s="156" t="s">
        <v>231</v>
      </c>
      <c r="I168" s="115"/>
      <c r="L168" s="31"/>
      <c r="M168" s="157"/>
      <c r="T168" s="55"/>
      <c r="AT168" s="16" t="s">
        <v>133</v>
      </c>
      <c r="AU168" s="16" t="s">
        <v>86</v>
      </c>
    </row>
    <row r="169" spans="2:65" s="12" customFormat="1" ht="10.199999999999999">
      <c r="B169" s="158"/>
      <c r="D169" s="155" t="s">
        <v>135</v>
      </c>
      <c r="E169" s="159" t="s">
        <v>1</v>
      </c>
      <c r="F169" s="160" t="s">
        <v>232</v>
      </c>
      <c r="H169" s="161">
        <v>125</v>
      </c>
      <c r="I169" s="162"/>
      <c r="L169" s="158"/>
      <c r="M169" s="163"/>
      <c r="T169" s="164"/>
      <c r="AT169" s="159" t="s">
        <v>135</v>
      </c>
      <c r="AU169" s="159" t="s">
        <v>86</v>
      </c>
      <c r="AV169" s="12" t="s">
        <v>86</v>
      </c>
      <c r="AW169" s="12" t="s">
        <v>32</v>
      </c>
      <c r="AX169" s="12" t="s">
        <v>76</v>
      </c>
      <c r="AY169" s="159" t="s">
        <v>125</v>
      </c>
    </row>
    <row r="170" spans="2:65" s="13" customFormat="1" ht="20.399999999999999">
      <c r="B170" s="165"/>
      <c r="D170" s="155" t="s">
        <v>135</v>
      </c>
      <c r="E170" s="166" t="s">
        <v>1</v>
      </c>
      <c r="F170" s="167" t="s">
        <v>233</v>
      </c>
      <c r="H170" s="168">
        <v>125</v>
      </c>
      <c r="I170" s="169"/>
      <c r="L170" s="165"/>
      <c r="M170" s="170"/>
      <c r="T170" s="171"/>
      <c r="AT170" s="166" t="s">
        <v>135</v>
      </c>
      <c r="AU170" s="166" t="s">
        <v>86</v>
      </c>
      <c r="AV170" s="13" t="s">
        <v>138</v>
      </c>
      <c r="AW170" s="13" t="s">
        <v>32</v>
      </c>
      <c r="AX170" s="13" t="s">
        <v>76</v>
      </c>
      <c r="AY170" s="166" t="s">
        <v>125</v>
      </c>
    </row>
    <row r="171" spans="2:65" s="14" customFormat="1" ht="10.199999999999999">
      <c r="B171" s="172"/>
      <c r="D171" s="155" t="s">
        <v>135</v>
      </c>
      <c r="E171" s="173" t="s">
        <v>1</v>
      </c>
      <c r="F171" s="174" t="s">
        <v>144</v>
      </c>
      <c r="H171" s="175">
        <v>125</v>
      </c>
      <c r="I171" s="176"/>
      <c r="L171" s="172"/>
      <c r="M171" s="177"/>
      <c r="T171" s="178"/>
      <c r="AT171" s="173" t="s">
        <v>135</v>
      </c>
      <c r="AU171" s="173" t="s">
        <v>86</v>
      </c>
      <c r="AV171" s="14" t="s">
        <v>131</v>
      </c>
      <c r="AW171" s="14" t="s">
        <v>32</v>
      </c>
      <c r="AX171" s="14" t="s">
        <v>84</v>
      </c>
      <c r="AY171" s="173" t="s">
        <v>125</v>
      </c>
    </row>
    <row r="172" spans="2:65" s="1" customFormat="1" ht="66.75" customHeight="1">
      <c r="B172" s="31"/>
      <c r="C172" s="142" t="s">
        <v>161</v>
      </c>
      <c r="D172" s="142" t="s">
        <v>127</v>
      </c>
      <c r="E172" s="143" t="s">
        <v>156</v>
      </c>
      <c r="F172" s="144" t="s">
        <v>234</v>
      </c>
      <c r="G172" s="145" t="s">
        <v>158</v>
      </c>
      <c r="H172" s="146">
        <v>1</v>
      </c>
      <c r="I172" s="147"/>
      <c r="J172" s="148">
        <f>ROUND(I172*H172,2)</f>
        <v>0</v>
      </c>
      <c r="K172" s="149"/>
      <c r="L172" s="31"/>
      <c r="M172" s="150" t="s">
        <v>1</v>
      </c>
      <c r="N172" s="113" t="s">
        <v>41</v>
      </c>
      <c r="P172" s="151">
        <f>O172*H172</f>
        <v>0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AR172" s="153" t="s">
        <v>131</v>
      </c>
      <c r="AT172" s="153" t="s">
        <v>127</v>
      </c>
      <c r="AU172" s="153" t="s">
        <v>86</v>
      </c>
      <c r="AY172" s="16" t="s">
        <v>125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6" t="s">
        <v>84</v>
      </c>
      <c r="BK172" s="154">
        <f>ROUND(I172*H172,2)</f>
        <v>0</v>
      </c>
      <c r="BL172" s="16" t="s">
        <v>131</v>
      </c>
      <c r="BM172" s="153" t="s">
        <v>235</v>
      </c>
    </row>
    <row r="173" spans="2:65" s="1" customFormat="1" ht="115.2">
      <c r="B173" s="31"/>
      <c r="D173" s="155" t="s">
        <v>133</v>
      </c>
      <c r="F173" s="156" t="s">
        <v>236</v>
      </c>
      <c r="I173" s="115"/>
      <c r="L173" s="31"/>
      <c r="M173" s="157"/>
      <c r="T173" s="55"/>
      <c r="AT173" s="16" t="s">
        <v>133</v>
      </c>
      <c r="AU173" s="16" t="s">
        <v>86</v>
      </c>
    </row>
    <row r="174" spans="2:65" s="12" customFormat="1" ht="10.199999999999999">
      <c r="B174" s="158"/>
      <c r="D174" s="155" t="s">
        <v>135</v>
      </c>
      <c r="E174" s="159" t="s">
        <v>1</v>
      </c>
      <c r="F174" s="160" t="s">
        <v>84</v>
      </c>
      <c r="H174" s="161">
        <v>1</v>
      </c>
      <c r="I174" s="162"/>
      <c r="L174" s="158"/>
      <c r="M174" s="163"/>
      <c r="T174" s="164"/>
      <c r="AT174" s="159" t="s">
        <v>135</v>
      </c>
      <c r="AU174" s="159" t="s">
        <v>86</v>
      </c>
      <c r="AV174" s="12" t="s">
        <v>86</v>
      </c>
      <c r="AW174" s="12" t="s">
        <v>32</v>
      </c>
      <c r="AX174" s="12" t="s">
        <v>84</v>
      </c>
      <c r="AY174" s="159" t="s">
        <v>125</v>
      </c>
    </row>
    <row r="175" spans="2:65" s="11" customFormat="1" ht="22.8" customHeight="1">
      <c r="B175" s="130"/>
      <c r="D175" s="131" t="s">
        <v>75</v>
      </c>
      <c r="E175" s="140" t="s">
        <v>86</v>
      </c>
      <c r="F175" s="140" t="s">
        <v>237</v>
      </c>
      <c r="I175" s="133"/>
      <c r="J175" s="141">
        <f>BK175</f>
        <v>0</v>
      </c>
      <c r="L175" s="130"/>
      <c r="M175" s="135"/>
      <c r="P175" s="136">
        <f>SUM(P176:P183)</f>
        <v>0</v>
      </c>
      <c r="R175" s="136">
        <f>SUM(R176:R183)</f>
        <v>8.6527350000000003E-2</v>
      </c>
      <c r="T175" s="137">
        <f>SUM(T176:T183)</f>
        <v>0</v>
      </c>
      <c r="AR175" s="131" t="s">
        <v>84</v>
      </c>
      <c r="AT175" s="138" t="s">
        <v>75</v>
      </c>
      <c r="AU175" s="138" t="s">
        <v>84</v>
      </c>
      <c r="AY175" s="131" t="s">
        <v>125</v>
      </c>
      <c r="BK175" s="139">
        <f>SUM(BK176:BK183)</f>
        <v>0</v>
      </c>
    </row>
    <row r="176" spans="2:65" s="1" customFormat="1" ht="24.15" customHeight="1">
      <c r="B176" s="31"/>
      <c r="C176" s="142" t="s">
        <v>238</v>
      </c>
      <c r="D176" s="142" t="s">
        <v>127</v>
      </c>
      <c r="E176" s="143" t="s">
        <v>239</v>
      </c>
      <c r="F176" s="144" t="s">
        <v>240</v>
      </c>
      <c r="G176" s="145" t="s">
        <v>223</v>
      </c>
      <c r="H176" s="146">
        <v>31.5</v>
      </c>
      <c r="I176" s="147"/>
      <c r="J176" s="148">
        <f>ROUND(I176*H176,2)</f>
        <v>0</v>
      </c>
      <c r="K176" s="149"/>
      <c r="L176" s="31"/>
      <c r="M176" s="150" t="s">
        <v>1</v>
      </c>
      <c r="N176" s="113" t="s">
        <v>41</v>
      </c>
      <c r="P176" s="151">
        <f>O176*H176</f>
        <v>0</v>
      </c>
      <c r="Q176" s="151">
        <v>2.7469E-3</v>
      </c>
      <c r="R176" s="151">
        <f>Q176*H176</f>
        <v>8.6527350000000003E-2</v>
      </c>
      <c r="S176" s="151">
        <v>0</v>
      </c>
      <c r="T176" s="152">
        <f>S176*H176</f>
        <v>0</v>
      </c>
      <c r="AR176" s="153" t="s">
        <v>131</v>
      </c>
      <c r="AT176" s="153" t="s">
        <v>127</v>
      </c>
      <c r="AU176" s="153" t="s">
        <v>86</v>
      </c>
      <c r="AY176" s="16" t="s">
        <v>125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6" t="s">
        <v>84</v>
      </c>
      <c r="BK176" s="154">
        <f>ROUND(I176*H176,2)</f>
        <v>0</v>
      </c>
      <c r="BL176" s="16" t="s">
        <v>131</v>
      </c>
      <c r="BM176" s="153" t="s">
        <v>241</v>
      </c>
    </row>
    <row r="177" spans="2:65" s="1" customFormat="1" ht="19.2">
      <c r="B177" s="31"/>
      <c r="D177" s="155" t="s">
        <v>133</v>
      </c>
      <c r="F177" s="156" t="s">
        <v>242</v>
      </c>
      <c r="I177" s="115"/>
      <c r="L177" s="31"/>
      <c r="M177" s="157"/>
      <c r="T177" s="55"/>
      <c r="AT177" s="16" t="s">
        <v>133</v>
      </c>
      <c r="AU177" s="16" t="s">
        <v>86</v>
      </c>
    </row>
    <row r="178" spans="2:65" s="12" customFormat="1" ht="10.199999999999999">
      <c r="B178" s="158"/>
      <c r="D178" s="155" t="s">
        <v>135</v>
      </c>
      <c r="E178" s="159" t="s">
        <v>1</v>
      </c>
      <c r="F178" s="160" t="s">
        <v>243</v>
      </c>
      <c r="H178" s="161">
        <v>31.5</v>
      </c>
      <c r="I178" s="162"/>
      <c r="L178" s="158"/>
      <c r="M178" s="163"/>
      <c r="T178" s="164"/>
      <c r="AT178" s="159" t="s">
        <v>135</v>
      </c>
      <c r="AU178" s="159" t="s">
        <v>86</v>
      </c>
      <c r="AV178" s="12" t="s">
        <v>86</v>
      </c>
      <c r="AW178" s="12" t="s">
        <v>32</v>
      </c>
      <c r="AX178" s="12" t="s">
        <v>76</v>
      </c>
      <c r="AY178" s="159" t="s">
        <v>125</v>
      </c>
    </row>
    <row r="179" spans="2:65" s="13" customFormat="1" ht="10.199999999999999">
      <c r="B179" s="165"/>
      <c r="D179" s="155" t="s">
        <v>135</v>
      </c>
      <c r="E179" s="166" t="s">
        <v>1</v>
      </c>
      <c r="F179" s="167" t="s">
        <v>244</v>
      </c>
      <c r="H179" s="168">
        <v>31.5</v>
      </c>
      <c r="I179" s="169"/>
      <c r="L179" s="165"/>
      <c r="M179" s="170"/>
      <c r="T179" s="171"/>
      <c r="AT179" s="166" t="s">
        <v>135</v>
      </c>
      <c r="AU179" s="166" t="s">
        <v>86</v>
      </c>
      <c r="AV179" s="13" t="s">
        <v>138</v>
      </c>
      <c r="AW179" s="13" t="s">
        <v>32</v>
      </c>
      <c r="AX179" s="13" t="s">
        <v>84</v>
      </c>
      <c r="AY179" s="166" t="s">
        <v>125</v>
      </c>
    </row>
    <row r="180" spans="2:65" s="1" customFormat="1" ht="24.15" customHeight="1">
      <c r="B180" s="31"/>
      <c r="C180" s="142" t="s">
        <v>245</v>
      </c>
      <c r="D180" s="142" t="s">
        <v>127</v>
      </c>
      <c r="E180" s="143" t="s">
        <v>246</v>
      </c>
      <c r="F180" s="144" t="s">
        <v>247</v>
      </c>
      <c r="G180" s="145" t="s">
        <v>223</v>
      </c>
      <c r="H180" s="146">
        <v>31.5</v>
      </c>
      <c r="I180" s="147"/>
      <c r="J180" s="148">
        <f>ROUND(I180*H180,2)</f>
        <v>0</v>
      </c>
      <c r="K180" s="149"/>
      <c r="L180" s="31"/>
      <c r="M180" s="150" t="s">
        <v>1</v>
      </c>
      <c r="N180" s="113" t="s">
        <v>41</v>
      </c>
      <c r="P180" s="151">
        <f>O180*H180</f>
        <v>0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AR180" s="153" t="s">
        <v>131</v>
      </c>
      <c r="AT180" s="153" t="s">
        <v>127</v>
      </c>
      <c r="AU180" s="153" t="s">
        <v>86</v>
      </c>
      <c r="AY180" s="16" t="s">
        <v>125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6" t="s">
        <v>84</v>
      </c>
      <c r="BK180" s="154">
        <f>ROUND(I180*H180,2)</f>
        <v>0</v>
      </c>
      <c r="BL180" s="16" t="s">
        <v>131</v>
      </c>
      <c r="BM180" s="153" t="s">
        <v>248</v>
      </c>
    </row>
    <row r="181" spans="2:65" s="1" customFormat="1" ht="19.2">
      <c r="B181" s="31"/>
      <c r="D181" s="155" t="s">
        <v>133</v>
      </c>
      <c r="F181" s="156" t="s">
        <v>249</v>
      </c>
      <c r="I181" s="115"/>
      <c r="L181" s="31"/>
      <c r="M181" s="157"/>
      <c r="T181" s="55"/>
      <c r="AT181" s="16" t="s">
        <v>133</v>
      </c>
      <c r="AU181" s="16" t="s">
        <v>86</v>
      </c>
    </row>
    <row r="182" spans="2:65" s="12" customFormat="1" ht="10.199999999999999">
      <c r="B182" s="158"/>
      <c r="D182" s="155" t="s">
        <v>135</v>
      </c>
      <c r="E182" s="159" t="s">
        <v>1</v>
      </c>
      <c r="F182" s="160" t="s">
        <v>243</v>
      </c>
      <c r="H182" s="161">
        <v>31.5</v>
      </c>
      <c r="I182" s="162"/>
      <c r="L182" s="158"/>
      <c r="M182" s="163"/>
      <c r="T182" s="164"/>
      <c r="AT182" s="159" t="s">
        <v>135</v>
      </c>
      <c r="AU182" s="159" t="s">
        <v>86</v>
      </c>
      <c r="AV182" s="12" t="s">
        <v>86</v>
      </c>
      <c r="AW182" s="12" t="s">
        <v>32</v>
      </c>
      <c r="AX182" s="12" t="s">
        <v>76</v>
      </c>
      <c r="AY182" s="159" t="s">
        <v>125</v>
      </c>
    </row>
    <row r="183" spans="2:65" s="13" customFormat="1" ht="10.199999999999999">
      <c r="B183" s="165"/>
      <c r="D183" s="155" t="s">
        <v>135</v>
      </c>
      <c r="E183" s="166" t="s">
        <v>1</v>
      </c>
      <c r="F183" s="167" t="s">
        <v>244</v>
      </c>
      <c r="H183" s="168">
        <v>31.5</v>
      </c>
      <c r="I183" s="169"/>
      <c r="L183" s="165"/>
      <c r="M183" s="170"/>
      <c r="T183" s="171"/>
      <c r="AT183" s="166" t="s">
        <v>135</v>
      </c>
      <c r="AU183" s="166" t="s">
        <v>86</v>
      </c>
      <c r="AV183" s="13" t="s">
        <v>138</v>
      </c>
      <c r="AW183" s="13" t="s">
        <v>32</v>
      </c>
      <c r="AX183" s="13" t="s">
        <v>84</v>
      </c>
      <c r="AY183" s="166" t="s">
        <v>125</v>
      </c>
    </row>
    <row r="184" spans="2:65" s="11" customFormat="1" ht="22.8" customHeight="1">
      <c r="B184" s="130"/>
      <c r="D184" s="131" t="s">
        <v>75</v>
      </c>
      <c r="E184" s="140" t="s">
        <v>138</v>
      </c>
      <c r="F184" s="140" t="s">
        <v>250</v>
      </c>
      <c r="I184" s="133"/>
      <c r="J184" s="141">
        <f>BK184</f>
        <v>0</v>
      </c>
      <c r="L184" s="130"/>
      <c r="M184" s="135"/>
      <c r="P184" s="136">
        <f>SUM(P185:P218)</f>
        <v>0</v>
      </c>
      <c r="R184" s="136">
        <f>SUM(R185:R218)</f>
        <v>1.5099954860223002</v>
      </c>
      <c r="T184" s="137">
        <f>SUM(T185:T218)</f>
        <v>0</v>
      </c>
      <c r="AR184" s="131" t="s">
        <v>84</v>
      </c>
      <c r="AT184" s="138" t="s">
        <v>75</v>
      </c>
      <c r="AU184" s="138" t="s">
        <v>84</v>
      </c>
      <c r="AY184" s="131" t="s">
        <v>125</v>
      </c>
      <c r="BK184" s="139">
        <f>SUM(BK185:BK218)</f>
        <v>0</v>
      </c>
    </row>
    <row r="185" spans="2:65" s="1" customFormat="1" ht="24.15" customHeight="1">
      <c r="B185" s="31"/>
      <c r="C185" s="142" t="s">
        <v>8</v>
      </c>
      <c r="D185" s="142" t="s">
        <v>127</v>
      </c>
      <c r="E185" s="143" t="s">
        <v>251</v>
      </c>
      <c r="F185" s="144" t="s">
        <v>252</v>
      </c>
      <c r="G185" s="145" t="s">
        <v>130</v>
      </c>
      <c r="H185" s="146">
        <v>28.103000000000002</v>
      </c>
      <c r="I185" s="147"/>
      <c r="J185" s="148">
        <f>ROUND(I185*H185,2)</f>
        <v>0</v>
      </c>
      <c r="K185" s="149"/>
      <c r="L185" s="31"/>
      <c r="M185" s="150" t="s">
        <v>1</v>
      </c>
      <c r="N185" s="113" t="s">
        <v>41</v>
      </c>
      <c r="P185" s="151">
        <f>O185*H185</f>
        <v>0</v>
      </c>
      <c r="Q185" s="151">
        <v>0</v>
      </c>
      <c r="R185" s="151">
        <f>Q185*H185</f>
        <v>0</v>
      </c>
      <c r="S185" s="151">
        <v>0</v>
      </c>
      <c r="T185" s="152">
        <f>S185*H185</f>
        <v>0</v>
      </c>
      <c r="AR185" s="153" t="s">
        <v>131</v>
      </c>
      <c r="AT185" s="153" t="s">
        <v>127</v>
      </c>
      <c r="AU185" s="153" t="s">
        <v>86</v>
      </c>
      <c r="AY185" s="16" t="s">
        <v>125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6" t="s">
        <v>84</v>
      </c>
      <c r="BK185" s="154">
        <f>ROUND(I185*H185,2)</f>
        <v>0</v>
      </c>
      <c r="BL185" s="16" t="s">
        <v>131</v>
      </c>
      <c r="BM185" s="153" t="s">
        <v>253</v>
      </c>
    </row>
    <row r="186" spans="2:65" s="1" customFormat="1" ht="48">
      <c r="B186" s="31"/>
      <c r="D186" s="155" t="s">
        <v>133</v>
      </c>
      <c r="F186" s="156" t="s">
        <v>254</v>
      </c>
      <c r="I186" s="115"/>
      <c r="L186" s="31"/>
      <c r="M186" s="157"/>
      <c r="T186" s="55"/>
      <c r="AT186" s="16" t="s">
        <v>133</v>
      </c>
      <c r="AU186" s="16" t="s">
        <v>86</v>
      </c>
    </row>
    <row r="187" spans="2:65" s="12" customFormat="1" ht="10.199999999999999">
      <c r="B187" s="158"/>
      <c r="D187" s="155" t="s">
        <v>135</v>
      </c>
      <c r="E187" s="159" t="s">
        <v>1</v>
      </c>
      <c r="F187" s="160" t="s">
        <v>255</v>
      </c>
      <c r="H187" s="161">
        <v>2.4079999999999999</v>
      </c>
      <c r="I187" s="162"/>
      <c r="L187" s="158"/>
      <c r="M187" s="163"/>
      <c r="T187" s="164"/>
      <c r="AT187" s="159" t="s">
        <v>135</v>
      </c>
      <c r="AU187" s="159" t="s">
        <v>86</v>
      </c>
      <c r="AV187" s="12" t="s">
        <v>86</v>
      </c>
      <c r="AW187" s="12" t="s">
        <v>32</v>
      </c>
      <c r="AX187" s="12" t="s">
        <v>76</v>
      </c>
      <c r="AY187" s="159" t="s">
        <v>125</v>
      </c>
    </row>
    <row r="188" spans="2:65" s="13" customFormat="1" ht="10.199999999999999">
      <c r="B188" s="165"/>
      <c r="D188" s="155" t="s">
        <v>135</v>
      </c>
      <c r="E188" s="166" t="s">
        <v>1</v>
      </c>
      <c r="F188" s="167" t="s">
        <v>256</v>
      </c>
      <c r="H188" s="168">
        <v>2.4079999999999999</v>
      </c>
      <c r="I188" s="169"/>
      <c r="L188" s="165"/>
      <c r="M188" s="170"/>
      <c r="T188" s="171"/>
      <c r="AT188" s="166" t="s">
        <v>135</v>
      </c>
      <c r="AU188" s="166" t="s">
        <v>86</v>
      </c>
      <c r="AV188" s="13" t="s">
        <v>138</v>
      </c>
      <c r="AW188" s="13" t="s">
        <v>32</v>
      </c>
      <c r="AX188" s="13" t="s">
        <v>76</v>
      </c>
      <c r="AY188" s="166" t="s">
        <v>125</v>
      </c>
    </row>
    <row r="189" spans="2:65" s="12" customFormat="1" ht="10.199999999999999">
      <c r="B189" s="158"/>
      <c r="D189" s="155" t="s">
        <v>135</v>
      </c>
      <c r="E189" s="159" t="s">
        <v>1</v>
      </c>
      <c r="F189" s="160" t="s">
        <v>257</v>
      </c>
      <c r="H189" s="161">
        <v>0.72</v>
      </c>
      <c r="I189" s="162"/>
      <c r="L189" s="158"/>
      <c r="M189" s="163"/>
      <c r="T189" s="164"/>
      <c r="AT189" s="159" t="s">
        <v>135</v>
      </c>
      <c r="AU189" s="159" t="s">
        <v>86</v>
      </c>
      <c r="AV189" s="12" t="s">
        <v>86</v>
      </c>
      <c r="AW189" s="12" t="s">
        <v>32</v>
      </c>
      <c r="AX189" s="12" t="s">
        <v>76</v>
      </c>
      <c r="AY189" s="159" t="s">
        <v>125</v>
      </c>
    </row>
    <row r="190" spans="2:65" s="13" customFormat="1" ht="20.399999999999999">
      <c r="B190" s="165"/>
      <c r="D190" s="155" t="s">
        <v>135</v>
      </c>
      <c r="E190" s="166" t="s">
        <v>1</v>
      </c>
      <c r="F190" s="167" t="s">
        <v>258</v>
      </c>
      <c r="H190" s="168">
        <v>0.72</v>
      </c>
      <c r="I190" s="169"/>
      <c r="L190" s="165"/>
      <c r="M190" s="170"/>
      <c r="T190" s="171"/>
      <c r="AT190" s="166" t="s">
        <v>135</v>
      </c>
      <c r="AU190" s="166" t="s">
        <v>86</v>
      </c>
      <c r="AV190" s="13" t="s">
        <v>138</v>
      </c>
      <c r="AW190" s="13" t="s">
        <v>32</v>
      </c>
      <c r="AX190" s="13" t="s">
        <v>76</v>
      </c>
      <c r="AY190" s="166" t="s">
        <v>125</v>
      </c>
    </row>
    <row r="191" spans="2:65" s="12" customFormat="1" ht="10.199999999999999">
      <c r="B191" s="158"/>
      <c r="D191" s="155" t="s">
        <v>135</v>
      </c>
      <c r="E191" s="159" t="s">
        <v>1</v>
      </c>
      <c r="F191" s="160" t="s">
        <v>259</v>
      </c>
      <c r="H191" s="161">
        <v>20.25</v>
      </c>
      <c r="I191" s="162"/>
      <c r="L191" s="158"/>
      <c r="M191" s="163"/>
      <c r="T191" s="164"/>
      <c r="AT191" s="159" t="s">
        <v>135</v>
      </c>
      <c r="AU191" s="159" t="s">
        <v>86</v>
      </c>
      <c r="AV191" s="12" t="s">
        <v>86</v>
      </c>
      <c r="AW191" s="12" t="s">
        <v>32</v>
      </c>
      <c r="AX191" s="12" t="s">
        <v>76</v>
      </c>
      <c r="AY191" s="159" t="s">
        <v>125</v>
      </c>
    </row>
    <row r="192" spans="2:65" s="13" customFormat="1" ht="30.6">
      <c r="B192" s="165"/>
      <c r="D192" s="155" t="s">
        <v>135</v>
      </c>
      <c r="E192" s="166" t="s">
        <v>1</v>
      </c>
      <c r="F192" s="167" t="s">
        <v>260</v>
      </c>
      <c r="H192" s="168">
        <v>20.25</v>
      </c>
      <c r="I192" s="169"/>
      <c r="L192" s="165"/>
      <c r="M192" s="170"/>
      <c r="T192" s="171"/>
      <c r="AT192" s="166" t="s">
        <v>135</v>
      </c>
      <c r="AU192" s="166" t="s">
        <v>86</v>
      </c>
      <c r="AV192" s="13" t="s">
        <v>138</v>
      </c>
      <c r="AW192" s="13" t="s">
        <v>32</v>
      </c>
      <c r="AX192" s="13" t="s">
        <v>76</v>
      </c>
      <c r="AY192" s="166" t="s">
        <v>125</v>
      </c>
    </row>
    <row r="193" spans="2:65" s="12" customFormat="1" ht="10.199999999999999">
      <c r="B193" s="158"/>
      <c r="D193" s="155" t="s">
        <v>135</v>
      </c>
      <c r="E193" s="159" t="s">
        <v>1</v>
      </c>
      <c r="F193" s="160" t="s">
        <v>261</v>
      </c>
      <c r="H193" s="161">
        <v>4.7249999999999996</v>
      </c>
      <c r="I193" s="162"/>
      <c r="L193" s="158"/>
      <c r="M193" s="163"/>
      <c r="T193" s="164"/>
      <c r="AT193" s="159" t="s">
        <v>135</v>
      </c>
      <c r="AU193" s="159" t="s">
        <v>86</v>
      </c>
      <c r="AV193" s="12" t="s">
        <v>86</v>
      </c>
      <c r="AW193" s="12" t="s">
        <v>32</v>
      </c>
      <c r="AX193" s="12" t="s">
        <v>76</v>
      </c>
      <c r="AY193" s="159" t="s">
        <v>125</v>
      </c>
    </row>
    <row r="194" spans="2:65" s="13" customFormat="1" ht="20.399999999999999">
      <c r="B194" s="165"/>
      <c r="D194" s="155" t="s">
        <v>135</v>
      </c>
      <c r="E194" s="166" t="s">
        <v>1</v>
      </c>
      <c r="F194" s="167" t="s">
        <v>262</v>
      </c>
      <c r="H194" s="168">
        <v>4.7249999999999996</v>
      </c>
      <c r="I194" s="169"/>
      <c r="L194" s="165"/>
      <c r="M194" s="170"/>
      <c r="T194" s="171"/>
      <c r="AT194" s="166" t="s">
        <v>135</v>
      </c>
      <c r="AU194" s="166" t="s">
        <v>86</v>
      </c>
      <c r="AV194" s="13" t="s">
        <v>138</v>
      </c>
      <c r="AW194" s="13" t="s">
        <v>32</v>
      </c>
      <c r="AX194" s="13" t="s">
        <v>76</v>
      </c>
      <c r="AY194" s="166" t="s">
        <v>125</v>
      </c>
    </row>
    <row r="195" spans="2:65" s="14" customFormat="1" ht="10.199999999999999">
      <c r="B195" s="172"/>
      <c r="D195" s="155" t="s">
        <v>135</v>
      </c>
      <c r="E195" s="173" t="s">
        <v>1</v>
      </c>
      <c r="F195" s="174" t="s">
        <v>144</v>
      </c>
      <c r="H195" s="175">
        <v>28.103000000000002</v>
      </c>
      <c r="I195" s="176"/>
      <c r="L195" s="172"/>
      <c r="M195" s="177"/>
      <c r="T195" s="178"/>
      <c r="AT195" s="173" t="s">
        <v>135</v>
      </c>
      <c r="AU195" s="173" t="s">
        <v>86</v>
      </c>
      <c r="AV195" s="14" t="s">
        <v>131</v>
      </c>
      <c r="AW195" s="14" t="s">
        <v>32</v>
      </c>
      <c r="AX195" s="14" t="s">
        <v>84</v>
      </c>
      <c r="AY195" s="173" t="s">
        <v>125</v>
      </c>
    </row>
    <row r="196" spans="2:65" s="1" customFormat="1" ht="24.15" customHeight="1">
      <c r="B196" s="31"/>
      <c r="C196" s="142" t="s">
        <v>263</v>
      </c>
      <c r="D196" s="142" t="s">
        <v>127</v>
      </c>
      <c r="E196" s="143" t="s">
        <v>264</v>
      </c>
      <c r="F196" s="144" t="s">
        <v>265</v>
      </c>
      <c r="G196" s="145" t="s">
        <v>181</v>
      </c>
      <c r="H196" s="146">
        <v>0.108</v>
      </c>
      <c r="I196" s="147"/>
      <c r="J196" s="148">
        <f>ROUND(I196*H196,2)</f>
        <v>0</v>
      </c>
      <c r="K196" s="149"/>
      <c r="L196" s="31"/>
      <c r="M196" s="150" t="s">
        <v>1</v>
      </c>
      <c r="N196" s="113" t="s">
        <v>41</v>
      </c>
      <c r="P196" s="151">
        <f>O196*H196</f>
        <v>0</v>
      </c>
      <c r="Q196" s="151">
        <v>1.0555969999999999</v>
      </c>
      <c r="R196" s="151">
        <f>Q196*H196</f>
        <v>0.11400447599999999</v>
      </c>
      <c r="S196" s="151">
        <v>0</v>
      </c>
      <c r="T196" s="152">
        <f>S196*H196</f>
        <v>0</v>
      </c>
      <c r="AR196" s="153" t="s">
        <v>131</v>
      </c>
      <c r="AT196" s="153" t="s">
        <v>127</v>
      </c>
      <c r="AU196" s="153" t="s">
        <v>86</v>
      </c>
      <c r="AY196" s="16" t="s">
        <v>125</v>
      </c>
      <c r="BE196" s="154">
        <f>IF(N196="základní",J196,0)</f>
        <v>0</v>
      </c>
      <c r="BF196" s="154">
        <f>IF(N196="snížená",J196,0)</f>
        <v>0</v>
      </c>
      <c r="BG196" s="154">
        <f>IF(N196="zákl. přenesená",J196,0)</f>
        <v>0</v>
      </c>
      <c r="BH196" s="154">
        <f>IF(N196="sníž. přenesená",J196,0)</f>
        <v>0</v>
      </c>
      <c r="BI196" s="154">
        <f>IF(N196="nulová",J196,0)</f>
        <v>0</v>
      </c>
      <c r="BJ196" s="16" t="s">
        <v>84</v>
      </c>
      <c r="BK196" s="154">
        <f>ROUND(I196*H196,2)</f>
        <v>0</v>
      </c>
      <c r="BL196" s="16" t="s">
        <v>131</v>
      </c>
      <c r="BM196" s="153" t="s">
        <v>266</v>
      </c>
    </row>
    <row r="197" spans="2:65" s="1" customFormat="1" ht="48">
      <c r="B197" s="31"/>
      <c r="D197" s="155" t="s">
        <v>133</v>
      </c>
      <c r="F197" s="156" t="s">
        <v>267</v>
      </c>
      <c r="I197" s="115"/>
      <c r="L197" s="31"/>
      <c r="M197" s="157"/>
      <c r="T197" s="55"/>
      <c r="AT197" s="16" t="s">
        <v>133</v>
      </c>
      <c r="AU197" s="16" t="s">
        <v>86</v>
      </c>
    </row>
    <row r="198" spans="2:65" s="12" customFormat="1" ht="10.199999999999999">
      <c r="B198" s="158"/>
      <c r="D198" s="155" t="s">
        <v>135</v>
      </c>
      <c r="E198" s="159" t="s">
        <v>1</v>
      </c>
      <c r="F198" s="160" t="s">
        <v>268</v>
      </c>
      <c r="H198" s="161">
        <v>0.108</v>
      </c>
      <c r="I198" s="162"/>
      <c r="L198" s="158"/>
      <c r="M198" s="163"/>
      <c r="T198" s="164"/>
      <c r="AT198" s="159" t="s">
        <v>135</v>
      </c>
      <c r="AU198" s="159" t="s">
        <v>86</v>
      </c>
      <c r="AV198" s="12" t="s">
        <v>86</v>
      </c>
      <c r="AW198" s="12" t="s">
        <v>32</v>
      </c>
      <c r="AX198" s="12" t="s">
        <v>76</v>
      </c>
      <c r="AY198" s="159" t="s">
        <v>125</v>
      </c>
    </row>
    <row r="199" spans="2:65" s="13" customFormat="1" ht="30.6">
      <c r="B199" s="165"/>
      <c r="D199" s="155" t="s">
        <v>135</v>
      </c>
      <c r="E199" s="166" t="s">
        <v>1</v>
      </c>
      <c r="F199" s="167" t="s">
        <v>269</v>
      </c>
      <c r="H199" s="168">
        <v>0.108</v>
      </c>
      <c r="I199" s="169"/>
      <c r="L199" s="165"/>
      <c r="M199" s="170"/>
      <c r="T199" s="171"/>
      <c r="AT199" s="166" t="s">
        <v>135</v>
      </c>
      <c r="AU199" s="166" t="s">
        <v>86</v>
      </c>
      <c r="AV199" s="13" t="s">
        <v>138</v>
      </c>
      <c r="AW199" s="13" t="s">
        <v>32</v>
      </c>
      <c r="AX199" s="13" t="s">
        <v>84</v>
      </c>
      <c r="AY199" s="166" t="s">
        <v>125</v>
      </c>
    </row>
    <row r="200" spans="2:65" s="1" customFormat="1" ht="24.15" customHeight="1">
      <c r="B200" s="31"/>
      <c r="C200" s="142" t="s">
        <v>270</v>
      </c>
      <c r="D200" s="142" t="s">
        <v>127</v>
      </c>
      <c r="E200" s="143" t="s">
        <v>271</v>
      </c>
      <c r="F200" s="144" t="s">
        <v>272</v>
      </c>
      <c r="G200" s="145" t="s">
        <v>181</v>
      </c>
      <c r="H200" s="146">
        <v>1.2330000000000001</v>
      </c>
      <c r="I200" s="147"/>
      <c r="J200" s="148">
        <f>ROUND(I200*H200,2)</f>
        <v>0</v>
      </c>
      <c r="K200" s="149"/>
      <c r="L200" s="31"/>
      <c r="M200" s="150" t="s">
        <v>1</v>
      </c>
      <c r="N200" s="113" t="s">
        <v>41</v>
      </c>
      <c r="P200" s="151">
        <f>O200*H200</f>
        <v>0</v>
      </c>
      <c r="Q200" s="151">
        <v>1.0395514030999999</v>
      </c>
      <c r="R200" s="151">
        <f>Q200*H200</f>
        <v>1.2817668800223001</v>
      </c>
      <c r="S200" s="151">
        <v>0</v>
      </c>
      <c r="T200" s="152">
        <f>S200*H200</f>
        <v>0</v>
      </c>
      <c r="AR200" s="153" t="s">
        <v>131</v>
      </c>
      <c r="AT200" s="153" t="s">
        <v>127</v>
      </c>
      <c r="AU200" s="153" t="s">
        <v>86</v>
      </c>
      <c r="AY200" s="16" t="s">
        <v>125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6" t="s">
        <v>84</v>
      </c>
      <c r="BK200" s="154">
        <f>ROUND(I200*H200,2)</f>
        <v>0</v>
      </c>
      <c r="BL200" s="16" t="s">
        <v>131</v>
      </c>
      <c r="BM200" s="153" t="s">
        <v>273</v>
      </c>
    </row>
    <row r="201" spans="2:65" s="1" customFormat="1" ht="57.6">
      <c r="B201" s="31"/>
      <c r="D201" s="155" t="s">
        <v>133</v>
      </c>
      <c r="F201" s="156" t="s">
        <v>274</v>
      </c>
      <c r="I201" s="115"/>
      <c r="L201" s="31"/>
      <c r="M201" s="157"/>
      <c r="T201" s="55"/>
      <c r="AT201" s="16" t="s">
        <v>133</v>
      </c>
      <c r="AU201" s="16" t="s">
        <v>86</v>
      </c>
    </row>
    <row r="202" spans="2:65" s="12" customFormat="1" ht="20.399999999999999">
      <c r="B202" s="158"/>
      <c r="D202" s="155" t="s">
        <v>135</v>
      </c>
      <c r="E202" s="159" t="s">
        <v>1</v>
      </c>
      <c r="F202" s="160" t="s">
        <v>275</v>
      </c>
      <c r="H202" s="161">
        <v>1.2330000000000001</v>
      </c>
      <c r="I202" s="162"/>
      <c r="L202" s="158"/>
      <c r="M202" s="163"/>
      <c r="T202" s="164"/>
      <c r="AT202" s="159" t="s">
        <v>135</v>
      </c>
      <c r="AU202" s="159" t="s">
        <v>86</v>
      </c>
      <c r="AV202" s="12" t="s">
        <v>86</v>
      </c>
      <c r="AW202" s="12" t="s">
        <v>32</v>
      </c>
      <c r="AX202" s="12" t="s">
        <v>76</v>
      </c>
      <c r="AY202" s="159" t="s">
        <v>125</v>
      </c>
    </row>
    <row r="203" spans="2:65" s="13" customFormat="1" ht="30.6">
      <c r="B203" s="165"/>
      <c r="D203" s="155" t="s">
        <v>135</v>
      </c>
      <c r="E203" s="166" t="s">
        <v>1</v>
      </c>
      <c r="F203" s="167" t="s">
        <v>276</v>
      </c>
      <c r="H203" s="168">
        <v>1.2330000000000001</v>
      </c>
      <c r="I203" s="169"/>
      <c r="L203" s="165"/>
      <c r="M203" s="170"/>
      <c r="T203" s="171"/>
      <c r="AT203" s="166" t="s">
        <v>135</v>
      </c>
      <c r="AU203" s="166" t="s">
        <v>86</v>
      </c>
      <c r="AV203" s="13" t="s">
        <v>138</v>
      </c>
      <c r="AW203" s="13" t="s">
        <v>32</v>
      </c>
      <c r="AX203" s="13" t="s">
        <v>76</v>
      </c>
      <c r="AY203" s="166" t="s">
        <v>125</v>
      </c>
    </row>
    <row r="204" spans="2:65" s="14" customFormat="1" ht="10.199999999999999">
      <c r="B204" s="172"/>
      <c r="D204" s="155" t="s">
        <v>135</v>
      </c>
      <c r="E204" s="173" t="s">
        <v>1</v>
      </c>
      <c r="F204" s="174" t="s">
        <v>144</v>
      </c>
      <c r="H204" s="175">
        <v>1.2330000000000001</v>
      </c>
      <c r="I204" s="176"/>
      <c r="L204" s="172"/>
      <c r="M204" s="177"/>
      <c r="T204" s="178"/>
      <c r="AT204" s="173" t="s">
        <v>135</v>
      </c>
      <c r="AU204" s="173" t="s">
        <v>86</v>
      </c>
      <c r="AV204" s="14" t="s">
        <v>131</v>
      </c>
      <c r="AW204" s="14" t="s">
        <v>32</v>
      </c>
      <c r="AX204" s="14" t="s">
        <v>84</v>
      </c>
      <c r="AY204" s="173" t="s">
        <v>125</v>
      </c>
    </row>
    <row r="205" spans="2:65" s="1" customFormat="1" ht="24.15" customHeight="1">
      <c r="B205" s="31"/>
      <c r="C205" s="142" t="s">
        <v>277</v>
      </c>
      <c r="D205" s="142" t="s">
        <v>127</v>
      </c>
      <c r="E205" s="143" t="s">
        <v>278</v>
      </c>
      <c r="F205" s="144" t="s">
        <v>279</v>
      </c>
      <c r="G205" s="145" t="s">
        <v>223</v>
      </c>
      <c r="H205" s="146">
        <v>34.049999999999997</v>
      </c>
      <c r="I205" s="147"/>
      <c r="J205" s="148">
        <f>ROUND(I205*H205,2)</f>
        <v>0</v>
      </c>
      <c r="K205" s="149"/>
      <c r="L205" s="31"/>
      <c r="M205" s="150" t="s">
        <v>1</v>
      </c>
      <c r="N205" s="113" t="s">
        <v>41</v>
      </c>
      <c r="P205" s="151">
        <f>O205*H205</f>
        <v>0</v>
      </c>
      <c r="Q205" s="151">
        <v>3.3546000000000001E-3</v>
      </c>
      <c r="R205" s="151">
        <f>Q205*H205</f>
        <v>0.11422412999999999</v>
      </c>
      <c r="S205" s="151">
        <v>0</v>
      </c>
      <c r="T205" s="152">
        <f>S205*H205</f>
        <v>0</v>
      </c>
      <c r="AR205" s="153" t="s">
        <v>131</v>
      </c>
      <c r="AT205" s="153" t="s">
        <v>127</v>
      </c>
      <c r="AU205" s="153" t="s">
        <v>86</v>
      </c>
      <c r="AY205" s="16" t="s">
        <v>125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6" t="s">
        <v>84</v>
      </c>
      <c r="BK205" s="154">
        <f>ROUND(I205*H205,2)</f>
        <v>0</v>
      </c>
      <c r="BL205" s="16" t="s">
        <v>131</v>
      </c>
      <c r="BM205" s="153" t="s">
        <v>280</v>
      </c>
    </row>
    <row r="206" spans="2:65" s="1" customFormat="1" ht="19.2">
      <c r="B206" s="31"/>
      <c r="D206" s="155" t="s">
        <v>133</v>
      </c>
      <c r="F206" s="156" t="s">
        <v>281</v>
      </c>
      <c r="I206" s="115"/>
      <c r="L206" s="31"/>
      <c r="M206" s="157"/>
      <c r="T206" s="55"/>
      <c r="AT206" s="16" t="s">
        <v>133</v>
      </c>
      <c r="AU206" s="16" t="s">
        <v>86</v>
      </c>
    </row>
    <row r="207" spans="2:65" s="12" customFormat="1" ht="10.199999999999999">
      <c r="B207" s="158"/>
      <c r="D207" s="155" t="s">
        <v>135</v>
      </c>
      <c r="E207" s="159" t="s">
        <v>1</v>
      </c>
      <c r="F207" s="160" t="s">
        <v>282</v>
      </c>
      <c r="H207" s="161">
        <v>15.15</v>
      </c>
      <c r="I207" s="162"/>
      <c r="L207" s="158"/>
      <c r="M207" s="163"/>
      <c r="T207" s="164"/>
      <c r="AT207" s="159" t="s">
        <v>135</v>
      </c>
      <c r="AU207" s="159" t="s">
        <v>86</v>
      </c>
      <c r="AV207" s="12" t="s">
        <v>86</v>
      </c>
      <c r="AW207" s="12" t="s">
        <v>32</v>
      </c>
      <c r="AX207" s="12" t="s">
        <v>76</v>
      </c>
      <c r="AY207" s="159" t="s">
        <v>125</v>
      </c>
    </row>
    <row r="208" spans="2:65" s="13" customFormat="1" ht="10.199999999999999">
      <c r="B208" s="165"/>
      <c r="D208" s="155" t="s">
        <v>135</v>
      </c>
      <c r="E208" s="166" t="s">
        <v>1</v>
      </c>
      <c r="F208" s="167" t="s">
        <v>283</v>
      </c>
      <c r="H208" s="168">
        <v>15.15</v>
      </c>
      <c r="I208" s="169"/>
      <c r="L208" s="165"/>
      <c r="M208" s="170"/>
      <c r="T208" s="171"/>
      <c r="AT208" s="166" t="s">
        <v>135</v>
      </c>
      <c r="AU208" s="166" t="s">
        <v>86</v>
      </c>
      <c r="AV208" s="13" t="s">
        <v>138</v>
      </c>
      <c r="AW208" s="13" t="s">
        <v>32</v>
      </c>
      <c r="AX208" s="13" t="s">
        <v>76</v>
      </c>
      <c r="AY208" s="166" t="s">
        <v>125</v>
      </c>
    </row>
    <row r="209" spans="2:65" s="12" customFormat="1" ht="10.199999999999999">
      <c r="B209" s="158"/>
      <c r="D209" s="155" t="s">
        <v>135</v>
      </c>
      <c r="E209" s="159" t="s">
        <v>1</v>
      </c>
      <c r="F209" s="160" t="s">
        <v>284</v>
      </c>
      <c r="H209" s="161">
        <v>18.899999999999999</v>
      </c>
      <c r="I209" s="162"/>
      <c r="L209" s="158"/>
      <c r="M209" s="163"/>
      <c r="T209" s="164"/>
      <c r="AT209" s="159" t="s">
        <v>135</v>
      </c>
      <c r="AU209" s="159" t="s">
        <v>86</v>
      </c>
      <c r="AV209" s="12" t="s">
        <v>86</v>
      </c>
      <c r="AW209" s="12" t="s">
        <v>32</v>
      </c>
      <c r="AX209" s="12" t="s">
        <v>76</v>
      </c>
      <c r="AY209" s="159" t="s">
        <v>125</v>
      </c>
    </row>
    <row r="210" spans="2:65" s="13" customFormat="1" ht="10.199999999999999">
      <c r="B210" s="165"/>
      <c r="D210" s="155" t="s">
        <v>135</v>
      </c>
      <c r="E210" s="166" t="s">
        <v>1</v>
      </c>
      <c r="F210" s="167" t="s">
        <v>285</v>
      </c>
      <c r="H210" s="168">
        <v>18.899999999999999</v>
      </c>
      <c r="I210" s="169"/>
      <c r="L210" s="165"/>
      <c r="M210" s="170"/>
      <c r="T210" s="171"/>
      <c r="AT210" s="166" t="s">
        <v>135</v>
      </c>
      <c r="AU210" s="166" t="s">
        <v>86</v>
      </c>
      <c r="AV210" s="13" t="s">
        <v>138</v>
      </c>
      <c r="AW210" s="13" t="s">
        <v>32</v>
      </c>
      <c r="AX210" s="13" t="s">
        <v>76</v>
      </c>
      <c r="AY210" s="166" t="s">
        <v>125</v>
      </c>
    </row>
    <row r="211" spans="2:65" s="14" customFormat="1" ht="10.199999999999999">
      <c r="B211" s="172"/>
      <c r="D211" s="155" t="s">
        <v>135</v>
      </c>
      <c r="E211" s="173" t="s">
        <v>1</v>
      </c>
      <c r="F211" s="174" t="s">
        <v>144</v>
      </c>
      <c r="H211" s="175">
        <v>34.049999999999997</v>
      </c>
      <c r="I211" s="176"/>
      <c r="L211" s="172"/>
      <c r="M211" s="177"/>
      <c r="T211" s="178"/>
      <c r="AT211" s="173" t="s">
        <v>135</v>
      </c>
      <c r="AU211" s="173" t="s">
        <v>86</v>
      </c>
      <c r="AV211" s="14" t="s">
        <v>131</v>
      </c>
      <c r="AW211" s="14" t="s">
        <v>32</v>
      </c>
      <c r="AX211" s="14" t="s">
        <v>84</v>
      </c>
      <c r="AY211" s="173" t="s">
        <v>125</v>
      </c>
    </row>
    <row r="212" spans="2:65" s="1" customFormat="1" ht="24.15" customHeight="1">
      <c r="B212" s="31"/>
      <c r="C212" s="142" t="s">
        <v>286</v>
      </c>
      <c r="D212" s="142" t="s">
        <v>127</v>
      </c>
      <c r="E212" s="143" t="s">
        <v>287</v>
      </c>
      <c r="F212" s="144" t="s">
        <v>288</v>
      </c>
      <c r="G212" s="145" t="s">
        <v>223</v>
      </c>
      <c r="H212" s="146">
        <v>34.049999999999997</v>
      </c>
      <c r="I212" s="147"/>
      <c r="J212" s="148">
        <f>ROUND(I212*H212,2)</f>
        <v>0</v>
      </c>
      <c r="K212" s="149"/>
      <c r="L212" s="31"/>
      <c r="M212" s="150" t="s">
        <v>1</v>
      </c>
      <c r="N212" s="113" t="s">
        <v>41</v>
      </c>
      <c r="P212" s="151">
        <f>O212*H212</f>
        <v>0</v>
      </c>
      <c r="Q212" s="151">
        <v>0</v>
      </c>
      <c r="R212" s="151">
        <f>Q212*H212</f>
        <v>0</v>
      </c>
      <c r="S212" s="151">
        <v>0</v>
      </c>
      <c r="T212" s="152">
        <f>S212*H212</f>
        <v>0</v>
      </c>
      <c r="AR212" s="153" t="s">
        <v>131</v>
      </c>
      <c r="AT212" s="153" t="s">
        <v>127</v>
      </c>
      <c r="AU212" s="153" t="s">
        <v>86</v>
      </c>
      <c r="AY212" s="16" t="s">
        <v>125</v>
      </c>
      <c r="BE212" s="154">
        <f>IF(N212="základní",J212,0)</f>
        <v>0</v>
      </c>
      <c r="BF212" s="154">
        <f>IF(N212="snížená",J212,0)</f>
        <v>0</v>
      </c>
      <c r="BG212" s="154">
        <f>IF(N212="zákl. přenesená",J212,0)</f>
        <v>0</v>
      </c>
      <c r="BH212" s="154">
        <f>IF(N212="sníž. přenesená",J212,0)</f>
        <v>0</v>
      </c>
      <c r="BI212" s="154">
        <f>IF(N212="nulová",J212,0)</f>
        <v>0</v>
      </c>
      <c r="BJ212" s="16" t="s">
        <v>84</v>
      </c>
      <c r="BK212" s="154">
        <f>ROUND(I212*H212,2)</f>
        <v>0</v>
      </c>
      <c r="BL212" s="16" t="s">
        <v>131</v>
      </c>
      <c r="BM212" s="153" t="s">
        <v>289</v>
      </c>
    </row>
    <row r="213" spans="2:65" s="1" customFormat="1" ht="19.2">
      <c r="B213" s="31"/>
      <c r="D213" s="155" t="s">
        <v>133</v>
      </c>
      <c r="F213" s="156" t="s">
        <v>290</v>
      </c>
      <c r="I213" s="115"/>
      <c r="L213" s="31"/>
      <c r="M213" s="157"/>
      <c r="T213" s="55"/>
      <c r="AT213" s="16" t="s">
        <v>133</v>
      </c>
      <c r="AU213" s="16" t="s">
        <v>86</v>
      </c>
    </row>
    <row r="214" spans="2:65" s="12" customFormat="1" ht="10.199999999999999">
      <c r="B214" s="158"/>
      <c r="D214" s="155" t="s">
        <v>135</v>
      </c>
      <c r="E214" s="159" t="s">
        <v>1</v>
      </c>
      <c r="F214" s="160" t="s">
        <v>282</v>
      </c>
      <c r="H214" s="161">
        <v>15.15</v>
      </c>
      <c r="I214" s="162"/>
      <c r="L214" s="158"/>
      <c r="M214" s="163"/>
      <c r="T214" s="164"/>
      <c r="AT214" s="159" t="s">
        <v>135</v>
      </c>
      <c r="AU214" s="159" t="s">
        <v>86</v>
      </c>
      <c r="AV214" s="12" t="s">
        <v>86</v>
      </c>
      <c r="AW214" s="12" t="s">
        <v>32</v>
      </c>
      <c r="AX214" s="12" t="s">
        <v>76</v>
      </c>
      <c r="AY214" s="159" t="s">
        <v>125</v>
      </c>
    </row>
    <row r="215" spans="2:65" s="13" customFormat="1" ht="10.199999999999999">
      <c r="B215" s="165"/>
      <c r="D215" s="155" t="s">
        <v>135</v>
      </c>
      <c r="E215" s="166" t="s">
        <v>1</v>
      </c>
      <c r="F215" s="167" t="s">
        <v>283</v>
      </c>
      <c r="H215" s="168">
        <v>15.15</v>
      </c>
      <c r="I215" s="169"/>
      <c r="L215" s="165"/>
      <c r="M215" s="170"/>
      <c r="T215" s="171"/>
      <c r="AT215" s="166" t="s">
        <v>135</v>
      </c>
      <c r="AU215" s="166" t="s">
        <v>86</v>
      </c>
      <c r="AV215" s="13" t="s">
        <v>138</v>
      </c>
      <c r="AW215" s="13" t="s">
        <v>32</v>
      </c>
      <c r="AX215" s="13" t="s">
        <v>76</v>
      </c>
      <c r="AY215" s="166" t="s">
        <v>125</v>
      </c>
    </row>
    <row r="216" spans="2:65" s="12" customFormat="1" ht="10.199999999999999">
      <c r="B216" s="158"/>
      <c r="D216" s="155" t="s">
        <v>135</v>
      </c>
      <c r="E216" s="159" t="s">
        <v>1</v>
      </c>
      <c r="F216" s="160" t="s">
        <v>284</v>
      </c>
      <c r="H216" s="161">
        <v>18.899999999999999</v>
      </c>
      <c r="I216" s="162"/>
      <c r="L216" s="158"/>
      <c r="M216" s="163"/>
      <c r="T216" s="164"/>
      <c r="AT216" s="159" t="s">
        <v>135</v>
      </c>
      <c r="AU216" s="159" t="s">
        <v>86</v>
      </c>
      <c r="AV216" s="12" t="s">
        <v>86</v>
      </c>
      <c r="AW216" s="12" t="s">
        <v>32</v>
      </c>
      <c r="AX216" s="12" t="s">
        <v>76</v>
      </c>
      <c r="AY216" s="159" t="s">
        <v>125</v>
      </c>
    </row>
    <row r="217" spans="2:65" s="13" customFormat="1" ht="10.199999999999999">
      <c r="B217" s="165"/>
      <c r="D217" s="155" t="s">
        <v>135</v>
      </c>
      <c r="E217" s="166" t="s">
        <v>1</v>
      </c>
      <c r="F217" s="167" t="s">
        <v>285</v>
      </c>
      <c r="H217" s="168">
        <v>18.899999999999999</v>
      </c>
      <c r="I217" s="169"/>
      <c r="L217" s="165"/>
      <c r="M217" s="170"/>
      <c r="T217" s="171"/>
      <c r="AT217" s="166" t="s">
        <v>135</v>
      </c>
      <c r="AU217" s="166" t="s">
        <v>86</v>
      </c>
      <c r="AV217" s="13" t="s">
        <v>138</v>
      </c>
      <c r="AW217" s="13" t="s">
        <v>32</v>
      </c>
      <c r="AX217" s="13" t="s">
        <v>76</v>
      </c>
      <c r="AY217" s="166" t="s">
        <v>125</v>
      </c>
    </row>
    <row r="218" spans="2:65" s="14" customFormat="1" ht="10.199999999999999">
      <c r="B218" s="172"/>
      <c r="D218" s="155" t="s">
        <v>135</v>
      </c>
      <c r="E218" s="173" t="s">
        <v>1</v>
      </c>
      <c r="F218" s="174" t="s">
        <v>144</v>
      </c>
      <c r="H218" s="175">
        <v>34.049999999999997</v>
      </c>
      <c r="I218" s="176"/>
      <c r="L218" s="172"/>
      <c r="M218" s="177"/>
      <c r="T218" s="178"/>
      <c r="AT218" s="173" t="s">
        <v>135</v>
      </c>
      <c r="AU218" s="173" t="s">
        <v>86</v>
      </c>
      <c r="AV218" s="14" t="s">
        <v>131</v>
      </c>
      <c r="AW218" s="14" t="s">
        <v>32</v>
      </c>
      <c r="AX218" s="14" t="s">
        <v>84</v>
      </c>
      <c r="AY218" s="173" t="s">
        <v>125</v>
      </c>
    </row>
    <row r="219" spans="2:65" s="11" customFormat="1" ht="22.8" customHeight="1">
      <c r="B219" s="130"/>
      <c r="D219" s="131" t="s">
        <v>75</v>
      </c>
      <c r="E219" s="140" t="s">
        <v>131</v>
      </c>
      <c r="F219" s="140" t="s">
        <v>291</v>
      </c>
      <c r="I219" s="133"/>
      <c r="J219" s="141">
        <f>BK219</f>
        <v>0</v>
      </c>
      <c r="L219" s="130"/>
      <c r="M219" s="135"/>
      <c r="P219" s="136">
        <f>SUM(P220:P268)</f>
        <v>0</v>
      </c>
      <c r="R219" s="136">
        <f>SUM(R220:R268)</f>
        <v>470.42055453</v>
      </c>
      <c r="T219" s="137">
        <f>SUM(T220:T268)</f>
        <v>0</v>
      </c>
      <c r="AR219" s="131" t="s">
        <v>84</v>
      </c>
      <c r="AT219" s="138" t="s">
        <v>75</v>
      </c>
      <c r="AU219" s="138" t="s">
        <v>84</v>
      </c>
      <c r="AY219" s="131" t="s">
        <v>125</v>
      </c>
      <c r="BK219" s="139">
        <f>SUM(BK220:BK268)</f>
        <v>0</v>
      </c>
    </row>
    <row r="220" spans="2:65" s="1" customFormat="1" ht="24.15" customHeight="1">
      <c r="B220" s="31"/>
      <c r="C220" s="142" t="s">
        <v>292</v>
      </c>
      <c r="D220" s="142" t="s">
        <v>127</v>
      </c>
      <c r="E220" s="143" t="s">
        <v>293</v>
      </c>
      <c r="F220" s="144" t="s">
        <v>294</v>
      </c>
      <c r="G220" s="145" t="s">
        <v>223</v>
      </c>
      <c r="H220" s="146">
        <v>93.974999999999994</v>
      </c>
      <c r="I220" s="147"/>
      <c r="J220" s="148">
        <f>ROUND(I220*H220,2)</f>
        <v>0</v>
      </c>
      <c r="K220" s="149"/>
      <c r="L220" s="31"/>
      <c r="M220" s="150" t="s">
        <v>1</v>
      </c>
      <c r="N220" s="113" t="s">
        <v>41</v>
      </c>
      <c r="P220" s="151">
        <f>O220*H220</f>
        <v>0</v>
      </c>
      <c r="Q220" s="151">
        <v>0.49562400000000001</v>
      </c>
      <c r="R220" s="151">
        <f>Q220*H220</f>
        <v>46.576265399999997</v>
      </c>
      <c r="S220" s="151">
        <v>0</v>
      </c>
      <c r="T220" s="152">
        <f>S220*H220</f>
        <v>0</v>
      </c>
      <c r="AR220" s="153" t="s">
        <v>131</v>
      </c>
      <c r="AT220" s="153" t="s">
        <v>127</v>
      </c>
      <c r="AU220" s="153" t="s">
        <v>86</v>
      </c>
      <c r="AY220" s="16" t="s">
        <v>125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6" t="s">
        <v>84</v>
      </c>
      <c r="BK220" s="154">
        <f>ROUND(I220*H220,2)</f>
        <v>0</v>
      </c>
      <c r="BL220" s="16" t="s">
        <v>131</v>
      </c>
      <c r="BM220" s="153" t="s">
        <v>295</v>
      </c>
    </row>
    <row r="221" spans="2:65" s="1" customFormat="1" ht="19.2">
      <c r="B221" s="31"/>
      <c r="D221" s="155" t="s">
        <v>133</v>
      </c>
      <c r="F221" s="156" t="s">
        <v>296</v>
      </c>
      <c r="I221" s="115"/>
      <c r="L221" s="31"/>
      <c r="M221" s="157"/>
      <c r="T221" s="55"/>
      <c r="AT221" s="16" t="s">
        <v>133</v>
      </c>
      <c r="AU221" s="16" t="s">
        <v>86</v>
      </c>
    </row>
    <row r="222" spans="2:65" s="12" customFormat="1" ht="10.199999999999999">
      <c r="B222" s="158"/>
      <c r="D222" s="155" t="s">
        <v>135</v>
      </c>
      <c r="E222" s="159" t="s">
        <v>1</v>
      </c>
      <c r="F222" s="160" t="s">
        <v>297</v>
      </c>
      <c r="H222" s="161">
        <v>80.5</v>
      </c>
      <c r="I222" s="162"/>
      <c r="L222" s="158"/>
      <c r="M222" s="163"/>
      <c r="T222" s="164"/>
      <c r="AT222" s="159" t="s">
        <v>135</v>
      </c>
      <c r="AU222" s="159" t="s">
        <v>86</v>
      </c>
      <c r="AV222" s="12" t="s">
        <v>86</v>
      </c>
      <c r="AW222" s="12" t="s">
        <v>32</v>
      </c>
      <c r="AX222" s="12" t="s">
        <v>76</v>
      </c>
      <c r="AY222" s="159" t="s">
        <v>125</v>
      </c>
    </row>
    <row r="223" spans="2:65" s="13" customFormat="1" ht="10.199999999999999">
      <c r="B223" s="165"/>
      <c r="D223" s="155" t="s">
        <v>135</v>
      </c>
      <c r="E223" s="166" t="s">
        <v>1</v>
      </c>
      <c r="F223" s="167" t="s">
        <v>298</v>
      </c>
      <c r="H223" s="168">
        <v>80.5</v>
      </c>
      <c r="I223" s="169"/>
      <c r="L223" s="165"/>
      <c r="M223" s="170"/>
      <c r="T223" s="171"/>
      <c r="AT223" s="166" t="s">
        <v>135</v>
      </c>
      <c r="AU223" s="166" t="s">
        <v>86</v>
      </c>
      <c r="AV223" s="13" t="s">
        <v>138</v>
      </c>
      <c r="AW223" s="13" t="s">
        <v>32</v>
      </c>
      <c r="AX223" s="13" t="s">
        <v>76</v>
      </c>
      <c r="AY223" s="166" t="s">
        <v>125</v>
      </c>
    </row>
    <row r="224" spans="2:65" s="12" customFormat="1" ht="10.199999999999999">
      <c r="B224" s="158"/>
      <c r="D224" s="155" t="s">
        <v>135</v>
      </c>
      <c r="E224" s="159" t="s">
        <v>1</v>
      </c>
      <c r="F224" s="160" t="s">
        <v>299</v>
      </c>
      <c r="H224" s="161">
        <v>2.1</v>
      </c>
      <c r="I224" s="162"/>
      <c r="L224" s="158"/>
      <c r="M224" s="163"/>
      <c r="T224" s="164"/>
      <c r="AT224" s="159" t="s">
        <v>135</v>
      </c>
      <c r="AU224" s="159" t="s">
        <v>86</v>
      </c>
      <c r="AV224" s="12" t="s">
        <v>86</v>
      </c>
      <c r="AW224" s="12" t="s">
        <v>32</v>
      </c>
      <c r="AX224" s="12" t="s">
        <v>76</v>
      </c>
      <c r="AY224" s="159" t="s">
        <v>125</v>
      </c>
    </row>
    <row r="225" spans="2:65" s="13" customFormat="1" ht="10.199999999999999">
      <c r="B225" s="165"/>
      <c r="D225" s="155" t="s">
        <v>135</v>
      </c>
      <c r="E225" s="166" t="s">
        <v>1</v>
      </c>
      <c r="F225" s="167" t="s">
        <v>300</v>
      </c>
      <c r="H225" s="168">
        <v>2.1</v>
      </c>
      <c r="I225" s="169"/>
      <c r="L225" s="165"/>
      <c r="M225" s="170"/>
      <c r="T225" s="171"/>
      <c r="AT225" s="166" t="s">
        <v>135</v>
      </c>
      <c r="AU225" s="166" t="s">
        <v>86</v>
      </c>
      <c r="AV225" s="13" t="s">
        <v>138</v>
      </c>
      <c r="AW225" s="13" t="s">
        <v>32</v>
      </c>
      <c r="AX225" s="13" t="s">
        <v>76</v>
      </c>
      <c r="AY225" s="166" t="s">
        <v>125</v>
      </c>
    </row>
    <row r="226" spans="2:65" s="12" customFormat="1" ht="10.199999999999999">
      <c r="B226" s="158"/>
      <c r="D226" s="155" t="s">
        <v>135</v>
      </c>
      <c r="E226" s="159" t="s">
        <v>1</v>
      </c>
      <c r="F226" s="160" t="s">
        <v>301</v>
      </c>
      <c r="H226" s="161">
        <v>11.375</v>
      </c>
      <c r="I226" s="162"/>
      <c r="L226" s="158"/>
      <c r="M226" s="163"/>
      <c r="T226" s="164"/>
      <c r="AT226" s="159" t="s">
        <v>135</v>
      </c>
      <c r="AU226" s="159" t="s">
        <v>86</v>
      </c>
      <c r="AV226" s="12" t="s">
        <v>86</v>
      </c>
      <c r="AW226" s="12" t="s">
        <v>32</v>
      </c>
      <c r="AX226" s="12" t="s">
        <v>76</v>
      </c>
      <c r="AY226" s="159" t="s">
        <v>125</v>
      </c>
    </row>
    <row r="227" spans="2:65" s="13" customFormat="1" ht="10.199999999999999">
      <c r="B227" s="165"/>
      <c r="D227" s="155" t="s">
        <v>135</v>
      </c>
      <c r="E227" s="166" t="s">
        <v>1</v>
      </c>
      <c r="F227" s="167" t="s">
        <v>302</v>
      </c>
      <c r="H227" s="168">
        <v>11.375</v>
      </c>
      <c r="I227" s="169"/>
      <c r="L227" s="165"/>
      <c r="M227" s="170"/>
      <c r="T227" s="171"/>
      <c r="AT227" s="166" t="s">
        <v>135</v>
      </c>
      <c r="AU227" s="166" t="s">
        <v>86</v>
      </c>
      <c r="AV227" s="13" t="s">
        <v>138</v>
      </c>
      <c r="AW227" s="13" t="s">
        <v>32</v>
      </c>
      <c r="AX227" s="13" t="s">
        <v>76</v>
      </c>
      <c r="AY227" s="166" t="s">
        <v>125</v>
      </c>
    </row>
    <row r="228" spans="2:65" s="14" customFormat="1" ht="10.199999999999999">
      <c r="B228" s="172"/>
      <c r="D228" s="155" t="s">
        <v>135</v>
      </c>
      <c r="E228" s="173" t="s">
        <v>1</v>
      </c>
      <c r="F228" s="174" t="s">
        <v>144</v>
      </c>
      <c r="H228" s="175">
        <v>93.974999999999994</v>
      </c>
      <c r="I228" s="176"/>
      <c r="L228" s="172"/>
      <c r="M228" s="177"/>
      <c r="T228" s="178"/>
      <c r="AT228" s="173" t="s">
        <v>135</v>
      </c>
      <c r="AU228" s="173" t="s">
        <v>86</v>
      </c>
      <c r="AV228" s="14" t="s">
        <v>131</v>
      </c>
      <c r="AW228" s="14" t="s">
        <v>32</v>
      </c>
      <c r="AX228" s="14" t="s">
        <v>84</v>
      </c>
      <c r="AY228" s="173" t="s">
        <v>125</v>
      </c>
    </row>
    <row r="229" spans="2:65" s="1" customFormat="1" ht="24.15" customHeight="1">
      <c r="B229" s="31"/>
      <c r="C229" s="142" t="s">
        <v>303</v>
      </c>
      <c r="D229" s="142" t="s">
        <v>127</v>
      </c>
      <c r="E229" s="143" t="s">
        <v>304</v>
      </c>
      <c r="F229" s="144" t="s">
        <v>305</v>
      </c>
      <c r="G229" s="145" t="s">
        <v>223</v>
      </c>
      <c r="H229" s="146">
        <v>80.5</v>
      </c>
      <c r="I229" s="147"/>
      <c r="J229" s="148">
        <f>ROUND(I229*H229,2)</f>
        <v>0</v>
      </c>
      <c r="K229" s="149"/>
      <c r="L229" s="31"/>
      <c r="M229" s="150" t="s">
        <v>1</v>
      </c>
      <c r="N229" s="113" t="s">
        <v>41</v>
      </c>
      <c r="P229" s="151">
        <f>O229*H229</f>
        <v>0</v>
      </c>
      <c r="Q229" s="151">
        <v>0</v>
      </c>
      <c r="R229" s="151">
        <f>Q229*H229</f>
        <v>0</v>
      </c>
      <c r="S229" s="151">
        <v>0</v>
      </c>
      <c r="T229" s="152">
        <f>S229*H229</f>
        <v>0</v>
      </c>
      <c r="AR229" s="153" t="s">
        <v>131</v>
      </c>
      <c r="AT229" s="153" t="s">
        <v>127</v>
      </c>
      <c r="AU229" s="153" t="s">
        <v>86</v>
      </c>
      <c r="AY229" s="16" t="s">
        <v>125</v>
      </c>
      <c r="BE229" s="154">
        <f>IF(N229="základní",J229,0)</f>
        <v>0</v>
      </c>
      <c r="BF229" s="154">
        <f>IF(N229="snížená",J229,0)</f>
        <v>0</v>
      </c>
      <c r="BG229" s="154">
        <f>IF(N229="zákl. přenesená",J229,0)</f>
        <v>0</v>
      </c>
      <c r="BH229" s="154">
        <f>IF(N229="sníž. přenesená",J229,0)</f>
        <v>0</v>
      </c>
      <c r="BI229" s="154">
        <f>IF(N229="nulová",J229,0)</f>
        <v>0</v>
      </c>
      <c r="BJ229" s="16" t="s">
        <v>84</v>
      </c>
      <c r="BK229" s="154">
        <f>ROUND(I229*H229,2)</f>
        <v>0</v>
      </c>
      <c r="BL229" s="16" t="s">
        <v>131</v>
      </c>
      <c r="BM229" s="153" t="s">
        <v>306</v>
      </c>
    </row>
    <row r="230" spans="2:65" s="1" customFormat="1" ht="19.2">
      <c r="B230" s="31"/>
      <c r="D230" s="155" t="s">
        <v>133</v>
      </c>
      <c r="F230" s="156" t="s">
        <v>307</v>
      </c>
      <c r="I230" s="115"/>
      <c r="L230" s="31"/>
      <c r="M230" s="157"/>
      <c r="T230" s="55"/>
      <c r="AT230" s="16" t="s">
        <v>133</v>
      </c>
      <c r="AU230" s="16" t="s">
        <v>86</v>
      </c>
    </row>
    <row r="231" spans="2:65" s="12" customFormat="1" ht="10.199999999999999">
      <c r="B231" s="158"/>
      <c r="D231" s="155" t="s">
        <v>135</v>
      </c>
      <c r="E231" s="159" t="s">
        <v>1</v>
      </c>
      <c r="F231" s="160" t="s">
        <v>297</v>
      </c>
      <c r="H231" s="161">
        <v>80.5</v>
      </c>
      <c r="I231" s="162"/>
      <c r="L231" s="158"/>
      <c r="M231" s="163"/>
      <c r="T231" s="164"/>
      <c r="AT231" s="159" t="s">
        <v>135</v>
      </c>
      <c r="AU231" s="159" t="s">
        <v>86</v>
      </c>
      <c r="AV231" s="12" t="s">
        <v>86</v>
      </c>
      <c r="AW231" s="12" t="s">
        <v>32</v>
      </c>
      <c r="AX231" s="12" t="s">
        <v>76</v>
      </c>
      <c r="AY231" s="159" t="s">
        <v>125</v>
      </c>
    </row>
    <row r="232" spans="2:65" s="13" customFormat="1" ht="20.399999999999999">
      <c r="B232" s="165"/>
      <c r="D232" s="155" t="s">
        <v>135</v>
      </c>
      <c r="E232" s="166" t="s">
        <v>1</v>
      </c>
      <c r="F232" s="167" t="s">
        <v>308</v>
      </c>
      <c r="H232" s="168">
        <v>80.5</v>
      </c>
      <c r="I232" s="169"/>
      <c r="L232" s="165"/>
      <c r="M232" s="170"/>
      <c r="T232" s="171"/>
      <c r="AT232" s="166" t="s">
        <v>135</v>
      </c>
      <c r="AU232" s="166" t="s">
        <v>86</v>
      </c>
      <c r="AV232" s="13" t="s">
        <v>138</v>
      </c>
      <c r="AW232" s="13" t="s">
        <v>32</v>
      </c>
      <c r="AX232" s="13" t="s">
        <v>84</v>
      </c>
      <c r="AY232" s="166" t="s">
        <v>125</v>
      </c>
    </row>
    <row r="233" spans="2:65" s="1" customFormat="1" ht="24.15" customHeight="1">
      <c r="B233" s="31"/>
      <c r="C233" s="142" t="s">
        <v>309</v>
      </c>
      <c r="D233" s="142" t="s">
        <v>127</v>
      </c>
      <c r="E233" s="143" t="s">
        <v>310</v>
      </c>
      <c r="F233" s="144" t="s">
        <v>311</v>
      </c>
      <c r="G233" s="145" t="s">
        <v>130</v>
      </c>
      <c r="H233" s="146">
        <v>16.100000000000001</v>
      </c>
      <c r="I233" s="147"/>
      <c r="J233" s="148">
        <f>ROUND(I233*H233,2)</f>
        <v>0</v>
      </c>
      <c r="K233" s="149"/>
      <c r="L233" s="31"/>
      <c r="M233" s="150" t="s">
        <v>1</v>
      </c>
      <c r="N233" s="113" t="s">
        <v>41</v>
      </c>
      <c r="P233" s="151">
        <f>O233*H233</f>
        <v>0</v>
      </c>
      <c r="Q233" s="151">
        <v>1.7535000000000001</v>
      </c>
      <c r="R233" s="151">
        <f>Q233*H233</f>
        <v>28.231350000000003</v>
      </c>
      <c r="S233" s="151">
        <v>0</v>
      </c>
      <c r="T233" s="152">
        <f>S233*H233</f>
        <v>0</v>
      </c>
      <c r="AR233" s="153" t="s">
        <v>131</v>
      </c>
      <c r="AT233" s="153" t="s">
        <v>127</v>
      </c>
      <c r="AU233" s="153" t="s">
        <v>86</v>
      </c>
      <c r="AY233" s="16" t="s">
        <v>125</v>
      </c>
      <c r="BE233" s="154">
        <f>IF(N233="základní",J233,0)</f>
        <v>0</v>
      </c>
      <c r="BF233" s="154">
        <f>IF(N233="snížená",J233,0)</f>
        <v>0</v>
      </c>
      <c r="BG233" s="154">
        <f>IF(N233="zákl. přenesená",J233,0)</f>
        <v>0</v>
      </c>
      <c r="BH233" s="154">
        <f>IF(N233="sníž. přenesená",J233,0)</f>
        <v>0</v>
      </c>
      <c r="BI233" s="154">
        <f>IF(N233="nulová",J233,0)</f>
        <v>0</v>
      </c>
      <c r="BJ233" s="16" t="s">
        <v>84</v>
      </c>
      <c r="BK233" s="154">
        <f>ROUND(I233*H233,2)</f>
        <v>0</v>
      </c>
      <c r="BL233" s="16" t="s">
        <v>131</v>
      </c>
      <c r="BM233" s="153" t="s">
        <v>312</v>
      </c>
    </row>
    <row r="234" spans="2:65" s="1" customFormat="1" ht="19.2">
      <c r="B234" s="31"/>
      <c r="D234" s="155" t="s">
        <v>133</v>
      </c>
      <c r="F234" s="156" t="s">
        <v>313</v>
      </c>
      <c r="I234" s="115"/>
      <c r="L234" s="31"/>
      <c r="M234" s="157"/>
      <c r="T234" s="55"/>
      <c r="AT234" s="16" t="s">
        <v>133</v>
      </c>
      <c r="AU234" s="16" t="s">
        <v>86</v>
      </c>
    </row>
    <row r="235" spans="2:65" s="12" customFormat="1" ht="10.199999999999999">
      <c r="B235" s="158"/>
      <c r="D235" s="155" t="s">
        <v>135</v>
      </c>
      <c r="E235" s="159" t="s">
        <v>1</v>
      </c>
      <c r="F235" s="160" t="s">
        <v>314</v>
      </c>
      <c r="H235" s="161">
        <v>16.100000000000001</v>
      </c>
      <c r="I235" s="162"/>
      <c r="L235" s="158"/>
      <c r="M235" s="163"/>
      <c r="T235" s="164"/>
      <c r="AT235" s="159" t="s">
        <v>135</v>
      </c>
      <c r="AU235" s="159" t="s">
        <v>86</v>
      </c>
      <c r="AV235" s="12" t="s">
        <v>86</v>
      </c>
      <c r="AW235" s="12" t="s">
        <v>32</v>
      </c>
      <c r="AX235" s="12" t="s">
        <v>76</v>
      </c>
      <c r="AY235" s="159" t="s">
        <v>125</v>
      </c>
    </row>
    <row r="236" spans="2:65" s="13" customFormat="1" ht="20.399999999999999">
      <c r="B236" s="165"/>
      <c r="D236" s="155" t="s">
        <v>135</v>
      </c>
      <c r="E236" s="166" t="s">
        <v>1</v>
      </c>
      <c r="F236" s="167" t="s">
        <v>315</v>
      </c>
      <c r="H236" s="168">
        <v>16.100000000000001</v>
      </c>
      <c r="I236" s="169"/>
      <c r="L236" s="165"/>
      <c r="M236" s="170"/>
      <c r="T236" s="171"/>
      <c r="AT236" s="166" t="s">
        <v>135</v>
      </c>
      <c r="AU236" s="166" t="s">
        <v>86</v>
      </c>
      <c r="AV236" s="13" t="s">
        <v>138</v>
      </c>
      <c r="AW236" s="13" t="s">
        <v>32</v>
      </c>
      <c r="AX236" s="13" t="s">
        <v>84</v>
      </c>
      <c r="AY236" s="166" t="s">
        <v>125</v>
      </c>
    </row>
    <row r="237" spans="2:65" s="1" customFormat="1" ht="24.15" customHeight="1">
      <c r="B237" s="31"/>
      <c r="C237" s="142" t="s">
        <v>316</v>
      </c>
      <c r="D237" s="142" t="s">
        <v>127</v>
      </c>
      <c r="E237" s="143" t="s">
        <v>317</v>
      </c>
      <c r="F237" s="144" t="s">
        <v>318</v>
      </c>
      <c r="G237" s="145" t="s">
        <v>130</v>
      </c>
      <c r="H237" s="146">
        <v>4.55</v>
      </c>
      <c r="I237" s="147"/>
      <c r="J237" s="148">
        <f>ROUND(I237*H237,2)</f>
        <v>0</v>
      </c>
      <c r="K237" s="149"/>
      <c r="L237" s="31"/>
      <c r="M237" s="150" t="s">
        <v>1</v>
      </c>
      <c r="N237" s="113" t="s">
        <v>41</v>
      </c>
      <c r="P237" s="151">
        <f>O237*H237</f>
        <v>0</v>
      </c>
      <c r="Q237" s="151">
        <v>1.7535000000000001</v>
      </c>
      <c r="R237" s="151">
        <f>Q237*H237</f>
        <v>7.9784249999999997</v>
      </c>
      <c r="S237" s="151">
        <v>0</v>
      </c>
      <c r="T237" s="152">
        <f>S237*H237</f>
        <v>0</v>
      </c>
      <c r="AR237" s="153" t="s">
        <v>131</v>
      </c>
      <c r="AT237" s="153" t="s">
        <v>127</v>
      </c>
      <c r="AU237" s="153" t="s">
        <v>86</v>
      </c>
      <c r="AY237" s="16" t="s">
        <v>125</v>
      </c>
      <c r="BE237" s="154">
        <f>IF(N237="základní",J237,0)</f>
        <v>0</v>
      </c>
      <c r="BF237" s="154">
        <f>IF(N237="snížená",J237,0)</f>
        <v>0</v>
      </c>
      <c r="BG237" s="154">
        <f>IF(N237="zákl. přenesená",J237,0)</f>
        <v>0</v>
      </c>
      <c r="BH237" s="154">
        <f>IF(N237="sníž. přenesená",J237,0)</f>
        <v>0</v>
      </c>
      <c r="BI237" s="154">
        <f>IF(N237="nulová",J237,0)</f>
        <v>0</v>
      </c>
      <c r="BJ237" s="16" t="s">
        <v>84</v>
      </c>
      <c r="BK237" s="154">
        <f>ROUND(I237*H237,2)</f>
        <v>0</v>
      </c>
      <c r="BL237" s="16" t="s">
        <v>131</v>
      </c>
      <c r="BM237" s="153" t="s">
        <v>319</v>
      </c>
    </row>
    <row r="238" spans="2:65" s="1" customFormat="1" ht="19.2">
      <c r="B238" s="31"/>
      <c r="D238" s="155" t="s">
        <v>133</v>
      </c>
      <c r="F238" s="156" t="s">
        <v>320</v>
      </c>
      <c r="I238" s="115"/>
      <c r="L238" s="31"/>
      <c r="M238" s="157"/>
      <c r="T238" s="55"/>
      <c r="AT238" s="16" t="s">
        <v>133</v>
      </c>
      <c r="AU238" s="16" t="s">
        <v>86</v>
      </c>
    </row>
    <row r="239" spans="2:65" s="12" customFormat="1" ht="10.199999999999999">
      <c r="B239" s="158"/>
      <c r="D239" s="155" t="s">
        <v>135</v>
      </c>
      <c r="E239" s="159" t="s">
        <v>1</v>
      </c>
      <c r="F239" s="160" t="s">
        <v>321</v>
      </c>
      <c r="H239" s="161">
        <v>4.55</v>
      </c>
      <c r="I239" s="162"/>
      <c r="L239" s="158"/>
      <c r="M239" s="163"/>
      <c r="T239" s="164"/>
      <c r="AT239" s="159" t="s">
        <v>135</v>
      </c>
      <c r="AU239" s="159" t="s">
        <v>86</v>
      </c>
      <c r="AV239" s="12" t="s">
        <v>86</v>
      </c>
      <c r="AW239" s="12" t="s">
        <v>32</v>
      </c>
      <c r="AX239" s="12" t="s">
        <v>76</v>
      </c>
      <c r="AY239" s="159" t="s">
        <v>125</v>
      </c>
    </row>
    <row r="240" spans="2:65" s="13" customFormat="1" ht="20.399999999999999">
      <c r="B240" s="165"/>
      <c r="D240" s="155" t="s">
        <v>135</v>
      </c>
      <c r="E240" s="166" t="s">
        <v>1</v>
      </c>
      <c r="F240" s="167" t="s">
        <v>322</v>
      </c>
      <c r="H240" s="168">
        <v>4.55</v>
      </c>
      <c r="I240" s="169"/>
      <c r="L240" s="165"/>
      <c r="M240" s="170"/>
      <c r="T240" s="171"/>
      <c r="AT240" s="166" t="s">
        <v>135</v>
      </c>
      <c r="AU240" s="166" t="s">
        <v>86</v>
      </c>
      <c r="AV240" s="13" t="s">
        <v>138</v>
      </c>
      <c r="AW240" s="13" t="s">
        <v>32</v>
      </c>
      <c r="AX240" s="13" t="s">
        <v>76</v>
      </c>
      <c r="AY240" s="166" t="s">
        <v>125</v>
      </c>
    </row>
    <row r="241" spans="2:65" s="14" customFormat="1" ht="10.199999999999999">
      <c r="B241" s="172"/>
      <c r="D241" s="155" t="s">
        <v>135</v>
      </c>
      <c r="E241" s="173" t="s">
        <v>1</v>
      </c>
      <c r="F241" s="174" t="s">
        <v>144</v>
      </c>
      <c r="H241" s="175">
        <v>4.55</v>
      </c>
      <c r="I241" s="176"/>
      <c r="L241" s="172"/>
      <c r="M241" s="177"/>
      <c r="T241" s="178"/>
      <c r="AT241" s="173" t="s">
        <v>135</v>
      </c>
      <c r="AU241" s="173" t="s">
        <v>86</v>
      </c>
      <c r="AV241" s="14" t="s">
        <v>131</v>
      </c>
      <c r="AW241" s="14" t="s">
        <v>32</v>
      </c>
      <c r="AX241" s="14" t="s">
        <v>84</v>
      </c>
      <c r="AY241" s="173" t="s">
        <v>125</v>
      </c>
    </row>
    <row r="242" spans="2:65" s="1" customFormat="1" ht="24.15" customHeight="1">
      <c r="B242" s="31"/>
      <c r="C242" s="142" t="s">
        <v>7</v>
      </c>
      <c r="D242" s="142" t="s">
        <v>127</v>
      </c>
      <c r="E242" s="143" t="s">
        <v>323</v>
      </c>
      <c r="F242" s="144" t="s">
        <v>324</v>
      </c>
      <c r="G242" s="145" t="s">
        <v>130</v>
      </c>
      <c r="H242" s="146">
        <v>8</v>
      </c>
      <c r="I242" s="147"/>
      <c r="J242" s="148">
        <f>ROUND(I242*H242,2)</f>
        <v>0</v>
      </c>
      <c r="K242" s="149"/>
      <c r="L242" s="31"/>
      <c r="M242" s="150" t="s">
        <v>1</v>
      </c>
      <c r="N242" s="113" t="s">
        <v>41</v>
      </c>
      <c r="P242" s="151">
        <f>O242*H242</f>
        <v>0</v>
      </c>
      <c r="Q242" s="151">
        <v>2.13408</v>
      </c>
      <c r="R242" s="151">
        <f>Q242*H242</f>
        <v>17.07264</v>
      </c>
      <c r="S242" s="151">
        <v>0</v>
      </c>
      <c r="T242" s="152">
        <f>S242*H242</f>
        <v>0</v>
      </c>
      <c r="AR242" s="153" t="s">
        <v>131</v>
      </c>
      <c r="AT242" s="153" t="s">
        <v>127</v>
      </c>
      <c r="AU242" s="153" t="s">
        <v>86</v>
      </c>
      <c r="AY242" s="16" t="s">
        <v>125</v>
      </c>
      <c r="BE242" s="154">
        <f>IF(N242="základní",J242,0)</f>
        <v>0</v>
      </c>
      <c r="BF242" s="154">
        <f>IF(N242="snížená",J242,0)</f>
        <v>0</v>
      </c>
      <c r="BG242" s="154">
        <f>IF(N242="zákl. přenesená",J242,0)</f>
        <v>0</v>
      </c>
      <c r="BH242" s="154">
        <f>IF(N242="sníž. přenesená",J242,0)</f>
        <v>0</v>
      </c>
      <c r="BI242" s="154">
        <f>IF(N242="nulová",J242,0)</f>
        <v>0</v>
      </c>
      <c r="BJ242" s="16" t="s">
        <v>84</v>
      </c>
      <c r="BK242" s="154">
        <f>ROUND(I242*H242,2)</f>
        <v>0</v>
      </c>
      <c r="BL242" s="16" t="s">
        <v>131</v>
      </c>
      <c r="BM242" s="153" t="s">
        <v>325</v>
      </c>
    </row>
    <row r="243" spans="2:65" s="1" customFormat="1" ht="28.8">
      <c r="B243" s="31"/>
      <c r="D243" s="155" t="s">
        <v>133</v>
      </c>
      <c r="F243" s="156" t="s">
        <v>326</v>
      </c>
      <c r="I243" s="115"/>
      <c r="L243" s="31"/>
      <c r="M243" s="157"/>
      <c r="T243" s="55"/>
      <c r="AT243" s="16" t="s">
        <v>133</v>
      </c>
      <c r="AU243" s="16" t="s">
        <v>86</v>
      </c>
    </row>
    <row r="244" spans="2:65" s="12" customFormat="1" ht="10.199999999999999">
      <c r="B244" s="158"/>
      <c r="D244" s="155" t="s">
        <v>135</v>
      </c>
      <c r="E244" s="159" t="s">
        <v>1</v>
      </c>
      <c r="F244" s="160" t="s">
        <v>327</v>
      </c>
      <c r="H244" s="161">
        <v>8</v>
      </c>
      <c r="I244" s="162"/>
      <c r="L244" s="158"/>
      <c r="M244" s="163"/>
      <c r="T244" s="164"/>
      <c r="AT244" s="159" t="s">
        <v>135</v>
      </c>
      <c r="AU244" s="159" t="s">
        <v>86</v>
      </c>
      <c r="AV244" s="12" t="s">
        <v>86</v>
      </c>
      <c r="AW244" s="12" t="s">
        <v>32</v>
      </c>
      <c r="AX244" s="12" t="s">
        <v>76</v>
      </c>
      <c r="AY244" s="159" t="s">
        <v>125</v>
      </c>
    </row>
    <row r="245" spans="2:65" s="13" customFormat="1" ht="20.399999999999999">
      <c r="B245" s="165"/>
      <c r="D245" s="155" t="s">
        <v>135</v>
      </c>
      <c r="E245" s="166" t="s">
        <v>1</v>
      </c>
      <c r="F245" s="167" t="s">
        <v>328</v>
      </c>
      <c r="H245" s="168">
        <v>8</v>
      </c>
      <c r="I245" s="169"/>
      <c r="L245" s="165"/>
      <c r="M245" s="170"/>
      <c r="T245" s="171"/>
      <c r="AT245" s="166" t="s">
        <v>135</v>
      </c>
      <c r="AU245" s="166" t="s">
        <v>86</v>
      </c>
      <c r="AV245" s="13" t="s">
        <v>138</v>
      </c>
      <c r="AW245" s="13" t="s">
        <v>32</v>
      </c>
      <c r="AX245" s="13" t="s">
        <v>76</v>
      </c>
      <c r="AY245" s="166" t="s">
        <v>125</v>
      </c>
    </row>
    <row r="246" spans="2:65" s="14" customFormat="1" ht="10.199999999999999">
      <c r="B246" s="172"/>
      <c r="D246" s="155" t="s">
        <v>135</v>
      </c>
      <c r="E246" s="173" t="s">
        <v>1</v>
      </c>
      <c r="F246" s="174" t="s">
        <v>144</v>
      </c>
      <c r="H246" s="175">
        <v>8</v>
      </c>
      <c r="I246" s="176"/>
      <c r="L246" s="172"/>
      <c r="M246" s="177"/>
      <c r="T246" s="178"/>
      <c r="AT246" s="173" t="s">
        <v>135</v>
      </c>
      <c r="AU246" s="173" t="s">
        <v>86</v>
      </c>
      <c r="AV246" s="14" t="s">
        <v>131</v>
      </c>
      <c r="AW246" s="14" t="s">
        <v>32</v>
      </c>
      <c r="AX246" s="14" t="s">
        <v>84</v>
      </c>
      <c r="AY246" s="173" t="s">
        <v>125</v>
      </c>
    </row>
    <row r="247" spans="2:65" s="1" customFormat="1" ht="24.15" customHeight="1">
      <c r="B247" s="31"/>
      <c r="C247" s="142" t="s">
        <v>329</v>
      </c>
      <c r="D247" s="142" t="s">
        <v>127</v>
      </c>
      <c r="E247" s="143" t="s">
        <v>330</v>
      </c>
      <c r="F247" s="144" t="s">
        <v>331</v>
      </c>
      <c r="G247" s="145" t="s">
        <v>223</v>
      </c>
      <c r="H247" s="146">
        <v>8</v>
      </c>
      <c r="I247" s="147"/>
      <c r="J247" s="148">
        <f>ROUND(I247*H247,2)</f>
        <v>0</v>
      </c>
      <c r="K247" s="149"/>
      <c r="L247" s="31"/>
      <c r="M247" s="150" t="s">
        <v>1</v>
      </c>
      <c r="N247" s="113" t="s">
        <v>41</v>
      </c>
      <c r="P247" s="151">
        <f>O247*H247</f>
        <v>0</v>
      </c>
      <c r="Q247" s="151">
        <v>0</v>
      </c>
      <c r="R247" s="151">
        <f>Q247*H247</f>
        <v>0</v>
      </c>
      <c r="S247" s="151">
        <v>0</v>
      </c>
      <c r="T247" s="152">
        <f>S247*H247</f>
        <v>0</v>
      </c>
      <c r="AR247" s="153" t="s">
        <v>131</v>
      </c>
      <c r="AT247" s="153" t="s">
        <v>127</v>
      </c>
      <c r="AU247" s="153" t="s">
        <v>86</v>
      </c>
      <c r="AY247" s="16" t="s">
        <v>125</v>
      </c>
      <c r="BE247" s="154">
        <f>IF(N247="základní",J247,0)</f>
        <v>0</v>
      </c>
      <c r="BF247" s="154">
        <f>IF(N247="snížená",J247,0)</f>
        <v>0</v>
      </c>
      <c r="BG247" s="154">
        <f>IF(N247="zákl. přenesená",J247,0)</f>
        <v>0</v>
      </c>
      <c r="BH247" s="154">
        <f>IF(N247="sníž. přenesená",J247,0)</f>
        <v>0</v>
      </c>
      <c r="BI247" s="154">
        <f>IF(N247="nulová",J247,0)</f>
        <v>0</v>
      </c>
      <c r="BJ247" s="16" t="s">
        <v>84</v>
      </c>
      <c r="BK247" s="154">
        <f>ROUND(I247*H247,2)</f>
        <v>0</v>
      </c>
      <c r="BL247" s="16" t="s">
        <v>131</v>
      </c>
      <c r="BM247" s="153" t="s">
        <v>332</v>
      </c>
    </row>
    <row r="248" spans="2:65" s="1" customFormat="1" ht="28.8">
      <c r="B248" s="31"/>
      <c r="D248" s="155" t="s">
        <v>133</v>
      </c>
      <c r="F248" s="156" t="s">
        <v>333</v>
      </c>
      <c r="I248" s="115"/>
      <c r="L248" s="31"/>
      <c r="M248" s="157"/>
      <c r="T248" s="55"/>
      <c r="AT248" s="16" t="s">
        <v>133</v>
      </c>
      <c r="AU248" s="16" t="s">
        <v>86</v>
      </c>
    </row>
    <row r="249" spans="2:65" s="12" customFormat="1" ht="10.199999999999999">
      <c r="B249" s="158"/>
      <c r="D249" s="155" t="s">
        <v>135</v>
      </c>
      <c r="E249" s="159" t="s">
        <v>1</v>
      </c>
      <c r="F249" s="160" t="s">
        <v>327</v>
      </c>
      <c r="H249" s="161">
        <v>8</v>
      </c>
      <c r="I249" s="162"/>
      <c r="L249" s="158"/>
      <c r="M249" s="163"/>
      <c r="T249" s="164"/>
      <c r="AT249" s="159" t="s">
        <v>135</v>
      </c>
      <c r="AU249" s="159" t="s">
        <v>86</v>
      </c>
      <c r="AV249" s="12" t="s">
        <v>86</v>
      </c>
      <c r="AW249" s="12" t="s">
        <v>32</v>
      </c>
      <c r="AX249" s="12" t="s">
        <v>76</v>
      </c>
      <c r="AY249" s="159" t="s">
        <v>125</v>
      </c>
    </row>
    <row r="250" spans="2:65" s="13" customFormat="1" ht="20.399999999999999">
      <c r="B250" s="165"/>
      <c r="D250" s="155" t="s">
        <v>135</v>
      </c>
      <c r="E250" s="166" t="s">
        <v>1</v>
      </c>
      <c r="F250" s="167" t="s">
        <v>334</v>
      </c>
      <c r="H250" s="168">
        <v>8</v>
      </c>
      <c r="I250" s="169"/>
      <c r="L250" s="165"/>
      <c r="M250" s="170"/>
      <c r="T250" s="171"/>
      <c r="AT250" s="166" t="s">
        <v>135</v>
      </c>
      <c r="AU250" s="166" t="s">
        <v>86</v>
      </c>
      <c r="AV250" s="13" t="s">
        <v>138</v>
      </c>
      <c r="AW250" s="13" t="s">
        <v>32</v>
      </c>
      <c r="AX250" s="13" t="s">
        <v>76</v>
      </c>
      <c r="AY250" s="166" t="s">
        <v>125</v>
      </c>
    </row>
    <row r="251" spans="2:65" s="14" customFormat="1" ht="10.199999999999999">
      <c r="B251" s="172"/>
      <c r="D251" s="155" t="s">
        <v>135</v>
      </c>
      <c r="E251" s="173" t="s">
        <v>1</v>
      </c>
      <c r="F251" s="174" t="s">
        <v>144</v>
      </c>
      <c r="H251" s="175">
        <v>8</v>
      </c>
      <c r="I251" s="176"/>
      <c r="L251" s="172"/>
      <c r="M251" s="177"/>
      <c r="T251" s="178"/>
      <c r="AT251" s="173" t="s">
        <v>135</v>
      </c>
      <c r="AU251" s="173" t="s">
        <v>86</v>
      </c>
      <c r="AV251" s="14" t="s">
        <v>131</v>
      </c>
      <c r="AW251" s="14" t="s">
        <v>32</v>
      </c>
      <c r="AX251" s="14" t="s">
        <v>84</v>
      </c>
      <c r="AY251" s="173" t="s">
        <v>125</v>
      </c>
    </row>
    <row r="252" spans="2:65" s="1" customFormat="1" ht="37.799999999999997" customHeight="1">
      <c r="B252" s="31"/>
      <c r="C252" s="142" t="s">
        <v>335</v>
      </c>
      <c r="D252" s="142" t="s">
        <v>127</v>
      </c>
      <c r="E252" s="143" t="s">
        <v>336</v>
      </c>
      <c r="F252" s="144" t="s">
        <v>337</v>
      </c>
      <c r="G252" s="145" t="s">
        <v>130</v>
      </c>
      <c r="H252" s="146">
        <v>41.65</v>
      </c>
      <c r="I252" s="147"/>
      <c r="J252" s="148">
        <f>ROUND(I252*H252,2)</f>
        <v>0</v>
      </c>
      <c r="K252" s="149"/>
      <c r="L252" s="31"/>
      <c r="M252" s="150" t="s">
        <v>1</v>
      </c>
      <c r="N252" s="113" t="s">
        <v>41</v>
      </c>
      <c r="P252" s="151">
        <f>O252*H252</f>
        <v>0</v>
      </c>
      <c r="Q252" s="151">
        <v>1.8480000000000001</v>
      </c>
      <c r="R252" s="151">
        <f>Q252*H252</f>
        <v>76.969200000000001</v>
      </c>
      <c r="S252" s="151">
        <v>0</v>
      </c>
      <c r="T252" s="152">
        <f>S252*H252</f>
        <v>0</v>
      </c>
      <c r="AR252" s="153" t="s">
        <v>131</v>
      </c>
      <c r="AT252" s="153" t="s">
        <v>127</v>
      </c>
      <c r="AU252" s="153" t="s">
        <v>86</v>
      </c>
      <c r="AY252" s="16" t="s">
        <v>125</v>
      </c>
      <c r="BE252" s="154">
        <f>IF(N252="základní",J252,0)</f>
        <v>0</v>
      </c>
      <c r="BF252" s="154">
        <f>IF(N252="snížená",J252,0)</f>
        <v>0</v>
      </c>
      <c r="BG252" s="154">
        <f>IF(N252="zákl. přenesená",J252,0)</f>
        <v>0</v>
      </c>
      <c r="BH252" s="154">
        <f>IF(N252="sníž. přenesená",J252,0)</f>
        <v>0</v>
      </c>
      <c r="BI252" s="154">
        <f>IF(N252="nulová",J252,0)</f>
        <v>0</v>
      </c>
      <c r="BJ252" s="16" t="s">
        <v>84</v>
      </c>
      <c r="BK252" s="154">
        <f>ROUND(I252*H252,2)</f>
        <v>0</v>
      </c>
      <c r="BL252" s="16" t="s">
        <v>131</v>
      </c>
      <c r="BM252" s="153" t="s">
        <v>338</v>
      </c>
    </row>
    <row r="253" spans="2:65" s="1" customFormat="1" ht="38.4">
      <c r="B253" s="31"/>
      <c r="D253" s="155" t="s">
        <v>133</v>
      </c>
      <c r="F253" s="156" t="s">
        <v>339</v>
      </c>
      <c r="I253" s="115"/>
      <c r="L253" s="31"/>
      <c r="M253" s="157"/>
      <c r="T253" s="55"/>
      <c r="AT253" s="16" t="s">
        <v>133</v>
      </c>
      <c r="AU253" s="16" t="s">
        <v>86</v>
      </c>
    </row>
    <row r="254" spans="2:65" s="12" customFormat="1" ht="10.199999999999999">
      <c r="B254" s="158"/>
      <c r="D254" s="155" t="s">
        <v>135</v>
      </c>
      <c r="E254" s="159" t="s">
        <v>1</v>
      </c>
      <c r="F254" s="160" t="s">
        <v>340</v>
      </c>
      <c r="H254" s="161">
        <v>41.65</v>
      </c>
      <c r="I254" s="162"/>
      <c r="L254" s="158"/>
      <c r="M254" s="163"/>
      <c r="T254" s="164"/>
      <c r="AT254" s="159" t="s">
        <v>135</v>
      </c>
      <c r="AU254" s="159" t="s">
        <v>86</v>
      </c>
      <c r="AV254" s="12" t="s">
        <v>86</v>
      </c>
      <c r="AW254" s="12" t="s">
        <v>32</v>
      </c>
      <c r="AX254" s="12" t="s">
        <v>76</v>
      </c>
      <c r="AY254" s="159" t="s">
        <v>125</v>
      </c>
    </row>
    <row r="255" spans="2:65" s="13" customFormat="1" ht="20.399999999999999">
      <c r="B255" s="165"/>
      <c r="D255" s="155" t="s">
        <v>135</v>
      </c>
      <c r="E255" s="166" t="s">
        <v>1</v>
      </c>
      <c r="F255" s="167" t="s">
        <v>341</v>
      </c>
      <c r="H255" s="168">
        <v>41.65</v>
      </c>
      <c r="I255" s="169"/>
      <c r="L255" s="165"/>
      <c r="M255" s="170"/>
      <c r="T255" s="171"/>
      <c r="AT255" s="166" t="s">
        <v>135</v>
      </c>
      <c r="AU255" s="166" t="s">
        <v>86</v>
      </c>
      <c r="AV255" s="13" t="s">
        <v>138</v>
      </c>
      <c r="AW255" s="13" t="s">
        <v>32</v>
      </c>
      <c r="AX255" s="13" t="s">
        <v>84</v>
      </c>
      <c r="AY255" s="166" t="s">
        <v>125</v>
      </c>
    </row>
    <row r="256" spans="2:65" s="1" customFormat="1" ht="24.15" customHeight="1">
      <c r="B256" s="31"/>
      <c r="C256" s="142" t="s">
        <v>342</v>
      </c>
      <c r="D256" s="142" t="s">
        <v>127</v>
      </c>
      <c r="E256" s="143" t="s">
        <v>343</v>
      </c>
      <c r="F256" s="144" t="s">
        <v>344</v>
      </c>
      <c r="G256" s="145" t="s">
        <v>130</v>
      </c>
      <c r="H256" s="146">
        <v>91</v>
      </c>
      <c r="I256" s="147"/>
      <c r="J256" s="148">
        <f>ROUND(I256*H256,2)</f>
        <v>0</v>
      </c>
      <c r="K256" s="149"/>
      <c r="L256" s="31"/>
      <c r="M256" s="150" t="s">
        <v>1</v>
      </c>
      <c r="N256" s="113" t="s">
        <v>41</v>
      </c>
      <c r="P256" s="151">
        <f>O256*H256</f>
        <v>0</v>
      </c>
      <c r="Q256" s="151">
        <v>1.9967999999999999</v>
      </c>
      <c r="R256" s="151">
        <f>Q256*H256</f>
        <v>181.7088</v>
      </c>
      <c r="S256" s="151">
        <v>0</v>
      </c>
      <c r="T256" s="152">
        <f>S256*H256</f>
        <v>0</v>
      </c>
      <c r="AR256" s="153" t="s">
        <v>131</v>
      </c>
      <c r="AT256" s="153" t="s">
        <v>127</v>
      </c>
      <c r="AU256" s="153" t="s">
        <v>86</v>
      </c>
      <c r="AY256" s="16" t="s">
        <v>125</v>
      </c>
      <c r="BE256" s="154">
        <f>IF(N256="základní",J256,0)</f>
        <v>0</v>
      </c>
      <c r="BF256" s="154">
        <f>IF(N256="snížená",J256,0)</f>
        <v>0</v>
      </c>
      <c r="BG256" s="154">
        <f>IF(N256="zákl. přenesená",J256,0)</f>
        <v>0</v>
      </c>
      <c r="BH256" s="154">
        <f>IF(N256="sníž. přenesená",J256,0)</f>
        <v>0</v>
      </c>
      <c r="BI256" s="154">
        <f>IF(N256="nulová",J256,0)</f>
        <v>0</v>
      </c>
      <c r="BJ256" s="16" t="s">
        <v>84</v>
      </c>
      <c r="BK256" s="154">
        <f>ROUND(I256*H256,2)</f>
        <v>0</v>
      </c>
      <c r="BL256" s="16" t="s">
        <v>131</v>
      </c>
      <c r="BM256" s="153" t="s">
        <v>345</v>
      </c>
    </row>
    <row r="257" spans="2:65" s="1" customFormat="1" ht="28.8">
      <c r="B257" s="31"/>
      <c r="D257" s="155" t="s">
        <v>133</v>
      </c>
      <c r="F257" s="156" t="s">
        <v>346</v>
      </c>
      <c r="I257" s="115"/>
      <c r="L257" s="31"/>
      <c r="M257" s="157"/>
      <c r="T257" s="55"/>
      <c r="AT257" s="16" t="s">
        <v>133</v>
      </c>
      <c r="AU257" s="16" t="s">
        <v>86</v>
      </c>
    </row>
    <row r="258" spans="2:65" s="12" customFormat="1" ht="10.199999999999999">
      <c r="B258" s="158"/>
      <c r="D258" s="155" t="s">
        <v>135</v>
      </c>
      <c r="E258" s="159" t="s">
        <v>1</v>
      </c>
      <c r="F258" s="160" t="s">
        <v>347</v>
      </c>
      <c r="H258" s="161">
        <v>45</v>
      </c>
      <c r="I258" s="162"/>
      <c r="L258" s="158"/>
      <c r="M258" s="163"/>
      <c r="T258" s="164"/>
      <c r="AT258" s="159" t="s">
        <v>135</v>
      </c>
      <c r="AU258" s="159" t="s">
        <v>86</v>
      </c>
      <c r="AV258" s="12" t="s">
        <v>86</v>
      </c>
      <c r="AW258" s="12" t="s">
        <v>32</v>
      </c>
      <c r="AX258" s="12" t="s">
        <v>76</v>
      </c>
      <c r="AY258" s="159" t="s">
        <v>125</v>
      </c>
    </row>
    <row r="259" spans="2:65" s="13" customFormat="1" ht="20.399999999999999">
      <c r="B259" s="165"/>
      <c r="D259" s="155" t="s">
        <v>135</v>
      </c>
      <c r="E259" s="166" t="s">
        <v>1</v>
      </c>
      <c r="F259" s="167" t="s">
        <v>348</v>
      </c>
      <c r="H259" s="168">
        <v>45</v>
      </c>
      <c r="I259" s="169"/>
      <c r="L259" s="165"/>
      <c r="M259" s="170"/>
      <c r="T259" s="171"/>
      <c r="AT259" s="166" t="s">
        <v>135</v>
      </c>
      <c r="AU259" s="166" t="s">
        <v>86</v>
      </c>
      <c r="AV259" s="13" t="s">
        <v>138</v>
      </c>
      <c r="AW259" s="13" t="s">
        <v>32</v>
      </c>
      <c r="AX259" s="13" t="s">
        <v>76</v>
      </c>
      <c r="AY259" s="166" t="s">
        <v>125</v>
      </c>
    </row>
    <row r="260" spans="2:65" s="12" customFormat="1" ht="10.199999999999999">
      <c r="B260" s="158"/>
      <c r="D260" s="155" t="s">
        <v>135</v>
      </c>
      <c r="E260" s="159" t="s">
        <v>1</v>
      </c>
      <c r="F260" s="160" t="s">
        <v>349</v>
      </c>
      <c r="H260" s="161">
        <v>20</v>
      </c>
      <c r="I260" s="162"/>
      <c r="L260" s="158"/>
      <c r="M260" s="163"/>
      <c r="T260" s="164"/>
      <c r="AT260" s="159" t="s">
        <v>135</v>
      </c>
      <c r="AU260" s="159" t="s">
        <v>86</v>
      </c>
      <c r="AV260" s="12" t="s">
        <v>86</v>
      </c>
      <c r="AW260" s="12" t="s">
        <v>32</v>
      </c>
      <c r="AX260" s="12" t="s">
        <v>76</v>
      </c>
      <c r="AY260" s="159" t="s">
        <v>125</v>
      </c>
    </row>
    <row r="261" spans="2:65" s="13" customFormat="1" ht="30.6">
      <c r="B261" s="165"/>
      <c r="D261" s="155" t="s">
        <v>135</v>
      </c>
      <c r="E261" s="166" t="s">
        <v>1</v>
      </c>
      <c r="F261" s="167" t="s">
        <v>350</v>
      </c>
      <c r="H261" s="168">
        <v>20</v>
      </c>
      <c r="I261" s="169"/>
      <c r="L261" s="165"/>
      <c r="M261" s="170"/>
      <c r="T261" s="171"/>
      <c r="AT261" s="166" t="s">
        <v>135</v>
      </c>
      <c r="AU261" s="166" t="s">
        <v>86</v>
      </c>
      <c r="AV261" s="13" t="s">
        <v>138</v>
      </c>
      <c r="AW261" s="13" t="s">
        <v>32</v>
      </c>
      <c r="AX261" s="13" t="s">
        <v>76</v>
      </c>
      <c r="AY261" s="166" t="s">
        <v>125</v>
      </c>
    </row>
    <row r="262" spans="2:65" s="12" customFormat="1" ht="10.199999999999999">
      <c r="B262" s="158"/>
      <c r="D262" s="155" t="s">
        <v>135</v>
      </c>
      <c r="E262" s="159" t="s">
        <v>1</v>
      </c>
      <c r="F262" s="160" t="s">
        <v>351</v>
      </c>
      <c r="H262" s="161">
        <v>26</v>
      </c>
      <c r="I262" s="162"/>
      <c r="L262" s="158"/>
      <c r="M262" s="163"/>
      <c r="T262" s="164"/>
      <c r="AT262" s="159" t="s">
        <v>135</v>
      </c>
      <c r="AU262" s="159" t="s">
        <v>86</v>
      </c>
      <c r="AV262" s="12" t="s">
        <v>86</v>
      </c>
      <c r="AW262" s="12" t="s">
        <v>32</v>
      </c>
      <c r="AX262" s="12" t="s">
        <v>76</v>
      </c>
      <c r="AY262" s="159" t="s">
        <v>125</v>
      </c>
    </row>
    <row r="263" spans="2:65" s="13" customFormat="1" ht="20.399999999999999">
      <c r="B263" s="165"/>
      <c r="D263" s="155" t="s">
        <v>135</v>
      </c>
      <c r="E263" s="166" t="s">
        <v>1</v>
      </c>
      <c r="F263" s="167" t="s">
        <v>352</v>
      </c>
      <c r="H263" s="168">
        <v>26</v>
      </c>
      <c r="I263" s="169"/>
      <c r="L263" s="165"/>
      <c r="M263" s="170"/>
      <c r="T263" s="171"/>
      <c r="AT263" s="166" t="s">
        <v>135</v>
      </c>
      <c r="AU263" s="166" t="s">
        <v>86</v>
      </c>
      <c r="AV263" s="13" t="s">
        <v>138</v>
      </c>
      <c r="AW263" s="13" t="s">
        <v>32</v>
      </c>
      <c r="AX263" s="13" t="s">
        <v>76</v>
      </c>
      <c r="AY263" s="166" t="s">
        <v>125</v>
      </c>
    </row>
    <row r="264" spans="2:65" s="14" customFormat="1" ht="10.199999999999999">
      <c r="B264" s="172"/>
      <c r="D264" s="155" t="s">
        <v>135</v>
      </c>
      <c r="E264" s="173" t="s">
        <v>1</v>
      </c>
      <c r="F264" s="174" t="s">
        <v>144</v>
      </c>
      <c r="H264" s="175">
        <v>91</v>
      </c>
      <c r="I264" s="176"/>
      <c r="L264" s="172"/>
      <c r="M264" s="177"/>
      <c r="T264" s="178"/>
      <c r="AT264" s="173" t="s">
        <v>135</v>
      </c>
      <c r="AU264" s="173" t="s">
        <v>86</v>
      </c>
      <c r="AV264" s="14" t="s">
        <v>131</v>
      </c>
      <c r="AW264" s="14" t="s">
        <v>32</v>
      </c>
      <c r="AX264" s="14" t="s">
        <v>84</v>
      </c>
      <c r="AY264" s="173" t="s">
        <v>125</v>
      </c>
    </row>
    <row r="265" spans="2:65" s="1" customFormat="1" ht="16.5" customHeight="1">
      <c r="B265" s="31"/>
      <c r="C265" s="142" t="s">
        <v>353</v>
      </c>
      <c r="D265" s="142" t="s">
        <v>127</v>
      </c>
      <c r="E265" s="143" t="s">
        <v>354</v>
      </c>
      <c r="F265" s="144" t="s">
        <v>355</v>
      </c>
      <c r="G265" s="145" t="s">
        <v>130</v>
      </c>
      <c r="H265" s="146">
        <v>45.99</v>
      </c>
      <c r="I265" s="147"/>
      <c r="J265" s="148">
        <f>ROUND(I265*H265,2)</f>
        <v>0</v>
      </c>
      <c r="K265" s="149"/>
      <c r="L265" s="31"/>
      <c r="M265" s="150" t="s">
        <v>1</v>
      </c>
      <c r="N265" s="113" t="s">
        <v>41</v>
      </c>
      <c r="P265" s="151">
        <f>O265*H265</f>
        <v>0</v>
      </c>
      <c r="Q265" s="151">
        <v>2.4327869999999998</v>
      </c>
      <c r="R265" s="151">
        <f>Q265*H265</f>
        <v>111.88387413</v>
      </c>
      <c r="S265" s="151">
        <v>0</v>
      </c>
      <c r="T265" s="152">
        <f>S265*H265</f>
        <v>0</v>
      </c>
      <c r="AR265" s="153" t="s">
        <v>131</v>
      </c>
      <c r="AT265" s="153" t="s">
        <v>127</v>
      </c>
      <c r="AU265" s="153" t="s">
        <v>86</v>
      </c>
      <c r="AY265" s="16" t="s">
        <v>125</v>
      </c>
      <c r="BE265" s="154">
        <f>IF(N265="základní",J265,0)</f>
        <v>0</v>
      </c>
      <c r="BF265" s="154">
        <f>IF(N265="snížená",J265,0)</f>
        <v>0</v>
      </c>
      <c r="BG265" s="154">
        <f>IF(N265="zákl. přenesená",J265,0)</f>
        <v>0</v>
      </c>
      <c r="BH265" s="154">
        <f>IF(N265="sníž. přenesená",J265,0)</f>
        <v>0</v>
      </c>
      <c r="BI265" s="154">
        <f>IF(N265="nulová",J265,0)</f>
        <v>0</v>
      </c>
      <c r="BJ265" s="16" t="s">
        <v>84</v>
      </c>
      <c r="BK265" s="154">
        <f>ROUND(I265*H265,2)</f>
        <v>0</v>
      </c>
      <c r="BL265" s="16" t="s">
        <v>131</v>
      </c>
      <c r="BM265" s="153" t="s">
        <v>356</v>
      </c>
    </row>
    <row r="266" spans="2:65" s="1" customFormat="1" ht="19.2">
      <c r="B266" s="31"/>
      <c r="D266" s="155" t="s">
        <v>133</v>
      </c>
      <c r="F266" s="156" t="s">
        <v>357</v>
      </c>
      <c r="I266" s="115"/>
      <c r="L266" s="31"/>
      <c r="M266" s="157"/>
      <c r="T266" s="55"/>
      <c r="AT266" s="16" t="s">
        <v>133</v>
      </c>
      <c r="AU266" s="16" t="s">
        <v>86</v>
      </c>
    </row>
    <row r="267" spans="2:65" s="12" customFormat="1" ht="10.199999999999999">
      <c r="B267" s="158"/>
      <c r="D267" s="155" t="s">
        <v>135</v>
      </c>
      <c r="E267" s="159" t="s">
        <v>1</v>
      </c>
      <c r="F267" s="160" t="s">
        <v>358</v>
      </c>
      <c r="H267" s="161">
        <v>45.99</v>
      </c>
      <c r="I267" s="162"/>
      <c r="L267" s="158"/>
      <c r="M267" s="163"/>
      <c r="T267" s="164"/>
      <c r="AT267" s="159" t="s">
        <v>135</v>
      </c>
      <c r="AU267" s="159" t="s">
        <v>86</v>
      </c>
      <c r="AV267" s="12" t="s">
        <v>86</v>
      </c>
      <c r="AW267" s="12" t="s">
        <v>32</v>
      </c>
      <c r="AX267" s="12" t="s">
        <v>76</v>
      </c>
      <c r="AY267" s="159" t="s">
        <v>125</v>
      </c>
    </row>
    <row r="268" spans="2:65" s="13" customFormat="1" ht="10.199999999999999">
      <c r="B268" s="165"/>
      <c r="D268" s="155" t="s">
        <v>135</v>
      </c>
      <c r="E268" s="166" t="s">
        <v>1</v>
      </c>
      <c r="F268" s="167" t="s">
        <v>359</v>
      </c>
      <c r="H268" s="168">
        <v>45.99</v>
      </c>
      <c r="I268" s="169"/>
      <c r="L268" s="165"/>
      <c r="M268" s="170"/>
      <c r="T268" s="171"/>
      <c r="AT268" s="166" t="s">
        <v>135</v>
      </c>
      <c r="AU268" s="166" t="s">
        <v>86</v>
      </c>
      <c r="AV268" s="13" t="s">
        <v>138</v>
      </c>
      <c r="AW268" s="13" t="s">
        <v>32</v>
      </c>
      <c r="AX268" s="13" t="s">
        <v>84</v>
      </c>
      <c r="AY268" s="166" t="s">
        <v>125</v>
      </c>
    </row>
    <row r="269" spans="2:65" s="11" customFormat="1" ht="22.8" customHeight="1">
      <c r="B269" s="130"/>
      <c r="D269" s="131" t="s">
        <v>75</v>
      </c>
      <c r="E269" s="140" t="s">
        <v>161</v>
      </c>
      <c r="F269" s="140" t="s">
        <v>162</v>
      </c>
      <c r="I269" s="133"/>
      <c r="J269" s="141">
        <f>BK269</f>
        <v>0</v>
      </c>
      <c r="L269" s="130"/>
      <c r="M269" s="135"/>
      <c r="P269" s="136">
        <f>P270+SUM(P271:P312)</f>
        <v>0</v>
      </c>
      <c r="R269" s="136">
        <f>R270+SUM(R271:R312)</f>
        <v>1.827496E-2</v>
      </c>
      <c r="T269" s="137">
        <f>T270+SUM(T271:T312)</f>
        <v>1.5249000000000001</v>
      </c>
      <c r="AR269" s="131" t="s">
        <v>84</v>
      </c>
      <c r="AT269" s="138" t="s">
        <v>75</v>
      </c>
      <c r="AU269" s="138" t="s">
        <v>84</v>
      </c>
      <c r="AY269" s="131" t="s">
        <v>125</v>
      </c>
      <c r="BK269" s="139">
        <f>BK270+SUM(BK271:BK312)</f>
        <v>0</v>
      </c>
    </row>
    <row r="270" spans="2:65" s="1" customFormat="1" ht="33" customHeight="1">
      <c r="B270" s="31"/>
      <c r="C270" s="142" t="s">
        <v>360</v>
      </c>
      <c r="D270" s="142" t="s">
        <v>127</v>
      </c>
      <c r="E270" s="143" t="s">
        <v>361</v>
      </c>
      <c r="F270" s="144" t="s">
        <v>362</v>
      </c>
      <c r="G270" s="145" t="s">
        <v>130</v>
      </c>
      <c r="H270" s="146">
        <v>27</v>
      </c>
      <c r="I270" s="147"/>
      <c r="J270" s="148">
        <f>ROUND(I270*H270,2)</f>
        <v>0</v>
      </c>
      <c r="K270" s="149"/>
      <c r="L270" s="31"/>
      <c r="M270" s="150" t="s">
        <v>1</v>
      </c>
      <c r="N270" s="113" t="s">
        <v>41</v>
      </c>
      <c r="P270" s="151">
        <f>O270*H270</f>
        <v>0</v>
      </c>
      <c r="Q270" s="151">
        <v>0</v>
      </c>
      <c r="R270" s="151">
        <f>Q270*H270</f>
        <v>0</v>
      </c>
      <c r="S270" s="151">
        <v>0</v>
      </c>
      <c r="T270" s="152">
        <f>S270*H270</f>
        <v>0</v>
      </c>
      <c r="AR270" s="153" t="s">
        <v>131</v>
      </c>
      <c r="AT270" s="153" t="s">
        <v>127</v>
      </c>
      <c r="AU270" s="153" t="s">
        <v>86</v>
      </c>
      <c r="AY270" s="16" t="s">
        <v>125</v>
      </c>
      <c r="BE270" s="154">
        <f>IF(N270="základní",J270,0)</f>
        <v>0</v>
      </c>
      <c r="BF270" s="154">
        <f>IF(N270="snížená",J270,0)</f>
        <v>0</v>
      </c>
      <c r="BG270" s="154">
        <f>IF(N270="zákl. přenesená",J270,0)</f>
        <v>0</v>
      </c>
      <c r="BH270" s="154">
        <f>IF(N270="sníž. přenesená",J270,0)</f>
        <v>0</v>
      </c>
      <c r="BI270" s="154">
        <f>IF(N270="nulová",J270,0)</f>
        <v>0</v>
      </c>
      <c r="BJ270" s="16" t="s">
        <v>84</v>
      </c>
      <c r="BK270" s="154">
        <f>ROUND(I270*H270,2)</f>
        <v>0</v>
      </c>
      <c r="BL270" s="16" t="s">
        <v>131</v>
      </c>
      <c r="BM270" s="153" t="s">
        <v>363</v>
      </c>
    </row>
    <row r="271" spans="2:65" s="1" customFormat="1" ht="38.4">
      <c r="B271" s="31"/>
      <c r="D271" s="155" t="s">
        <v>133</v>
      </c>
      <c r="F271" s="156" t="s">
        <v>364</v>
      </c>
      <c r="I271" s="115"/>
      <c r="L271" s="31"/>
      <c r="M271" s="157"/>
      <c r="T271" s="55"/>
      <c r="AT271" s="16" t="s">
        <v>133</v>
      </c>
      <c r="AU271" s="16" t="s">
        <v>86</v>
      </c>
    </row>
    <row r="272" spans="2:65" s="12" customFormat="1" ht="10.199999999999999">
      <c r="B272" s="158"/>
      <c r="D272" s="155" t="s">
        <v>135</v>
      </c>
      <c r="E272" s="159" t="s">
        <v>1</v>
      </c>
      <c r="F272" s="160" t="s">
        <v>365</v>
      </c>
      <c r="H272" s="161">
        <v>27</v>
      </c>
      <c r="I272" s="162"/>
      <c r="L272" s="158"/>
      <c r="M272" s="163"/>
      <c r="T272" s="164"/>
      <c r="AT272" s="159" t="s">
        <v>135</v>
      </c>
      <c r="AU272" s="159" t="s">
        <v>86</v>
      </c>
      <c r="AV272" s="12" t="s">
        <v>86</v>
      </c>
      <c r="AW272" s="12" t="s">
        <v>32</v>
      </c>
      <c r="AX272" s="12" t="s">
        <v>76</v>
      </c>
      <c r="AY272" s="159" t="s">
        <v>125</v>
      </c>
    </row>
    <row r="273" spans="2:65" s="13" customFormat="1" ht="10.199999999999999">
      <c r="B273" s="165"/>
      <c r="D273" s="155" t="s">
        <v>135</v>
      </c>
      <c r="E273" s="166" t="s">
        <v>1</v>
      </c>
      <c r="F273" s="167" t="s">
        <v>366</v>
      </c>
      <c r="H273" s="168">
        <v>27</v>
      </c>
      <c r="I273" s="169"/>
      <c r="L273" s="165"/>
      <c r="M273" s="170"/>
      <c r="T273" s="171"/>
      <c r="AT273" s="166" t="s">
        <v>135</v>
      </c>
      <c r="AU273" s="166" t="s">
        <v>86</v>
      </c>
      <c r="AV273" s="13" t="s">
        <v>138</v>
      </c>
      <c r="AW273" s="13" t="s">
        <v>32</v>
      </c>
      <c r="AX273" s="13" t="s">
        <v>84</v>
      </c>
      <c r="AY273" s="166" t="s">
        <v>125</v>
      </c>
    </row>
    <row r="274" spans="2:65" s="1" customFormat="1" ht="24.15" customHeight="1">
      <c r="B274" s="31"/>
      <c r="C274" s="142" t="s">
        <v>365</v>
      </c>
      <c r="D274" s="142" t="s">
        <v>127</v>
      </c>
      <c r="E274" s="143" t="s">
        <v>367</v>
      </c>
      <c r="F274" s="144" t="s">
        <v>368</v>
      </c>
      <c r="G274" s="145" t="s">
        <v>223</v>
      </c>
      <c r="H274" s="146">
        <v>1.44</v>
      </c>
      <c r="I274" s="147"/>
      <c r="J274" s="148">
        <f>ROUND(I274*H274,2)</f>
        <v>0</v>
      </c>
      <c r="K274" s="149"/>
      <c r="L274" s="31"/>
      <c r="M274" s="150" t="s">
        <v>1</v>
      </c>
      <c r="N274" s="113" t="s">
        <v>41</v>
      </c>
      <c r="P274" s="151">
        <f>O274*H274</f>
        <v>0</v>
      </c>
      <c r="Q274" s="151">
        <v>6.3000000000000003E-4</v>
      </c>
      <c r="R274" s="151">
        <f>Q274*H274</f>
        <v>9.0720000000000004E-4</v>
      </c>
      <c r="S274" s="151">
        <v>0</v>
      </c>
      <c r="T274" s="152">
        <f>S274*H274</f>
        <v>0</v>
      </c>
      <c r="AR274" s="153" t="s">
        <v>131</v>
      </c>
      <c r="AT274" s="153" t="s">
        <v>127</v>
      </c>
      <c r="AU274" s="153" t="s">
        <v>86</v>
      </c>
      <c r="AY274" s="16" t="s">
        <v>125</v>
      </c>
      <c r="BE274" s="154">
        <f>IF(N274="základní",J274,0)</f>
        <v>0</v>
      </c>
      <c r="BF274" s="154">
        <f>IF(N274="snížená",J274,0)</f>
        <v>0</v>
      </c>
      <c r="BG274" s="154">
        <f>IF(N274="zákl. přenesená",J274,0)</f>
        <v>0</v>
      </c>
      <c r="BH274" s="154">
        <f>IF(N274="sníž. přenesená",J274,0)</f>
        <v>0</v>
      </c>
      <c r="BI274" s="154">
        <f>IF(N274="nulová",J274,0)</f>
        <v>0</v>
      </c>
      <c r="BJ274" s="16" t="s">
        <v>84</v>
      </c>
      <c r="BK274" s="154">
        <f>ROUND(I274*H274,2)</f>
        <v>0</v>
      </c>
      <c r="BL274" s="16" t="s">
        <v>131</v>
      </c>
      <c r="BM274" s="153" t="s">
        <v>369</v>
      </c>
    </row>
    <row r="275" spans="2:65" s="1" customFormat="1" ht="19.2">
      <c r="B275" s="31"/>
      <c r="D275" s="155" t="s">
        <v>133</v>
      </c>
      <c r="F275" s="156" t="s">
        <v>370</v>
      </c>
      <c r="I275" s="115"/>
      <c r="L275" s="31"/>
      <c r="M275" s="157"/>
      <c r="T275" s="55"/>
      <c r="AT275" s="16" t="s">
        <v>133</v>
      </c>
      <c r="AU275" s="16" t="s">
        <v>86</v>
      </c>
    </row>
    <row r="276" spans="2:65" s="12" customFormat="1" ht="10.199999999999999">
      <c r="B276" s="158"/>
      <c r="D276" s="155" t="s">
        <v>135</v>
      </c>
      <c r="E276" s="159" t="s">
        <v>1</v>
      </c>
      <c r="F276" s="160" t="s">
        <v>371</v>
      </c>
      <c r="H276" s="161">
        <v>1.44</v>
      </c>
      <c r="I276" s="162"/>
      <c r="L276" s="158"/>
      <c r="M276" s="163"/>
      <c r="T276" s="164"/>
      <c r="AT276" s="159" t="s">
        <v>135</v>
      </c>
      <c r="AU276" s="159" t="s">
        <v>86</v>
      </c>
      <c r="AV276" s="12" t="s">
        <v>86</v>
      </c>
      <c r="AW276" s="12" t="s">
        <v>32</v>
      </c>
      <c r="AX276" s="12" t="s">
        <v>76</v>
      </c>
      <c r="AY276" s="159" t="s">
        <v>125</v>
      </c>
    </row>
    <row r="277" spans="2:65" s="13" customFormat="1" ht="20.399999999999999">
      <c r="B277" s="165"/>
      <c r="D277" s="155" t="s">
        <v>135</v>
      </c>
      <c r="E277" s="166" t="s">
        <v>1</v>
      </c>
      <c r="F277" s="167" t="s">
        <v>372</v>
      </c>
      <c r="H277" s="168">
        <v>1.44</v>
      </c>
      <c r="I277" s="169"/>
      <c r="L277" s="165"/>
      <c r="M277" s="170"/>
      <c r="T277" s="171"/>
      <c r="AT277" s="166" t="s">
        <v>135</v>
      </c>
      <c r="AU277" s="166" t="s">
        <v>86</v>
      </c>
      <c r="AV277" s="13" t="s">
        <v>138</v>
      </c>
      <c r="AW277" s="13" t="s">
        <v>32</v>
      </c>
      <c r="AX277" s="13" t="s">
        <v>84</v>
      </c>
      <c r="AY277" s="166" t="s">
        <v>125</v>
      </c>
    </row>
    <row r="278" spans="2:65" s="1" customFormat="1" ht="24.15" customHeight="1">
      <c r="B278" s="31"/>
      <c r="C278" s="142" t="s">
        <v>373</v>
      </c>
      <c r="D278" s="142" t="s">
        <v>127</v>
      </c>
      <c r="E278" s="143" t="s">
        <v>374</v>
      </c>
      <c r="F278" s="144" t="s">
        <v>375</v>
      </c>
      <c r="G278" s="145" t="s">
        <v>168</v>
      </c>
      <c r="H278" s="146">
        <v>7.6</v>
      </c>
      <c r="I278" s="147"/>
      <c r="J278" s="148">
        <f>ROUND(I278*H278,2)</f>
        <v>0</v>
      </c>
      <c r="K278" s="149"/>
      <c r="L278" s="31"/>
      <c r="M278" s="150" t="s">
        <v>1</v>
      </c>
      <c r="N278" s="113" t="s">
        <v>41</v>
      </c>
      <c r="P278" s="151">
        <f>O278*H278</f>
        <v>0</v>
      </c>
      <c r="Q278" s="151">
        <v>1.6659999999999999E-3</v>
      </c>
      <c r="R278" s="151">
        <f>Q278*H278</f>
        <v>1.2661599999999999E-2</v>
      </c>
      <c r="S278" s="151">
        <v>0</v>
      </c>
      <c r="T278" s="152">
        <f>S278*H278</f>
        <v>0</v>
      </c>
      <c r="AR278" s="153" t="s">
        <v>131</v>
      </c>
      <c r="AT278" s="153" t="s">
        <v>127</v>
      </c>
      <c r="AU278" s="153" t="s">
        <v>86</v>
      </c>
      <c r="AY278" s="16" t="s">
        <v>125</v>
      </c>
      <c r="BE278" s="154">
        <f>IF(N278="základní",J278,0)</f>
        <v>0</v>
      </c>
      <c r="BF278" s="154">
        <f>IF(N278="snížená",J278,0)</f>
        <v>0</v>
      </c>
      <c r="BG278" s="154">
        <f>IF(N278="zákl. přenesená",J278,0)</f>
        <v>0</v>
      </c>
      <c r="BH278" s="154">
        <f>IF(N278="sníž. přenesená",J278,0)</f>
        <v>0</v>
      </c>
      <c r="BI278" s="154">
        <f>IF(N278="nulová",J278,0)</f>
        <v>0</v>
      </c>
      <c r="BJ278" s="16" t="s">
        <v>84</v>
      </c>
      <c r="BK278" s="154">
        <f>ROUND(I278*H278,2)</f>
        <v>0</v>
      </c>
      <c r="BL278" s="16" t="s">
        <v>131</v>
      </c>
      <c r="BM278" s="153" t="s">
        <v>376</v>
      </c>
    </row>
    <row r="279" spans="2:65" s="1" customFormat="1" ht="19.2">
      <c r="B279" s="31"/>
      <c r="D279" s="155" t="s">
        <v>133</v>
      </c>
      <c r="F279" s="156" t="s">
        <v>377</v>
      </c>
      <c r="I279" s="115"/>
      <c r="L279" s="31"/>
      <c r="M279" s="157"/>
      <c r="T279" s="55"/>
      <c r="AT279" s="16" t="s">
        <v>133</v>
      </c>
      <c r="AU279" s="16" t="s">
        <v>86</v>
      </c>
    </row>
    <row r="280" spans="2:65" s="12" customFormat="1" ht="10.199999999999999">
      <c r="B280" s="158"/>
      <c r="D280" s="155" t="s">
        <v>135</v>
      </c>
      <c r="E280" s="159" t="s">
        <v>1</v>
      </c>
      <c r="F280" s="160" t="s">
        <v>378</v>
      </c>
      <c r="H280" s="161">
        <v>7.6</v>
      </c>
      <c r="I280" s="162"/>
      <c r="L280" s="158"/>
      <c r="M280" s="163"/>
      <c r="T280" s="164"/>
      <c r="AT280" s="159" t="s">
        <v>135</v>
      </c>
      <c r="AU280" s="159" t="s">
        <v>86</v>
      </c>
      <c r="AV280" s="12" t="s">
        <v>86</v>
      </c>
      <c r="AW280" s="12" t="s">
        <v>32</v>
      </c>
      <c r="AX280" s="12" t="s">
        <v>76</v>
      </c>
      <c r="AY280" s="159" t="s">
        <v>125</v>
      </c>
    </row>
    <row r="281" spans="2:65" s="13" customFormat="1" ht="20.399999999999999">
      <c r="B281" s="165"/>
      <c r="D281" s="155" t="s">
        <v>135</v>
      </c>
      <c r="E281" s="166" t="s">
        <v>1</v>
      </c>
      <c r="F281" s="167" t="s">
        <v>379</v>
      </c>
      <c r="H281" s="168">
        <v>7.6</v>
      </c>
      <c r="I281" s="169"/>
      <c r="L281" s="165"/>
      <c r="M281" s="170"/>
      <c r="T281" s="171"/>
      <c r="AT281" s="166" t="s">
        <v>135</v>
      </c>
      <c r="AU281" s="166" t="s">
        <v>86</v>
      </c>
      <c r="AV281" s="13" t="s">
        <v>138</v>
      </c>
      <c r="AW281" s="13" t="s">
        <v>32</v>
      </c>
      <c r="AX281" s="13" t="s">
        <v>84</v>
      </c>
      <c r="AY281" s="166" t="s">
        <v>125</v>
      </c>
    </row>
    <row r="282" spans="2:65" s="1" customFormat="1" ht="24.15" customHeight="1">
      <c r="B282" s="31"/>
      <c r="C282" s="142" t="s">
        <v>380</v>
      </c>
      <c r="D282" s="142" t="s">
        <v>127</v>
      </c>
      <c r="E282" s="143" t="s">
        <v>381</v>
      </c>
      <c r="F282" s="144" t="s">
        <v>382</v>
      </c>
      <c r="G282" s="145" t="s">
        <v>168</v>
      </c>
      <c r="H282" s="146">
        <v>1.44</v>
      </c>
      <c r="I282" s="147"/>
      <c r="J282" s="148">
        <f>ROUND(I282*H282,2)</f>
        <v>0</v>
      </c>
      <c r="K282" s="149"/>
      <c r="L282" s="31"/>
      <c r="M282" s="150" t="s">
        <v>1</v>
      </c>
      <c r="N282" s="113" t="s">
        <v>41</v>
      </c>
      <c r="P282" s="151">
        <f>O282*H282</f>
        <v>0</v>
      </c>
      <c r="Q282" s="151">
        <v>2.0839999999999999E-3</v>
      </c>
      <c r="R282" s="151">
        <f>Q282*H282</f>
        <v>3.0009599999999996E-3</v>
      </c>
      <c r="S282" s="151">
        <v>0</v>
      </c>
      <c r="T282" s="152">
        <f>S282*H282</f>
        <v>0</v>
      </c>
      <c r="AR282" s="153" t="s">
        <v>131</v>
      </c>
      <c r="AT282" s="153" t="s">
        <v>127</v>
      </c>
      <c r="AU282" s="153" t="s">
        <v>86</v>
      </c>
      <c r="AY282" s="16" t="s">
        <v>125</v>
      </c>
      <c r="BE282" s="154">
        <f>IF(N282="základní",J282,0)</f>
        <v>0</v>
      </c>
      <c r="BF282" s="154">
        <f>IF(N282="snížená",J282,0)</f>
        <v>0</v>
      </c>
      <c r="BG282" s="154">
        <f>IF(N282="zákl. přenesená",J282,0)</f>
        <v>0</v>
      </c>
      <c r="BH282" s="154">
        <f>IF(N282="sníž. přenesená",J282,0)</f>
        <v>0</v>
      </c>
      <c r="BI282" s="154">
        <f>IF(N282="nulová",J282,0)</f>
        <v>0</v>
      </c>
      <c r="BJ282" s="16" t="s">
        <v>84</v>
      </c>
      <c r="BK282" s="154">
        <f>ROUND(I282*H282,2)</f>
        <v>0</v>
      </c>
      <c r="BL282" s="16" t="s">
        <v>131</v>
      </c>
      <c r="BM282" s="153" t="s">
        <v>383</v>
      </c>
    </row>
    <row r="283" spans="2:65" s="1" customFormat="1" ht="19.2">
      <c r="B283" s="31"/>
      <c r="D283" s="155" t="s">
        <v>133</v>
      </c>
      <c r="F283" s="156" t="s">
        <v>384</v>
      </c>
      <c r="I283" s="115"/>
      <c r="L283" s="31"/>
      <c r="M283" s="157"/>
      <c r="T283" s="55"/>
      <c r="AT283" s="16" t="s">
        <v>133</v>
      </c>
      <c r="AU283" s="16" t="s">
        <v>86</v>
      </c>
    </row>
    <row r="284" spans="2:65" s="12" customFormat="1" ht="10.199999999999999">
      <c r="B284" s="158"/>
      <c r="D284" s="155" t="s">
        <v>135</v>
      </c>
      <c r="E284" s="159" t="s">
        <v>1</v>
      </c>
      <c r="F284" s="160" t="s">
        <v>371</v>
      </c>
      <c r="H284" s="161">
        <v>1.44</v>
      </c>
      <c r="I284" s="162"/>
      <c r="L284" s="158"/>
      <c r="M284" s="163"/>
      <c r="T284" s="164"/>
      <c r="AT284" s="159" t="s">
        <v>135</v>
      </c>
      <c r="AU284" s="159" t="s">
        <v>86</v>
      </c>
      <c r="AV284" s="12" t="s">
        <v>86</v>
      </c>
      <c r="AW284" s="12" t="s">
        <v>32</v>
      </c>
      <c r="AX284" s="12" t="s">
        <v>76</v>
      </c>
      <c r="AY284" s="159" t="s">
        <v>125</v>
      </c>
    </row>
    <row r="285" spans="2:65" s="13" customFormat="1" ht="20.399999999999999">
      <c r="B285" s="165"/>
      <c r="D285" s="155" t="s">
        <v>135</v>
      </c>
      <c r="E285" s="166" t="s">
        <v>1</v>
      </c>
      <c r="F285" s="167" t="s">
        <v>385</v>
      </c>
      <c r="H285" s="168">
        <v>1.44</v>
      </c>
      <c r="I285" s="169"/>
      <c r="L285" s="165"/>
      <c r="M285" s="170"/>
      <c r="T285" s="171"/>
      <c r="AT285" s="166" t="s">
        <v>135</v>
      </c>
      <c r="AU285" s="166" t="s">
        <v>86</v>
      </c>
      <c r="AV285" s="13" t="s">
        <v>138</v>
      </c>
      <c r="AW285" s="13" t="s">
        <v>32</v>
      </c>
      <c r="AX285" s="13" t="s">
        <v>84</v>
      </c>
      <c r="AY285" s="166" t="s">
        <v>125</v>
      </c>
    </row>
    <row r="286" spans="2:65" s="1" customFormat="1" ht="24.15" customHeight="1">
      <c r="B286" s="31"/>
      <c r="C286" s="142" t="s">
        <v>386</v>
      </c>
      <c r="D286" s="142" t="s">
        <v>127</v>
      </c>
      <c r="E286" s="143" t="s">
        <v>387</v>
      </c>
      <c r="F286" s="144" t="s">
        <v>388</v>
      </c>
      <c r="G286" s="145" t="s">
        <v>168</v>
      </c>
      <c r="H286" s="146">
        <v>9.8000000000000007</v>
      </c>
      <c r="I286" s="147"/>
      <c r="J286" s="148">
        <f>ROUND(I286*H286,2)</f>
        <v>0</v>
      </c>
      <c r="K286" s="149"/>
      <c r="L286" s="31"/>
      <c r="M286" s="150" t="s">
        <v>1</v>
      </c>
      <c r="N286" s="113" t="s">
        <v>41</v>
      </c>
      <c r="P286" s="151">
        <f>O286*H286</f>
        <v>0</v>
      </c>
      <c r="Q286" s="151">
        <v>1.74E-4</v>
      </c>
      <c r="R286" s="151">
        <f>Q286*H286</f>
        <v>1.7052E-3</v>
      </c>
      <c r="S286" s="151">
        <v>0</v>
      </c>
      <c r="T286" s="152">
        <f>S286*H286</f>
        <v>0</v>
      </c>
      <c r="AR286" s="153" t="s">
        <v>131</v>
      </c>
      <c r="AT286" s="153" t="s">
        <v>127</v>
      </c>
      <c r="AU286" s="153" t="s">
        <v>86</v>
      </c>
      <c r="AY286" s="16" t="s">
        <v>125</v>
      </c>
      <c r="BE286" s="154">
        <f>IF(N286="základní",J286,0)</f>
        <v>0</v>
      </c>
      <c r="BF286" s="154">
        <f>IF(N286="snížená",J286,0)</f>
        <v>0</v>
      </c>
      <c r="BG286" s="154">
        <f>IF(N286="zákl. přenesená",J286,0)</f>
        <v>0</v>
      </c>
      <c r="BH286" s="154">
        <f>IF(N286="sníž. přenesená",J286,0)</f>
        <v>0</v>
      </c>
      <c r="BI286" s="154">
        <f>IF(N286="nulová",J286,0)</f>
        <v>0</v>
      </c>
      <c r="BJ286" s="16" t="s">
        <v>84</v>
      </c>
      <c r="BK286" s="154">
        <f>ROUND(I286*H286,2)</f>
        <v>0</v>
      </c>
      <c r="BL286" s="16" t="s">
        <v>131</v>
      </c>
      <c r="BM286" s="153" t="s">
        <v>389</v>
      </c>
    </row>
    <row r="287" spans="2:65" s="1" customFormat="1" ht="19.2">
      <c r="B287" s="31"/>
      <c r="D287" s="155" t="s">
        <v>133</v>
      </c>
      <c r="F287" s="156" t="s">
        <v>390</v>
      </c>
      <c r="I287" s="115"/>
      <c r="L287" s="31"/>
      <c r="M287" s="157"/>
      <c r="T287" s="55"/>
      <c r="AT287" s="16" t="s">
        <v>133</v>
      </c>
      <c r="AU287" s="16" t="s">
        <v>86</v>
      </c>
    </row>
    <row r="288" spans="2:65" s="12" customFormat="1" ht="10.199999999999999">
      <c r="B288" s="158"/>
      <c r="D288" s="155" t="s">
        <v>135</v>
      </c>
      <c r="E288" s="159" t="s">
        <v>1</v>
      </c>
      <c r="F288" s="160" t="s">
        <v>391</v>
      </c>
      <c r="H288" s="161">
        <v>9.8000000000000007</v>
      </c>
      <c r="I288" s="162"/>
      <c r="L288" s="158"/>
      <c r="M288" s="163"/>
      <c r="T288" s="164"/>
      <c r="AT288" s="159" t="s">
        <v>135</v>
      </c>
      <c r="AU288" s="159" t="s">
        <v>86</v>
      </c>
      <c r="AV288" s="12" t="s">
        <v>86</v>
      </c>
      <c r="AW288" s="12" t="s">
        <v>32</v>
      </c>
      <c r="AX288" s="12" t="s">
        <v>76</v>
      </c>
      <c r="AY288" s="159" t="s">
        <v>125</v>
      </c>
    </row>
    <row r="289" spans="2:65" s="13" customFormat="1" ht="10.199999999999999">
      <c r="B289" s="165"/>
      <c r="D289" s="155" t="s">
        <v>135</v>
      </c>
      <c r="E289" s="166" t="s">
        <v>1</v>
      </c>
      <c r="F289" s="167" t="s">
        <v>392</v>
      </c>
      <c r="H289" s="168">
        <v>9.8000000000000007</v>
      </c>
      <c r="I289" s="169"/>
      <c r="L289" s="165"/>
      <c r="M289" s="170"/>
      <c r="T289" s="171"/>
      <c r="AT289" s="166" t="s">
        <v>135</v>
      </c>
      <c r="AU289" s="166" t="s">
        <v>86</v>
      </c>
      <c r="AV289" s="13" t="s">
        <v>138</v>
      </c>
      <c r="AW289" s="13" t="s">
        <v>32</v>
      </c>
      <c r="AX289" s="13" t="s">
        <v>84</v>
      </c>
      <c r="AY289" s="166" t="s">
        <v>125</v>
      </c>
    </row>
    <row r="290" spans="2:65" s="1" customFormat="1" ht="24.15" customHeight="1">
      <c r="B290" s="31"/>
      <c r="C290" s="142" t="s">
        <v>393</v>
      </c>
      <c r="D290" s="142" t="s">
        <v>127</v>
      </c>
      <c r="E290" s="143" t="s">
        <v>394</v>
      </c>
      <c r="F290" s="144" t="s">
        <v>395</v>
      </c>
      <c r="G290" s="145" t="s">
        <v>223</v>
      </c>
      <c r="H290" s="146">
        <v>23.46</v>
      </c>
      <c r="I290" s="147"/>
      <c r="J290" s="148">
        <f>ROUND(I290*H290,2)</f>
        <v>0</v>
      </c>
      <c r="K290" s="149"/>
      <c r="L290" s="31"/>
      <c r="M290" s="150" t="s">
        <v>1</v>
      </c>
      <c r="N290" s="113" t="s">
        <v>41</v>
      </c>
      <c r="P290" s="151">
        <f>O290*H290</f>
        <v>0</v>
      </c>
      <c r="Q290" s="151">
        <v>0</v>
      </c>
      <c r="R290" s="151">
        <f>Q290*H290</f>
        <v>0</v>
      </c>
      <c r="S290" s="151">
        <v>6.5000000000000002E-2</v>
      </c>
      <c r="T290" s="152">
        <f>S290*H290</f>
        <v>1.5249000000000001</v>
      </c>
      <c r="AR290" s="153" t="s">
        <v>131</v>
      </c>
      <c r="AT290" s="153" t="s">
        <v>127</v>
      </c>
      <c r="AU290" s="153" t="s">
        <v>86</v>
      </c>
      <c r="AY290" s="16" t="s">
        <v>125</v>
      </c>
      <c r="BE290" s="154">
        <f>IF(N290="základní",J290,0)</f>
        <v>0</v>
      </c>
      <c r="BF290" s="154">
        <f>IF(N290="snížená",J290,0)</f>
        <v>0</v>
      </c>
      <c r="BG290" s="154">
        <f>IF(N290="zákl. přenesená",J290,0)</f>
        <v>0</v>
      </c>
      <c r="BH290" s="154">
        <f>IF(N290="sníž. přenesená",J290,0)</f>
        <v>0</v>
      </c>
      <c r="BI290" s="154">
        <f>IF(N290="nulová",J290,0)</f>
        <v>0</v>
      </c>
      <c r="BJ290" s="16" t="s">
        <v>84</v>
      </c>
      <c r="BK290" s="154">
        <f>ROUND(I290*H290,2)</f>
        <v>0</v>
      </c>
      <c r="BL290" s="16" t="s">
        <v>131</v>
      </c>
      <c r="BM290" s="153" t="s">
        <v>396</v>
      </c>
    </row>
    <row r="291" spans="2:65" s="1" customFormat="1" ht="19.2">
      <c r="B291" s="31"/>
      <c r="D291" s="155" t="s">
        <v>133</v>
      </c>
      <c r="F291" s="156" t="s">
        <v>397</v>
      </c>
      <c r="I291" s="115"/>
      <c r="L291" s="31"/>
      <c r="M291" s="157"/>
      <c r="T291" s="55"/>
      <c r="AT291" s="16" t="s">
        <v>133</v>
      </c>
      <c r="AU291" s="16" t="s">
        <v>86</v>
      </c>
    </row>
    <row r="292" spans="2:65" s="12" customFormat="1" ht="10.199999999999999">
      <c r="B292" s="158"/>
      <c r="D292" s="155" t="s">
        <v>135</v>
      </c>
      <c r="E292" s="159" t="s">
        <v>1</v>
      </c>
      <c r="F292" s="160" t="s">
        <v>398</v>
      </c>
      <c r="H292" s="161">
        <v>16.149999999999999</v>
      </c>
      <c r="I292" s="162"/>
      <c r="L292" s="158"/>
      <c r="M292" s="163"/>
      <c r="T292" s="164"/>
      <c r="AT292" s="159" t="s">
        <v>135</v>
      </c>
      <c r="AU292" s="159" t="s">
        <v>86</v>
      </c>
      <c r="AV292" s="12" t="s">
        <v>86</v>
      </c>
      <c r="AW292" s="12" t="s">
        <v>32</v>
      </c>
      <c r="AX292" s="12" t="s">
        <v>76</v>
      </c>
      <c r="AY292" s="159" t="s">
        <v>125</v>
      </c>
    </row>
    <row r="293" spans="2:65" s="13" customFormat="1" ht="10.199999999999999">
      <c r="B293" s="165"/>
      <c r="D293" s="155" t="s">
        <v>135</v>
      </c>
      <c r="E293" s="166" t="s">
        <v>1</v>
      </c>
      <c r="F293" s="167" t="s">
        <v>399</v>
      </c>
      <c r="H293" s="168">
        <v>16.149999999999999</v>
      </c>
      <c r="I293" s="169"/>
      <c r="L293" s="165"/>
      <c r="M293" s="170"/>
      <c r="T293" s="171"/>
      <c r="AT293" s="166" t="s">
        <v>135</v>
      </c>
      <c r="AU293" s="166" t="s">
        <v>86</v>
      </c>
      <c r="AV293" s="13" t="s">
        <v>138</v>
      </c>
      <c r="AW293" s="13" t="s">
        <v>32</v>
      </c>
      <c r="AX293" s="13" t="s">
        <v>76</v>
      </c>
      <c r="AY293" s="166" t="s">
        <v>125</v>
      </c>
    </row>
    <row r="294" spans="2:65" s="12" customFormat="1" ht="10.199999999999999">
      <c r="B294" s="158"/>
      <c r="D294" s="155" t="s">
        <v>135</v>
      </c>
      <c r="E294" s="159" t="s">
        <v>1</v>
      </c>
      <c r="F294" s="160" t="s">
        <v>400</v>
      </c>
      <c r="H294" s="161">
        <v>7.31</v>
      </c>
      <c r="I294" s="162"/>
      <c r="L294" s="158"/>
      <c r="M294" s="163"/>
      <c r="T294" s="164"/>
      <c r="AT294" s="159" t="s">
        <v>135</v>
      </c>
      <c r="AU294" s="159" t="s">
        <v>86</v>
      </c>
      <c r="AV294" s="12" t="s">
        <v>86</v>
      </c>
      <c r="AW294" s="12" t="s">
        <v>32</v>
      </c>
      <c r="AX294" s="12" t="s">
        <v>76</v>
      </c>
      <c r="AY294" s="159" t="s">
        <v>125</v>
      </c>
    </row>
    <row r="295" spans="2:65" s="13" customFormat="1" ht="10.199999999999999">
      <c r="B295" s="165"/>
      <c r="D295" s="155" t="s">
        <v>135</v>
      </c>
      <c r="E295" s="166" t="s">
        <v>1</v>
      </c>
      <c r="F295" s="167" t="s">
        <v>401</v>
      </c>
      <c r="H295" s="168">
        <v>7.31</v>
      </c>
      <c r="I295" s="169"/>
      <c r="L295" s="165"/>
      <c r="M295" s="170"/>
      <c r="T295" s="171"/>
      <c r="AT295" s="166" t="s">
        <v>135</v>
      </c>
      <c r="AU295" s="166" t="s">
        <v>86</v>
      </c>
      <c r="AV295" s="13" t="s">
        <v>138</v>
      </c>
      <c r="AW295" s="13" t="s">
        <v>32</v>
      </c>
      <c r="AX295" s="13" t="s">
        <v>76</v>
      </c>
      <c r="AY295" s="166" t="s">
        <v>125</v>
      </c>
    </row>
    <row r="296" spans="2:65" s="14" customFormat="1" ht="10.199999999999999">
      <c r="B296" s="172"/>
      <c r="D296" s="155" t="s">
        <v>135</v>
      </c>
      <c r="E296" s="173" t="s">
        <v>1</v>
      </c>
      <c r="F296" s="174" t="s">
        <v>144</v>
      </c>
      <c r="H296" s="175">
        <v>23.46</v>
      </c>
      <c r="I296" s="176"/>
      <c r="L296" s="172"/>
      <c r="M296" s="177"/>
      <c r="T296" s="178"/>
      <c r="AT296" s="173" t="s">
        <v>135</v>
      </c>
      <c r="AU296" s="173" t="s">
        <v>86</v>
      </c>
      <c r="AV296" s="14" t="s">
        <v>131</v>
      </c>
      <c r="AW296" s="14" t="s">
        <v>32</v>
      </c>
      <c r="AX296" s="14" t="s">
        <v>84</v>
      </c>
      <c r="AY296" s="173" t="s">
        <v>125</v>
      </c>
    </row>
    <row r="297" spans="2:65" s="1" customFormat="1" ht="24.15" customHeight="1">
      <c r="B297" s="31"/>
      <c r="C297" s="142" t="s">
        <v>402</v>
      </c>
      <c r="D297" s="142" t="s">
        <v>127</v>
      </c>
      <c r="E297" s="143" t="s">
        <v>403</v>
      </c>
      <c r="F297" s="144" t="s">
        <v>404</v>
      </c>
      <c r="G297" s="145" t="s">
        <v>223</v>
      </c>
      <c r="H297" s="146">
        <v>23.46</v>
      </c>
      <c r="I297" s="147"/>
      <c r="J297" s="148">
        <f>ROUND(I297*H297,2)</f>
        <v>0</v>
      </c>
      <c r="K297" s="149"/>
      <c r="L297" s="31"/>
      <c r="M297" s="150" t="s">
        <v>1</v>
      </c>
      <c r="N297" s="113" t="s">
        <v>41</v>
      </c>
      <c r="P297" s="151">
        <f>O297*H297</f>
        <v>0</v>
      </c>
      <c r="Q297" s="151">
        <v>0</v>
      </c>
      <c r="R297" s="151">
        <f>Q297*H297</f>
        <v>0</v>
      </c>
      <c r="S297" s="151">
        <v>0</v>
      </c>
      <c r="T297" s="152">
        <f>S297*H297</f>
        <v>0</v>
      </c>
      <c r="AR297" s="153" t="s">
        <v>131</v>
      </c>
      <c r="AT297" s="153" t="s">
        <v>127</v>
      </c>
      <c r="AU297" s="153" t="s">
        <v>86</v>
      </c>
      <c r="AY297" s="16" t="s">
        <v>125</v>
      </c>
      <c r="BE297" s="154">
        <f>IF(N297="základní",J297,0)</f>
        <v>0</v>
      </c>
      <c r="BF297" s="154">
        <f>IF(N297="snížená",J297,0)</f>
        <v>0</v>
      </c>
      <c r="BG297" s="154">
        <f>IF(N297="zákl. přenesená",J297,0)</f>
        <v>0</v>
      </c>
      <c r="BH297" s="154">
        <f>IF(N297="sníž. přenesená",J297,0)</f>
        <v>0</v>
      </c>
      <c r="BI297" s="154">
        <f>IF(N297="nulová",J297,0)</f>
        <v>0</v>
      </c>
      <c r="BJ297" s="16" t="s">
        <v>84</v>
      </c>
      <c r="BK297" s="154">
        <f>ROUND(I297*H297,2)</f>
        <v>0</v>
      </c>
      <c r="BL297" s="16" t="s">
        <v>131</v>
      </c>
      <c r="BM297" s="153" t="s">
        <v>405</v>
      </c>
    </row>
    <row r="298" spans="2:65" s="1" customFormat="1" ht="96">
      <c r="B298" s="31"/>
      <c r="D298" s="155" t="s">
        <v>133</v>
      </c>
      <c r="F298" s="156" t="s">
        <v>406</v>
      </c>
      <c r="I298" s="115"/>
      <c r="L298" s="31"/>
      <c r="M298" s="157"/>
      <c r="T298" s="55"/>
      <c r="AT298" s="16" t="s">
        <v>133</v>
      </c>
      <c r="AU298" s="16" t="s">
        <v>86</v>
      </c>
    </row>
    <row r="299" spans="2:65" s="12" customFormat="1" ht="10.199999999999999">
      <c r="B299" s="158"/>
      <c r="D299" s="155" t="s">
        <v>135</v>
      </c>
      <c r="E299" s="159" t="s">
        <v>1</v>
      </c>
      <c r="F299" s="160" t="s">
        <v>398</v>
      </c>
      <c r="H299" s="161">
        <v>16.149999999999999</v>
      </c>
      <c r="I299" s="162"/>
      <c r="L299" s="158"/>
      <c r="M299" s="163"/>
      <c r="T299" s="164"/>
      <c r="AT299" s="159" t="s">
        <v>135</v>
      </c>
      <c r="AU299" s="159" t="s">
        <v>86</v>
      </c>
      <c r="AV299" s="12" t="s">
        <v>86</v>
      </c>
      <c r="AW299" s="12" t="s">
        <v>32</v>
      </c>
      <c r="AX299" s="12" t="s">
        <v>76</v>
      </c>
      <c r="AY299" s="159" t="s">
        <v>125</v>
      </c>
    </row>
    <row r="300" spans="2:65" s="13" customFormat="1" ht="10.199999999999999">
      <c r="B300" s="165"/>
      <c r="D300" s="155" t="s">
        <v>135</v>
      </c>
      <c r="E300" s="166" t="s">
        <v>1</v>
      </c>
      <c r="F300" s="167" t="s">
        <v>399</v>
      </c>
      <c r="H300" s="168">
        <v>16.149999999999999</v>
      </c>
      <c r="I300" s="169"/>
      <c r="L300" s="165"/>
      <c r="M300" s="170"/>
      <c r="T300" s="171"/>
      <c r="AT300" s="166" t="s">
        <v>135</v>
      </c>
      <c r="AU300" s="166" t="s">
        <v>86</v>
      </c>
      <c r="AV300" s="13" t="s">
        <v>138</v>
      </c>
      <c r="AW300" s="13" t="s">
        <v>32</v>
      </c>
      <c r="AX300" s="13" t="s">
        <v>76</v>
      </c>
      <c r="AY300" s="166" t="s">
        <v>125</v>
      </c>
    </row>
    <row r="301" spans="2:65" s="12" customFormat="1" ht="10.199999999999999">
      <c r="B301" s="158"/>
      <c r="D301" s="155" t="s">
        <v>135</v>
      </c>
      <c r="E301" s="159" t="s">
        <v>1</v>
      </c>
      <c r="F301" s="160" t="s">
        <v>400</v>
      </c>
      <c r="H301" s="161">
        <v>7.31</v>
      </c>
      <c r="I301" s="162"/>
      <c r="L301" s="158"/>
      <c r="M301" s="163"/>
      <c r="T301" s="164"/>
      <c r="AT301" s="159" t="s">
        <v>135</v>
      </c>
      <c r="AU301" s="159" t="s">
        <v>86</v>
      </c>
      <c r="AV301" s="12" t="s">
        <v>86</v>
      </c>
      <c r="AW301" s="12" t="s">
        <v>32</v>
      </c>
      <c r="AX301" s="12" t="s">
        <v>76</v>
      </c>
      <c r="AY301" s="159" t="s">
        <v>125</v>
      </c>
    </row>
    <row r="302" spans="2:65" s="13" customFormat="1" ht="10.199999999999999">
      <c r="B302" s="165"/>
      <c r="D302" s="155" t="s">
        <v>135</v>
      </c>
      <c r="E302" s="166" t="s">
        <v>1</v>
      </c>
      <c r="F302" s="167" t="s">
        <v>401</v>
      </c>
      <c r="H302" s="168">
        <v>7.31</v>
      </c>
      <c r="I302" s="169"/>
      <c r="L302" s="165"/>
      <c r="M302" s="170"/>
      <c r="T302" s="171"/>
      <c r="AT302" s="166" t="s">
        <v>135</v>
      </c>
      <c r="AU302" s="166" t="s">
        <v>86</v>
      </c>
      <c r="AV302" s="13" t="s">
        <v>138</v>
      </c>
      <c r="AW302" s="13" t="s">
        <v>32</v>
      </c>
      <c r="AX302" s="13" t="s">
        <v>76</v>
      </c>
      <c r="AY302" s="166" t="s">
        <v>125</v>
      </c>
    </row>
    <row r="303" spans="2:65" s="14" customFormat="1" ht="10.199999999999999">
      <c r="B303" s="172"/>
      <c r="D303" s="155" t="s">
        <v>135</v>
      </c>
      <c r="E303" s="173" t="s">
        <v>1</v>
      </c>
      <c r="F303" s="174" t="s">
        <v>144</v>
      </c>
      <c r="H303" s="175">
        <v>23.46</v>
      </c>
      <c r="I303" s="176"/>
      <c r="L303" s="172"/>
      <c r="M303" s="177"/>
      <c r="T303" s="178"/>
      <c r="AT303" s="173" t="s">
        <v>135</v>
      </c>
      <c r="AU303" s="173" t="s">
        <v>86</v>
      </c>
      <c r="AV303" s="14" t="s">
        <v>131</v>
      </c>
      <c r="AW303" s="14" t="s">
        <v>32</v>
      </c>
      <c r="AX303" s="14" t="s">
        <v>84</v>
      </c>
      <c r="AY303" s="173" t="s">
        <v>125</v>
      </c>
    </row>
    <row r="304" spans="2:65" s="1" customFormat="1" ht="24.15" customHeight="1">
      <c r="B304" s="31"/>
      <c r="C304" s="142" t="s">
        <v>407</v>
      </c>
      <c r="D304" s="142" t="s">
        <v>127</v>
      </c>
      <c r="E304" s="143" t="s">
        <v>408</v>
      </c>
      <c r="F304" s="144" t="s">
        <v>409</v>
      </c>
      <c r="G304" s="145" t="s">
        <v>410</v>
      </c>
      <c r="H304" s="146">
        <v>62</v>
      </c>
      <c r="I304" s="147"/>
      <c r="J304" s="148">
        <f>ROUND(I304*H304,2)</f>
        <v>0</v>
      </c>
      <c r="K304" s="149"/>
      <c r="L304" s="31"/>
      <c r="M304" s="150" t="s">
        <v>1</v>
      </c>
      <c r="N304" s="113" t="s">
        <v>41</v>
      </c>
      <c r="P304" s="151">
        <f>O304*H304</f>
        <v>0</v>
      </c>
      <c r="Q304" s="151">
        <v>0</v>
      </c>
      <c r="R304" s="151">
        <f>Q304*H304</f>
        <v>0</v>
      </c>
      <c r="S304" s="151">
        <v>0</v>
      </c>
      <c r="T304" s="152">
        <f>S304*H304</f>
        <v>0</v>
      </c>
      <c r="AR304" s="153" t="s">
        <v>131</v>
      </c>
      <c r="AT304" s="153" t="s">
        <v>127</v>
      </c>
      <c r="AU304" s="153" t="s">
        <v>86</v>
      </c>
      <c r="AY304" s="16" t="s">
        <v>125</v>
      </c>
      <c r="BE304" s="154">
        <f>IF(N304="základní",J304,0)</f>
        <v>0</v>
      </c>
      <c r="BF304" s="154">
        <f>IF(N304="snížená",J304,0)</f>
        <v>0</v>
      </c>
      <c r="BG304" s="154">
        <f>IF(N304="zákl. přenesená",J304,0)</f>
        <v>0</v>
      </c>
      <c r="BH304" s="154">
        <f>IF(N304="sníž. přenesená",J304,0)</f>
        <v>0</v>
      </c>
      <c r="BI304" s="154">
        <f>IF(N304="nulová",J304,0)</f>
        <v>0</v>
      </c>
      <c r="BJ304" s="16" t="s">
        <v>84</v>
      </c>
      <c r="BK304" s="154">
        <f>ROUND(I304*H304,2)</f>
        <v>0</v>
      </c>
      <c r="BL304" s="16" t="s">
        <v>131</v>
      </c>
      <c r="BM304" s="153" t="s">
        <v>411</v>
      </c>
    </row>
    <row r="305" spans="2:65" s="1" customFormat="1" ht="96">
      <c r="B305" s="31"/>
      <c r="D305" s="155" t="s">
        <v>133</v>
      </c>
      <c r="F305" s="156" t="s">
        <v>412</v>
      </c>
      <c r="I305" s="115"/>
      <c r="L305" s="31"/>
      <c r="M305" s="157"/>
      <c r="T305" s="55"/>
      <c r="AT305" s="16" t="s">
        <v>133</v>
      </c>
      <c r="AU305" s="16" t="s">
        <v>86</v>
      </c>
    </row>
    <row r="306" spans="2:65" s="12" customFormat="1" ht="10.199999999999999">
      <c r="B306" s="158"/>
      <c r="D306" s="155" t="s">
        <v>135</v>
      </c>
      <c r="E306" s="159" t="s">
        <v>1</v>
      </c>
      <c r="F306" s="160" t="s">
        <v>413</v>
      </c>
      <c r="H306" s="161">
        <v>62</v>
      </c>
      <c r="I306" s="162"/>
      <c r="L306" s="158"/>
      <c r="M306" s="163"/>
      <c r="T306" s="164"/>
      <c r="AT306" s="159" t="s">
        <v>135</v>
      </c>
      <c r="AU306" s="159" t="s">
        <v>86</v>
      </c>
      <c r="AV306" s="12" t="s">
        <v>86</v>
      </c>
      <c r="AW306" s="12" t="s">
        <v>32</v>
      </c>
      <c r="AX306" s="12" t="s">
        <v>76</v>
      </c>
      <c r="AY306" s="159" t="s">
        <v>125</v>
      </c>
    </row>
    <row r="307" spans="2:65" s="13" customFormat="1" ht="10.199999999999999">
      <c r="B307" s="165"/>
      <c r="D307" s="155" t="s">
        <v>135</v>
      </c>
      <c r="E307" s="166" t="s">
        <v>1</v>
      </c>
      <c r="F307" s="167" t="s">
        <v>414</v>
      </c>
      <c r="H307" s="168">
        <v>62</v>
      </c>
      <c r="I307" s="169"/>
      <c r="L307" s="165"/>
      <c r="M307" s="170"/>
      <c r="T307" s="171"/>
      <c r="AT307" s="166" t="s">
        <v>135</v>
      </c>
      <c r="AU307" s="166" t="s">
        <v>86</v>
      </c>
      <c r="AV307" s="13" t="s">
        <v>138</v>
      </c>
      <c r="AW307" s="13" t="s">
        <v>32</v>
      </c>
      <c r="AX307" s="13" t="s">
        <v>76</v>
      </c>
      <c r="AY307" s="166" t="s">
        <v>125</v>
      </c>
    </row>
    <row r="308" spans="2:65" s="14" customFormat="1" ht="10.199999999999999">
      <c r="B308" s="172"/>
      <c r="D308" s="155" t="s">
        <v>135</v>
      </c>
      <c r="E308" s="173" t="s">
        <v>1</v>
      </c>
      <c r="F308" s="174" t="s">
        <v>144</v>
      </c>
      <c r="H308" s="175">
        <v>62</v>
      </c>
      <c r="I308" s="176"/>
      <c r="L308" s="172"/>
      <c r="M308" s="177"/>
      <c r="T308" s="178"/>
      <c r="AT308" s="173" t="s">
        <v>135</v>
      </c>
      <c r="AU308" s="173" t="s">
        <v>86</v>
      </c>
      <c r="AV308" s="14" t="s">
        <v>131</v>
      </c>
      <c r="AW308" s="14" t="s">
        <v>32</v>
      </c>
      <c r="AX308" s="14" t="s">
        <v>84</v>
      </c>
      <c r="AY308" s="173" t="s">
        <v>125</v>
      </c>
    </row>
    <row r="309" spans="2:65" s="1" customFormat="1" ht="37.799999999999997" customHeight="1">
      <c r="B309" s="31"/>
      <c r="C309" s="142" t="s">
        <v>415</v>
      </c>
      <c r="D309" s="142" t="s">
        <v>127</v>
      </c>
      <c r="E309" s="143" t="s">
        <v>416</v>
      </c>
      <c r="F309" s="144" t="s">
        <v>417</v>
      </c>
      <c r="G309" s="145" t="s">
        <v>158</v>
      </c>
      <c r="H309" s="146">
        <v>1</v>
      </c>
      <c r="I309" s="147"/>
      <c r="J309" s="148">
        <f>ROUND(I309*H309,2)</f>
        <v>0</v>
      </c>
      <c r="K309" s="149"/>
      <c r="L309" s="31"/>
      <c r="M309" s="150" t="s">
        <v>1</v>
      </c>
      <c r="N309" s="113" t="s">
        <v>41</v>
      </c>
      <c r="P309" s="151">
        <f>O309*H309</f>
        <v>0</v>
      </c>
      <c r="Q309" s="151">
        <v>0</v>
      </c>
      <c r="R309" s="151">
        <f>Q309*H309</f>
        <v>0</v>
      </c>
      <c r="S309" s="151">
        <v>0</v>
      </c>
      <c r="T309" s="152">
        <f>S309*H309</f>
        <v>0</v>
      </c>
      <c r="AR309" s="153" t="s">
        <v>131</v>
      </c>
      <c r="AT309" s="153" t="s">
        <v>127</v>
      </c>
      <c r="AU309" s="153" t="s">
        <v>86</v>
      </c>
      <c r="AY309" s="16" t="s">
        <v>125</v>
      </c>
      <c r="BE309" s="154">
        <f>IF(N309="základní",J309,0)</f>
        <v>0</v>
      </c>
      <c r="BF309" s="154">
        <f>IF(N309="snížená",J309,0)</f>
        <v>0</v>
      </c>
      <c r="BG309" s="154">
        <f>IF(N309="zákl. přenesená",J309,0)</f>
        <v>0</v>
      </c>
      <c r="BH309" s="154">
        <f>IF(N309="sníž. přenesená",J309,0)</f>
        <v>0</v>
      </c>
      <c r="BI309" s="154">
        <f>IF(N309="nulová",J309,0)</f>
        <v>0</v>
      </c>
      <c r="BJ309" s="16" t="s">
        <v>84</v>
      </c>
      <c r="BK309" s="154">
        <f>ROUND(I309*H309,2)</f>
        <v>0</v>
      </c>
      <c r="BL309" s="16" t="s">
        <v>131</v>
      </c>
      <c r="BM309" s="153" t="s">
        <v>418</v>
      </c>
    </row>
    <row r="310" spans="2:65" s="1" customFormat="1" ht="67.2">
      <c r="B310" s="31"/>
      <c r="D310" s="155" t="s">
        <v>133</v>
      </c>
      <c r="F310" s="156" t="s">
        <v>419</v>
      </c>
      <c r="I310" s="115"/>
      <c r="L310" s="31"/>
      <c r="M310" s="157"/>
      <c r="T310" s="55"/>
      <c r="AT310" s="16" t="s">
        <v>133</v>
      </c>
      <c r="AU310" s="16" t="s">
        <v>86</v>
      </c>
    </row>
    <row r="311" spans="2:65" s="1" customFormat="1" ht="19.2">
      <c r="B311" s="31"/>
      <c r="D311" s="155" t="s">
        <v>420</v>
      </c>
      <c r="F311" s="182" t="s">
        <v>421</v>
      </c>
      <c r="I311" s="115"/>
      <c r="L311" s="31"/>
      <c r="M311" s="157"/>
      <c r="T311" s="55"/>
      <c r="AT311" s="16" t="s">
        <v>420</v>
      </c>
      <c r="AU311" s="16" t="s">
        <v>86</v>
      </c>
    </row>
    <row r="312" spans="2:65" s="11" customFormat="1" ht="20.85" customHeight="1">
      <c r="B312" s="130"/>
      <c r="D312" s="131" t="s">
        <v>75</v>
      </c>
      <c r="E312" s="140" t="s">
        <v>163</v>
      </c>
      <c r="F312" s="140" t="s">
        <v>164</v>
      </c>
      <c r="I312" s="133"/>
      <c r="J312" s="141">
        <f>BK312</f>
        <v>0</v>
      </c>
      <c r="L312" s="130"/>
      <c r="M312" s="135"/>
      <c r="P312" s="136">
        <f>SUM(P313:P324)</f>
        <v>0</v>
      </c>
      <c r="R312" s="136">
        <f>SUM(R313:R324)</f>
        <v>0</v>
      </c>
      <c r="T312" s="137">
        <f>SUM(T313:T324)</f>
        <v>0</v>
      </c>
      <c r="AR312" s="131" t="s">
        <v>84</v>
      </c>
      <c r="AT312" s="138" t="s">
        <v>75</v>
      </c>
      <c r="AU312" s="138" t="s">
        <v>86</v>
      </c>
      <c r="AY312" s="131" t="s">
        <v>125</v>
      </c>
      <c r="BK312" s="139">
        <f>SUM(BK313:BK324)</f>
        <v>0</v>
      </c>
    </row>
    <row r="313" spans="2:65" s="1" customFormat="1" ht="24.15" customHeight="1">
      <c r="B313" s="31"/>
      <c r="C313" s="142" t="s">
        <v>422</v>
      </c>
      <c r="D313" s="142" t="s">
        <v>127</v>
      </c>
      <c r="E313" s="143" t="s">
        <v>423</v>
      </c>
      <c r="F313" s="144" t="s">
        <v>424</v>
      </c>
      <c r="G313" s="145" t="s">
        <v>158</v>
      </c>
      <c r="H313" s="146">
        <v>1</v>
      </c>
      <c r="I313" s="147"/>
      <c r="J313" s="148">
        <f>ROUND(I313*H313,2)</f>
        <v>0</v>
      </c>
      <c r="K313" s="149"/>
      <c r="L313" s="31"/>
      <c r="M313" s="150" t="s">
        <v>1</v>
      </c>
      <c r="N313" s="113" t="s">
        <v>41</v>
      </c>
      <c r="P313" s="151">
        <f>O313*H313</f>
        <v>0</v>
      </c>
      <c r="Q313" s="151">
        <v>0</v>
      </c>
      <c r="R313" s="151">
        <f>Q313*H313</f>
        <v>0</v>
      </c>
      <c r="S313" s="151">
        <v>0</v>
      </c>
      <c r="T313" s="152">
        <f>S313*H313</f>
        <v>0</v>
      </c>
      <c r="AR313" s="153" t="s">
        <v>131</v>
      </c>
      <c r="AT313" s="153" t="s">
        <v>127</v>
      </c>
      <c r="AU313" s="153" t="s">
        <v>138</v>
      </c>
      <c r="AY313" s="16" t="s">
        <v>125</v>
      </c>
      <c r="BE313" s="154">
        <f>IF(N313="základní",J313,0)</f>
        <v>0</v>
      </c>
      <c r="BF313" s="154">
        <f>IF(N313="snížená",J313,0)</f>
        <v>0</v>
      </c>
      <c r="BG313" s="154">
        <f>IF(N313="zákl. přenesená",J313,0)</f>
        <v>0</v>
      </c>
      <c r="BH313" s="154">
        <f>IF(N313="sníž. přenesená",J313,0)</f>
        <v>0</v>
      </c>
      <c r="BI313" s="154">
        <f>IF(N313="nulová",J313,0)</f>
        <v>0</v>
      </c>
      <c r="BJ313" s="16" t="s">
        <v>84</v>
      </c>
      <c r="BK313" s="154">
        <f>ROUND(I313*H313,2)</f>
        <v>0</v>
      </c>
      <c r="BL313" s="16" t="s">
        <v>131</v>
      </c>
      <c r="BM313" s="153" t="s">
        <v>425</v>
      </c>
    </row>
    <row r="314" spans="2:65" s="1" customFormat="1" ht="28.8">
      <c r="B314" s="31"/>
      <c r="D314" s="155" t="s">
        <v>133</v>
      </c>
      <c r="F314" s="156" t="s">
        <v>426</v>
      </c>
      <c r="I314" s="115"/>
      <c r="L314" s="31"/>
      <c r="M314" s="157"/>
      <c r="T314" s="55"/>
      <c r="AT314" s="16" t="s">
        <v>133</v>
      </c>
      <c r="AU314" s="16" t="s">
        <v>138</v>
      </c>
    </row>
    <row r="315" spans="2:65" s="12" customFormat="1" ht="10.199999999999999">
      <c r="B315" s="158"/>
      <c r="D315" s="155" t="s">
        <v>135</v>
      </c>
      <c r="E315" s="159" t="s">
        <v>1</v>
      </c>
      <c r="F315" s="160" t="s">
        <v>84</v>
      </c>
      <c r="H315" s="161">
        <v>1</v>
      </c>
      <c r="I315" s="162"/>
      <c r="L315" s="158"/>
      <c r="M315" s="163"/>
      <c r="T315" s="164"/>
      <c r="AT315" s="159" t="s">
        <v>135</v>
      </c>
      <c r="AU315" s="159" t="s">
        <v>138</v>
      </c>
      <c r="AV315" s="12" t="s">
        <v>86</v>
      </c>
      <c r="AW315" s="12" t="s">
        <v>32</v>
      </c>
      <c r="AX315" s="12" t="s">
        <v>76</v>
      </c>
      <c r="AY315" s="159" t="s">
        <v>125</v>
      </c>
    </row>
    <row r="316" spans="2:65" s="14" customFormat="1" ht="10.199999999999999">
      <c r="B316" s="172"/>
      <c r="D316" s="155" t="s">
        <v>135</v>
      </c>
      <c r="E316" s="173" t="s">
        <v>1</v>
      </c>
      <c r="F316" s="174" t="s">
        <v>144</v>
      </c>
      <c r="H316" s="175">
        <v>1</v>
      </c>
      <c r="I316" s="176"/>
      <c r="L316" s="172"/>
      <c r="M316" s="177"/>
      <c r="T316" s="178"/>
      <c r="AT316" s="173" t="s">
        <v>135</v>
      </c>
      <c r="AU316" s="173" t="s">
        <v>138</v>
      </c>
      <c r="AV316" s="14" t="s">
        <v>131</v>
      </c>
      <c r="AW316" s="14" t="s">
        <v>32</v>
      </c>
      <c r="AX316" s="14" t="s">
        <v>84</v>
      </c>
      <c r="AY316" s="173" t="s">
        <v>125</v>
      </c>
    </row>
    <row r="317" spans="2:65" s="1" customFormat="1" ht="33" customHeight="1">
      <c r="B317" s="31"/>
      <c r="C317" s="142" t="s">
        <v>427</v>
      </c>
      <c r="D317" s="142" t="s">
        <v>127</v>
      </c>
      <c r="E317" s="143" t="s">
        <v>166</v>
      </c>
      <c r="F317" s="144" t="s">
        <v>428</v>
      </c>
      <c r="G317" s="145" t="s">
        <v>158</v>
      </c>
      <c r="H317" s="146">
        <v>1</v>
      </c>
      <c r="I317" s="147"/>
      <c r="J317" s="148">
        <f>ROUND(I317*H317,2)</f>
        <v>0</v>
      </c>
      <c r="K317" s="149"/>
      <c r="L317" s="31"/>
      <c r="M317" s="150" t="s">
        <v>1</v>
      </c>
      <c r="N317" s="113" t="s">
        <v>41</v>
      </c>
      <c r="P317" s="151">
        <f>O317*H317</f>
        <v>0</v>
      </c>
      <c r="Q317" s="151">
        <v>0</v>
      </c>
      <c r="R317" s="151">
        <f>Q317*H317</f>
        <v>0</v>
      </c>
      <c r="S317" s="151">
        <v>0</v>
      </c>
      <c r="T317" s="152">
        <f>S317*H317</f>
        <v>0</v>
      </c>
      <c r="AR317" s="153" t="s">
        <v>131</v>
      </c>
      <c r="AT317" s="153" t="s">
        <v>127</v>
      </c>
      <c r="AU317" s="153" t="s">
        <v>138</v>
      </c>
      <c r="AY317" s="16" t="s">
        <v>125</v>
      </c>
      <c r="BE317" s="154">
        <f>IF(N317="základní",J317,0)</f>
        <v>0</v>
      </c>
      <c r="BF317" s="154">
        <f>IF(N317="snížená",J317,0)</f>
        <v>0</v>
      </c>
      <c r="BG317" s="154">
        <f>IF(N317="zákl. přenesená",J317,0)</f>
        <v>0</v>
      </c>
      <c r="BH317" s="154">
        <f>IF(N317="sníž. přenesená",J317,0)</f>
        <v>0</v>
      </c>
      <c r="BI317" s="154">
        <f>IF(N317="nulová",J317,0)</f>
        <v>0</v>
      </c>
      <c r="BJ317" s="16" t="s">
        <v>84</v>
      </c>
      <c r="BK317" s="154">
        <f>ROUND(I317*H317,2)</f>
        <v>0</v>
      </c>
      <c r="BL317" s="16" t="s">
        <v>131</v>
      </c>
      <c r="BM317" s="153" t="s">
        <v>429</v>
      </c>
    </row>
    <row r="318" spans="2:65" s="1" customFormat="1" ht="19.2">
      <c r="B318" s="31"/>
      <c r="D318" s="155" t="s">
        <v>133</v>
      </c>
      <c r="F318" s="156" t="s">
        <v>428</v>
      </c>
      <c r="I318" s="115"/>
      <c r="L318" s="31"/>
      <c r="M318" s="157"/>
      <c r="T318" s="55"/>
      <c r="AT318" s="16" t="s">
        <v>133</v>
      </c>
      <c r="AU318" s="16" t="s">
        <v>138</v>
      </c>
    </row>
    <row r="319" spans="2:65" s="12" customFormat="1" ht="10.199999999999999">
      <c r="B319" s="158"/>
      <c r="D319" s="155" t="s">
        <v>135</v>
      </c>
      <c r="E319" s="159" t="s">
        <v>1</v>
      </c>
      <c r="F319" s="160" t="s">
        <v>84</v>
      </c>
      <c r="H319" s="161">
        <v>1</v>
      </c>
      <c r="I319" s="162"/>
      <c r="L319" s="158"/>
      <c r="M319" s="163"/>
      <c r="T319" s="164"/>
      <c r="AT319" s="159" t="s">
        <v>135</v>
      </c>
      <c r="AU319" s="159" t="s">
        <v>138</v>
      </c>
      <c r="AV319" s="12" t="s">
        <v>86</v>
      </c>
      <c r="AW319" s="12" t="s">
        <v>32</v>
      </c>
      <c r="AX319" s="12" t="s">
        <v>76</v>
      </c>
      <c r="AY319" s="159" t="s">
        <v>125</v>
      </c>
    </row>
    <row r="320" spans="2:65" s="14" customFormat="1" ht="10.199999999999999">
      <c r="B320" s="172"/>
      <c r="D320" s="155" t="s">
        <v>135</v>
      </c>
      <c r="E320" s="173" t="s">
        <v>1</v>
      </c>
      <c r="F320" s="174" t="s">
        <v>144</v>
      </c>
      <c r="H320" s="175">
        <v>1</v>
      </c>
      <c r="I320" s="176"/>
      <c r="L320" s="172"/>
      <c r="M320" s="177"/>
      <c r="T320" s="178"/>
      <c r="AT320" s="173" t="s">
        <v>135</v>
      </c>
      <c r="AU320" s="173" t="s">
        <v>138</v>
      </c>
      <c r="AV320" s="14" t="s">
        <v>131</v>
      </c>
      <c r="AW320" s="14" t="s">
        <v>32</v>
      </c>
      <c r="AX320" s="14" t="s">
        <v>84</v>
      </c>
      <c r="AY320" s="173" t="s">
        <v>125</v>
      </c>
    </row>
    <row r="321" spans="2:65" s="1" customFormat="1" ht="21.75" customHeight="1">
      <c r="B321" s="31"/>
      <c r="C321" s="142" t="s">
        <v>430</v>
      </c>
      <c r="D321" s="142" t="s">
        <v>127</v>
      </c>
      <c r="E321" s="143" t="s">
        <v>172</v>
      </c>
      <c r="F321" s="144" t="s">
        <v>173</v>
      </c>
      <c r="G321" s="145" t="s">
        <v>158</v>
      </c>
      <c r="H321" s="146">
        <v>1</v>
      </c>
      <c r="I321" s="147"/>
      <c r="J321" s="148">
        <f>ROUND(I321*H321,2)</f>
        <v>0</v>
      </c>
      <c r="K321" s="149"/>
      <c r="L321" s="31"/>
      <c r="M321" s="150" t="s">
        <v>1</v>
      </c>
      <c r="N321" s="113" t="s">
        <v>41</v>
      </c>
      <c r="P321" s="151">
        <f>O321*H321</f>
        <v>0</v>
      </c>
      <c r="Q321" s="151">
        <v>0</v>
      </c>
      <c r="R321" s="151">
        <f>Q321*H321</f>
        <v>0</v>
      </c>
      <c r="S321" s="151">
        <v>0</v>
      </c>
      <c r="T321" s="152">
        <f>S321*H321</f>
        <v>0</v>
      </c>
      <c r="AR321" s="153" t="s">
        <v>131</v>
      </c>
      <c r="AT321" s="153" t="s">
        <v>127</v>
      </c>
      <c r="AU321" s="153" t="s">
        <v>138</v>
      </c>
      <c r="AY321" s="16" t="s">
        <v>125</v>
      </c>
      <c r="BE321" s="154">
        <f>IF(N321="základní",J321,0)</f>
        <v>0</v>
      </c>
      <c r="BF321" s="154">
        <f>IF(N321="snížená",J321,0)</f>
        <v>0</v>
      </c>
      <c r="BG321" s="154">
        <f>IF(N321="zákl. přenesená",J321,0)</f>
        <v>0</v>
      </c>
      <c r="BH321" s="154">
        <f>IF(N321="sníž. přenesená",J321,0)</f>
        <v>0</v>
      </c>
      <c r="BI321" s="154">
        <f>IF(N321="nulová",J321,0)</f>
        <v>0</v>
      </c>
      <c r="BJ321" s="16" t="s">
        <v>84</v>
      </c>
      <c r="BK321" s="154">
        <f>ROUND(I321*H321,2)</f>
        <v>0</v>
      </c>
      <c r="BL321" s="16" t="s">
        <v>131</v>
      </c>
      <c r="BM321" s="153" t="s">
        <v>431</v>
      </c>
    </row>
    <row r="322" spans="2:65" s="1" customFormat="1" ht="38.4">
      <c r="B322" s="31"/>
      <c r="D322" s="155" t="s">
        <v>133</v>
      </c>
      <c r="F322" s="156" t="s">
        <v>432</v>
      </c>
      <c r="I322" s="115"/>
      <c r="L322" s="31"/>
      <c r="M322" s="157"/>
      <c r="T322" s="55"/>
      <c r="AT322" s="16" t="s">
        <v>133</v>
      </c>
      <c r="AU322" s="16" t="s">
        <v>138</v>
      </c>
    </row>
    <row r="323" spans="2:65" s="12" customFormat="1" ht="10.199999999999999">
      <c r="B323" s="158"/>
      <c r="D323" s="155" t="s">
        <v>135</v>
      </c>
      <c r="E323" s="159" t="s">
        <v>1</v>
      </c>
      <c r="F323" s="160" t="s">
        <v>84</v>
      </c>
      <c r="H323" s="161">
        <v>1</v>
      </c>
      <c r="I323" s="162"/>
      <c r="L323" s="158"/>
      <c r="M323" s="163"/>
      <c r="T323" s="164"/>
      <c r="AT323" s="159" t="s">
        <v>135</v>
      </c>
      <c r="AU323" s="159" t="s">
        <v>138</v>
      </c>
      <c r="AV323" s="12" t="s">
        <v>86</v>
      </c>
      <c r="AW323" s="12" t="s">
        <v>32</v>
      </c>
      <c r="AX323" s="12" t="s">
        <v>76</v>
      </c>
      <c r="AY323" s="159" t="s">
        <v>125</v>
      </c>
    </row>
    <row r="324" spans="2:65" s="14" customFormat="1" ht="10.199999999999999">
      <c r="B324" s="172"/>
      <c r="D324" s="155" t="s">
        <v>135</v>
      </c>
      <c r="E324" s="173" t="s">
        <v>1</v>
      </c>
      <c r="F324" s="174" t="s">
        <v>144</v>
      </c>
      <c r="H324" s="175">
        <v>1</v>
      </c>
      <c r="I324" s="176"/>
      <c r="L324" s="172"/>
      <c r="M324" s="177"/>
      <c r="T324" s="178"/>
      <c r="AT324" s="173" t="s">
        <v>135</v>
      </c>
      <c r="AU324" s="173" t="s">
        <v>138</v>
      </c>
      <c r="AV324" s="14" t="s">
        <v>131</v>
      </c>
      <c r="AW324" s="14" t="s">
        <v>32</v>
      </c>
      <c r="AX324" s="14" t="s">
        <v>84</v>
      </c>
      <c r="AY324" s="173" t="s">
        <v>125</v>
      </c>
    </row>
    <row r="325" spans="2:65" s="11" customFormat="1" ht="22.8" customHeight="1">
      <c r="B325" s="130"/>
      <c r="D325" s="131" t="s">
        <v>75</v>
      </c>
      <c r="E325" s="140" t="s">
        <v>176</v>
      </c>
      <c r="F325" s="140" t="s">
        <v>177</v>
      </c>
      <c r="I325" s="133"/>
      <c r="J325" s="141">
        <f>BK325</f>
        <v>0</v>
      </c>
      <c r="L325" s="130"/>
      <c r="M325" s="135"/>
      <c r="P325" s="136">
        <f>SUM(P326:P338)</f>
        <v>0</v>
      </c>
      <c r="R325" s="136">
        <f>SUM(R326:R338)</f>
        <v>0</v>
      </c>
      <c r="T325" s="137">
        <f>SUM(T326:T338)</f>
        <v>0</v>
      </c>
      <c r="AR325" s="131" t="s">
        <v>84</v>
      </c>
      <c r="AT325" s="138" t="s">
        <v>75</v>
      </c>
      <c r="AU325" s="138" t="s">
        <v>84</v>
      </c>
      <c r="AY325" s="131" t="s">
        <v>125</v>
      </c>
      <c r="BK325" s="139">
        <f>SUM(BK326:BK338)</f>
        <v>0</v>
      </c>
    </row>
    <row r="326" spans="2:65" s="1" customFormat="1" ht="24.15" customHeight="1">
      <c r="B326" s="31"/>
      <c r="C326" s="142" t="s">
        <v>433</v>
      </c>
      <c r="D326" s="142" t="s">
        <v>127</v>
      </c>
      <c r="E326" s="143" t="s">
        <v>434</v>
      </c>
      <c r="F326" s="144" t="s">
        <v>435</v>
      </c>
      <c r="G326" s="145" t="s">
        <v>181</v>
      </c>
      <c r="H326" s="146">
        <v>67.5</v>
      </c>
      <c r="I326" s="147"/>
      <c r="J326" s="148">
        <f>ROUND(I326*H326,2)</f>
        <v>0</v>
      </c>
      <c r="K326" s="149"/>
      <c r="L326" s="31"/>
      <c r="M326" s="150" t="s">
        <v>1</v>
      </c>
      <c r="N326" s="113" t="s">
        <v>41</v>
      </c>
      <c r="P326" s="151">
        <f>O326*H326</f>
        <v>0</v>
      </c>
      <c r="Q326" s="151">
        <v>0</v>
      </c>
      <c r="R326" s="151">
        <f>Q326*H326</f>
        <v>0</v>
      </c>
      <c r="S326" s="151">
        <v>0</v>
      </c>
      <c r="T326" s="152">
        <f>S326*H326</f>
        <v>0</v>
      </c>
      <c r="AR326" s="153" t="s">
        <v>131</v>
      </c>
      <c r="AT326" s="153" t="s">
        <v>127</v>
      </c>
      <c r="AU326" s="153" t="s">
        <v>86</v>
      </c>
      <c r="AY326" s="16" t="s">
        <v>125</v>
      </c>
      <c r="BE326" s="154">
        <f>IF(N326="základní",J326,0)</f>
        <v>0</v>
      </c>
      <c r="BF326" s="154">
        <f>IF(N326="snížená",J326,0)</f>
        <v>0</v>
      </c>
      <c r="BG326" s="154">
        <f>IF(N326="zákl. přenesená",J326,0)</f>
        <v>0</v>
      </c>
      <c r="BH326" s="154">
        <f>IF(N326="sníž. přenesená",J326,0)</f>
        <v>0</v>
      </c>
      <c r="BI326" s="154">
        <f>IF(N326="nulová",J326,0)</f>
        <v>0</v>
      </c>
      <c r="BJ326" s="16" t="s">
        <v>84</v>
      </c>
      <c r="BK326" s="154">
        <f>ROUND(I326*H326,2)</f>
        <v>0</v>
      </c>
      <c r="BL326" s="16" t="s">
        <v>131</v>
      </c>
      <c r="BM326" s="153" t="s">
        <v>436</v>
      </c>
    </row>
    <row r="327" spans="2:65" s="1" customFormat="1" ht="19.2">
      <c r="B327" s="31"/>
      <c r="D327" s="155" t="s">
        <v>133</v>
      </c>
      <c r="F327" s="156" t="s">
        <v>437</v>
      </c>
      <c r="I327" s="115"/>
      <c r="L327" s="31"/>
      <c r="M327" s="157"/>
      <c r="T327" s="55"/>
      <c r="AT327" s="16" t="s">
        <v>133</v>
      </c>
      <c r="AU327" s="16" t="s">
        <v>86</v>
      </c>
    </row>
    <row r="328" spans="2:65" s="12" customFormat="1" ht="10.199999999999999">
      <c r="B328" s="158"/>
      <c r="D328" s="155" t="s">
        <v>135</v>
      </c>
      <c r="E328" s="159" t="s">
        <v>1</v>
      </c>
      <c r="F328" s="160" t="s">
        <v>438</v>
      </c>
      <c r="H328" s="161">
        <v>67.5</v>
      </c>
      <c r="I328" s="162"/>
      <c r="L328" s="158"/>
      <c r="M328" s="163"/>
      <c r="T328" s="164"/>
      <c r="AT328" s="159" t="s">
        <v>135</v>
      </c>
      <c r="AU328" s="159" t="s">
        <v>86</v>
      </c>
      <c r="AV328" s="12" t="s">
        <v>86</v>
      </c>
      <c r="AW328" s="12" t="s">
        <v>32</v>
      </c>
      <c r="AX328" s="12" t="s">
        <v>84</v>
      </c>
      <c r="AY328" s="159" t="s">
        <v>125</v>
      </c>
    </row>
    <row r="329" spans="2:65" s="1" customFormat="1" ht="24.15" customHeight="1">
      <c r="B329" s="31"/>
      <c r="C329" s="142" t="s">
        <v>439</v>
      </c>
      <c r="D329" s="142" t="s">
        <v>127</v>
      </c>
      <c r="E329" s="143" t="s">
        <v>440</v>
      </c>
      <c r="F329" s="144" t="s">
        <v>441</v>
      </c>
      <c r="G329" s="145" t="s">
        <v>181</v>
      </c>
      <c r="H329" s="146">
        <v>108</v>
      </c>
      <c r="I329" s="147"/>
      <c r="J329" s="148">
        <f>ROUND(I329*H329,2)</f>
        <v>0</v>
      </c>
      <c r="K329" s="149"/>
      <c r="L329" s="31"/>
      <c r="M329" s="150" t="s">
        <v>1</v>
      </c>
      <c r="N329" s="113" t="s">
        <v>41</v>
      </c>
      <c r="P329" s="151">
        <f>O329*H329</f>
        <v>0</v>
      </c>
      <c r="Q329" s="151">
        <v>0</v>
      </c>
      <c r="R329" s="151">
        <f>Q329*H329</f>
        <v>0</v>
      </c>
      <c r="S329" s="151">
        <v>0</v>
      </c>
      <c r="T329" s="152">
        <f>S329*H329</f>
        <v>0</v>
      </c>
      <c r="AR329" s="153" t="s">
        <v>131</v>
      </c>
      <c r="AT329" s="153" t="s">
        <v>127</v>
      </c>
      <c r="AU329" s="153" t="s">
        <v>86</v>
      </c>
      <c r="AY329" s="16" t="s">
        <v>125</v>
      </c>
      <c r="BE329" s="154">
        <f>IF(N329="základní",J329,0)</f>
        <v>0</v>
      </c>
      <c r="BF329" s="154">
        <f>IF(N329="snížená",J329,0)</f>
        <v>0</v>
      </c>
      <c r="BG329" s="154">
        <f>IF(N329="zákl. přenesená",J329,0)</f>
        <v>0</v>
      </c>
      <c r="BH329" s="154">
        <f>IF(N329="sníž. přenesená",J329,0)</f>
        <v>0</v>
      </c>
      <c r="BI329" s="154">
        <f>IF(N329="nulová",J329,0)</f>
        <v>0</v>
      </c>
      <c r="BJ329" s="16" t="s">
        <v>84</v>
      </c>
      <c r="BK329" s="154">
        <f>ROUND(I329*H329,2)</f>
        <v>0</v>
      </c>
      <c r="BL329" s="16" t="s">
        <v>131</v>
      </c>
      <c r="BM329" s="153" t="s">
        <v>442</v>
      </c>
    </row>
    <row r="330" spans="2:65" s="1" customFormat="1" ht="28.8">
      <c r="B330" s="31"/>
      <c r="D330" s="155" t="s">
        <v>133</v>
      </c>
      <c r="F330" s="156" t="s">
        <v>443</v>
      </c>
      <c r="I330" s="115"/>
      <c r="L330" s="31"/>
      <c r="M330" s="157"/>
      <c r="T330" s="55"/>
      <c r="AT330" s="16" t="s">
        <v>133</v>
      </c>
      <c r="AU330" s="16" t="s">
        <v>86</v>
      </c>
    </row>
    <row r="331" spans="2:65" s="12" customFormat="1" ht="10.199999999999999">
      <c r="B331" s="158"/>
      <c r="D331" s="155" t="s">
        <v>135</v>
      </c>
      <c r="E331" s="159" t="s">
        <v>1</v>
      </c>
      <c r="F331" s="160" t="s">
        <v>444</v>
      </c>
      <c r="H331" s="161">
        <v>108</v>
      </c>
      <c r="I331" s="162"/>
      <c r="L331" s="158"/>
      <c r="M331" s="163"/>
      <c r="T331" s="164"/>
      <c r="AT331" s="159" t="s">
        <v>135</v>
      </c>
      <c r="AU331" s="159" t="s">
        <v>86</v>
      </c>
      <c r="AV331" s="12" t="s">
        <v>86</v>
      </c>
      <c r="AW331" s="12" t="s">
        <v>32</v>
      </c>
      <c r="AX331" s="12" t="s">
        <v>84</v>
      </c>
      <c r="AY331" s="159" t="s">
        <v>125</v>
      </c>
    </row>
    <row r="332" spans="2:65" s="1" customFormat="1" ht="33" customHeight="1">
      <c r="B332" s="31"/>
      <c r="C332" s="142" t="s">
        <v>445</v>
      </c>
      <c r="D332" s="142" t="s">
        <v>127</v>
      </c>
      <c r="E332" s="143" t="s">
        <v>446</v>
      </c>
      <c r="F332" s="144" t="s">
        <v>447</v>
      </c>
      <c r="G332" s="145" t="s">
        <v>181</v>
      </c>
      <c r="H332" s="146">
        <v>67.5</v>
      </c>
      <c r="I332" s="147"/>
      <c r="J332" s="148">
        <f>ROUND(I332*H332,2)</f>
        <v>0</v>
      </c>
      <c r="K332" s="149"/>
      <c r="L332" s="31"/>
      <c r="M332" s="150" t="s">
        <v>1</v>
      </c>
      <c r="N332" s="113" t="s">
        <v>41</v>
      </c>
      <c r="P332" s="151">
        <f>O332*H332</f>
        <v>0</v>
      </c>
      <c r="Q332" s="151">
        <v>0</v>
      </c>
      <c r="R332" s="151">
        <f>Q332*H332</f>
        <v>0</v>
      </c>
      <c r="S332" s="151">
        <v>0</v>
      </c>
      <c r="T332" s="152">
        <f>S332*H332</f>
        <v>0</v>
      </c>
      <c r="AR332" s="153" t="s">
        <v>131</v>
      </c>
      <c r="AT332" s="153" t="s">
        <v>127</v>
      </c>
      <c r="AU332" s="153" t="s">
        <v>86</v>
      </c>
      <c r="AY332" s="16" t="s">
        <v>125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6" t="s">
        <v>84</v>
      </c>
      <c r="BK332" s="154">
        <f>ROUND(I332*H332,2)</f>
        <v>0</v>
      </c>
      <c r="BL332" s="16" t="s">
        <v>131</v>
      </c>
      <c r="BM332" s="153" t="s">
        <v>448</v>
      </c>
    </row>
    <row r="333" spans="2:65" s="1" customFormat="1" ht="28.8">
      <c r="B333" s="31"/>
      <c r="D333" s="155" t="s">
        <v>133</v>
      </c>
      <c r="F333" s="156" t="s">
        <v>449</v>
      </c>
      <c r="I333" s="115"/>
      <c r="L333" s="31"/>
      <c r="M333" s="157"/>
      <c r="T333" s="55"/>
      <c r="AT333" s="16" t="s">
        <v>133</v>
      </c>
      <c r="AU333" s="16" t="s">
        <v>86</v>
      </c>
    </row>
    <row r="334" spans="2:65" s="12" customFormat="1" ht="10.199999999999999">
      <c r="B334" s="158"/>
      <c r="D334" s="155" t="s">
        <v>135</v>
      </c>
      <c r="E334" s="159" t="s">
        <v>1</v>
      </c>
      <c r="F334" s="160" t="s">
        <v>438</v>
      </c>
      <c r="H334" s="161">
        <v>67.5</v>
      </c>
      <c r="I334" s="162"/>
      <c r="L334" s="158"/>
      <c r="M334" s="163"/>
      <c r="T334" s="164"/>
      <c r="AT334" s="159" t="s">
        <v>135</v>
      </c>
      <c r="AU334" s="159" t="s">
        <v>86</v>
      </c>
      <c r="AV334" s="12" t="s">
        <v>86</v>
      </c>
      <c r="AW334" s="12" t="s">
        <v>32</v>
      </c>
      <c r="AX334" s="12" t="s">
        <v>76</v>
      </c>
      <c r="AY334" s="159" t="s">
        <v>125</v>
      </c>
    </row>
    <row r="335" spans="2:65" s="13" customFormat="1" ht="10.199999999999999">
      <c r="B335" s="165"/>
      <c r="D335" s="155" t="s">
        <v>135</v>
      </c>
      <c r="E335" s="166" t="s">
        <v>1</v>
      </c>
      <c r="F335" s="167" t="s">
        <v>450</v>
      </c>
      <c r="H335" s="168">
        <v>67.5</v>
      </c>
      <c r="I335" s="169"/>
      <c r="L335" s="165"/>
      <c r="M335" s="170"/>
      <c r="T335" s="171"/>
      <c r="AT335" s="166" t="s">
        <v>135</v>
      </c>
      <c r="AU335" s="166" t="s">
        <v>86</v>
      </c>
      <c r="AV335" s="13" t="s">
        <v>138</v>
      </c>
      <c r="AW335" s="13" t="s">
        <v>32</v>
      </c>
      <c r="AX335" s="13" t="s">
        <v>84</v>
      </c>
      <c r="AY335" s="166" t="s">
        <v>125</v>
      </c>
    </row>
    <row r="336" spans="2:65" s="1" customFormat="1" ht="24.15" customHeight="1">
      <c r="B336" s="31"/>
      <c r="C336" s="142" t="s">
        <v>451</v>
      </c>
      <c r="D336" s="142" t="s">
        <v>127</v>
      </c>
      <c r="E336" s="143" t="s">
        <v>452</v>
      </c>
      <c r="F336" s="144" t="s">
        <v>180</v>
      </c>
      <c r="G336" s="145" t="s">
        <v>181</v>
      </c>
      <c r="H336" s="146">
        <v>367.46</v>
      </c>
      <c r="I336" s="147"/>
      <c r="J336" s="148">
        <f>ROUND(I336*H336,2)</f>
        <v>0</v>
      </c>
      <c r="K336" s="149"/>
      <c r="L336" s="31"/>
      <c r="M336" s="150" t="s">
        <v>1</v>
      </c>
      <c r="N336" s="113" t="s">
        <v>41</v>
      </c>
      <c r="P336" s="151">
        <f>O336*H336</f>
        <v>0</v>
      </c>
      <c r="Q336" s="151">
        <v>0</v>
      </c>
      <c r="R336" s="151">
        <f>Q336*H336</f>
        <v>0</v>
      </c>
      <c r="S336" s="151">
        <v>0</v>
      </c>
      <c r="T336" s="152">
        <f>S336*H336</f>
        <v>0</v>
      </c>
      <c r="AR336" s="153" t="s">
        <v>131</v>
      </c>
      <c r="AT336" s="153" t="s">
        <v>127</v>
      </c>
      <c r="AU336" s="153" t="s">
        <v>86</v>
      </c>
      <c r="AY336" s="16" t="s">
        <v>125</v>
      </c>
      <c r="BE336" s="154">
        <f>IF(N336="základní",J336,0)</f>
        <v>0</v>
      </c>
      <c r="BF336" s="154">
        <f>IF(N336="snížená",J336,0)</f>
        <v>0</v>
      </c>
      <c r="BG336" s="154">
        <f>IF(N336="zákl. přenesená",J336,0)</f>
        <v>0</v>
      </c>
      <c r="BH336" s="154">
        <f>IF(N336="sníž. přenesená",J336,0)</f>
        <v>0</v>
      </c>
      <c r="BI336" s="154">
        <f>IF(N336="nulová",J336,0)</f>
        <v>0</v>
      </c>
      <c r="BJ336" s="16" t="s">
        <v>84</v>
      </c>
      <c r="BK336" s="154">
        <f>ROUND(I336*H336,2)</f>
        <v>0</v>
      </c>
      <c r="BL336" s="16" t="s">
        <v>131</v>
      </c>
      <c r="BM336" s="153" t="s">
        <v>453</v>
      </c>
    </row>
    <row r="337" spans="2:65" s="1" customFormat="1" ht="28.8">
      <c r="B337" s="31"/>
      <c r="D337" s="155" t="s">
        <v>133</v>
      </c>
      <c r="F337" s="156" t="s">
        <v>183</v>
      </c>
      <c r="I337" s="115"/>
      <c r="L337" s="31"/>
      <c r="M337" s="157"/>
      <c r="T337" s="55"/>
      <c r="AT337" s="16" t="s">
        <v>133</v>
      </c>
      <c r="AU337" s="16" t="s">
        <v>86</v>
      </c>
    </row>
    <row r="338" spans="2:65" s="12" customFormat="1" ht="10.199999999999999">
      <c r="B338" s="158"/>
      <c r="D338" s="155" t="s">
        <v>135</v>
      </c>
      <c r="E338" s="159" t="s">
        <v>1</v>
      </c>
      <c r="F338" s="160" t="s">
        <v>454</v>
      </c>
      <c r="H338" s="161">
        <v>367.46</v>
      </c>
      <c r="I338" s="162"/>
      <c r="L338" s="158"/>
      <c r="M338" s="163"/>
      <c r="T338" s="164"/>
      <c r="AT338" s="159" t="s">
        <v>135</v>
      </c>
      <c r="AU338" s="159" t="s">
        <v>86</v>
      </c>
      <c r="AV338" s="12" t="s">
        <v>86</v>
      </c>
      <c r="AW338" s="12" t="s">
        <v>32</v>
      </c>
      <c r="AX338" s="12" t="s">
        <v>84</v>
      </c>
      <c r="AY338" s="159" t="s">
        <v>125</v>
      </c>
    </row>
    <row r="339" spans="2:65" s="11" customFormat="1" ht="22.8" customHeight="1">
      <c r="B339" s="130"/>
      <c r="D339" s="131" t="s">
        <v>75</v>
      </c>
      <c r="E339" s="140" t="s">
        <v>455</v>
      </c>
      <c r="F339" s="140" t="s">
        <v>456</v>
      </c>
      <c r="I339" s="133"/>
      <c r="J339" s="141">
        <f>BK339</f>
        <v>0</v>
      </c>
      <c r="L339" s="130"/>
      <c r="M339" s="135"/>
      <c r="P339" s="136">
        <f>SUM(P340:P341)</f>
        <v>0</v>
      </c>
      <c r="R339" s="136">
        <f>SUM(R340:R341)</f>
        <v>0</v>
      </c>
      <c r="T339" s="137">
        <f>SUM(T340:T341)</f>
        <v>0</v>
      </c>
      <c r="AR339" s="131" t="s">
        <v>84</v>
      </c>
      <c r="AT339" s="138" t="s">
        <v>75</v>
      </c>
      <c r="AU339" s="138" t="s">
        <v>84</v>
      </c>
      <c r="AY339" s="131" t="s">
        <v>125</v>
      </c>
      <c r="BK339" s="139">
        <f>SUM(BK340:BK341)</f>
        <v>0</v>
      </c>
    </row>
    <row r="340" spans="2:65" s="1" customFormat="1" ht="16.5" customHeight="1">
      <c r="B340" s="31"/>
      <c r="C340" s="142" t="s">
        <v>457</v>
      </c>
      <c r="D340" s="142" t="s">
        <v>127</v>
      </c>
      <c r="E340" s="143" t="s">
        <v>458</v>
      </c>
      <c r="F340" s="144" t="s">
        <v>459</v>
      </c>
      <c r="G340" s="145" t="s">
        <v>181</v>
      </c>
      <c r="H340" s="146">
        <v>472.03500000000003</v>
      </c>
      <c r="I340" s="147"/>
      <c r="J340" s="148">
        <f>ROUND(I340*H340,2)</f>
        <v>0</v>
      </c>
      <c r="K340" s="149"/>
      <c r="L340" s="31"/>
      <c r="M340" s="150" t="s">
        <v>1</v>
      </c>
      <c r="N340" s="113" t="s">
        <v>41</v>
      </c>
      <c r="P340" s="151">
        <f>O340*H340</f>
        <v>0</v>
      </c>
      <c r="Q340" s="151">
        <v>0</v>
      </c>
      <c r="R340" s="151">
        <f>Q340*H340</f>
        <v>0</v>
      </c>
      <c r="S340" s="151">
        <v>0</v>
      </c>
      <c r="T340" s="152">
        <f>S340*H340</f>
        <v>0</v>
      </c>
      <c r="AR340" s="153" t="s">
        <v>131</v>
      </c>
      <c r="AT340" s="153" t="s">
        <v>127</v>
      </c>
      <c r="AU340" s="153" t="s">
        <v>86</v>
      </c>
      <c r="AY340" s="16" t="s">
        <v>125</v>
      </c>
      <c r="BE340" s="154">
        <f>IF(N340="základní",J340,0)</f>
        <v>0</v>
      </c>
      <c r="BF340" s="154">
        <f>IF(N340="snížená",J340,0)</f>
        <v>0</v>
      </c>
      <c r="BG340" s="154">
        <f>IF(N340="zákl. přenesená",J340,0)</f>
        <v>0</v>
      </c>
      <c r="BH340" s="154">
        <f>IF(N340="sníž. přenesená",J340,0)</f>
        <v>0</v>
      </c>
      <c r="BI340" s="154">
        <f>IF(N340="nulová",J340,0)</f>
        <v>0</v>
      </c>
      <c r="BJ340" s="16" t="s">
        <v>84</v>
      </c>
      <c r="BK340" s="154">
        <f>ROUND(I340*H340,2)</f>
        <v>0</v>
      </c>
      <c r="BL340" s="16" t="s">
        <v>131</v>
      </c>
      <c r="BM340" s="153" t="s">
        <v>460</v>
      </c>
    </row>
    <row r="341" spans="2:65" s="1" customFormat="1" ht="19.2">
      <c r="B341" s="31"/>
      <c r="D341" s="155" t="s">
        <v>133</v>
      </c>
      <c r="F341" s="156" t="s">
        <v>461</v>
      </c>
      <c r="I341" s="115"/>
      <c r="L341" s="31"/>
      <c r="M341" s="183"/>
      <c r="N341" s="184"/>
      <c r="O341" s="184"/>
      <c r="P341" s="184"/>
      <c r="Q341" s="184"/>
      <c r="R341" s="184"/>
      <c r="S341" s="184"/>
      <c r="T341" s="185"/>
      <c r="AT341" s="16" t="s">
        <v>133</v>
      </c>
      <c r="AU341" s="16" t="s">
        <v>86</v>
      </c>
    </row>
    <row r="342" spans="2:65" s="1" customFormat="1" ht="6.9" customHeight="1">
      <c r="B342" s="43"/>
      <c r="C342" s="44"/>
      <c r="D342" s="44"/>
      <c r="E342" s="44"/>
      <c r="F342" s="44"/>
      <c r="G342" s="44"/>
      <c r="H342" s="44"/>
      <c r="I342" s="44"/>
      <c r="J342" s="44"/>
      <c r="K342" s="44"/>
      <c r="L342" s="31"/>
    </row>
  </sheetData>
  <sheetProtection algorithmName="SHA-512" hashValue="ZJnhVGTUbJ2baukus+nVRR+PScPdzTQ6jP7PqWipuI3kKAkzgAs8p77vcMAnrspjdvEkhr3TrrD/LvnJPbuNLQ==" saltValue="5d/S+cly5kNCIn0Eds60Qg==" spinCount="100000" sheet="1" objects="1" scenarios="1" formatColumns="0" formatRows="0" autoFilter="0"/>
  <autoFilter ref="C134:K341" xr:uid="{00000000-0009-0000-0000-000002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9"/>
  <sheetViews>
    <sheetView showGridLines="0" tabSelected="1" topLeftCell="A88" workbookViewId="0">
      <selection activeCell="V98" sqref="V98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92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" customHeight="1">
      <c r="B4" s="19"/>
      <c r="D4" s="20" t="s">
        <v>93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4" t="str">
        <f>'Rekapitulace stavby'!K6</f>
        <v>Svratka, jez Přízřenice, ř.km 35,145 - 35,281 km, oprava opevnění v podjezí, odstranění nánosů, k.ú. Přízřenice</v>
      </c>
      <c r="F7" s="225"/>
      <c r="G7" s="225"/>
      <c r="H7" s="225"/>
      <c r="L7" s="19"/>
    </row>
    <row r="8" spans="2:46" s="1" customFormat="1" ht="12" customHeight="1">
      <c r="B8" s="31"/>
      <c r="D8" s="26" t="s">
        <v>94</v>
      </c>
      <c r="L8" s="31"/>
    </row>
    <row r="9" spans="2:46" s="1" customFormat="1" ht="16.5" customHeight="1">
      <c r="B9" s="31"/>
      <c r="E9" s="205" t="s">
        <v>462</v>
      </c>
      <c r="F9" s="226"/>
      <c r="G9" s="226"/>
      <c r="H9" s="226"/>
      <c r="L9" s="31"/>
    </row>
    <row r="10" spans="2:46" s="1" customFormat="1" ht="10.199999999999999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34</v>
      </c>
      <c r="I12" s="26" t="s">
        <v>22</v>
      </c>
      <c r="J12" s="51" t="str">
        <f>'Rekapitulace stavby'!AN8</f>
        <v>27. 3. 2025</v>
      </c>
      <c r="L12" s="31"/>
    </row>
    <row r="13" spans="2:46" s="1" customFormat="1" ht="10.8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>Povodí Moravy, s.p.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>VZD Invest,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" customHeight="1">
      <c r="B30" s="31"/>
      <c r="D30" s="24" t="s">
        <v>96</v>
      </c>
      <c r="J30" s="89">
        <f>J96</f>
        <v>0</v>
      </c>
      <c r="L30" s="31"/>
    </row>
    <row r="31" spans="2:12" s="1" customFormat="1" ht="14.4" customHeight="1">
      <c r="B31" s="31"/>
      <c r="D31" s="90"/>
      <c r="J31" s="89"/>
      <c r="L31" s="31"/>
    </row>
    <row r="32" spans="2:12" s="1" customFormat="1" ht="25.35" customHeight="1">
      <c r="B32" s="31"/>
      <c r="D32" s="91" t="s">
        <v>36</v>
      </c>
      <c r="J32" s="65">
        <f>ROUND(J30 + J31, 2)</f>
        <v>0</v>
      </c>
      <c r="L32" s="31"/>
    </row>
    <row r="33" spans="2:12" s="1" customFormat="1" ht="6.9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" customHeight="1">
      <c r="B34" s="31"/>
      <c r="F34" s="34" t="s">
        <v>38</v>
      </c>
      <c r="I34" s="34" t="s">
        <v>37</v>
      </c>
      <c r="J34" s="34" t="s">
        <v>39</v>
      </c>
      <c r="L34" s="31"/>
    </row>
    <row r="35" spans="2:12" s="1" customFormat="1" ht="14.4" customHeight="1">
      <c r="B35" s="31"/>
      <c r="D35" s="54" t="s">
        <v>40</v>
      </c>
      <c r="E35" s="26" t="s">
        <v>41</v>
      </c>
      <c r="F35" s="92">
        <f>ROUND((SUM(BE101:BE108) + SUM(BE128:BE158)),  2)</f>
        <v>0</v>
      </c>
      <c r="I35" s="93">
        <v>0.21</v>
      </c>
      <c r="J35" s="92">
        <f>ROUND(((SUM(BE101:BE108) + SUM(BE128:BE158))*I35),  2)</f>
        <v>0</v>
      </c>
      <c r="L35" s="31"/>
    </row>
    <row r="36" spans="2:12" s="1" customFormat="1" ht="14.4" customHeight="1">
      <c r="B36" s="31"/>
      <c r="E36" s="26" t="s">
        <v>42</v>
      </c>
      <c r="F36" s="92">
        <f>ROUND((SUM(BF101:BF108) + SUM(BF128:BF158)),  2)</f>
        <v>0</v>
      </c>
      <c r="I36" s="93">
        <v>0.12</v>
      </c>
      <c r="J36" s="92">
        <f>ROUND(((SUM(BF101:BF108) + SUM(BF128:BF158))*I36),  2)</f>
        <v>0</v>
      </c>
      <c r="L36" s="31"/>
    </row>
    <row r="37" spans="2:12" s="1" customFormat="1" ht="14.4" hidden="1" customHeight="1">
      <c r="B37" s="31"/>
      <c r="E37" s="26" t="s">
        <v>43</v>
      </c>
      <c r="F37" s="92">
        <f>ROUND((SUM(BG101:BG108) + SUM(BG128:BG158)),  2)</f>
        <v>0</v>
      </c>
      <c r="I37" s="93">
        <v>0.21</v>
      </c>
      <c r="J37" s="92">
        <f>0</f>
        <v>0</v>
      </c>
      <c r="L37" s="31"/>
    </row>
    <row r="38" spans="2:12" s="1" customFormat="1" ht="14.4" hidden="1" customHeight="1">
      <c r="B38" s="31"/>
      <c r="E38" s="26" t="s">
        <v>44</v>
      </c>
      <c r="F38" s="92">
        <f>ROUND((SUM(BH101:BH108) + SUM(BH128:BH158)),  2)</f>
        <v>0</v>
      </c>
      <c r="I38" s="93">
        <v>0.12</v>
      </c>
      <c r="J38" s="92">
        <f>0</f>
        <v>0</v>
      </c>
      <c r="L38" s="31"/>
    </row>
    <row r="39" spans="2:12" s="1" customFormat="1" ht="14.4" hidden="1" customHeight="1">
      <c r="B39" s="31"/>
      <c r="E39" s="26" t="s">
        <v>45</v>
      </c>
      <c r="F39" s="92">
        <f>ROUND((SUM(BI101:BI108) + SUM(BI128:BI158)),  2)</f>
        <v>0</v>
      </c>
      <c r="I39" s="93">
        <v>0</v>
      </c>
      <c r="J39" s="92">
        <f>0</f>
        <v>0</v>
      </c>
      <c r="L39" s="31"/>
    </row>
    <row r="40" spans="2:12" s="1" customFormat="1" ht="6.9" customHeight="1">
      <c r="B40" s="31"/>
      <c r="L40" s="31"/>
    </row>
    <row r="41" spans="2:12" s="1" customFormat="1" ht="25.35" customHeight="1">
      <c r="B41" s="31"/>
      <c r="C41" s="94"/>
      <c r="D41" s="95" t="s">
        <v>46</v>
      </c>
      <c r="E41" s="56"/>
      <c r="F41" s="56"/>
      <c r="G41" s="96" t="s">
        <v>47</v>
      </c>
      <c r="H41" s="97" t="s">
        <v>48</v>
      </c>
      <c r="I41" s="56"/>
      <c r="J41" s="98">
        <f>SUM(J32:J39)</f>
        <v>0</v>
      </c>
      <c r="K41" s="99"/>
      <c r="L41" s="31"/>
    </row>
    <row r="42" spans="2:12" s="1" customFormat="1" ht="14.4" customHeight="1">
      <c r="B42" s="31"/>
      <c r="L42" s="31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0.199999999999999">
      <c r="B51" s="19"/>
      <c r="L51" s="19"/>
    </row>
    <row r="52" spans="2:12" ht="10.199999999999999">
      <c r="B52" s="19"/>
      <c r="L52" s="19"/>
    </row>
    <row r="53" spans="2:12" ht="10.199999999999999">
      <c r="B53" s="19"/>
      <c r="L53" s="19"/>
    </row>
    <row r="54" spans="2:12" ht="10.199999999999999">
      <c r="B54" s="19"/>
      <c r="L54" s="19"/>
    </row>
    <row r="55" spans="2:12" ht="10.199999999999999">
      <c r="B55" s="19"/>
      <c r="L55" s="19"/>
    </row>
    <row r="56" spans="2:12" ht="10.199999999999999">
      <c r="B56" s="19"/>
      <c r="L56" s="19"/>
    </row>
    <row r="57" spans="2:12" ht="10.199999999999999">
      <c r="B57" s="19"/>
      <c r="L57" s="19"/>
    </row>
    <row r="58" spans="2:12" ht="10.199999999999999">
      <c r="B58" s="19"/>
      <c r="L58" s="19"/>
    </row>
    <row r="59" spans="2:12" ht="10.199999999999999">
      <c r="B59" s="19"/>
      <c r="L59" s="19"/>
    </row>
    <row r="60" spans="2:12" ht="10.199999999999999">
      <c r="B60" s="19"/>
      <c r="L60" s="19"/>
    </row>
    <row r="61" spans="2:12" s="1" customFormat="1" ht="13.2">
      <c r="B61" s="31"/>
      <c r="D61" s="42" t="s">
        <v>51</v>
      </c>
      <c r="E61" s="33"/>
      <c r="F61" s="100" t="s">
        <v>52</v>
      </c>
      <c r="G61" s="42" t="s">
        <v>51</v>
      </c>
      <c r="H61" s="33"/>
      <c r="I61" s="33"/>
      <c r="J61" s="101" t="s">
        <v>52</v>
      </c>
      <c r="K61" s="33"/>
      <c r="L61" s="31"/>
    </row>
    <row r="62" spans="2:12" ht="10.199999999999999">
      <c r="B62" s="19"/>
      <c r="L62" s="19"/>
    </row>
    <row r="63" spans="2:12" ht="10.199999999999999">
      <c r="B63" s="19"/>
      <c r="L63" s="19"/>
    </row>
    <row r="64" spans="2:12" ht="10.199999999999999">
      <c r="B64" s="19"/>
      <c r="L64" s="19"/>
    </row>
    <row r="65" spans="2:12" s="1" customFormat="1" ht="13.2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0.199999999999999">
      <c r="B66" s="19"/>
      <c r="L66" s="19"/>
    </row>
    <row r="67" spans="2:12" ht="10.199999999999999">
      <c r="B67" s="19"/>
      <c r="L67" s="19"/>
    </row>
    <row r="68" spans="2:12" ht="10.199999999999999">
      <c r="B68" s="19"/>
      <c r="L68" s="19"/>
    </row>
    <row r="69" spans="2:12" ht="10.199999999999999">
      <c r="B69" s="19"/>
      <c r="L69" s="19"/>
    </row>
    <row r="70" spans="2:12" ht="10.199999999999999">
      <c r="B70" s="19"/>
      <c r="L70" s="19"/>
    </row>
    <row r="71" spans="2:12" ht="10.199999999999999">
      <c r="B71" s="19"/>
      <c r="L71" s="19"/>
    </row>
    <row r="72" spans="2:12" ht="10.199999999999999">
      <c r="B72" s="19"/>
      <c r="L72" s="19"/>
    </row>
    <row r="73" spans="2:12" ht="10.199999999999999">
      <c r="B73" s="19"/>
      <c r="L73" s="19"/>
    </row>
    <row r="74" spans="2:12" ht="10.199999999999999">
      <c r="B74" s="19"/>
      <c r="L74" s="19"/>
    </row>
    <row r="75" spans="2:12" ht="10.199999999999999">
      <c r="B75" s="19"/>
      <c r="L75" s="19"/>
    </row>
    <row r="76" spans="2:12" s="1" customFormat="1" ht="13.2">
      <c r="B76" s="31"/>
      <c r="D76" s="42" t="s">
        <v>51</v>
      </c>
      <c r="E76" s="33"/>
      <c r="F76" s="100" t="s">
        <v>52</v>
      </c>
      <c r="G76" s="42" t="s">
        <v>51</v>
      </c>
      <c r="H76" s="33"/>
      <c r="I76" s="33"/>
      <c r="J76" s="101" t="s">
        <v>52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97</v>
      </c>
      <c r="L82" s="31"/>
    </row>
    <row r="83" spans="2:47" s="1" customFormat="1" ht="6.9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4" t="str">
        <f>E7</f>
        <v>Svratka, jez Přízřenice, ř.km 35,145 - 35,281 km, oprava opevnění v podjezí, odstranění nánosů, k.ú. Přízřenice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94</v>
      </c>
      <c r="L86" s="31"/>
    </row>
    <row r="87" spans="2:47" s="1" customFormat="1" ht="16.5" customHeight="1">
      <c r="B87" s="31"/>
      <c r="E87" s="205" t="str">
        <f>E9</f>
        <v>VRN - Vedlejší rozpočtové náklady</v>
      </c>
      <c r="F87" s="226"/>
      <c r="G87" s="226"/>
      <c r="H87" s="226"/>
      <c r="L87" s="31"/>
    </row>
    <row r="88" spans="2:47" s="1" customFormat="1" ht="6.9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27. 3. 2025</v>
      </c>
      <c r="L89" s="31"/>
    </row>
    <row r="90" spans="2:47" s="1" customFormat="1" ht="6.9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Povodí Moravy, s.p.</v>
      </c>
      <c r="I91" s="26" t="s">
        <v>30</v>
      </c>
      <c r="J91" s="29" t="str">
        <f>E21</f>
        <v>VZD Invest, s.r.o.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2" t="s">
        <v>98</v>
      </c>
      <c r="D94" s="94"/>
      <c r="E94" s="94"/>
      <c r="F94" s="94"/>
      <c r="G94" s="94"/>
      <c r="H94" s="94"/>
      <c r="I94" s="94"/>
      <c r="J94" s="103" t="s">
        <v>99</v>
      </c>
      <c r="K94" s="94"/>
      <c r="L94" s="31"/>
    </row>
    <row r="95" spans="2:47" s="1" customFormat="1" ht="10.35" customHeight="1">
      <c r="B95" s="31"/>
      <c r="L95" s="31"/>
    </row>
    <row r="96" spans="2:47" s="1" customFormat="1" ht="22.8" customHeight="1">
      <c r="B96" s="31"/>
      <c r="C96" s="104" t="s">
        <v>100</v>
      </c>
      <c r="J96" s="65">
        <f>J128</f>
        <v>0</v>
      </c>
      <c r="L96" s="31"/>
      <c r="AU96" s="16" t="s">
        <v>101</v>
      </c>
    </row>
    <row r="97" spans="2:65" s="8" customFormat="1" ht="24.9" customHeight="1">
      <c r="B97" s="105"/>
      <c r="D97" s="106" t="s">
        <v>462</v>
      </c>
      <c r="E97" s="107"/>
      <c r="F97" s="107"/>
      <c r="G97" s="107"/>
      <c r="H97" s="107"/>
      <c r="I97" s="107"/>
      <c r="J97" s="108">
        <f>J129</f>
        <v>0</v>
      </c>
      <c r="L97" s="105"/>
    </row>
    <row r="98" spans="2:65" s="9" customFormat="1" ht="19.95" customHeight="1">
      <c r="B98" s="109"/>
      <c r="D98" s="110" t="s">
        <v>463</v>
      </c>
      <c r="E98" s="111"/>
      <c r="F98" s="111"/>
      <c r="G98" s="111"/>
      <c r="H98" s="111"/>
      <c r="I98" s="111"/>
      <c r="J98" s="112">
        <f>J156</f>
        <v>0</v>
      </c>
      <c r="L98" s="109"/>
    </row>
    <row r="99" spans="2:65" s="1" customFormat="1" ht="21.75" customHeight="1">
      <c r="B99" s="31"/>
      <c r="L99" s="31"/>
    </row>
    <row r="100" spans="2:65" s="1" customFormat="1" ht="6.9" customHeight="1">
      <c r="B100" s="31"/>
      <c r="L100" s="31"/>
    </row>
    <row r="101" spans="2:65" s="1" customFormat="1" ht="29.25" customHeight="1">
      <c r="B101" s="31"/>
      <c r="C101" s="228"/>
      <c r="D101" s="229"/>
      <c r="E101" s="229"/>
      <c r="F101" s="229"/>
      <c r="G101" s="229"/>
      <c r="H101" s="229"/>
      <c r="I101" s="229"/>
      <c r="J101" s="230"/>
      <c r="L101" s="31"/>
      <c r="N101" s="113" t="s">
        <v>40</v>
      </c>
    </row>
    <row r="102" spans="2:65" s="1" customFormat="1" ht="18" customHeight="1">
      <c r="B102" s="31"/>
      <c r="C102" s="229"/>
      <c r="D102" s="231"/>
      <c r="E102" s="232"/>
      <c r="F102" s="232"/>
      <c r="G102" s="229"/>
      <c r="H102" s="229"/>
      <c r="I102" s="229"/>
      <c r="J102" s="233"/>
      <c r="L102" s="114"/>
      <c r="M102" s="115"/>
      <c r="N102" s="116" t="s">
        <v>41</v>
      </c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7" t="s">
        <v>90</v>
      </c>
      <c r="AZ102" s="115"/>
      <c r="BA102" s="115"/>
      <c r="BB102" s="115"/>
      <c r="BC102" s="115"/>
      <c r="BD102" s="115"/>
      <c r="BE102" s="118">
        <f t="shared" ref="BE102:BE107" si="0">IF(N102="základní",J102,0)</f>
        <v>0</v>
      </c>
      <c r="BF102" s="118">
        <f t="shared" ref="BF102:BF107" si="1">IF(N102="snížená",J102,0)</f>
        <v>0</v>
      </c>
      <c r="BG102" s="118">
        <f t="shared" ref="BG102:BG107" si="2">IF(N102="zákl. přenesená",J102,0)</f>
        <v>0</v>
      </c>
      <c r="BH102" s="118">
        <f t="shared" ref="BH102:BH107" si="3">IF(N102="sníž. přenesená",J102,0)</f>
        <v>0</v>
      </c>
      <c r="BI102" s="118">
        <f t="shared" ref="BI102:BI107" si="4">IF(N102="nulová",J102,0)</f>
        <v>0</v>
      </c>
      <c r="BJ102" s="117" t="s">
        <v>84</v>
      </c>
      <c r="BK102" s="115"/>
      <c r="BL102" s="115"/>
      <c r="BM102" s="115"/>
    </row>
    <row r="103" spans="2:65" s="1" customFormat="1" ht="18" customHeight="1">
      <c r="B103" s="31"/>
      <c r="C103" s="229"/>
      <c r="D103" s="231"/>
      <c r="E103" s="232"/>
      <c r="F103" s="232"/>
      <c r="G103" s="229"/>
      <c r="H103" s="229"/>
      <c r="I103" s="229"/>
      <c r="J103" s="233"/>
      <c r="L103" s="114"/>
      <c r="M103" s="115"/>
      <c r="N103" s="116" t="s">
        <v>41</v>
      </c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7" t="s">
        <v>90</v>
      </c>
      <c r="AZ103" s="115"/>
      <c r="BA103" s="115"/>
      <c r="BB103" s="115"/>
      <c r="BC103" s="115"/>
      <c r="BD103" s="115"/>
      <c r="BE103" s="118">
        <f t="shared" si="0"/>
        <v>0</v>
      </c>
      <c r="BF103" s="118">
        <f t="shared" si="1"/>
        <v>0</v>
      </c>
      <c r="BG103" s="118">
        <f t="shared" si="2"/>
        <v>0</v>
      </c>
      <c r="BH103" s="118">
        <f t="shared" si="3"/>
        <v>0</v>
      </c>
      <c r="BI103" s="118">
        <f t="shared" si="4"/>
        <v>0</v>
      </c>
      <c r="BJ103" s="117" t="s">
        <v>84</v>
      </c>
      <c r="BK103" s="115"/>
      <c r="BL103" s="115"/>
      <c r="BM103" s="115"/>
    </row>
    <row r="104" spans="2:65" s="1" customFormat="1" ht="18" customHeight="1">
      <c r="B104" s="31"/>
      <c r="C104" s="229"/>
      <c r="D104" s="231"/>
      <c r="E104" s="232"/>
      <c r="F104" s="232"/>
      <c r="G104" s="229"/>
      <c r="H104" s="229"/>
      <c r="I104" s="229"/>
      <c r="J104" s="233"/>
      <c r="L104" s="114"/>
      <c r="M104" s="115"/>
      <c r="N104" s="116" t="s">
        <v>41</v>
      </c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7" t="s">
        <v>90</v>
      </c>
      <c r="AZ104" s="115"/>
      <c r="BA104" s="115"/>
      <c r="BB104" s="115"/>
      <c r="BC104" s="115"/>
      <c r="BD104" s="115"/>
      <c r="BE104" s="118">
        <f t="shared" si="0"/>
        <v>0</v>
      </c>
      <c r="BF104" s="118">
        <f t="shared" si="1"/>
        <v>0</v>
      </c>
      <c r="BG104" s="118">
        <f t="shared" si="2"/>
        <v>0</v>
      </c>
      <c r="BH104" s="118">
        <f t="shared" si="3"/>
        <v>0</v>
      </c>
      <c r="BI104" s="118">
        <f t="shared" si="4"/>
        <v>0</v>
      </c>
      <c r="BJ104" s="117" t="s">
        <v>84</v>
      </c>
      <c r="BK104" s="115"/>
      <c r="BL104" s="115"/>
      <c r="BM104" s="115"/>
    </row>
    <row r="105" spans="2:65" s="1" customFormat="1" ht="18" customHeight="1">
      <c r="B105" s="31"/>
      <c r="C105" s="229"/>
      <c r="D105" s="231"/>
      <c r="E105" s="232"/>
      <c r="F105" s="232"/>
      <c r="G105" s="229"/>
      <c r="H105" s="229"/>
      <c r="I105" s="229"/>
      <c r="J105" s="233"/>
      <c r="L105" s="114"/>
      <c r="M105" s="115"/>
      <c r="N105" s="116" t="s">
        <v>41</v>
      </c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7" t="s">
        <v>90</v>
      </c>
      <c r="AZ105" s="115"/>
      <c r="BA105" s="115"/>
      <c r="BB105" s="115"/>
      <c r="BC105" s="115"/>
      <c r="BD105" s="115"/>
      <c r="BE105" s="118">
        <f t="shared" si="0"/>
        <v>0</v>
      </c>
      <c r="BF105" s="118">
        <f t="shared" si="1"/>
        <v>0</v>
      </c>
      <c r="BG105" s="118">
        <f t="shared" si="2"/>
        <v>0</v>
      </c>
      <c r="BH105" s="118">
        <f t="shared" si="3"/>
        <v>0</v>
      </c>
      <c r="BI105" s="118">
        <f t="shared" si="4"/>
        <v>0</v>
      </c>
      <c r="BJ105" s="117" t="s">
        <v>84</v>
      </c>
      <c r="BK105" s="115"/>
      <c r="BL105" s="115"/>
      <c r="BM105" s="115"/>
    </row>
    <row r="106" spans="2:65" s="1" customFormat="1" ht="18" customHeight="1">
      <c r="B106" s="31"/>
      <c r="C106" s="229"/>
      <c r="D106" s="231"/>
      <c r="E106" s="232"/>
      <c r="F106" s="232"/>
      <c r="G106" s="229"/>
      <c r="H106" s="229"/>
      <c r="I106" s="229"/>
      <c r="J106" s="233"/>
      <c r="L106" s="114"/>
      <c r="M106" s="115"/>
      <c r="N106" s="116" t="s">
        <v>41</v>
      </c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7" t="s">
        <v>90</v>
      </c>
      <c r="AZ106" s="115"/>
      <c r="BA106" s="115"/>
      <c r="BB106" s="115"/>
      <c r="BC106" s="115"/>
      <c r="BD106" s="115"/>
      <c r="BE106" s="118">
        <f t="shared" si="0"/>
        <v>0</v>
      </c>
      <c r="BF106" s="118">
        <f t="shared" si="1"/>
        <v>0</v>
      </c>
      <c r="BG106" s="118">
        <f t="shared" si="2"/>
        <v>0</v>
      </c>
      <c r="BH106" s="118">
        <f t="shared" si="3"/>
        <v>0</v>
      </c>
      <c r="BI106" s="118">
        <f t="shared" si="4"/>
        <v>0</v>
      </c>
      <c r="BJ106" s="117" t="s">
        <v>84</v>
      </c>
      <c r="BK106" s="115"/>
      <c r="BL106" s="115"/>
      <c r="BM106" s="115"/>
    </row>
    <row r="107" spans="2:65" s="1" customFormat="1" ht="18" customHeight="1">
      <c r="B107" s="31"/>
      <c r="C107" s="229"/>
      <c r="D107" s="234"/>
      <c r="E107" s="229"/>
      <c r="F107" s="229"/>
      <c r="G107" s="229"/>
      <c r="H107" s="229"/>
      <c r="I107" s="229"/>
      <c r="J107" s="233"/>
      <c r="L107" s="114"/>
      <c r="M107" s="115"/>
      <c r="N107" s="116" t="s">
        <v>41</v>
      </c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7" t="s">
        <v>108</v>
      </c>
      <c r="AZ107" s="115"/>
      <c r="BA107" s="115"/>
      <c r="BB107" s="115"/>
      <c r="BC107" s="115"/>
      <c r="BD107" s="115"/>
      <c r="BE107" s="118">
        <f t="shared" si="0"/>
        <v>0</v>
      </c>
      <c r="BF107" s="118">
        <f t="shared" si="1"/>
        <v>0</v>
      </c>
      <c r="BG107" s="118">
        <f t="shared" si="2"/>
        <v>0</v>
      </c>
      <c r="BH107" s="118">
        <f t="shared" si="3"/>
        <v>0</v>
      </c>
      <c r="BI107" s="118">
        <f t="shared" si="4"/>
        <v>0</v>
      </c>
      <c r="BJ107" s="117" t="s">
        <v>84</v>
      </c>
      <c r="BK107" s="115"/>
      <c r="BL107" s="115"/>
      <c r="BM107" s="115"/>
    </row>
    <row r="108" spans="2:65" s="1" customFormat="1" ht="10.199999999999999">
      <c r="B108" s="31"/>
      <c r="L108" s="31"/>
    </row>
    <row r="109" spans="2:65" s="1" customFormat="1" ht="29.25" customHeight="1">
      <c r="B109" s="31"/>
      <c r="C109" s="119" t="s">
        <v>109</v>
      </c>
      <c r="D109" s="94"/>
      <c r="E109" s="94"/>
      <c r="F109" s="94"/>
      <c r="G109" s="94"/>
      <c r="H109" s="94"/>
      <c r="I109" s="94"/>
      <c r="J109" s="120">
        <f>ROUND(J96+J101,2)</f>
        <v>0</v>
      </c>
      <c r="K109" s="94"/>
      <c r="L109" s="31"/>
    </row>
    <row r="110" spans="2:65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" customHeight="1">
      <c r="B115" s="31"/>
      <c r="C115" s="20" t="s">
        <v>110</v>
      </c>
      <c r="L115" s="31"/>
    </row>
    <row r="116" spans="2:63" s="1" customFormat="1" ht="6.9" customHeight="1">
      <c r="B116" s="31"/>
      <c r="L116" s="31"/>
    </row>
    <row r="117" spans="2:63" s="1" customFormat="1" ht="12" customHeight="1">
      <c r="B117" s="31"/>
      <c r="C117" s="26" t="s">
        <v>16</v>
      </c>
      <c r="L117" s="31"/>
    </row>
    <row r="118" spans="2:63" s="1" customFormat="1" ht="26.25" customHeight="1">
      <c r="B118" s="31"/>
      <c r="E118" s="224" t="str">
        <f>E7</f>
        <v>Svratka, jez Přízřenice, ř.km 35,145 - 35,281 km, oprava opevnění v podjezí, odstranění nánosů, k.ú. Přízřenice</v>
      </c>
      <c r="F118" s="225"/>
      <c r="G118" s="225"/>
      <c r="H118" s="225"/>
      <c r="L118" s="31"/>
    </row>
    <row r="119" spans="2:63" s="1" customFormat="1" ht="12" customHeight="1">
      <c r="B119" s="31"/>
      <c r="C119" s="26" t="s">
        <v>94</v>
      </c>
      <c r="L119" s="31"/>
    </row>
    <row r="120" spans="2:63" s="1" customFormat="1" ht="16.5" customHeight="1">
      <c r="B120" s="31"/>
      <c r="E120" s="205" t="str">
        <f>E9</f>
        <v>VRN - Vedlejší rozpočtové náklady</v>
      </c>
      <c r="F120" s="226"/>
      <c r="G120" s="226"/>
      <c r="H120" s="226"/>
      <c r="L120" s="31"/>
    </row>
    <row r="121" spans="2:63" s="1" customFormat="1" ht="6.9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F12</f>
        <v xml:space="preserve"> </v>
      </c>
      <c r="I122" s="26" t="s">
        <v>22</v>
      </c>
      <c r="J122" s="51" t="str">
        <f>IF(J12="","",J12)</f>
        <v>27. 3. 2025</v>
      </c>
      <c r="L122" s="31"/>
    </row>
    <row r="123" spans="2:63" s="1" customFormat="1" ht="6.9" customHeight="1">
      <c r="B123" s="31"/>
      <c r="L123" s="31"/>
    </row>
    <row r="124" spans="2:63" s="1" customFormat="1" ht="15.15" customHeight="1">
      <c r="B124" s="31"/>
      <c r="C124" s="26" t="s">
        <v>24</v>
      </c>
      <c r="F124" s="24" t="str">
        <f>E15</f>
        <v>Povodí Moravy, s.p.</v>
      </c>
      <c r="I124" s="26" t="s">
        <v>30</v>
      </c>
      <c r="J124" s="29" t="str">
        <f>E21</f>
        <v>VZD Invest, s.r.o.</v>
      </c>
      <c r="L124" s="31"/>
    </row>
    <row r="125" spans="2:63" s="1" customFormat="1" ht="15.15" customHeight="1">
      <c r="B125" s="31"/>
      <c r="C125" s="26" t="s">
        <v>28</v>
      </c>
      <c r="F125" s="24" t="str">
        <f>IF(E18="","",E18)</f>
        <v>Vyplň údaj</v>
      </c>
      <c r="I125" s="26" t="s">
        <v>33</v>
      </c>
      <c r="J125" s="29" t="str">
        <f>E24</f>
        <v xml:space="preserve"> 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21"/>
      <c r="C127" s="122" t="s">
        <v>111</v>
      </c>
      <c r="D127" s="123" t="s">
        <v>61</v>
      </c>
      <c r="E127" s="123" t="s">
        <v>57</v>
      </c>
      <c r="F127" s="123" t="s">
        <v>58</v>
      </c>
      <c r="G127" s="123" t="s">
        <v>112</v>
      </c>
      <c r="H127" s="123" t="s">
        <v>113</v>
      </c>
      <c r="I127" s="123" t="s">
        <v>114</v>
      </c>
      <c r="J127" s="124" t="s">
        <v>99</v>
      </c>
      <c r="K127" s="125" t="s">
        <v>115</v>
      </c>
      <c r="L127" s="121"/>
      <c r="M127" s="58" t="s">
        <v>1</v>
      </c>
      <c r="N127" s="59" t="s">
        <v>40</v>
      </c>
      <c r="O127" s="59" t="s">
        <v>116</v>
      </c>
      <c r="P127" s="59" t="s">
        <v>117</v>
      </c>
      <c r="Q127" s="59" t="s">
        <v>118</v>
      </c>
      <c r="R127" s="59" t="s">
        <v>119</v>
      </c>
      <c r="S127" s="59" t="s">
        <v>120</v>
      </c>
      <c r="T127" s="60" t="s">
        <v>121</v>
      </c>
    </row>
    <row r="128" spans="2:63" s="1" customFormat="1" ht="22.8" customHeight="1">
      <c r="B128" s="31"/>
      <c r="C128" s="63" t="s">
        <v>122</v>
      </c>
      <c r="J128" s="126">
        <f>BK128</f>
        <v>0</v>
      </c>
      <c r="L128" s="31"/>
      <c r="M128" s="61"/>
      <c r="N128" s="52"/>
      <c r="O128" s="52"/>
      <c r="P128" s="127">
        <f>P129</f>
        <v>0</v>
      </c>
      <c r="Q128" s="52"/>
      <c r="R128" s="127">
        <f>R129</f>
        <v>1.2240000000000001E-2</v>
      </c>
      <c r="S128" s="52"/>
      <c r="T128" s="128">
        <f>T129</f>
        <v>0.20899999999999996</v>
      </c>
      <c r="AT128" s="16" t="s">
        <v>75</v>
      </c>
      <c r="AU128" s="16" t="s">
        <v>101</v>
      </c>
      <c r="BK128" s="129">
        <f>BK129</f>
        <v>0</v>
      </c>
    </row>
    <row r="129" spans="2:65" s="11" customFormat="1" ht="25.95" customHeight="1">
      <c r="B129" s="130"/>
      <c r="D129" s="131" t="s">
        <v>75</v>
      </c>
      <c r="E129" s="132" t="s">
        <v>90</v>
      </c>
      <c r="F129" s="132" t="s">
        <v>91</v>
      </c>
      <c r="I129" s="133"/>
      <c r="J129" s="134">
        <f>BK129</f>
        <v>0</v>
      </c>
      <c r="L129" s="130"/>
      <c r="M129" s="135"/>
      <c r="P129" s="136">
        <f>P130+SUM(P131:P156)</f>
        <v>0</v>
      </c>
      <c r="R129" s="136">
        <f>R130+SUM(R131:R156)</f>
        <v>1.2240000000000001E-2</v>
      </c>
      <c r="T129" s="137">
        <f>T130+SUM(T131:T156)</f>
        <v>0.20899999999999996</v>
      </c>
      <c r="AR129" s="131" t="s">
        <v>155</v>
      </c>
      <c r="AT129" s="138" t="s">
        <v>75</v>
      </c>
      <c r="AU129" s="138" t="s">
        <v>76</v>
      </c>
      <c r="AY129" s="131" t="s">
        <v>125</v>
      </c>
      <c r="BK129" s="139">
        <f>BK130+SUM(BK131:BK156)</f>
        <v>0</v>
      </c>
    </row>
    <row r="130" spans="2:65" s="1" customFormat="1" ht="76.349999999999994" customHeight="1">
      <c r="B130" s="31"/>
      <c r="C130" s="142" t="s">
        <v>84</v>
      </c>
      <c r="D130" s="142" t="s">
        <v>127</v>
      </c>
      <c r="E130" s="143" t="s">
        <v>464</v>
      </c>
      <c r="F130" s="144" t="s">
        <v>465</v>
      </c>
      <c r="G130" s="145" t="s">
        <v>466</v>
      </c>
      <c r="H130" s="146">
        <v>1</v>
      </c>
      <c r="I130" s="147"/>
      <c r="J130" s="148">
        <f>ROUND(I130*H130,2)</f>
        <v>0</v>
      </c>
      <c r="K130" s="149"/>
      <c r="L130" s="31"/>
      <c r="M130" s="150" t="s">
        <v>1</v>
      </c>
      <c r="N130" s="113" t="s">
        <v>41</v>
      </c>
      <c r="P130" s="151">
        <f>O130*H130</f>
        <v>0</v>
      </c>
      <c r="Q130" s="151">
        <v>1.0200000000000001E-3</v>
      </c>
      <c r="R130" s="151">
        <f>Q130*H130</f>
        <v>1.0200000000000001E-3</v>
      </c>
      <c r="S130" s="151">
        <v>1.9E-2</v>
      </c>
      <c r="T130" s="152">
        <f>S130*H130</f>
        <v>1.9E-2</v>
      </c>
      <c r="AR130" s="153" t="s">
        <v>131</v>
      </c>
      <c r="AT130" s="153" t="s">
        <v>127</v>
      </c>
      <c r="AU130" s="153" t="s">
        <v>84</v>
      </c>
      <c r="AY130" s="16" t="s">
        <v>125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6" t="s">
        <v>84</v>
      </c>
      <c r="BK130" s="154">
        <f>ROUND(I130*H130,2)</f>
        <v>0</v>
      </c>
      <c r="BL130" s="16" t="s">
        <v>131</v>
      </c>
      <c r="BM130" s="153" t="s">
        <v>467</v>
      </c>
    </row>
    <row r="131" spans="2:65" s="1" customFormat="1" ht="10.199999999999999">
      <c r="B131" s="31"/>
      <c r="D131" s="155" t="s">
        <v>133</v>
      </c>
      <c r="F131" s="156" t="s">
        <v>468</v>
      </c>
      <c r="I131" s="115"/>
      <c r="L131" s="31"/>
      <c r="M131" s="157"/>
      <c r="T131" s="55"/>
      <c r="AT131" s="16" t="s">
        <v>133</v>
      </c>
      <c r="AU131" s="16" t="s">
        <v>84</v>
      </c>
    </row>
    <row r="132" spans="2:65" s="1" customFormat="1" ht="44.25" customHeight="1">
      <c r="B132" s="31"/>
      <c r="C132" s="142" t="s">
        <v>86</v>
      </c>
      <c r="D132" s="142" t="s">
        <v>127</v>
      </c>
      <c r="E132" s="143" t="s">
        <v>469</v>
      </c>
      <c r="F132" s="144" t="s">
        <v>470</v>
      </c>
      <c r="G132" s="145" t="s">
        <v>158</v>
      </c>
      <c r="H132" s="146">
        <v>1</v>
      </c>
      <c r="I132" s="147"/>
      <c r="J132" s="148">
        <f>ROUND(I132*H132,2)</f>
        <v>0</v>
      </c>
      <c r="K132" s="149"/>
      <c r="L132" s="31"/>
      <c r="M132" s="150" t="s">
        <v>1</v>
      </c>
      <c r="N132" s="113" t="s">
        <v>41</v>
      </c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AR132" s="153" t="s">
        <v>131</v>
      </c>
      <c r="AT132" s="153" t="s">
        <v>127</v>
      </c>
      <c r="AU132" s="153" t="s">
        <v>84</v>
      </c>
      <c r="AY132" s="16" t="s">
        <v>125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6" t="s">
        <v>84</v>
      </c>
      <c r="BK132" s="154">
        <f>ROUND(I132*H132,2)</f>
        <v>0</v>
      </c>
      <c r="BL132" s="16" t="s">
        <v>131</v>
      </c>
      <c r="BM132" s="153" t="s">
        <v>471</v>
      </c>
    </row>
    <row r="133" spans="2:65" s="1" customFormat="1" ht="28.8">
      <c r="B133" s="31"/>
      <c r="D133" s="155" t="s">
        <v>133</v>
      </c>
      <c r="F133" s="156" t="s">
        <v>472</v>
      </c>
      <c r="I133" s="115"/>
      <c r="L133" s="31"/>
      <c r="M133" s="157"/>
      <c r="T133" s="55"/>
      <c r="AT133" s="16" t="s">
        <v>133</v>
      </c>
      <c r="AU133" s="16" t="s">
        <v>84</v>
      </c>
    </row>
    <row r="134" spans="2:65" s="1" customFormat="1" ht="24.15" customHeight="1">
      <c r="B134" s="31"/>
      <c r="C134" s="142" t="s">
        <v>138</v>
      </c>
      <c r="D134" s="142" t="s">
        <v>127</v>
      </c>
      <c r="E134" s="143" t="s">
        <v>473</v>
      </c>
      <c r="F134" s="144" t="s">
        <v>474</v>
      </c>
      <c r="G134" s="145" t="s">
        <v>466</v>
      </c>
      <c r="H134" s="146">
        <v>1</v>
      </c>
      <c r="I134" s="147"/>
      <c r="J134" s="148">
        <f>ROUND(I134*H134,2)</f>
        <v>0</v>
      </c>
      <c r="K134" s="149"/>
      <c r="L134" s="31"/>
      <c r="M134" s="150" t="s">
        <v>1</v>
      </c>
      <c r="N134" s="113" t="s">
        <v>41</v>
      </c>
      <c r="P134" s="151">
        <f>O134*H134</f>
        <v>0</v>
      </c>
      <c r="Q134" s="151">
        <v>1.0200000000000001E-3</v>
      </c>
      <c r="R134" s="151">
        <f>Q134*H134</f>
        <v>1.0200000000000001E-3</v>
      </c>
      <c r="S134" s="151">
        <v>1.9E-2</v>
      </c>
      <c r="T134" s="152">
        <f>S134*H134</f>
        <v>1.9E-2</v>
      </c>
      <c r="AR134" s="153" t="s">
        <v>131</v>
      </c>
      <c r="AT134" s="153" t="s">
        <v>127</v>
      </c>
      <c r="AU134" s="153" t="s">
        <v>84</v>
      </c>
      <c r="AY134" s="16" t="s">
        <v>125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6" t="s">
        <v>84</v>
      </c>
      <c r="BK134" s="154">
        <f>ROUND(I134*H134,2)</f>
        <v>0</v>
      </c>
      <c r="BL134" s="16" t="s">
        <v>131</v>
      </c>
      <c r="BM134" s="153" t="s">
        <v>475</v>
      </c>
    </row>
    <row r="135" spans="2:65" s="1" customFormat="1" ht="28.8">
      <c r="B135" s="31"/>
      <c r="D135" s="155" t="s">
        <v>133</v>
      </c>
      <c r="F135" s="156" t="s">
        <v>476</v>
      </c>
      <c r="I135" s="115"/>
      <c r="L135" s="31"/>
      <c r="M135" s="157"/>
      <c r="T135" s="55"/>
      <c r="AT135" s="16" t="s">
        <v>133</v>
      </c>
      <c r="AU135" s="16" t="s">
        <v>84</v>
      </c>
    </row>
    <row r="136" spans="2:65" s="1" customFormat="1" ht="37.799999999999997" customHeight="1">
      <c r="B136" s="31"/>
      <c r="C136" s="142" t="s">
        <v>131</v>
      </c>
      <c r="D136" s="142" t="s">
        <v>127</v>
      </c>
      <c r="E136" s="143" t="s">
        <v>477</v>
      </c>
      <c r="F136" s="144" t="s">
        <v>478</v>
      </c>
      <c r="G136" s="145" t="s">
        <v>466</v>
      </c>
      <c r="H136" s="146">
        <v>1</v>
      </c>
      <c r="I136" s="147"/>
      <c r="J136" s="148">
        <f>ROUND(I136*H136,2)</f>
        <v>0</v>
      </c>
      <c r="K136" s="149"/>
      <c r="L136" s="31"/>
      <c r="M136" s="150" t="s">
        <v>1</v>
      </c>
      <c r="N136" s="113" t="s">
        <v>41</v>
      </c>
      <c r="P136" s="151">
        <f>O136*H136</f>
        <v>0</v>
      </c>
      <c r="Q136" s="151">
        <v>1.0200000000000001E-3</v>
      </c>
      <c r="R136" s="151">
        <f>Q136*H136</f>
        <v>1.0200000000000001E-3</v>
      </c>
      <c r="S136" s="151">
        <v>1.9E-2</v>
      </c>
      <c r="T136" s="152">
        <f>S136*H136</f>
        <v>1.9E-2</v>
      </c>
      <c r="AR136" s="153" t="s">
        <v>131</v>
      </c>
      <c r="AT136" s="153" t="s">
        <v>127</v>
      </c>
      <c r="AU136" s="153" t="s">
        <v>84</v>
      </c>
      <c r="AY136" s="16" t="s">
        <v>125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6" t="s">
        <v>84</v>
      </c>
      <c r="BK136" s="154">
        <f>ROUND(I136*H136,2)</f>
        <v>0</v>
      </c>
      <c r="BL136" s="16" t="s">
        <v>131</v>
      </c>
      <c r="BM136" s="153" t="s">
        <v>479</v>
      </c>
    </row>
    <row r="137" spans="2:65" s="1" customFormat="1" ht="124.8">
      <c r="B137" s="31"/>
      <c r="D137" s="155" t="s">
        <v>133</v>
      </c>
      <c r="F137" s="156" t="s">
        <v>480</v>
      </c>
      <c r="I137" s="115"/>
      <c r="L137" s="31"/>
      <c r="M137" s="157"/>
      <c r="T137" s="55"/>
      <c r="AT137" s="16" t="s">
        <v>133</v>
      </c>
      <c r="AU137" s="16" t="s">
        <v>84</v>
      </c>
    </row>
    <row r="138" spans="2:65" s="1" customFormat="1" ht="16.5" customHeight="1">
      <c r="B138" s="31"/>
      <c r="C138" s="142" t="s">
        <v>155</v>
      </c>
      <c r="D138" s="142" t="s">
        <v>127</v>
      </c>
      <c r="E138" s="143" t="s">
        <v>481</v>
      </c>
      <c r="F138" s="144" t="s">
        <v>482</v>
      </c>
      <c r="G138" s="145" t="s">
        <v>466</v>
      </c>
      <c r="H138" s="146">
        <v>1</v>
      </c>
      <c r="I138" s="147"/>
      <c r="J138" s="148">
        <f>ROUND(I138*H138,2)</f>
        <v>0</v>
      </c>
      <c r="K138" s="149"/>
      <c r="L138" s="31"/>
      <c r="M138" s="150" t="s">
        <v>1</v>
      </c>
      <c r="N138" s="113" t="s">
        <v>41</v>
      </c>
      <c r="P138" s="151">
        <f>O138*H138</f>
        <v>0</v>
      </c>
      <c r="Q138" s="151">
        <v>1.0200000000000001E-3</v>
      </c>
      <c r="R138" s="151">
        <f>Q138*H138</f>
        <v>1.0200000000000001E-3</v>
      </c>
      <c r="S138" s="151">
        <v>1.9E-2</v>
      </c>
      <c r="T138" s="152">
        <f>S138*H138</f>
        <v>1.9E-2</v>
      </c>
      <c r="AR138" s="153" t="s">
        <v>131</v>
      </c>
      <c r="AT138" s="153" t="s">
        <v>127</v>
      </c>
      <c r="AU138" s="153" t="s">
        <v>84</v>
      </c>
      <c r="AY138" s="16" t="s">
        <v>125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6" t="s">
        <v>84</v>
      </c>
      <c r="BK138" s="154">
        <f>ROUND(I138*H138,2)</f>
        <v>0</v>
      </c>
      <c r="BL138" s="16" t="s">
        <v>131</v>
      </c>
      <c r="BM138" s="153" t="s">
        <v>483</v>
      </c>
    </row>
    <row r="139" spans="2:65" s="1" customFormat="1" ht="124.8">
      <c r="B139" s="31"/>
      <c r="D139" s="155" t="s">
        <v>133</v>
      </c>
      <c r="F139" s="156" t="s">
        <v>484</v>
      </c>
      <c r="I139" s="115"/>
      <c r="L139" s="31"/>
      <c r="M139" s="157"/>
      <c r="T139" s="55"/>
      <c r="AT139" s="16" t="s">
        <v>133</v>
      </c>
      <c r="AU139" s="16" t="s">
        <v>84</v>
      </c>
    </row>
    <row r="140" spans="2:65" s="1" customFormat="1" ht="24.15" customHeight="1">
      <c r="B140" s="31"/>
      <c r="C140" s="142" t="s">
        <v>165</v>
      </c>
      <c r="D140" s="142" t="s">
        <v>127</v>
      </c>
      <c r="E140" s="143" t="s">
        <v>485</v>
      </c>
      <c r="F140" s="144" t="s">
        <v>486</v>
      </c>
      <c r="G140" s="145" t="s">
        <v>466</v>
      </c>
      <c r="H140" s="146">
        <v>1</v>
      </c>
      <c r="I140" s="147"/>
      <c r="J140" s="148">
        <f>ROUND(I140*H140,2)</f>
        <v>0</v>
      </c>
      <c r="K140" s="149"/>
      <c r="L140" s="31"/>
      <c r="M140" s="150" t="s">
        <v>1</v>
      </c>
      <c r="N140" s="113" t="s">
        <v>41</v>
      </c>
      <c r="P140" s="151">
        <f>O140*H140</f>
        <v>0</v>
      </c>
      <c r="Q140" s="151">
        <v>1.0200000000000001E-3</v>
      </c>
      <c r="R140" s="151">
        <f>Q140*H140</f>
        <v>1.0200000000000001E-3</v>
      </c>
      <c r="S140" s="151">
        <v>1.9E-2</v>
      </c>
      <c r="T140" s="152">
        <f>S140*H140</f>
        <v>1.9E-2</v>
      </c>
      <c r="AR140" s="153" t="s">
        <v>131</v>
      </c>
      <c r="AT140" s="153" t="s">
        <v>127</v>
      </c>
      <c r="AU140" s="153" t="s">
        <v>84</v>
      </c>
      <c r="AY140" s="16" t="s">
        <v>125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6" t="s">
        <v>84</v>
      </c>
      <c r="BK140" s="154">
        <f>ROUND(I140*H140,2)</f>
        <v>0</v>
      </c>
      <c r="BL140" s="16" t="s">
        <v>131</v>
      </c>
      <c r="BM140" s="153" t="s">
        <v>487</v>
      </c>
    </row>
    <row r="141" spans="2:65" s="1" customFormat="1" ht="10.199999999999999">
      <c r="B141" s="31"/>
      <c r="D141" s="155" t="s">
        <v>133</v>
      </c>
      <c r="F141" s="156" t="s">
        <v>488</v>
      </c>
      <c r="I141" s="115"/>
      <c r="L141" s="31"/>
      <c r="M141" s="157"/>
      <c r="T141" s="55"/>
      <c r="AT141" s="16" t="s">
        <v>133</v>
      </c>
      <c r="AU141" s="16" t="s">
        <v>84</v>
      </c>
    </row>
    <row r="142" spans="2:65" s="1" customFormat="1" ht="24.15" customHeight="1">
      <c r="B142" s="31"/>
      <c r="C142" s="142" t="s">
        <v>171</v>
      </c>
      <c r="D142" s="142" t="s">
        <v>127</v>
      </c>
      <c r="E142" s="143" t="s">
        <v>489</v>
      </c>
      <c r="F142" s="144" t="s">
        <v>490</v>
      </c>
      <c r="G142" s="145" t="s">
        <v>466</v>
      </c>
      <c r="H142" s="146">
        <v>1</v>
      </c>
      <c r="I142" s="147"/>
      <c r="J142" s="148">
        <f>ROUND(I142*H142,2)</f>
        <v>0</v>
      </c>
      <c r="K142" s="149"/>
      <c r="L142" s="31"/>
      <c r="M142" s="150" t="s">
        <v>1</v>
      </c>
      <c r="N142" s="113" t="s">
        <v>41</v>
      </c>
      <c r="P142" s="151">
        <f>O142*H142</f>
        <v>0</v>
      </c>
      <c r="Q142" s="151">
        <v>1.0200000000000001E-3</v>
      </c>
      <c r="R142" s="151">
        <f>Q142*H142</f>
        <v>1.0200000000000001E-3</v>
      </c>
      <c r="S142" s="151">
        <v>1.9E-2</v>
      </c>
      <c r="T142" s="152">
        <f>S142*H142</f>
        <v>1.9E-2</v>
      </c>
      <c r="AR142" s="153" t="s">
        <v>131</v>
      </c>
      <c r="AT142" s="153" t="s">
        <v>127</v>
      </c>
      <c r="AU142" s="153" t="s">
        <v>84</v>
      </c>
      <c r="AY142" s="16" t="s">
        <v>125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6" t="s">
        <v>84</v>
      </c>
      <c r="BK142" s="154">
        <f>ROUND(I142*H142,2)</f>
        <v>0</v>
      </c>
      <c r="BL142" s="16" t="s">
        <v>131</v>
      </c>
      <c r="BM142" s="153" t="s">
        <v>491</v>
      </c>
    </row>
    <row r="143" spans="2:65" s="1" customFormat="1" ht="240">
      <c r="B143" s="31"/>
      <c r="D143" s="155" t="s">
        <v>133</v>
      </c>
      <c r="F143" s="156" t="s">
        <v>492</v>
      </c>
      <c r="I143" s="115"/>
      <c r="L143" s="31"/>
      <c r="M143" s="157"/>
      <c r="T143" s="55"/>
      <c r="AT143" s="16" t="s">
        <v>133</v>
      </c>
      <c r="AU143" s="16" t="s">
        <v>84</v>
      </c>
    </row>
    <row r="144" spans="2:65" s="1" customFormat="1" ht="24.15" customHeight="1">
      <c r="B144" s="31"/>
      <c r="C144" s="142" t="s">
        <v>178</v>
      </c>
      <c r="D144" s="142" t="s">
        <v>127</v>
      </c>
      <c r="E144" s="143" t="s">
        <v>493</v>
      </c>
      <c r="F144" s="144" t="s">
        <v>494</v>
      </c>
      <c r="G144" s="145" t="s">
        <v>466</v>
      </c>
      <c r="H144" s="146">
        <v>1</v>
      </c>
      <c r="I144" s="147"/>
      <c r="J144" s="148">
        <f>ROUND(I144*H144,2)</f>
        <v>0</v>
      </c>
      <c r="K144" s="149"/>
      <c r="L144" s="31"/>
      <c r="M144" s="150" t="s">
        <v>1</v>
      </c>
      <c r="N144" s="113" t="s">
        <v>41</v>
      </c>
      <c r="P144" s="151">
        <f>O144*H144</f>
        <v>0</v>
      </c>
      <c r="Q144" s="151">
        <v>1.0200000000000001E-3</v>
      </c>
      <c r="R144" s="151">
        <f>Q144*H144</f>
        <v>1.0200000000000001E-3</v>
      </c>
      <c r="S144" s="151">
        <v>1.9E-2</v>
      </c>
      <c r="T144" s="152">
        <f>S144*H144</f>
        <v>1.9E-2</v>
      </c>
      <c r="AR144" s="153" t="s">
        <v>131</v>
      </c>
      <c r="AT144" s="153" t="s">
        <v>127</v>
      </c>
      <c r="AU144" s="153" t="s">
        <v>84</v>
      </c>
      <c r="AY144" s="16" t="s">
        <v>125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6" t="s">
        <v>84</v>
      </c>
      <c r="BK144" s="154">
        <f>ROUND(I144*H144,2)</f>
        <v>0</v>
      </c>
      <c r="BL144" s="16" t="s">
        <v>131</v>
      </c>
      <c r="BM144" s="153" t="s">
        <v>495</v>
      </c>
    </row>
    <row r="145" spans="2:65" s="1" customFormat="1" ht="19.2">
      <c r="B145" s="31"/>
      <c r="D145" s="155" t="s">
        <v>133</v>
      </c>
      <c r="F145" s="156" t="s">
        <v>496</v>
      </c>
      <c r="I145" s="115"/>
      <c r="L145" s="31"/>
      <c r="M145" s="157"/>
      <c r="T145" s="55"/>
      <c r="AT145" s="16" t="s">
        <v>133</v>
      </c>
      <c r="AU145" s="16" t="s">
        <v>84</v>
      </c>
    </row>
    <row r="146" spans="2:65" s="1" customFormat="1" ht="37.799999999999997" customHeight="1">
      <c r="B146" s="31"/>
      <c r="C146" s="142" t="s">
        <v>161</v>
      </c>
      <c r="D146" s="142" t="s">
        <v>127</v>
      </c>
      <c r="E146" s="143" t="s">
        <v>497</v>
      </c>
      <c r="F146" s="144" t="s">
        <v>498</v>
      </c>
      <c r="G146" s="145" t="s">
        <v>466</v>
      </c>
      <c r="H146" s="146">
        <v>1</v>
      </c>
      <c r="I146" s="147"/>
      <c r="J146" s="148">
        <f>ROUND(I146*H146,2)</f>
        <v>0</v>
      </c>
      <c r="K146" s="149"/>
      <c r="L146" s="31"/>
      <c r="M146" s="150" t="s">
        <v>1</v>
      </c>
      <c r="N146" s="113" t="s">
        <v>41</v>
      </c>
      <c r="P146" s="151">
        <f>O146*H146</f>
        <v>0</v>
      </c>
      <c r="Q146" s="151">
        <v>1.0200000000000001E-3</v>
      </c>
      <c r="R146" s="151">
        <f>Q146*H146</f>
        <v>1.0200000000000001E-3</v>
      </c>
      <c r="S146" s="151">
        <v>1.9E-2</v>
      </c>
      <c r="T146" s="152">
        <f>S146*H146</f>
        <v>1.9E-2</v>
      </c>
      <c r="AR146" s="153" t="s">
        <v>131</v>
      </c>
      <c r="AT146" s="153" t="s">
        <v>127</v>
      </c>
      <c r="AU146" s="153" t="s">
        <v>84</v>
      </c>
      <c r="AY146" s="16" t="s">
        <v>125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6" t="s">
        <v>84</v>
      </c>
      <c r="BK146" s="154">
        <f>ROUND(I146*H146,2)</f>
        <v>0</v>
      </c>
      <c r="BL146" s="16" t="s">
        <v>131</v>
      </c>
      <c r="BM146" s="153" t="s">
        <v>499</v>
      </c>
    </row>
    <row r="147" spans="2:65" s="1" customFormat="1" ht="28.8">
      <c r="B147" s="31"/>
      <c r="D147" s="155" t="s">
        <v>133</v>
      </c>
      <c r="F147" s="156" t="s">
        <v>500</v>
      </c>
      <c r="I147" s="115"/>
      <c r="L147" s="31"/>
      <c r="M147" s="157"/>
      <c r="T147" s="55"/>
      <c r="AT147" s="16" t="s">
        <v>133</v>
      </c>
      <c r="AU147" s="16" t="s">
        <v>84</v>
      </c>
    </row>
    <row r="148" spans="2:65" s="1" customFormat="1" ht="66.75" customHeight="1">
      <c r="B148" s="31"/>
      <c r="C148" s="142" t="s">
        <v>238</v>
      </c>
      <c r="D148" s="142" t="s">
        <v>127</v>
      </c>
      <c r="E148" s="143" t="s">
        <v>501</v>
      </c>
      <c r="F148" s="144" t="s">
        <v>502</v>
      </c>
      <c r="G148" s="145" t="s">
        <v>466</v>
      </c>
      <c r="H148" s="146">
        <v>1</v>
      </c>
      <c r="I148" s="147"/>
      <c r="J148" s="148">
        <f>ROUND(I148*H148,2)</f>
        <v>0</v>
      </c>
      <c r="K148" s="149"/>
      <c r="L148" s="31"/>
      <c r="M148" s="150" t="s">
        <v>1</v>
      </c>
      <c r="N148" s="113" t="s">
        <v>41</v>
      </c>
      <c r="P148" s="151">
        <f>O148*H148</f>
        <v>0</v>
      </c>
      <c r="Q148" s="151">
        <v>1.0200000000000001E-3</v>
      </c>
      <c r="R148" s="151">
        <f>Q148*H148</f>
        <v>1.0200000000000001E-3</v>
      </c>
      <c r="S148" s="151">
        <v>1.9E-2</v>
      </c>
      <c r="T148" s="152">
        <f>S148*H148</f>
        <v>1.9E-2</v>
      </c>
      <c r="AR148" s="153" t="s">
        <v>131</v>
      </c>
      <c r="AT148" s="153" t="s">
        <v>127</v>
      </c>
      <c r="AU148" s="153" t="s">
        <v>84</v>
      </c>
      <c r="AY148" s="16" t="s">
        <v>125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6" t="s">
        <v>84</v>
      </c>
      <c r="BK148" s="154">
        <f>ROUND(I148*H148,2)</f>
        <v>0</v>
      </c>
      <c r="BL148" s="16" t="s">
        <v>131</v>
      </c>
      <c r="BM148" s="153" t="s">
        <v>503</v>
      </c>
    </row>
    <row r="149" spans="2:65" s="1" customFormat="1" ht="38.4">
      <c r="B149" s="31"/>
      <c r="D149" s="155" t="s">
        <v>133</v>
      </c>
      <c r="F149" s="156" t="s">
        <v>504</v>
      </c>
      <c r="I149" s="115"/>
      <c r="L149" s="31"/>
      <c r="M149" s="157"/>
      <c r="T149" s="55"/>
      <c r="AT149" s="16" t="s">
        <v>133</v>
      </c>
      <c r="AU149" s="16" t="s">
        <v>84</v>
      </c>
    </row>
    <row r="150" spans="2:65" s="1" customFormat="1" ht="44.25" customHeight="1">
      <c r="B150" s="31"/>
      <c r="C150" s="142" t="s">
        <v>245</v>
      </c>
      <c r="D150" s="142" t="s">
        <v>127</v>
      </c>
      <c r="E150" s="143" t="s">
        <v>505</v>
      </c>
      <c r="F150" s="144" t="s">
        <v>506</v>
      </c>
      <c r="G150" s="145" t="s">
        <v>466</v>
      </c>
      <c r="H150" s="146">
        <v>1</v>
      </c>
      <c r="I150" s="147"/>
      <c r="J150" s="148">
        <f>ROUND(I150*H150,2)</f>
        <v>0</v>
      </c>
      <c r="K150" s="149"/>
      <c r="L150" s="31"/>
      <c r="M150" s="150" t="s">
        <v>1</v>
      </c>
      <c r="N150" s="113" t="s">
        <v>41</v>
      </c>
      <c r="P150" s="151">
        <f>O150*H150</f>
        <v>0</v>
      </c>
      <c r="Q150" s="151">
        <v>1.0200000000000001E-3</v>
      </c>
      <c r="R150" s="151">
        <f>Q150*H150</f>
        <v>1.0200000000000001E-3</v>
      </c>
      <c r="S150" s="151">
        <v>1.9E-2</v>
      </c>
      <c r="T150" s="152">
        <f>S150*H150</f>
        <v>1.9E-2</v>
      </c>
      <c r="AR150" s="153" t="s">
        <v>131</v>
      </c>
      <c r="AT150" s="153" t="s">
        <v>127</v>
      </c>
      <c r="AU150" s="153" t="s">
        <v>84</v>
      </c>
      <c r="AY150" s="16" t="s">
        <v>125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6" t="s">
        <v>84</v>
      </c>
      <c r="BK150" s="154">
        <f>ROUND(I150*H150,2)</f>
        <v>0</v>
      </c>
      <c r="BL150" s="16" t="s">
        <v>131</v>
      </c>
      <c r="BM150" s="153" t="s">
        <v>507</v>
      </c>
    </row>
    <row r="151" spans="2:65" s="1" customFormat="1" ht="48">
      <c r="B151" s="31"/>
      <c r="D151" s="155" t="s">
        <v>133</v>
      </c>
      <c r="F151" s="156" t="s">
        <v>508</v>
      </c>
      <c r="I151" s="115"/>
      <c r="L151" s="31"/>
      <c r="M151" s="157"/>
      <c r="T151" s="55"/>
      <c r="AT151" s="16" t="s">
        <v>133</v>
      </c>
      <c r="AU151" s="16" t="s">
        <v>84</v>
      </c>
    </row>
    <row r="152" spans="2:65" s="1" customFormat="1" ht="37.799999999999997" customHeight="1">
      <c r="B152" s="31"/>
      <c r="C152" s="142" t="s">
        <v>8</v>
      </c>
      <c r="D152" s="142" t="s">
        <v>127</v>
      </c>
      <c r="E152" s="143" t="s">
        <v>509</v>
      </c>
      <c r="F152" s="144" t="s">
        <v>510</v>
      </c>
      <c r="G152" s="145" t="s">
        <v>466</v>
      </c>
      <c r="H152" s="146">
        <v>1</v>
      </c>
      <c r="I152" s="147"/>
      <c r="J152" s="148">
        <f>ROUND(I152*H152,2)</f>
        <v>0</v>
      </c>
      <c r="K152" s="149"/>
      <c r="L152" s="31"/>
      <c r="M152" s="150" t="s">
        <v>1</v>
      </c>
      <c r="N152" s="113" t="s">
        <v>41</v>
      </c>
      <c r="P152" s="151">
        <f>O152*H152</f>
        <v>0</v>
      </c>
      <c r="Q152" s="151">
        <v>1.0200000000000001E-3</v>
      </c>
      <c r="R152" s="151">
        <f>Q152*H152</f>
        <v>1.0200000000000001E-3</v>
      </c>
      <c r="S152" s="151">
        <v>1.9E-2</v>
      </c>
      <c r="T152" s="152">
        <f>S152*H152</f>
        <v>1.9E-2</v>
      </c>
      <c r="AR152" s="153" t="s">
        <v>131</v>
      </c>
      <c r="AT152" s="153" t="s">
        <v>127</v>
      </c>
      <c r="AU152" s="153" t="s">
        <v>84</v>
      </c>
      <c r="AY152" s="16" t="s">
        <v>125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6" t="s">
        <v>84</v>
      </c>
      <c r="BK152" s="154">
        <f>ROUND(I152*H152,2)</f>
        <v>0</v>
      </c>
      <c r="BL152" s="16" t="s">
        <v>131</v>
      </c>
      <c r="BM152" s="153" t="s">
        <v>511</v>
      </c>
    </row>
    <row r="153" spans="2:65" s="1" customFormat="1" ht="19.2">
      <c r="B153" s="31"/>
      <c r="D153" s="155" t="s">
        <v>133</v>
      </c>
      <c r="F153" s="156" t="s">
        <v>512</v>
      </c>
      <c r="I153" s="115"/>
      <c r="L153" s="31"/>
      <c r="M153" s="157"/>
      <c r="T153" s="55"/>
      <c r="AT153" s="16" t="s">
        <v>133</v>
      </c>
      <c r="AU153" s="16" t="s">
        <v>84</v>
      </c>
    </row>
    <row r="154" spans="2:65" s="1" customFormat="1" ht="44.25" customHeight="1">
      <c r="B154" s="31"/>
      <c r="C154" s="142" t="s">
        <v>263</v>
      </c>
      <c r="D154" s="142" t="s">
        <v>127</v>
      </c>
      <c r="E154" s="143" t="s">
        <v>513</v>
      </c>
      <c r="F154" s="144" t="s">
        <v>514</v>
      </c>
      <c r="G154" s="145" t="s">
        <v>158</v>
      </c>
      <c r="H154" s="146">
        <v>1</v>
      </c>
      <c r="I154" s="147"/>
      <c r="J154" s="148">
        <f>ROUND(I154*H154,2)</f>
        <v>0</v>
      </c>
      <c r="K154" s="149"/>
      <c r="L154" s="31"/>
      <c r="M154" s="150" t="s">
        <v>1</v>
      </c>
      <c r="N154" s="113" t="s">
        <v>41</v>
      </c>
      <c r="P154" s="151">
        <f>O154*H154</f>
        <v>0</v>
      </c>
      <c r="Q154" s="151">
        <v>0</v>
      </c>
      <c r="R154" s="151">
        <f>Q154*H154</f>
        <v>0</v>
      </c>
      <c r="S154" s="151">
        <v>0</v>
      </c>
      <c r="T154" s="152">
        <f>S154*H154</f>
        <v>0</v>
      </c>
      <c r="AR154" s="153" t="s">
        <v>131</v>
      </c>
      <c r="AT154" s="153" t="s">
        <v>127</v>
      </c>
      <c r="AU154" s="153" t="s">
        <v>84</v>
      </c>
      <c r="AY154" s="16" t="s">
        <v>125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6" t="s">
        <v>84</v>
      </c>
      <c r="BK154" s="154">
        <f>ROUND(I154*H154,2)</f>
        <v>0</v>
      </c>
      <c r="BL154" s="16" t="s">
        <v>131</v>
      </c>
      <c r="BM154" s="153" t="s">
        <v>515</v>
      </c>
    </row>
    <row r="155" spans="2:65" s="1" customFormat="1" ht="19.2">
      <c r="B155" s="31"/>
      <c r="D155" s="155" t="s">
        <v>133</v>
      </c>
      <c r="F155" s="156" t="s">
        <v>516</v>
      </c>
      <c r="I155" s="115"/>
      <c r="L155" s="31"/>
      <c r="M155" s="157"/>
      <c r="T155" s="55"/>
      <c r="AT155" s="16" t="s">
        <v>133</v>
      </c>
      <c r="AU155" s="16" t="s">
        <v>84</v>
      </c>
    </row>
    <row r="156" spans="2:65" s="11" customFormat="1" ht="22.8" customHeight="1">
      <c r="B156" s="130"/>
      <c r="D156" s="131" t="s">
        <v>75</v>
      </c>
      <c r="E156" s="140" t="s">
        <v>517</v>
      </c>
      <c r="F156" s="140" t="s">
        <v>107</v>
      </c>
      <c r="I156" s="133"/>
      <c r="J156" s="141">
        <f>BK156</f>
        <v>0</v>
      </c>
      <c r="L156" s="130"/>
      <c r="M156" s="135"/>
      <c r="P156" s="136">
        <f>SUM(P157:P158)</f>
        <v>0</v>
      </c>
      <c r="R156" s="136">
        <f>SUM(R157:R158)</f>
        <v>1.0200000000000001E-3</v>
      </c>
      <c r="T156" s="137">
        <f>SUM(T157:T158)</f>
        <v>0</v>
      </c>
      <c r="AR156" s="131" t="s">
        <v>155</v>
      </c>
      <c r="AT156" s="138" t="s">
        <v>75</v>
      </c>
      <c r="AU156" s="138" t="s">
        <v>84</v>
      </c>
      <c r="AY156" s="131" t="s">
        <v>125</v>
      </c>
      <c r="BK156" s="139">
        <f>SUM(BK157:BK158)</f>
        <v>0</v>
      </c>
    </row>
    <row r="157" spans="2:65" s="1" customFormat="1" ht="16.5" customHeight="1">
      <c r="B157" s="31"/>
      <c r="C157" s="142" t="s">
        <v>270</v>
      </c>
      <c r="D157" s="142" t="s">
        <v>127</v>
      </c>
      <c r="E157" s="143" t="s">
        <v>518</v>
      </c>
      <c r="F157" s="144" t="s">
        <v>519</v>
      </c>
      <c r="G157" s="145" t="s">
        <v>466</v>
      </c>
      <c r="H157" s="146">
        <v>1</v>
      </c>
      <c r="I157" s="147"/>
      <c r="J157" s="148">
        <f>ROUND(I157*H157,2)</f>
        <v>0</v>
      </c>
      <c r="K157" s="149"/>
      <c r="L157" s="31"/>
      <c r="M157" s="150" t="s">
        <v>1</v>
      </c>
      <c r="N157" s="113" t="s">
        <v>41</v>
      </c>
      <c r="P157" s="151">
        <f>O157*H157</f>
        <v>0</v>
      </c>
      <c r="Q157" s="151">
        <v>1.0200000000000001E-3</v>
      </c>
      <c r="R157" s="151">
        <f>Q157*H157</f>
        <v>1.0200000000000001E-3</v>
      </c>
      <c r="S157" s="151">
        <v>0</v>
      </c>
      <c r="T157" s="152">
        <f>S157*H157</f>
        <v>0</v>
      </c>
      <c r="AR157" s="153" t="s">
        <v>131</v>
      </c>
      <c r="AT157" s="153" t="s">
        <v>127</v>
      </c>
      <c r="AU157" s="153" t="s">
        <v>86</v>
      </c>
      <c r="AY157" s="16" t="s">
        <v>125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6" t="s">
        <v>84</v>
      </c>
      <c r="BK157" s="154">
        <f>ROUND(I157*H157,2)</f>
        <v>0</v>
      </c>
      <c r="BL157" s="16" t="s">
        <v>131</v>
      </c>
      <c r="BM157" s="153" t="s">
        <v>520</v>
      </c>
    </row>
    <row r="158" spans="2:65" s="1" customFormat="1" ht="28.8">
      <c r="B158" s="31"/>
      <c r="D158" s="155" t="s">
        <v>133</v>
      </c>
      <c r="F158" s="156" t="s">
        <v>521</v>
      </c>
      <c r="I158" s="115"/>
      <c r="L158" s="31"/>
      <c r="M158" s="183"/>
      <c r="N158" s="184"/>
      <c r="O158" s="184"/>
      <c r="P158" s="184"/>
      <c r="Q158" s="184"/>
      <c r="R158" s="184"/>
      <c r="S158" s="184"/>
      <c r="T158" s="185"/>
      <c r="AT158" s="16" t="s">
        <v>133</v>
      </c>
      <c r="AU158" s="16" t="s">
        <v>86</v>
      </c>
    </row>
    <row r="159" spans="2:65" s="1" customFormat="1" ht="6.9" customHeight="1">
      <c r="B159" s="43"/>
      <c r="C159" s="44"/>
      <c r="D159" s="44"/>
      <c r="E159" s="44"/>
      <c r="F159" s="44"/>
      <c r="G159" s="44"/>
      <c r="H159" s="44"/>
      <c r="I159" s="44"/>
      <c r="J159" s="44"/>
      <c r="K159" s="44"/>
      <c r="L159" s="31"/>
    </row>
  </sheetData>
  <sheetProtection algorithmName="SHA-512" hashValue="gXjx4Tcnrbu/EIie3sCOszbLAP3yA9wHF3GkDIX8KAW9SEmMSQb7z5w2uNI7ZejncSC3e11I5RPtOcyntj9T3g==" saltValue="bNebXqd/gx0bZfC7qrEpmQ==" spinCount="100000" sheet="1" objects="1" scenarios="1" formatColumns="0" formatRows="0" autoFilter="0"/>
  <autoFilter ref="C127:K158" xr:uid="{00000000-0009-0000-0000-000003000000}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SO.01 - Těžení nánosů</vt:lpstr>
      <vt:lpstr>SO.02 - Oprava opevnění </vt:lpstr>
      <vt:lpstr>VRN - Vedlejší rozpočtové...</vt:lpstr>
      <vt:lpstr>'Rekapitulace stavby'!Názvy_tisku</vt:lpstr>
      <vt:lpstr>'SO.01 - Těžení nánosů'!Názvy_tisku</vt:lpstr>
      <vt:lpstr>'SO.02 - Oprava opevnění '!Názvy_tisku</vt:lpstr>
      <vt:lpstr>'VRN - Vedlejší rozpočtové...'!Názvy_tisku</vt:lpstr>
      <vt:lpstr>'Rekapitulace stavby'!Oblast_tisku</vt:lpstr>
      <vt:lpstr>'SO.01 - Těžení nánosů'!Oblast_tisku</vt:lpstr>
      <vt:lpstr>'SO.02 - Oprava opevnění 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VZDKROS\VZDKROS</dc:creator>
  <cp:lastModifiedBy>Jan Bárta</cp:lastModifiedBy>
  <dcterms:created xsi:type="dcterms:W3CDTF">2025-05-19T10:47:08Z</dcterms:created>
  <dcterms:modified xsi:type="dcterms:W3CDTF">2025-05-19T10:51:09Z</dcterms:modified>
</cp:coreProperties>
</file>