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1AECB19B-8640-4875-8909-BE88A2814023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Rekapitulace stavby" sheetId="1" r:id="rId1"/>
    <sheet name="SO.01 - Sanace nátrží" sheetId="2" r:id="rId2"/>
    <sheet name="VRN - Vedlejší rozpočtové..." sheetId="3" r:id="rId3"/>
  </sheets>
  <definedNames>
    <definedName name="_xlnm._FilterDatabase" localSheetId="1" hidden="1">'SO.01 - Sanace nátrží'!$C$132:$K$225</definedName>
    <definedName name="_xlnm._FilterDatabase" localSheetId="2" hidden="1">'VRN - Vedlejší rozpočtové...'!$C$127:$K$158</definedName>
    <definedName name="_xlnm.Print_Titles" localSheetId="0">'Rekapitulace stavby'!$92:$92</definedName>
    <definedName name="_xlnm.Print_Titles" localSheetId="1">'SO.01 - Sanace nátrží'!$132:$132</definedName>
    <definedName name="_xlnm.Print_Titles" localSheetId="2">'VRN - Vedlejší rozpočtové...'!$127:$127</definedName>
    <definedName name="_xlnm.Print_Area" localSheetId="0">'Rekapitulace stavby'!$D$4:$AO$76,'Rekapitulace stavby'!$C$82:$AQ$97</definedName>
    <definedName name="_xlnm.Print_Area" localSheetId="1">'SO.01 - Sanace nátrží'!$C$4:$J$76,'SO.01 - Sanace nátrží'!$C$82:$J$114,'SO.01 - Sanace nátrží'!$C$120:$J$225</definedName>
    <definedName name="_xlnm.Print_Area" localSheetId="2">'VRN - Vedlejší rozpočtové...'!$C$4:$J$76,'VRN - Vedlejší rozpočtové...'!$C$82:$J$109,'VRN - Vedlejší rozpočtové...'!$C$115:$J$158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07" i="2" l="1"/>
  <c r="BF107" i="2"/>
  <c r="BG107" i="2"/>
  <c r="BH107" i="2"/>
  <c r="BI107" i="2"/>
  <c r="BE108" i="2"/>
  <c r="BF108" i="2"/>
  <c r="BG108" i="2"/>
  <c r="BH108" i="2"/>
  <c r="BI108" i="2"/>
  <c r="BE109" i="2"/>
  <c r="BF109" i="2"/>
  <c r="BG109" i="2"/>
  <c r="BH109" i="2"/>
  <c r="BI109" i="2"/>
  <c r="BE110" i="2"/>
  <c r="BF110" i="2"/>
  <c r="BG110" i="2"/>
  <c r="BH110" i="2"/>
  <c r="BI110" i="2"/>
  <c r="BE111" i="2"/>
  <c r="BF111" i="2"/>
  <c r="BG111" i="2"/>
  <c r="BH111" i="2"/>
  <c r="BI111" i="2"/>
  <c r="BE112" i="2"/>
  <c r="BF112" i="2"/>
  <c r="BG112" i="2"/>
  <c r="BH112" i="2"/>
  <c r="BI112" i="2"/>
  <c r="J39" i="3"/>
  <c r="J38" i="3"/>
  <c r="AY96" i="1"/>
  <c r="J37" i="3"/>
  <c r="AX96" i="1"/>
  <c r="BI157" i="3"/>
  <c r="BH157" i="3"/>
  <c r="BG157" i="3"/>
  <c r="BF157" i="3"/>
  <c r="T157" i="3"/>
  <c r="T156" i="3"/>
  <c r="R157" i="3"/>
  <c r="R156" i="3"/>
  <c r="P157" i="3"/>
  <c r="P156" i="3" s="1"/>
  <c r="P129" i="3" s="1"/>
  <c r="P128" i="3" s="1"/>
  <c r="AU96" i="1" s="1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T129" i="3" s="1"/>
  <c r="T128" i="3" s="1"/>
  <c r="R144" i="3"/>
  <c r="P144" i="3"/>
  <c r="BI142" i="3"/>
  <c r="BH142" i="3"/>
  <c r="BG142" i="3"/>
  <c r="BF142" i="3"/>
  <c r="T142" i="3"/>
  <c r="R142" i="3"/>
  <c r="R129" i="3" s="1"/>
  <c r="R128" i="3" s="1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F122" i="3"/>
  <c r="E120" i="3"/>
  <c r="BI107" i="3"/>
  <c r="BH107" i="3"/>
  <c r="BG107" i="3"/>
  <c r="BF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BI102" i="3"/>
  <c r="BH102" i="3"/>
  <c r="BG102" i="3"/>
  <c r="BF102" i="3"/>
  <c r="BE102" i="3"/>
  <c r="F89" i="3"/>
  <c r="E87" i="3"/>
  <c r="J24" i="3"/>
  <c r="E24" i="3"/>
  <c r="J125" i="3" s="1"/>
  <c r="J23" i="3"/>
  <c r="J21" i="3"/>
  <c r="E21" i="3"/>
  <c r="J124" i="3" s="1"/>
  <c r="J20" i="3"/>
  <c r="J18" i="3"/>
  <c r="E18" i="3"/>
  <c r="F92" i="3" s="1"/>
  <c r="J17" i="3"/>
  <c r="J15" i="3"/>
  <c r="E15" i="3"/>
  <c r="F91" i="3" s="1"/>
  <c r="J14" i="3"/>
  <c r="J12" i="3"/>
  <c r="J89" i="3"/>
  <c r="E7" i="3"/>
  <c r="E85" i="3" s="1"/>
  <c r="J39" i="2"/>
  <c r="J38" i="2"/>
  <c r="AY95" i="1" s="1"/>
  <c r="J37" i="2"/>
  <c r="AX95" i="1" s="1"/>
  <c r="BI224" i="2"/>
  <c r="BH224" i="2"/>
  <c r="BG224" i="2"/>
  <c r="BF224" i="2"/>
  <c r="T224" i="2"/>
  <c r="T223" i="2" s="1"/>
  <c r="R224" i="2"/>
  <c r="R223" i="2" s="1"/>
  <c r="P224" i="2"/>
  <c r="P223" i="2" s="1"/>
  <c r="BI220" i="2"/>
  <c r="BH220" i="2"/>
  <c r="BG220" i="2"/>
  <c r="BF220" i="2"/>
  <c r="T220" i="2"/>
  <c r="T219" i="2" s="1"/>
  <c r="R220" i="2"/>
  <c r="R219" i="2" s="1"/>
  <c r="P220" i="2"/>
  <c r="P219" i="2" s="1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36" i="2"/>
  <c r="BH136" i="2"/>
  <c r="BG136" i="2"/>
  <c r="BF136" i="2"/>
  <c r="T136" i="2"/>
  <c r="R136" i="2"/>
  <c r="P136" i="2"/>
  <c r="F127" i="2"/>
  <c r="E125" i="2"/>
  <c r="F89" i="2"/>
  <c r="E87" i="2"/>
  <c r="J24" i="2"/>
  <c r="E24" i="2"/>
  <c r="J130" i="2" s="1"/>
  <c r="J23" i="2"/>
  <c r="J21" i="2"/>
  <c r="E21" i="2"/>
  <c r="J129" i="2" s="1"/>
  <c r="J20" i="2"/>
  <c r="J18" i="2"/>
  <c r="E18" i="2"/>
  <c r="F130" i="2" s="1"/>
  <c r="J17" i="2"/>
  <c r="J15" i="2"/>
  <c r="E15" i="2"/>
  <c r="F129" i="2" s="1"/>
  <c r="J14" i="2"/>
  <c r="J12" i="2"/>
  <c r="J127" i="2"/>
  <c r="E7" i="2"/>
  <c r="E123" i="2" s="1"/>
  <c r="L90" i="1"/>
  <c r="AM90" i="1"/>
  <c r="AM89" i="1"/>
  <c r="L89" i="1"/>
  <c r="AM87" i="1"/>
  <c r="L87" i="1"/>
  <c r="L85" i="1"/>
  <c r="L84" i="1"/>
  <c r="J197" i="2"/>
  <c r="BK215" i="2"/>
  <c r="BK205" i="2"/>
  <c r="J186" i="2"/>
  <c r="J184" i="2"/>
  <c r="J177" i="2"/>
  <c r="BK169" i="2"/>
  <c r="BK165" i="2"/>
  <c r="J160" i="2"/>
  <c r="BK152" i="2"/>
  <c r="J147" i="2"/>
  <c r="AS94" i="1"/>
  <c r="J150" i="3"/>
  <c r="BK138" i="3"/>
  <c r="J154" i="3"/>
  <c r="BK142" i="3"/>
  <c r="BK130" i="3"/>
  <c r="J152" i="3"/>
  <c r="J140" i="3"/>
  <c r="BK132" i="3"/>
  <c r="J220" i="2"/>
  <c r="BK180" i="2"/>
  <c r="J152" i="2"/>
  <c r="BK190" i="2"/>
  <c r="BK144" i="3"/>
  <c r="J132" i="3"/>
  <c r="BK154" i="3"/>
  <c r="J134" i="3"/>
  <c r="J211" i="2"/>
  <c r="BK177" i="2"/>
  <c r="BK160" i="2"/>
  <c r="J136" i="2"/>
  <c r="J201" i="2"/>
  <c r="BK150" i="3"/>
  <c r="BK152" i="3"/>
  <c r="J146" i="3"/>
  <c r="BK134" i="3"/>
  <c r="J224" i="2"/>
  <c r="J215" i="2"/>
  <c r="J190" i="2"/>
  <c r="BK184" i="2"/>
  <c r="J180" i="2"/>
  <c r="J173" i="2"/>
  <c r="J169" i="2"/>
  <c r="J165" i="2"/>
  <c r="J156" i="2"/>
  <c r="BK147" i="2"/>
  <c r="BK136" i="2"/>
  <c r="BK201" i="2"/>
  <c r="J205" i="2"/>
  <c r="BK224" i="2"/>
  <c r="J157" i="3"/>
  <c r="BK146" i="3"/>
  <c r="BK136" i="3"/>
  <c r="BK140" i="3"/>
  <c r="BK157" i="3"/>
  <c r="J142" i="3"/>
  <c r="J138" i="3"/>
  <c r="J136" i="3"/>
  <c r="BK220" i="2"/>
  <c r="BK186" i="2"/>
  <c r="BK173" i="2"/>
  <c r="BK156" i="2"/>
  <c r="BK211" i="2"/>
  <c r="BK197" i="2"/>
  <c r="BK148" i="3"/>
  <c r="J148" i="3"/>
  <c r="J144" i="3"/>
  <c r="J130" i="3"/>
  <c r="BK135" i="2" l="1"/>
  <c r="J135" i="2" s="1"/>
  <c r="J98" i="2" s="1"/>
  <c r="P189" i="2"/>
  <c r="P210" i="2"/>
  <c r="P209" i="2"/>
  <c r="R135" i="2"/>
  <c r="BK189" i="2"/>
  <c r="J189" i="2" s="1"/>
  <c r="J99" i="2" s="1"/>
  <c r="R189" i="2"/>
  <c r="BK210" i="2"/>
  <c r="J210" i="2" s="1"/>
  <c r="J101" i="2" s="1"/>
  <c r="T210" i="2"/>
  <c r="T209" i="2"/>
  <c r="P135" i="2"/>
  <c r="T135" i="2"/>
  <c r="T189" i="2"/>
  <c r="T134" i="2" s="1"/>
  <c r="T133" i="2" s="1"/>
  <c r="R210" i="2"/>
  <c r="R209" i="2"/>
  <c r="BK223" i="2"/>
  <c r="J223" i="2" s="1"/>
  <c r="J103" i="2" s="1"/>
  <c r="BK219" i="2"/>
  <c r="J219" i="2"/>
  <c r="J102" i="2"/>
  <c r="BK156" i="3"/>
  <c r="BK129" i="3" s="1"/>
  <c r="J129" i="3" s="1"/>
  <c r="J97" i="3" s="1"/>
  <c r="F125" i="3"/>
  <c r="BE140" i="3"/>
  <c r="J122" i="3"/>
  <c r="BE138" i="3"/>
  <c r="J91" i="3"/>
  <c r="E118" i="3"/>
  <c r="F124" i="3"/>
  <c r="BE136" i="3"/>
  <c r="BE132" i="3"/>
  <c r="BE152" i="3"/>
  <c r="J92" i="3"/>
  <c r="BE130" i="3"/>
  <c r="BE134" i="3"/>
  <c r="BE142" i="3"/>
  <c r="BE144" i="3"/>
  <c r="BE146" i="3"/>
  <c r="BE148" i="3"/>
  <c r="BE150" i="3"/>
  <c r="BE154" i="3"/>
  <c r="BE157" i="3"/>
  <c r="BE190" i="2"/>
  <c r="BE224" i="2"/>
  <c r="BE201" i="2"/>
  <c r="BE197" i="2"/>
  <c r="BE205" i="2"/>
  <c r="BE220" i="2"/>
  <c r="E85" i="2"/>
  <c r="J89" i="2"/>
  <c r="F91" i="2"/>
  <c r="J91" i="2"/>
  <c r="F92" i="2"/>
  <c r="J92" i="2"/>
  <c r="BE136" i="2"/>
  <c r="BE147" i="2"/>
  <c r="BE152" i="2"/>
  <c r="BE156" i="2"/>
  <c r="BE160" i="2"/>
  <c r="BE165" i="2"/>
  <c r="BE169" i="2"/>
  <c r="BE173" i="2"/>
  <c r="BE177" i="2"/>
  <c r="BE180" i="2"/>
  <c r="BE184" i="2"/>
  <c r="BE186" i="2"/>
  <c r="BE211" i="2"/>
  <c r="BE215" i="2"/>
  <c r="F39" i="3"/>
  <c r="BD96" i="1"/>
  <c r="F36" i="2"/>
  <c r="BA95" i="1" s="1"/>
  <c r="F37" i="3"/>
  <c r="BB96" i="1" s="1"/>
  <c r="F38" i="3"/>
  <c r="BC96" i="1"/>
  <c r="BC94" i="1" s="1"/>
  <c r="W32" i="1" s="1"/>
  <c r="F36" i="3"/>
  <c r="BA96" i="1" s="1"/>
  <c r="F38" i="2"/>
  <c r="BC95" i="1"/>
  <c r="F37" i="2"/>
  <c r="BB95" i="1" s="1"/>
  <c r="J36" i="2"/>
  <c r="AW95" i="1" s="1"/>
  <c r="J36" i="3"/>
  <c r="AW96" i="1" s="1"/>
  <c r="F39" i="2"/>
  <c r="BD95" i="1" s="1"/>
  <c r="BD94" i="1" s="1"/>
  <c r="W33" i="1" s="1"/>
  <c r="BK209" i="2" l="1"/>
  <c r="J209" i="2" s="1"/>
  <c r="J100" i="2" s="1"/>
  <c r="P134" i="2"/>
  <c r="P133" i="2" s="1"/>
  <c r="AU95" i="1" s="1"/>
  <c r="AU94" i="1" s="1"/>
  <c r="BB94" i="1"/>
  <c r="W31" i="1" s="1"/>
  <c r="J156" i="3"/>
  <c r="J98" i="3" s="1"/>
  <c r="BK134" i="2"/>
  <c r="J134" i="2" s="1"/>
  <c r="J97" i="2" s="1"/>
  <c r="R134" i="2"/>
  <c r="R133" i="2"/>
  <c r="BK128" i="3"/>
  <c r="J128" i="3"/>
  <c r="J96" i="3"/>
  <c r="J30" i="3" s="1"/>
  <c r="BA94" i="1"/>
  <c r="W30" i="1"/>
  <c r="AX94" i="1"/>
  <c r="AY94" i="1"/>
  <c r="J109" i="3" l="1"/>
  <c r="BK133" i="2"/>
  <c r="J133" i="2" s="1"/>
  <c r="J96" i="2" s="1"/>
  <c r="J31" i="3"/>
  <c r="BE107" i="3"/>
  <c r="J35" i="3" s="1"/>
  <c r="AV96" i="1" s="1"/>
  <c r="AT96" i="1" s="1"/>
  <c r="J32" i="3"/>
  <c r="AG96" i="1"/>
  <c r="AW94" i="1"/>
  <c r="AK30" i="1" s="1"/>
  <c r="F35" i="3" l="1"/>
  <c r="AZ96" i="1" s="1"/>
  <c r="J30" i="2"/>
  <c r="J41" i="3"/>
  <c r="AN96" i="1"/>
  <c r="J35" i="2" l="1"/>
  <c r="AV95" i="1" s="1"/>
  <c r="AT95" i="1" s="1"/>
  <c r="F35" i="2"/>
  <c r="AZ95" i="1" s="1"/>
  <c r="AZ94" i="1" s="1"/>
  <c r="J31" i="2"/>
  <c r="J32" i="2" s="1"/>
  <c r="J114" i="2"/>
  <c r="AG95" i="1" l="1"/>
  <c r="J41" i="2"/>
  <c r="W29" i="1"/>
  <c r="AV94" i="1"/>
  <c r="AK29" i="1" l="1"/>
  <c r="AT94" i="1"/>
  <c r="AG94" i="1"/>
  <c r="AN95" i="1"/>
  <c r="AK26" i="1" l="1"/>
  <c r="AK35" i="1" s="1"/>
  <c r="AN94" i="1"/>
</calcChain>
</file>

<file path=xl/sharedStrings.xml><?xml version="1.0" encoding="utf-8"?>
<sst xmlns="http://schemas.openxmlformats.org/spreadsheetml/2006/main" count="1475" uniqueCount="332">
  <si>
    <t>Export Komplet</t>
  </si>
  <si>
    <t/>
  </si>
  <si>
    <t>2.0</t>
  </si>
  <si>
    <t>ZAMOK</t>
  </si>
  <si>
    <t>False</t>
  </si>
  <si>
    <t>{e8b5213d-a4e6-4ea4-bc99-ac2290d572d4}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</si>
  <si>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</si>
  <si>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</si>
  <si>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</si>
  <si>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</si>
  <si>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</si>
  <si>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</si>
  <si>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</si>
  <si>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</si>
  <si>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2054/24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</si>
  <si>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</si>
  <si>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</si>
  <si>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Svitava, ř.km 14,760 - 15,480, Bílovice nad Svitavou, sanace nátrží, k.ú. Bílovice nad Svitavou</t>
  </si>
  <si>
    <t>KSO:</t>
  </si>
  <si>
    <t>CC-CZ:</t>
  </si>
  <si>
    <t>Místo:</t>
  </si>
  <si>
    <t>Bílovice nad Svitavou</t>
  </si>
  <si>
    <t>Datum:</t>
  </si>
  <si>
    <t>14. 4. 2025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</si>
  <si>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</si>
  <si>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</si>
  <si>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</si>
  <si>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</si>
  <si>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</si>
  <si>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</si>
  <si>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</si>
  <si>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VZD Invest,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</si>
  <si>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</si>
  <si>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</si>
  <si>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</si>
  <si>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</si>
  <si>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</si>
  <si>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</si>
  <si>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</si>
  <si>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</si>
  <si>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</si>
  <si>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</si>
  <si>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</si>
  <si>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</si>
  <si>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</si>
  <si>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</si>
  <si>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</si>
  <si>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</si>
  <si>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</si>
  <si>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</si>
  <si>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</si>
  <si>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</si>
  <si>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</si>
  <si>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</si>
  <si>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</si>
  <si>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</si>
  <si>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</si>
  <si>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</si>
  <si>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</si>
  <si>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</si>
  <si>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</si>
  <si>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</si>
  <si>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</si>
  <si>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</si>
  <si>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</si>
  <si>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</si>
  <si>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</si>
  <si>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</si>
  <si>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</si>
  <si>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</si>
  <si>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</si>
  <si>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</si>
  <si>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</si>
  <si>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</si>
  <si>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</si>
  <si>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</si>
  <si>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</si>
  <si>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</si>
  <si>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</si>
  <si>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</si>
  <si>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</si>
  <si>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</si>
  <si>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Sanace nátrží</t>
  </si>
  <si>
    <t>STA</t>
  </si>
  <si>
    <t>1</t>
  </si>
  <si>
    <t>{a1e4b41e-8734-4925-9092-2fabbb6e522c}</t>
  </si>
  <si>
    <t>2</t>
  </si>
  <si>
    <t>VRN</t>
  </si>
  <si>
    <t>Vedlejší rozpočtové náklady</t>
  </si>
  <si>
    <t>{45236753-fb00-471d-9164-4c0cfe998aec}</t>
  </si>
  <si>
    <t>KRYCÍ LIST SOUPISU PRACÍ</t>
  </si>
  <si>
    <t>Objekt:</t>
  </si>
  <si>
    <t>SO.01 - Sanace nátrží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</si>
  <si>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</si>
  <si>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</si>
  <si>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</si>
  <si>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</si>
  <si>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</si>
  <si>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</si>
  <si>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</si>
  <si>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</si>
  <si>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</si>
  <si>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</si>
  <si>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</si>
  <si>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  95 - Dokončovací konstrukce a práce pozemních staveb</t>
  </si>
  <si>
    <t xml:space="preserve">    997 - Doprava suti a vybouraných hmot</t>
  </si>
  <si>
    <t xml:space="preserve">    998 - Přesun hmot</t>
  </si>
  <si>
    <t>Zařízení staveniště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</si>
  <si>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</si>
  <si>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</si>
  <si>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</si>
  <si>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</si>
  <si>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</si>
  <si>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</si>
  <si>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</si>
  <si>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</si>
  <si>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</si>
  <si>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</si>
  <si>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</si>
  <si>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</si>
  <si>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</si>
  <si>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</si>
  <si>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</si>
  <si>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</si>
  <si>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</si>
  <si>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</si>
  <si>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</si>
  <si>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</si>
  <si>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122351104</t>
  </si>
  <si>
    <t>Odkopávky a prokopávky nezapažené v hornině třídy těžitelnosti II skupiny 4 objem do 500 m3 strojně</t>
  </si>
  <si>
    <t>m3</t>
  </si>
  <si>
    <t>4</t>
  </si>
  <si>
    <t>89535253</t>
  </si>
  <si>
    <t>PP</t>
  </si>
  <si>
    <t>Odkopávky a prokopávky nezapažené strojně v hornině třídy těžitelnosti II skupiny 4 přes 100 do 500 m3</t>
  </si>
  <si>
    <t>VV</t>
  </si>
  <si>
    <t>346</t>
  </si>
  <si>
    <t xml:space="preserve">Výkop zeminy pro realizaci opevnění - Úsek 1 </t>
  </si>
  <si>
    <t>3</t>
  </si>
  <si>
    <t>64</t>
  </si>
  <si>
    <t>Výkop zeminy pro realizaci opevnění - Úsek 2</t>
  </si>
  <si>
    <t>33</t>
  </si>
  <si>
    <t>Výkop zeminy pro realizaci opevnění - Úsek 3</t>
  </si>
  <si>
    <t>236</t>
  </si>
  <si>
    <t>Výkop zeminy pro realizaci opevnění - Úsek 4</t>
  </si>
  <si>
    <t>Součet</t>
  </si>
  <si>
    <t>162351123</t>
  </si>
  <si>
    <t>Vodorovné přemístění přes 50 do 500 m výkopku/sypaniny z hornin třídy těžitelnosti II skupiny 4 a 5</t>
  </si>
  <si>
    <t>-1181594027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</si>
  <si>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</si>
  <si>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679+84</t>
  </si>
  <si>
    <t>Přesun výkopové zeminy na mezideponii + přetříděnou zpět na násyp nad opevnění</t>
  </si>
  <si>
    <t>162751137</t>
  </si>
  <si>
    <t>Vodorovné přemístění přes 9 000 do 10000 m výkopku/sypaniny z horniny třídy těžitelnosti II skupiny 4 a 5</t>
  </si>
  <si>
    <t>-964664181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</si>
  <si>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</si>
  <si>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679-84</t>
  </si>
  <si>
    <t>Přesun přebytku zeminy na skládku - předpoklad je nejbližší skládka Kalcit s.r.o. (lom Líšeň) odečetno množství pro  násyp nad opevnění</t>
  </si>
  <si>
    <t>162751139</t>
  </si>
  <si>
    <t>Příplatek k vodorovnému přemístění výkopku/sypaniny z horniny třídy těžitelnosti II skupiny 4 a 5 ZKD 1000 m přes 10000 m</t>
  </si>
  <si>
    <t>1015076758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</si>
  <si>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</si>
  <si>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(679-84)*2</t>
  </si>
  <si>
    <t xml:space="preserve">Příplatek za další 2 km </t>
  </si>
  <si>
    <t>5</t>
  </si>
  <si>
    <t>167151112</t>
  </si>
  <si>
    <t>Nakládání výkopku z hornin třídy těžitelnosti II skupiny 4 a 5 přes 100 m3</t>
  </si>
  <si>
    <t>-989716592</t>
  </si>
  <si>
    <t>Nakládání, skládání a překládání neulehlého výkopku nebo sypaniny strojně nakládání, množství přes 100 m3, z hornin třídy těžitelnosti II, skupiny 4 a 5</t>
  </si>
  <si>
    <t xml:space="preserve">Naložení pro přemístění odkopávek korytem toku + naložení množství pro násyp nad opevnění </t>
  </si>
  <si>
    <t>6</t>
  </si>
  <si>
    <t>174151101</t>
  </si>
  <si>
    <t>Zásyp jam, šachet rýh nebo kolem objektů sypaninou se zhutněním</t>
  </si>
  <si>
    <t>-843101695</t>
  </si>
  <si>
    <t>Zásyp sypaninou z jakékoliv horniny strojně s uložením výkopku ve vrstvách se zhutněním jam, šachet, rýh nebo kolem objektů v těchto vykopávkách</t>
  </si>
  <si>
    <t>420*0,2</t>
  </si>
  <si>
    <t xml:space="preserve">Násyp nad nové opevnění (úsek 1+2+3+4)*objem, pro urovnání a následné osetí </t>
  </si>
  <si>
    <t>7</t>
  </si>
  <si>
    <t>181411133</t>
  </si>
  <si>
    <t>Založení parkového trávníku výsevem pl do 1000 m2 ve svahu přes 1:2 do 1:1</t>
  </si>
  <si>
    <t>m2</t>
  </si>
  <si>
    <t>-1792220313</t>
  </si>
  <si>
    <t>Založení trávníku na půdě předem připravené plochy do 1000 m2 výsevem včetně utažení parkového na svahu přes 1:2 do 1:1</t>
  </si>
  <si>
    <t>420*1,0</t>
  </si>
  <si>
    <t>Osetí násypu nad nové opevnění (úsek 1+2+3+4)</t>
  </si>
  <si>
    <t>8</t>
  </si>
  <si>
    <t>182151112</t>
  </si>
  <si>
    <t>Svahování v zářezech v hornině třídy těžitelnosti II skupiny 4 a 5 strojně</t>
  </si>
  <si>
    <t>-1566054141</t>
  </si>
  <si>
    <t>Svahování trvalých svahů do projektovaných profilů strojně s potřebným přemístěním výkopku při svahování v zářezech v hornině třídy těžitelnosti II, skupiny 4 a 5</t>
  </si>
  <si>
    <t>1790</t>
  </si>
  <si>
    <t xml:space="preserve">Svahování pod opevnění kamenným záhozem </t>
  </si>
  <si>
    <t>9</t>
  </si>
  <si>
    <t>M</t>
  </si>
  <si>
    <t>00572474</t>
  </si>
  <si>
    <t>osivo směs travní krajinná-svahová</t>
  </si>
  <si>
    <t>kg</t>
  </si>
  <si>
    <t>-333686899</t>
  </si>
  <si>
    <t>420*0,025 'Přepočtené koeficientem množství</t>
  </si>
  <si>
    <t>10</t>
  </si>
  <si>
    <t>182251101</t>
  </si>
  <si>
    <t>Svahování násypů strojně</t>
  </si>
  <si>
    <t>-67241312</t>
  </si>
  <si>
    <t>Svahování trvalých svahů do projektovaných profilů strojně s potřebným přemístěním výkopku při svahování násypů v jakékoliv hornině</t>
  </si>
  <si>
    <t>420*0,4</t>
  </si>
  <si>
    <t xml:space="preserve">Urovnání násypu nad nové opevnění (úsek 1+2+3+4) </t>
  </si>
  <si>
    <t>11</t>
  </si>
  <si>
    <t>R17</t>
  </si>
  <si>
    <t xml:space="preserve">Třídění zeminy na mezideponii - vytříděn objem 84 m3 pro násyp nad opevnění - přebytek se z mezideponie nalozí a odveze na skládku </t>
  </si>
  <si>
    <t>kpl</t>
  </si>
  <si>
    <t>562427501</t>
  </si>
  <si>
    <t xml:space="preserve">Třídění zeminy na nevhodnou zeminu a na vhodnou zeminu do násypu a zásypu (nad opevnění). Třídění 84 m3 z celkového objemu výkopů 679 m3. Do svrchní části násypu použít tříděnou zeminu vhodnout pro osetí (zeminu humozního charakteru, bez kamenů, kořenů) </t>
  </si>
  <si>
    <t>R4.1</t>
  </si>
  <si>
    <t>Zajištění převedení tekoucí vody a průsaků včetně čerpání dle zvolené technologiepo po dobu nutnou pro výstavbu (vytvoření dočasných zemních hrázek, zapytlování, pohotovost čerpadla, čerpání vody)</t>
  </si>
  <si>
    <t>754576288</t>
  </si>
  <si>
    <t>Poznámka k položce:
- čerpání průsaků do výšky až 10 m s průměrným přítokem do 1000 l/min
- pohotovostní čerpací soustavy dimenzovanou na požadovanou čerpací výšku a průtok
- včetně zbudování zemních hrázek ze zemin vhodných do hrázek (včetně zajištění materiálu a dovozu), dostatečně těsnících, jímkovaní, soustředění převáděné vody, rozebrání hrázek</t>
  </si>
  <si>
    <t>Vodorovné konstrukce</t>
  </si>
  <si>
    <t>13</t>
  </si>
  <si>
    <t>462511270</t>
  </si>
  <si>
    <t>Zához z lomového kamene bez proštěrkování z terénu hmotnost do 200 kg</t>
  </si>
  <si>
    <t>1066619749</t>
  </si>
  <si>
    <t>Zához z lomového kamene neupraveného záhozového bez proštěrkování z terénu, hmotnosti jednotlivých kamenů do 200 kg</t>
  </si>
  <si>
    <t>477+121+96+385</t>
  </si>
  <si>
    <t>Opevnění svahů ve sklonu 1:1,5 - kameny min. hmotnosti 150 kg, v tl. 0,5 m</t>
  </si>
  <si>
    <t>12+9+33+25</t>
  </si>
  <si>
    <t>Vyplnění prostoru nátrží pod opevněním svahů - kameny 80-200 kg</t>
  </si>
  <si>
    <t>14</t>
  </si>
  <si>
    <t>462511370</t>
  </si>
  <si>
    <t>Zához z lomového kamene bez proštěrkování z terénu hmotnost přes 200 do 500 kg</t>
  </si>
  <si>
    <t>322762413</t>
  </si>
  <si>
    <t>Zához z lomového kamene neupraveného záhozového bez proštěrkování z terénu, hmotnosti jednotlivých kamenů přes 200 do 500 kg</t>
  </si>
  <si>
    <t>129+20+21+88</t>
  </si>
  <si>
    <t>Záhozová patka hmotnosti 200-500 kg, tl. 0,7 m, z kamenů min hmotnosti 300 kg</t>
  </si>
  <si>
    <t>15</t>
  </si>
  <si>
    <t>462519003</t>
  </si>
  <si>
    <t>Příplatek za urovnání ploch záhozu z lomového kamene hmotnost přes 200 do 500 kg</t>
  </si>
  <si>
    <t>2070124481</t>
  </si>
  <si>
    <t>Zához z lomového kamene neupraveného záhozového Příplatek k cenám za urovnání viditelných ploch záhozu z kamene, hmotnosti jednotlivých kamenů přes 200 do 500 kg</t>
  </si>
  <si>
    <t>850+180+150+610</t>
  </si>
  <si>
    <t>Urovnání líce záhozu - sklon 1:1,5</t>
  </si>
  <si>
    <t>16</t>
  </si>
  <si>
    <t>1200487550</t>
  </si>
  <si>
    <t>420*1,1</t>
  </si>
  <si>
    <t>Urovnání líce záhozové patky</t>
  </si>
  <si>
    <t>Ostatní konstrukce a práce, bourání</t>
  </si>
  <si>
    <t>95</t>
  </si>
  <si>
    <t>Dokončovací konstrukce a práce pozemních staveb</t>
  </si>
  <si>
    <t>17</t>
  </si>
  <si>
    <t>R.9</t>
  </si>
  <si>
    <t>D+M Lokální sanace neúnosných částí dna kamenivem</t>
  </si>
  <si>
    <t>1353423540</t>
  </si>
  <si>
    <t xml:space="preserve">Lokální sanace neúnosných částí dna kamenivem. Položka obsahuje dovoz, vodorovný a svislý přesun a uložení kameniva do základu (v případě výskytu neúnosných zvodnělých zemin). Předpoklad 300 m3. </t>
  </si>
  <si>
    <t>18</t>
  </si>
  <si>
    <t>R5</t>
  </si>
  <si>
    <t>D+M Odstranění betonové šachty a betonového odpadu v toku - vč. likvidace+ prodloužení výtoků kanalizačního potrubí (DN200 a DN 150) délky do 3 m</t>
  </si>
  <si>
    <t>-1601934205</t>
  </si>
  <si>
    <t>D+M Kompletní likvidace betonových odpadů a ostatních, které budou v místě sanace nátrží (vč. odvozu a poplatku za uložení na skládce)</t>
  </si>
  <si>
    <t>997</t>
  </si>
  <si>
    <t>Doprava suti a vybouraných hmot</t>
  </si>
  <si>
    <t>19</t>
  </si>
  <si>
    <t>997013655</t>
  </si>
  <si>
    <t>Poplatek za uložení na skládce (skládkovné) zeminy a kamení kód odpadu 17 05 04</t>
  </si>
  <si>
    <t>t</t>
  </si>
  <si>
    <t>522213610</t>
  </si>
  <si>
    <t>Poplatek za uložení stavebního odpadu na skládce (skládkovné) zeminy a kamení zatříděného do Katalogu odpadů pod kódem 17 05 04</t>
  </si>
  <si>
    <t>(679-84)*2,0</t>
  </si>
  <si>
    <t>998</t>
  </si>
  <si>
    <t>Přesun hmot</t>
  </si>
  <si>
    <t>20</t>
  </si>
  <si>
    <t>998332011</t>
  </si>
  <si>
    <t>Přesun hmot pro úpravy vodních toků a kanály</t>
  </si>
  <si>
    <t>-1436453011</t>
  </si>
  <si>
    <t>Přesun hmot pro úpravy vodních toků a kanály, hráze rybníků apod. dopravní vzdálenost do 500 m</t>
  </si>
  <si>
    <t>VRN - Vedlejší rozpočtové náklady</t>
  </si>
  <si>
    <t xml:space="preserve">    VRN3 - Zařízení staveniště</t>
  </si>
  <si>
    <t>r1</t>
  </si>
  <si>
    <t>Zpracování a předání dok. skuteč. provedení stavby (2 pare+1 v elkt. formě) objednavateli a zaměření skutečného provedení stavby-geodetické části dokumentace(2pare+1v elekt. formě) v rozsahu odpovídajícím příslušným právním předpisům, fotodokumentace</t>
  </si>
  <si>
    <t>Kpl</t>
  </si>
  <si>
    <t>-1369594903</t>
  </si>
  <si>
    <t>Zpracování a předání DSPS.</t>
  </si>
  <si>
    <t>VRN-R10</t>
  </si>
  <si>
    <t>Příplatek za ztížené podmínky - pojezd stavební techny ve vodním toku, přehazování kamene, přesun zeminy tokem</t>
  </si>
  <si>
    <t>104218841</t>
  </si>
  <si>
    <t>Příplatek za ztížené podmínky - pojezd stavební techny ve vodním toku, přehazování kamene, přesun zeminy tokem. Včetně případného nájmu za využití pozemku.</t>
  </si>
  <si>
    <t>VRN-R11</t>
  </si>
  <si>
    <t xml:space="preserve">Čištění využívaných komunikací -každý den </t>
  </si>
  <si>
    <t>1555494870</t>
  </si>
  <si>
    <t xml:space="preserve">Bude provedeno čištění využívaných komunikací-po stavbě i během stavby. 
</t>
  </si>
  <si>
    <t>VRN-R12</t>
  </si>
  <si>
    <t>Oprava a dočasné zpevnění využívaných komunikací a pozemků dotčených stavbou (asfaltový povrch, travní porost, chodníky)</t>
  </si>
  <si>
    <t>-1062794001</t>
  </si>
  <si>
    <t>Bude provedena oprava využívaných komunikací (+zpevnění dočasné) po stavbě i během stavby. Plochy určené k příjezdu budou uvedeny do původního stavu-jedná se o nezpevněnou cestu a asfaltové pozemky a chodníky. V případě nutnosti si zhotovitel zpevní komunikace dle potřeby.
V rámci položky dojde k opravám dotčených asfaltů, polních cest, chodníků dojde k ohumusování a osetí.V rámci položky dojde i k urovnání a osetí části nad opevněním,které bude dotčeno stavbou.</t>
  </si>
  <si>
    <t>VRN-R15</t>
  </si>
  <si>
    <t xml:space="preserve">Dopravní značení na příjezdech </t>
  </si>
  <si>
    <t>-1947086188</t>
  </si>
  <si>
    <t>Bude umístění dopravní značení u stavby (Pozor stavba, Pozor Výjezd a vjezd vozidel stavby atd). Položka obsahuje pronájem, montáž a demontáž veškerého přechodného dopr. značení, nezbytného pro zajištění bezpečného provozu na dotčených komunikavích a to včetně případného zajištění Zvláštního užívání komunikací a veřejných ploch)</t>
  </si>
  <si>
    <t>VRN-R16</t>
  </si>
  <si>
    <t>Realizace opatření vyplývajících z plánu BOZP , havarijního a povodňového plánu</t>
  </si>
  <si>
    <t>-1825424994</t>
  </si>
  <si>
    <t>Aktualizace havarijního a povodňového plánu.</t>
  </si>
  <si>
    <t>VRN-R20</t>
  </si>
  <si>
    <t>Odstranění pařezů po vykácených stromech a zasypání jam po pařezech, vč. kompletní likvidace dřevní hmoty</t>
  </si>
  <si>
    <t>-481672901</t>
  </si>
  <si>
    <t>Odstranění pařezů po vykácených stromech a zasypání jam po pařezech, vč. kompletní likvidace dřevní hmoty. Počet stromů cca 10 ks, listnaté, průměru kmene do 300 mm.</t>
  </si>
  <si>
    <t>VRN-R25</t>
  </si>
  <si>
    <t xml:space="preserve">Příplatek za práci v ochranném pásmu inženýrských sítí </t>
  </si>
  <si>
    <t>1610837041</t>
  </si>
  <si>
    <t>VRN-R3</t>
  </si>
  <si>
    <t>Vytyčení stavby (případně pozemků nebo provedení jiných geodetických praci) odborně způsobilou osobou v oboru zeměměřictví</t>
  </si>
  <si>
    <t>-1712260898</t>
  </si>
  <si>
    <t xml:space="preserve">Vytčení stavby (případně pozemků nebo provedení jiných geodetických praci) odborně způsobilou osobou v oboru zeměměřictví   </t>
  </si>
  <si>
    <t>VRN-R4</t>
  </si>
  <si>
    <t>Zajištění a zabezpečení staveniště, zřízení a likvidace zařízení staveniště, včetně případných přípojek, přístupů deponii, včetně dočasně zpevněných sjezdů a přístupových cest do vodního toku pro celou stavbu (např. pomocí dřevěných matrací) apod.</t>
  </si>
  <si>
    <t>-51752498</t>
  </si>
  <si>
    <t>Zajištění a zabezpečení staveniště, zřízení a likvidace zařízení staveniště, včetně případných přípojek, přístupů deponii, včetně dočasně zpevněných sjezdů a přístupových cest do vodního tokui pro celou stavbu apod.</t>
  </si>
  <si>
    <t>VRN-R5</t>
  </si>
  <si>
    <t>Zajištění umístění štítku stavební povolení a stejnopisu oznámení o zahájení prací oblastnímu inspektorátu práce na viditelném místě u vstupu na staveniště</t>
  </si>
  <si>
    <t>1661569603</t>
  </si>
  <si>
    <t>Zajištění umístění štítku stavební povolení a stejnopisu oznámení o zahájení prací oblastnímu inspektorátu práce na viditelném místě u vstupu na staveniště, štítky budou umístěny na dřevěné podložce připevněné na kůlu průměru 10cm a délky 2,5m.</t>
  </si>
  <si>
    <t>VRN-R7</t>
  </si>
  <si>
    <t xml:space="preserve">Protokolární předání stavbou dotčených pozemků a komunikací - uvedení do původního stavu, jejich vlastníkům </t>
  </si>
  <si>
    <t>1773807404</t>
  </si>
  <si>
    <t>Protokolární předání stavbou dotčených pozemků a komunikací - uvedení do původního stavu, jejich vlastníkům</t>
  </si>
  <si>
    <t>VRN-R9.1</t>
  </si>
  <si>
    <t>Pasportizace okolních nemovitostí, mostů a cest (fotodokumentace stavu před a po realizaci)</t>
  </si>
  <si>
    <t>-203555651</t>
  </si>
  <si>
    <t>Pasportizace okolních nemovitostí, mostů a cest (fotodokumentace stavu před a po realizaci).</t>
  </si>
  <si>
    <t>VRN3</t>
  </si>
  <si>
    <t>VRN-R1</t>
  </si>
  <si>
    <t>Vytýčení inženýrských sítí</t>
  </si>
  <si>
    <t>-2120544800</t>
  </si>
  <si>
    <t>Vytýčení inženýrských sítí v ploše dotčené stavbou. Položka obsahuje i dozory správců dotčených sítí a to včetně protokolů o předání/převzetí sítí a uvedení do původního stavu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</si>
</sst>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4" fillId="4" borderId="0" xfId="0" applyFont="1" applyFill="1" applyAlignment="1">
      <alignment horizontal="left" vertical="center"/>
    </xf>
    <xf numFmtId="4" fontId="24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2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32" fillId="5" borderId="0" xfId="0" applyNumberFormat="1" applyFont="1" applyFill="1" applyAlignment="1">
      <alignment vertical="center"/>
    </xf>
    <xf numFmtId="0" fontId="7" fillId="5" borderId="0" xfId="0" applyFont="1" applyFill="1" applyAlignment="1" applyProtection="1">
      <alignment horizontal="left" vertical="center"/>
      <protection locked="0"/>
    </xf>
    <xf numFmtId="0" fontId="7" fillId="5" borderId="0" xfId="0" applyFont="1" applyFill="1" applyAlignment="1">
      <alignment horizontal="left" vertical="center"/>
    </xf>
    <xf numFmtId="4" fontId="7" fillId="5" borderId="0" xfId="0" applyNumberFormat="1" applyFont="1" applyFill="1" applyAlignment="1" applyProtection="1">
      <alignment vertical="center"/>
      <protection locked="0"/>
    </xf>
    <xf numFmtId="0" fontId="7" fillId="5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84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19"/>
      <c r="BE5" s="193" t="s">
        <v>15</v>
      </c>
      <c r="BS5" s="16" t="s">
        <v>6</v>
      </c>
    </row>
    <row r="6" spans="1:74" ht="36.9" customHeight="1">
      <c r="B6" s="19"/>
      <c r="D6" s="25" t="s">
        <v>16</v>
      </c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19"/>
      <c r="BE6" s="194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4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4"/>
      <c r="BS8" s="16" t="s">
        <v>6</v>
      </c>
    </row>
    <row r="9" spans="1:74" ht="14.4" customHeight="1">
      <c r="B9" s="19"/>
      <c r="AR9" s="19"/>
      <c r="BE9" s="194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94"/>
      <c r="BS10" s="16" t="s">
        <v>6</v>
      </c>
    </row>
    <row r="11" spans="1:74" ht="18.45" customHeight="1">
      <c r="B11" s="19"/>
      <c r="E11" s="24" t="s">
        <v>26</v>
      </c>
      <c r="AK11" s="26" t="s">
        <v>27</v>
      </c>
      <c r="AN11" s="24" t="s">
        <v>1</v>
      </c>
      <c r="AR11" s="19"/>
      <c r="BE11" s="194"/>
      <c r="BS11" s="16" t="s">
        <v>6</v>
      </c>
    </row>
    <row r="12" spans="1:74" ht="6.9" customHeight="1">
      <c r="B12" s="19"/>
      <c r="AR12" s="19"/>
      <c r="BE12" s="194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94"/>
      <c r="BS13" s="16" t="s">
        <v>6</v>
      </c>
    </row>
    <row r="14" spans="1:74" ht="13.2">
      <c r="B14" s="19"/>
      <c r="E14" s="199" t="s">
        <v>29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6" t="s">
        <v>27</v>
      </c>
      <c r="AN14" s="28" t="s">
        <v>29</v>
      </c>
      <c r="AR14" s="19"/>
      <c r="BE14" s="194"/>
      <c r="BS14" s="16" t="s">
        <v>6</v>
      </c>
    </row>
    <row r="15" spans="1:74" ht="6.9" customHeight="1">
      <c r="B15" s="19"/>
      <c r="AR15" s="19"/>
      <c r="BE15" s="194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94"/>
      <c r="BS16" s="16" t="s">
        <v>4</v>
      </c>
    </row>
    <row r="17" spans="2:71" ht="18.45" customHeight="1">
      <c r="B17" s="19"/>
      <c r="E17" s="24" t="s">
        <v>31</v>
      </c>
      <c r="AK17" s="26" t="s">
        <v>27</v>
      </c>
      <c r="AN17" s="24" t="s">
        <v>1</v>
      </c>
      <c r="AR17" s="19"/>
      <c r="BE17" s="194"/>
      <c r="BS17" s="16" t="s">
        <v>32</v>
      </c>
    </row>
    <row r="18" spans="2:71" ht="6.9" customHeight="1">
      <c r="B18" s="19"/>
      <c r="AR18" s="19"/>
      <c r="BE18" s="194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94"/>
      <c r="BS19" s="16" t="s">
        <v>6</v>
      </c>
    </row>
    <row r="20" spans="2:71" ht="18.45" customHeight="1">
      <c r="B20" s="19"/>
      <c r="E20" s="24" t="s">
        <v>34</v>
      </c>
      <c r="AK20" s="26" t="s">
        <v>27</v>
      </c>
      <c r="AN20" s="24" t="s">
        <v>1</v>
      </c>
      <c r="AR20" s="19"/>
      <c r="BE20" s="194"/>
      <c r="BS20" s="16" t="s">
        <v>32</v>
      </c>
    </row>
    <row r="21" spans="2:71" ht="6.9" customHeight="1">
      <c r="B21" s="19"/>
      <c r="AR21" s="19"/>
      <c r="BE21" s="194"/>
    </row>
    <row r="22" spans="2:71" ht="12" customHeight="1">
      <c r="B22" s="19"/>
      <c r="D22" s="26" t="s">
        <v>35</v>
      </c>
      <c r="AR22" s="19"/>
      <c r="BE22" s="194"/>
    </row>
    <row r="23" spans="2:71" ht="16.5" customHeight="1">
      <c r="B23" s="19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9"/>
      <c r="BE23" s="194"/>
    </row>
    <row r="24" spans="2:71" ht="6.9" customHeight="1">
      <c r="B24" s="19"/>
      <c r="AR24" s="19"/>
      <c r="BE24" s="194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4"/>
    </row>
    <row r="26" spans="2:71" s="1" customFormat="1" ht="25.95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2">
        <f>ROUND(AG94,2)</f>
        <v>0</v>
      </c>
      <c r="AL26" s="203"/>
      <c r="AM26" s="203"/>
      <c r="AN26" s="203"/>
      <c r="AO26" s="203"/>
      <c r="AR26" s="31"/>
      <c r="BE26" s="194"/>
    </row>
    <row r="27" spans="2:71" s="1" customFormat="1" ht="6.9" customHeight="1">
      <c r="B27" s="31"/>
      <c r="AR27" s="31"/>
      <c r="BE27" s="194"/>
    </row>
    <row r="28" spans="2:71" s="1" customFormat="1" ht="13.2">
      <c r="B28" s="31"/>
      <c r="L28" s="204" t="s">
        <v>37</v>
      </c>
      <c r="M28" s="204"/>
      <c r="N28" s="204"/>
      <c r="O28" s="204"/>
      <c r="P28" s="204"/>
      <c r="W28" s="204" t="s">
        <v>38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39</v>
      </c>
      <c r="AL28" s="204"/>
      <c r="AM28" s="204"/>
      <c r="AN28" s="204"/>
      <c r="AO28" s="204"/>
      <c r="AR28" s="31"/>
      <c r="BE28" s="194"/>
    </row>
    <row r="29" spans="2:71" s="2" customFormat="1" ht="14.4" customHeight="1">
      <c r="B29" s="35"/>
      <c r="D29" s="26" t="s">
        <v>40</v>
      </c>
      <c r="F29" s="26" t="s">
        <v>41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5"/>
      <c r="BE29" s="195"/>
    </row>
    <row r="30" spans="2:71" s="2" customFormat="1" ht="14.4" customHeight="1">
      <c r="B30" s="35"/>
      <c r="F30" s="26" t="s">
        <v>42</v>
      </c>
      <c r="L30" s="207">
        <v>0.12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5"/>
      <c r="BE30" s="195"/>
    </row>
    <row r="31" spans="2:71" s="2" customFormat="1" ht="14.4" hidden="1" customHeight="1">
      <c r="B31" s="35"/>
      <c r="F31" s="26" t="s">
        <v>43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5"/>
      <c r="BE31" s="195"/>
    </row>
    <row r="32" spans="2:71" s="2" customFormat="1" ht="14.4" hidden="1" customHeight="1">
      <c r="B32" s="35"/>
      <c r="F32" s="26" t="s">
        <v>44</v>
      </c>
      <c r="L32" s="207">
        <v>0.12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5"/>
      <c r="BE32" s="195"/>
    </row>
    <row r="33" spans="2:57" s="2" customFormat="1" ht="14.4" hidden="1" customHeight="1">
      <c r="B33" s="35"/>
      <c r="F33" s="26" t="s">
        <v>45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5"/>
      <c r="BE33" s="195"/>
    </row>
    <row r="34" spans="2:57" s="1" customFormat="1" ht="6.9" customHeight="1">
      <c r="B34" s="31"/>
      <c r="AR34" s="31"/>
      <c r="BE34" s="194"/>
    </row>
    <row r="35" spans="2:57" s="1" customFormat="1" ht="25.95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8" t="s">
        <v>48</v>
      </c>
      <c r="Y35" s="209"/>
      <c r="Z35" s="209"/>
      <c r="AA35" s="209"/>
      <c r="AB35" s="209"/>
      <c r="AC35" s="38"/>
      <c r="AD35" s="38"/>
      <c r="AE35" s="38"/>
      <c r="AF35" s="38"/>
      <c r="AG35" s="38"/>
      <c r="AH35" s="38"/>
      <c r="AI35" s="38"/>
      <c r="AJ35" s="38"/>
      <c r="AK35" s="210">
        <f>SUM(AK26:AK33)</f>
        <v>0</v>
      </c>
      <c r="AL35" s="209"/>
      <c r="AM35" s="209"/>
      <c r="AN35" s="209"/>
      <c r="AO35" s="211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0.199999999999999">
      <c r="B50" s="19"/>
      <c r="AR50" s="19"/>
    </row>
    <row r="51" spans="2:44" ht="10.199999999999999">
      <c r="B51" s="19"/>
      <c r="AR51" s="19"/>
    </row>
    <row r="52" spans="2:44" ht="10.199999999999999">
      <c r="B52" s="19"/>
      <c r="AR52" s="19"/>
    </row>
    <row r="53" spans="2:44" ht="10.199999999999999">
      <c r="B53" s="19"/>
      <c r="AR53" s="19"/>
    </row>
    <row r="54" spans="2:44" ht="10.199999999999999">
      <c r="B54" s="19"/>
      <c r="AR54" s="19"/>
    </row>
    <row r="55" spans="2:44" ht="10.199999999999999">
      <c r="B55" s="19"/>
      <c r="AR55" s="19"/>
    </row>
    <row r="56" spans="2:44" ht="10.199999999999999">
      <c r="B56" s="19"/>
      <c r="AR56" s="19"/>
    </row>
    <row r="57" spans="2:44" ht="10.199999999999999">
      <c r="B57" s="19"/>
      <c r="AR57" s="19"/>
    </row>
    <row r="58" spans="2:44" ht="10.199999999999999">
      <c r="B58" s="19"/>
      <c r="AR58" s="19"/>
    </row>
    <row r="59" spans="2:44" ht="10.199999999999999">
      <c r="B59" s="19"/>
      <c r="AR59" s="19"/>
    </row>
    <row r="60" spans="2:44" s="1" customFormat="1" ht="13.2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0.199999999999999">
      <c r="B61" s="19"/>
      <c r="AR61" s="19"/>
    </row>
    <row r="62" spans="2:44" ht="10.199999999999999">
      <c r="B62" s="19"/>
      <c r="AR62" s="19"/>
    </row>
    <row r="63" spans="2:44" ht="10.199999999999999">
      <c r="B63" s="19"/>
      <c r="AR63" s="19"/>
    </row>
    <row r="64" spans="2:44" s="1" customFormat="1" ht="13.2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0.199999999999999">
      <c r="B65" s="19"/>
      <c r="AR65" s="19"/>
    </row>
    <row r="66" spans="2:44" ht="10.199999999999999">
      <c r="B66" s="19"/>
      <c r="AR66" s="19"/>
    </row>
    <row r="67" spans="2:44" ht="10.199999999999999">
      <c r="B67" s="19"/>
      <c r="AR67" s="19"/>
    </row>
    <row r="68" spans="2:44" ht="10.199999999999999">
      <c r="B68" s="19"/>
      <c r="AR68" s="19"/>
    </row>
    <row r="69" spans="2:44" ht="10.199999999999999">
      <c r="B69" s="19"/>
      <c r="AR69" s="19"/>
    </row>
    <row r="70" spans="2:44" ht="10.199999999999999">
      <c r="B70" s="19"/>
      <c r="AR70" s="19"/>
    </row>
    <row r="71" spans="2:44" ht="10.199999999999999">
      <c r="B71" s="19"/>
      <c r="AR71" s="19"/>
    </row>
    <row r="72" spans="2:44" ht="10.199999999999999">
      <c r="B72" s="19"/>
      <c r="AR72" s="19"/>
    </row>
    <row r="73" spans="2:44" ht="10.199999999999999">
      <c r="B73" s="19"/>
      <c r="AR73" s="19"/>
    </row>
    <row r="74" spans="2:44" ht="10.199999999999999">
      <c r="B74" s="19"/>
      <c r="AR74" s="19"/>
    </row>
    <row r="75" spans="2:44" s="1" customFormat="1" ht="13.2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0.199999999999999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55</v>
      </c>
      <c r="AR82" s="31"/>
    </row>
    <row r="83" spans="1:91" s="1" customFormat="1" ht="6.9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2054/24</v>
      </c>
      <c r="AR84" s="47"/>
    </row>
    <row r="85" spans="1:91" s="4" customFormat="1" ht="36.9" customHeight="1">
      <c r="B85" s="48"/>
      <c r="C85" s="49" t="s">
        <v>16</v>
      </c>
      <c r="L85" s="212" t="str">
        <f>K6</f>
        <v>Svitava, ř.km 14,760 - 15,480, Bílovice nad Svitavou, sanace nátrží, k.ú. Bílovice nad Svitavou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R85" s="48"/>
    </row>
    <row r="86" spans="1:91" s="1" customFormat="1" ht="6.9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Bílovice nad Svitavou</v>
      </c>
      <c r="AI87" s="26" t="s">
        <v>22</v>
      </c>
      <c r="AM87" s="214" t="str">
        <f>IF(AN8= "","",AN8)</f>
        <v>14. 4. 2025</v>
      </c>
      <c r="AN87" s="214"/>
      <c r="AR87" s="31"/>
    </row>
    <row r="88" spans="1:91" s="1" customFormat="1" ht="6.9" customHeight="1">
      <c r="B88" s="31"/>
      <c r="AR88" s="31"/>
    </row>
    <row r="89" spans="1:91" s="1" customFormat="1" ht="15.15" customHeight="1">
      <c r="B89" s="31"/>
      <c r="C89" s="26" t="s">
        <v>24</v>
      </c>
      <c r="L89" s="3" t="str">
        <f>IF(E11= "","",E11)</f>
        <v>Povodí Moravy, s.p.</v>
      </c>
      <c r="AI89" s="26" t="s">
        <v>30</v>
      </c>
      <c r="AM89" s="215" t="str">
        <f>IF(E17="","",E17)</f>
        <v>VZD Invest, s.r.o.</v>
      </c>
      <c r="AN89" s="216"/>
      <c r="AO89" s="216"/>
      <c r="AP89" s="216"/>
      <c r="AR89" s="31"/>
      <c r="AS89" s="217" t="s">
        <v>56</v>
      </c>
      <c r="AT89" s="21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15" t="str">
        <f>IF(E20="","",E20)</f>
        <v xml:space="preserve"> </v>
      </c>
      <c r="AN90" s="216"/>
      <c r="AO90" s="216"/>
      <c r="AP90" s="216"/>
      <c r="AR90" s="31"/>
      <c r="AS90" s="219"/>
      <c r="AT90" s="220"/>
      <c r="BD90" s="55"/>
    </row>
    <row r="91" spans="1:91" s="1" customFormat="1" ht="10.8" customHeight="1">
      <c r="B91" s="31"/>
      <c r="AR91" s="31"/>
      <c r="AS91" s="219"/>
      <c r="AT91" s="220"/>
      <c r="BD91" s="55"/>
    </row>
    <row r="92" spans="1:91" s="1" customFormat="1" ht="29.25" customHeight="1">
      <c r="B92" s="31"/>
      <c r="C92" s="221" t="s">
        <v>57</v>
      </c>
      <c r="D92" s="222"/>
      <c r="E92" s="222"/>
      <c r="F92" s="222"/>
      <c r="G92" s="222"/>
      <c r="H92" s="56"/>
      <c r="I92" s="223" t="s">
        <v>58</v>
      </c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4" t="s">
        <v>59</v>
      </c>
      <c r="AH92" s="222"/>
      <c r="AI92" s="222"/>
      <c r="AJ92" s="222"/>
      <c r="AK92" s="222"/>
      <c r="AL92" s="222"/>
      <c r="AM92" s="222"/>
      <c r="AN92" s="223" t="s">
        <v>60</v>
      </c>
      <c r="AO92" s="222"/>
      <c r="AP92" s="225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9">
        <f>ROUND(SUM(AG95:AG96),2)</f>
        <v>0</v>
      </c>
      <c r="AH94" s="229"/>
      <c r="AI94" s="229"/>
      <c r="AJ94" s="229"/>
      <c r="AK94" s="229"/>
      <c r="AL94" s="229"/>
      <c r="AM94" s="229"/>
      <c r="AN94" s="230">
        <f>SUM(AG94,AT94)</f>
        <v>0</v>
      </c>
      <c r="AO94" s="230"/>
      <c r="AP94" s="230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5</v>
      </c>
      <c r="BX94" s="71" t="s">
        <v>79</v>
      </c>
      <c r="CL94" s="71" t="s">
        <v>1</v>
      </c>
    </row>
    <row r="95" spans="1:91" s="6" customFormat="1" ht="16.5" customHeight="1">
      <c r="A95" s="73" t="s">
        <v>80</v>
      </c>
      <c r="B95" s="74"/>
      <c r="C95" s="75"/>
      <c r="D95" s="228" t="s">
        <v>81</v>
      </c>
      <c r="E95" s="228"/>
      <c r="F95" s="228"/>
      <c r="G95" s="228"/>
      <c r="H95" s="228"/>
      <c r="I95" s="76"/>
      <c r="J95" s="228" t="s">
        <v>82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6">
        <f>'SO.01 - Sanace nátrží'!J32</f>
        <v>0</v>
      </c>
      <c r="AH95" s="227"/>
      <c r="AI95" s="227"/>
      <c r="AJ95" s="227"/>
      <c r="AK95" s="227"/>
      <c r="AL95" s="227"/>
      <c r="AM95" s="227"/>
      <c r="AN95" s="226">
        <f>SUM(AG95,AT95)</f>
        <v>0</v>
      </c>
      <c r="AO95" s="227"/>
      <c r="AP95" s="227"/>
      <c r="AQ95" s="77" t="s">
        <v>83</v>
      </c>
      <c r="AR95" s="74"/>
      <c r="AS95" s="78">
        <v>0</v>
      </c>
      <c r="AT95" s="79">
        <f>ROUND(SUM(AV95:AW95),2)</f>
        <v>0</v>
      </c>
      <c r="AU95" s="80">
        <f>'SO.01 - Sanace nátrží'!P133</f>
        <v>0</v>
      </c>
      <c r="AV95" s="79">
        <f>'SO.01 - Sanace nátrží'!J35</f>
        <v>0</v>
      </c>
      <c r="AW95" s="79">
        <f>'SO.01 - Sanace nátrží'!J36</f>
        <v>0</v>
      </c>
      <c r="AX95" s="79">
        <f>'SO.01 - Sanace nátrží'!J37</f>
        <v>0</v>
      </c>
      <c r="AY95" s="79">
        <f>'SO.01 - Sanace nátrží'!J38</f>
        <v>0</v>
      </c>
      <c r="AZ95" s="79">
        <f>'SO.01 - Sanace nátrží'!F35</f>
        <v>0</v>
      </c>
      <c r="BA95" s="79">
        <f>'SO.01 - Sanace nátrží'!F36</f>
        <v>0</v>
      </c>
      <c r="BB95" s="79">
        <f>'SO.01 - Sanace nátrží'!F37</f>
        <v>0</v>
      </c>
      <c r="BC95" s="79">
        <f>'SO.01 - Sanace nátrží'!F38</f>
        <v>0</v>
      </c>
      <c r="BD95" s="81">
        <f>'SO.01 - Sanace nátrží'!F39</f>
        <v>0</v>
      </c>
      <c r="BT95" s="82" t="s">
        <v>84</v>
      </c>
      <c r="BV95" s="82" t="s">
        <v>78</v>
      </c>
      <c r="BW95" s="82" t="s">
        <v>85</v>
      </c>
      <c r="BX95" s="82" t="s">
        <v>5</v>
      </c>
      <c r="CL95" s="82" t="s">
        <v>1</v>
      </c>
      <c r="CM95" s="82" t="s">
        <v>86</v>
      </c>
    </row>
    <row r="96" spans="1:91" s="6" customFormat="1" ht="16.5" customHeight="1">
      <c r="A96" s="73" t="s">
        <v>80</v>
      </c>
      <c r="B96" s="74"/>
      <c r="C96" s="75"/>
      <c r="D96" s="228" t="s">
        <v>87</v>
      </c>
      <c r="E96" s="228"/>
      <c r="F96" s="228"/>
      <c r="G96" s="228"/>
      <c r="H96" s="228"/>
      <c r="I96" s="76"/>
      <c r="J96" s="228" t="s">
        <v>88</v>
      </c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6">
        <f>'VRN - Vedlejší rozpočtové...'!J32</f>
        <v>0</v>
      </c>
      <c r="AH96" s="227"/>
      <c r="AI96" s="227"/>
      <c r="AJ96" s="227"/>
      <c r="AK96" s="227"/>
      <c r="AL96" s="227"/>
      <c r="AM96" s="227"/>
      <c r="AN96" s="226">
        <f>SUM(AG96,AT96)</f>
        <v>0</v>
      </c>
      <c r="AO96" s="227"/>
      <c r="AP96" s="227"/>
      <c r="AQ96" s="77" t="s">
        <v>83</v>
      </c>
      <c r="AR96" s="74"/>
      <c r="AS96" s="83">
        <v>0</v>
      </c>
      <c r="AT96" s="84">
        <f>ROUND(SUM(AV96:AW96),2)</f>
        <v>0</v>
      </c>
      <c r="AU96" s="85">
        <f>'VRN - Vedlejší rozpočtové...'!P128</f>
        <v>0</v>
      </c>
      <c r="AV96" s="84">
        <f>'VRN - Vedlejší rozpočtové...'!J35</f>
        <v>0</v>
      </c>
      <c r="AW96" s="84">
        <f>'VRN - Vedlejší rozpočtové...'!J36</f>
        <v>0</v>
      </c>
      <c r="AX96" s="84">
        <f>'VRN - Vedlejší rozpočtové...'!J37</f>
        <v>0</v>
      </c>
      <c r="AY96" s="84">
        <f>'VRN - Vedlejší rozpočtové...'!J38</f>
        <v>0</v>
      </c>
      <c r="AZ96" s="84">
        <f>'VRN - Vedlejší rozpočtové...'!F35</f>
        <v>0</v>
      </c>
      <c r="BA96" s="84">
        <f>'VRN - Vedlejší rozpočtové...'!F36</f>
        <v>0</v>
      </c>
      <c r="BB96" s="84">
        <f>'VRN - Vedlejší rozpočtové...'!F37</f>
        <v>0</v>
      </c>
      <c r="BC96" s="84">
        <f>'VRN - Vedlejší rozpočtové...'!F38</f>
        <v>0</v>
      </c>
      <c r="BD96" s="86">
        <f>'VRN - Vedlejší rozpočtové...'!F39</f>
        <v>0</v>
      </c>
      <c r="BT96" s="82" t="s">
        <v>84</v>
      </c>
      <c r="BV96" s="82" t="s">
        <v>78</v>
      </c>
      <c r="BW96" s="82" t="s">
        <v>89</v>
      </c>
      <c r="BX96" s="82" t="s">
        <v>5</v>
      </c>
      <c r="CL96" s="82" t="s">
        <v>1</v>
      </c>
      <c r="CM96" s="82" t="s">
        <v>86</v>
      </c>
    </row>
    <row r="97" spans="2:44" s="1" customFormat="1" ht="30" customHeight="1">
      <c r="B97" s="31"/>
      <c r="AR97" s="31"/>
    </row>
    <row r="98" spans="2:44" s="1" customFormat="1" ht="6.9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895AvN8Z3SMFN0hYGDy1b1bsSPynMrGwle3uVfwWfCBKlQ8GH0/p40mT7kTZfWnnEddepc8RAhPBk9kAi+OLsA==" saltValue="IQf/l0NtuCypjeG9yBuORX+HPU/BdXg15+4LfotQP6bx4M8nb3TvV68eW9SoW+ur4C8SSA25ITjaV9aIUngY8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.01 - Sanace nátrží'!C2" display="/" xr:uid="{00000000-0004-0000-0000-000000000000}"/>
    <hyperlink ref="A96" location="'VRN - Vedlejší rozpočtové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6"/>
  <sheetViews>
    <sheetView showGridLines="0" topLeftCell="A142" workbookViewId="0">
      <selection activeCell="I152" sqref="I15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6" t="s">
        <v>85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" customHeight="1">
      <c r="B4" s="19"/>
      <c r="D4" s="20" t="s">
        <v>90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1" t="str">
        <f>'Rekapitulace stavby'!K6</f>
        <v>Svitava, ř.km 14,760 - 15,480, Bílovice nad Svitavou, sanace nátrží, k.ú. Bílovice nad Svitavou</v>
      </c>
      <c r="F7" s="232"/>
      <c r="G7" s="232"/>
      <c r="H7" s="232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12" t="s">
        <v>92</v>
      </c>
      <c r="F9" s="233"/>
      <c r="G9" s="233"/>
      <c r="H9" s="23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34</v>
      </c>
      <c r="I12" s="26" t="s">
        <v>22</v>
      </c>
      <c r="J12" s="51" t="str">
        <f>'Rekapitulace stavby'!AN8</f>
        <v>14. 4. 2025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Povodí Moravy, s.p.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196"/>
      <c r="G18" s="196"/>
      <c r="H18" s="196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VZD Invest,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201" t="s">
        <v>1</v>
      </c>
      <c r="F27" s="201"/>
      <c r="G27" s="201"/>
      <c r="H27" s="201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" customHeight="1">
      <c r="B30" s="31"/>
      <c r="D30" s="24" t="s">
        <v>93</v>
      </c>
      <c r="J30" s="89">
        <f>J96</f>
        <v>0</v>
      </c>
      <c r="L30" s="31"/>
    </row>
    <row r="31" spans="2:12" s="1" customFormat="1" ht="14.4" customHeight="1">
      <c r="B31" s="31"/>
      <c r="D31" s="90" t="s">
        <v>94</v>
      </c>
      <c r="J31" s="89">
        <f>J106</f>
        <v>0</v>
      </c>
      <c r="L31" s="31"/>
    </row>
    <row r="32" spans="2:12" s="1" customFormat="1" ht="25.35" customHeight="1">
      <c r="B32" s="31"/>
      <c r="D32" s="91" t="s">
        <v>36</v>
      </c>
      <c r="J32" s="65">
        <f>ROUND(J30 + J31,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92">
        <f>ROUND((SUM(BE106:BE113) + SUM(BE133:BE225)),  2)</f>
        <v>0</v>
      </c>
      <c r="I35" s="93">
        <v>0.21</v>
      </c>
      <c r="J35" s="92">
        <f>ROUND(((SUM(BE106:BE113) + SUM(BE133:BE225))*I35),  2)</f>
        <v>0</v>
      </c>
      <c r="L35" s="31"/>
    </row>
    <row r="36" spans="2:12" s="1" customFormat="1" ht="14.4" customHeight="1">
      <c r="B36" s="31"/>
      <c r="E36" s="26" t="s">
        <v>42</v>
      </c>
      <c r="F36" s="92">
        <f>ROUND((SUM(BF106:BF113) + SUM(BF133:BF225)),  2)</f>
        <v>0</v>
      </c>
      <c r="I36" s="93">
        <v>0.12</v>
      </c>
      <c r="J36" s="92">
        <f>ROUND(((SUM(BF106:BF113) + SUM(BF133:BF225))*I36),  2)</f>
        <v>0</v>
      </c>
      <c r="L36" s="31"/>
    </row>
    <row r="37" spans="2:12" s="1" customFormat="1" ht="14.4" hidden="1" customHeight="1">
      <c r="B37" s="31"/>
      <c r="E37" s="26" t="s">
        <v>43</v>
      </c>
      <c r="F37" s="92">
        <f>ROUND((SUM(BG106:BG113) + SUM(BG133:BG225)),  2)</f>
        <v>0</v>
      </c>
      <c r="I37" s="93">
        <v>0.21</v>
      </c>
      <c r="J37" s="92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92">
        <f>ROUND((SUM(BH106:BH113) + SUM(BH133:BH225)),  2)</f>
        <v>0</v>
      </c>
      <c r="I38" s="93">
        <v>0.12</v>
      </c>
      <c r="J38" s="92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92">
        <f>ROUND((SUM(BI106:BI113) + SUM(BI133:BI225)),  2)</f>
        <v>0</v>
      </c>
      <c r="I39" s="93">
        <v>0</v>
      </c>
      <c r="J39" s="92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4"/>
      <c r="D41" s="95" t="s">
        <v>46</v>
      </c>
      <c r="E41" s="56"/>
      <c r="F41" s="56"/>
      <c r="G41" s="96" t="s">
        <v>47</v>
      </c>
      <c r="H41" s="97" t="s">
        <v>48</v>
      </c>
      <c r="I41" s="56"/>
      <c r="J41" s="98">
        <f>SUM(J32:J39)</f>
        <v>0</v>
      </c>
      <c r="K41" s="99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0" t="s">
        <v>52</v>
      </c>
      <c r="G61" s="42" t="s">
        <v>51</v>
      </c>
      <c r="H61" s="33"/>
      <c r="I61" s="33"/>
      <c r="J61" s="101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0" t="s">
        <v>52</v>
      </c>
      <c r="G76" s="42" t="s">
        <v>51</v>
      </c>
      <c r="H76" s="33"/>
      <c r="I76" s="33"/>
      <c r="J76" s="101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95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31" t="str">
        <f>E7</f>
        <v>Svitava, ř.km 14,760 - 15,480, Bílovice nad Svitavou, sanace nátrží, k.ú. Bílovice nad Svitavou</v>
      </c>
      <c r="F85" s="232"/>
      <c r="G85" s="232"/>
      <c r="H85" s="232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12" t="str">
        <f>E9</f>
        <v>SO.01 - Sanace nátrží</v>
      </c>
      <c r="F87" s="233"/>
      <c r="G87" s="233"/>
      <c r="H87" s="233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14. 4. 2025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Povodí Moravy, s.p.</v>
      </c>
      <c r="I91" s="26" t="s">
        <v>30</v>
      </c>
      <c r="J91" s="29" t="str">
        <f>E21</f>
        <v>VZD Invest, s.r.o.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2" t="s">
        <v>96</v>
      </c>
      <c r="D94" s="94"/>
      <c r="E94" s="94"/>
      <c r="F94" s="94"/>
      <c r="G94" s="94"/>
      <c r="H94" s="94"/>
      <c r="I94" s="94"/>
      <c r="J94" s="103" t="s">
        <v>97</v>
      </c>
      <c r="K94" s="94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4" t="s">
        <v>98</v>
      </c>
      <c r="J96" s="65">
        <f>J133</f>
        <v>0</v>
      </c>
      <c r="L96" s="31"/>
      <c r="AU96" s="16" t="s">
        <v>99</v>
      </c>
    </row>
    <row r="97" spans="2:65" s="8" customFormat="1" ht="24.9" customHeight="1">
      <c r="B97" s="105"/>
      <c r="D97" s="106" t="s">
        <v>100</v>
      </c>
      <c r="E97" s="107"/>
      <c r="F97" s="107"/>
      <c r="G97" s="107"/>
      <c r="H97" s="107"/>
      <c r="I97" s="107"/>
      <c r="J97" s="108">
        <f>J134</f>
        <v>0</v>
      </c>
      <c r="L97" s="105"/>
    </row>
    <row r="98" spans="2:65" s="9" customFormat="1" ht="19.95" customHeight="1">
      <c r="B98" s="109"/>
      <c r="D98" s="110" t="s">
        <v>101</v>
      </c>
      <c r="E98" s="111"/>
      <c r="F98" s="111"/>
      <c r="G98" s="111"/>
      <c r="H98" s="111"/>
      <c r="I98" s="111"/>
      <c r="J98" s="112">
        <f>J135</f>
        <v>0</v>
      </c>
      <c r="L98" s="109"/>
    </row>
    <row r="99" spans="2:65" s="9" customFormat="1" ht="19.95" customHeight="1">
      <c r="B99" s="109"/>
      <c r="D99" s="110" t="s">
        <v>102</v>
      </c>
      <c r="E99" s="111"/>
      <c r="F99" s="111"/>
      <c r="G99" s="111"/>
      <c r="H99" s="111"/>
      <c r="I99" s="111"/>
      <c r="J99" s="112">
        <f>J189</f>
        <v>0</v>
      </c>
      <c r="L99" s="109"/>
    </row>
    <row r="100" spans="2:65" s="9" customFormat="1" ht="19.95" customHeight="1">
      <c r="B100" s="109"/>
      <c r="D100" s="110" t="s">
        <v>103</v>
      </c>
      <c r="E100" s="111"/>
      <c r="F100" s="111"/>
      <c r="G100" s="111"/>
      <c r="H100" s="111"/>
      <c r="I100" s="111"/>
      <c r="J100" s="112">
        <f>J209</f>
        <v>0</v>
      </c>
      <c r="L100" s="109"/>
    </row>
    <row r="101" spans="2:65" s="9" customFormat="1" ht="14.85" customHeight="1">
      <c r="B101" s="109"/>
      <c r="D101" s="110" t="s">
        <v>104</v>
      </c>
      <c r="E101" s="111"/>
      <c r="F101" s="111"/>
      <c r="G101" s="111"/>
      <c r="H101" s="111"/>
      <c r="I101" s="111"/>
      <c r="J101" s="112">
        <f>J210</f>
        <v>0</v>
      </c>
      <c r="L101" s="109"/>
    </row>
    <row r="102" spans="2:65" s="9" customFormat="1" ht="19.95" customHeight="1">
      <c r="B102" s="109"/>
      <c r="D102" s="110" t="s">
        <v>105</v>
      </c>
      <c r="E102" s="111"/>
      <c r="F102" s="111"/>
      <c r="G102" s="111"/>
      <c r="H102" s="111"/>
      <c r="I102" s="111"/>
      <c r="J102" s="112">
        <f>J219</f>
        <v>0</v>
      </c>
      <c r="L102" s="109"/>
    </row>
    <row r="103" spans="2:65" s="9" customFormat="1" ht="19.95" customHeight="1">
      <c r="B103" s="109"/>
      <c r="D103" s="110" t="s">
        <v>106</v>
      </c>
      <c r="E103" s="111"/>
      <c r="F103" s="111"/>
      <c r="G103" s="111"/>
      <c r="H103" s="111"/>
      <c r="I103" s="111"/>
      <c r="J103" s="112">
        <f>J223</f>
        <v>0</v>
      </c>
      <c r="L103" s="109"/>
    </row>
    <row r="104" spans="2:65" s="1" customFormat="1" ht="21.75" customHeight="1">
      <c r="B104" s="31"/>
      <c r="L104" s="31"/>
    </row>
    <row r="105" spans="2:65" s="1" customFormat="1" ht="6.9" customHeight="1">
      <c r="B105" s="31"/>
      <c r="L105" s="31"/>
    </row>
    <row r="106" spans="2:65" s="1" customFormat="1" ht="29.25" customHeight="1">
      <c r="B106" s="31"/>
      <c r="C106" s="235"/>
      <c r="D106" s="236"/>
      <c r="E106" s="236"/>
      <c r="F106" s="236"/>
      <c r="G106" s="236"/>
      <c r="H106" s="236"/>
      <c r="I106" s="236"/>
      <c r="J106" s="237"/>
      <c r="L106" s="31"/>
      <c r="N106" s="113" t="s">
        <v>40</v>
      </c>
    </row>
    <row r="107" spans="2:65" s="1" customFormat="1" ht="18" customHeight="1">
      <c r="B107" s="31"/>
      <c r="C107" s="236"/>
      <c r="D107" s="238"/>
      <c r="E107" s="238"/>
      <c r="F107" s="238"/>
      <c r="G107" s="236"/>
      <c r="H107" s="236"/>
      <c r="I107" s="236"/>
      <c r="J107" s="240"/>
      <c r="L107" s="114"/>
      <c r="M107" s="115"/>
      <c r="N107" s="116" t="s">
        <v>41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7" t="s">
        <v>87</v>
      </c>
      <c r="AZ107" s="115"/>
      <c r="BA107" s="115"/>
      <c r="BB107" s="115"/>
      <c r="BC107" s="115"/>
      <c r="BD107" s="115"/>
      <c r="BE107" s="118">
        <f t="shared" ref="BE107:BE112" si="0">IF(N107="základní",J107,0)</f>
        <v>0</v>
      </c>
      <c r="BF107" s="118">
        <f t="shared" ref="BF107:BF112" si="1">IF(N107="snížená",J107,0)</f>
        <v>0</v>
      </c>
      <c r="BG107" s="118">
        <f t="shared" ref="BG107:BG112" si="2">IF(N107="zákl. přenesená",J107,0)</f>
        <v>0</v>
      </c>
      <c r="BH107" s="118">
        <f t="shared" ref="BH107:BH112" si="3">IF(N107="sníž. přenesená",J107,0)</f>
        <v>0</v>
      </c>
      <c r="BI107" s="118">
        <f t="shared" ref="BI107:BI112" si="4">IF(N107="nulová",J107,0)</f>
        <v>0</v>
      </c>
      <c r="BJ107" s="117" t="s">
        <v>84</v>
      </c>
      <c r="BK107" s="115"/>
      <c r="BL107" s="115"/>
      <c r="BM107" s="115"/>
    </row>
    <row r="108" spans="2:65" s="1" customFormat="1" ht="18" customHeight="1">
      <c r="B108" s="31"/>
      <c r="C108" s="236"/>
      <c r="D108" s="238"/>
      <c r="E108" s="238"/>
      <c r="F108" s="238"/>
      <c r="G108" s="236"/>
      <c r="H108" s="236"/>
      <c r="I108" s="236"/>
      <c r="J108" s="240"/>
      <c r="L108" s="114"/>
      <c r="M108" s="115"/>
      <c r="N108" s="116" t="s">
        <v>41</v>
      </c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7" t="s">
        <v>87</v>
      </c>
      <c r="AZ108" s="115"/>
      <c r="BA108" s="115"/>
      <c r="BB108" s="115"/>
      <c r="BC108" s="115"/>
      <c r="BD108" s="115"/>
      <c r="BE108" s="118">
        <f t="shared" si="0"/>
        <v>0</v>
      </c>
      <c r="BF108" s="118">
        <f t="shared" si="1"/>
        <v>0</v>
      </c>
      <c r="BG108" s="118">
        <f t="shared" si="2"/>
        <v>0</v>
      </c>
      <c r="BH108" s="118">
        <f t="shared" si="3"/>
        <v>0</v>
      </c>
      <c r="BI108" s="118">
        <f t="shared" si="4"/>
        <v>0</v>
      </c>
      <c r="BJ108" s="117" t="s">
        <v>84</v>
      </c>
      <c r="BK108" s="115"/>
      <c r="BL108" s="115"/>
      <c r="BM108" s="115"/>
    </row>
    <row r="109" spans="2:65" s="1" customFormat="1" ht="18" customHeight="1">
      <c r="B109" s="31"/>
      <c r="C109" s="236"/>
      <c r="D109" s="238"/>
      <c r="E109" s="238"/>
      <c r="F109" s="238"/>
      <c r="G109" s="236"/>
      <c r="H109" s="236"/>
      <c r="I109" s="236"/>
      <c r="J109" s="240"/>
      <c r="L109" s="114"/>
      <c r="M109" s="115"/>
      <c r="N109" s="116" t="s">
        <v>41</v>
      </c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7" t="s">
        <v>87</v>
      </c>
      <c r="AZ109" s="115"/>
      <c r="BA109" s="115"/>
      <c r="BB109" s="115"/>
      <c r="BC109" s="115"/>
      <c r="BD109" s="115"/>
      <c r="BE109" s="118">
        <f t="shared" si="0"/>
        <v>0</v>
      </c>
      <c r="BF109" s="118">
        <f t="shared" si="1"/>
        <v>0</v>
      </c>
      <c r="BG109" s="118">
        <f t="shared" si="2"/>
        <v>0</v>
      </c>
      <c r="BH109" s="118">
        <f t="shared" si="3"/>
        <v>0</v>
      </c>
      <c r="BI109" s="118">
        <f t="shared" si="4"/>
        <v>0</v>
      </c>
      <c r="BJ109" s="117" t="s">
        <v>84</v>
      </c>
      <c r="BK109" s="115"/>
      <c r="BL109" s="115"/>
      <c r="BM109" s="115"/>
    </row>
    <row r="110" spans="2:65" s="1" customFormat="1" ht="18" customHeight="1">
      <c r="B110" s="31"/>
      <c r="C110" s="236"/>
      <c r="D110" s="238"/>
      <c r="E110" s="238"/>
      <c r="F110" s="238"/>
      <c r="G110" s="236"/>
      <c r="H110" s="236"/>
      <c r="I110" s="236"/>
      <c r="J110" s="240"/>
      <c r="L110" s="114"/>
      <c r="M110" s="115"/>
      <c r="N110" s="116" t="s">
        <v>41</v>
      </c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7" t="s">
        <v>87</v>
      </c>
      <c r="AZ110" s="115"/>
      <c r="BA110" s="115"/>
      <c r="BB110" s="115"/>
      <c r="BC110" s="115"/>
      <c r="BD110" s="115"/>
      <c r="BE110" s="118">
        <f t="shared" si="0"/>
        <v>0</v>
      </c>
      <c r="BF110" s="118">
        <f t="shared" si="1"/>
        <v>0</v>
      </c>
      <c r="BG110" s="118">
        <f t="shared" si="2"/>
        <v>0</v>
      </c>
      <c r="BH110" s="118">
        <f t="shared" si="3"/>
        <v>0</v>
      </c>
      <c r="BI110" s="118">
        <f t="shared" si="4"/>
        <v>0</v>
      </c>
      <c r="BJ110" s="117" t="s">
        <v>84</v>
      </c>
      <c r="BK110" s="115"/>
      <c r="BL110" s="115"/>
      <c r="BM110" s="115"/>
    </row>
    <row r="111" spans="2:65" s="1" customFormat="1" ht="18" customHeight="1">
      <c r="B111" s="31"/>
      <c r="C111" s="236"/>
      <c r="D111" s="238"/>
      <c r="E111" s="238"/>
      <c r="F111" s="238"/>
      <c r="G111" s="236"/>
      <c r="H111" s="236"/>
      <c r="I111" s="236"/>
      <c r="J111" s="240"/>
      <c r="L111" s="114"/>
      <c r="M111" s="115"/>
      <c r="N111" s="116" t="s">
        <v>41</v>
      </c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7" t="s">
        <v>87</v>
      </c>
      <c r="AZ111" s="115"/>
      <c r="BA111" s="115"/>
      <c r="BB111" s="115"/>
      <c r="BC111" s="115"/>
      <c r="BD111" s="115"/>
      <c r="BE111" s="118">
        <f t="shared" si="0"/>
        <v>0</v>
      </c>
      <c r="BF111" s="118">
        <f t="shared" si="1"/>
        <v>0</v>
      </c>
      <c r="BG111" s="118">
        <f t="shared" si="2"/>
        <v>0</v>
      </c>
      <c r="BH111" s="118">
        <f t="shared" si="3"/>
        <v>0</v>
      </c>
      <c r="BI111" s="118">
        <f t="shared" si="4"/>
        <v>0</v>
      </c>
      <c r="BJ111" s="117" t="s">
        <v>84</v>
      </c>
      <c r="BK111" s="115"/>
      <c r="BL111" s="115"/>
      <c r="BM111" s="115"/>
    </row>
    <row r="112" spans="2:65" s="1" customFormat="1" ht="18" customHeight="1">
      <c r="B112" s="31"/>
      <c r="C112" s="236"/>
      <c r="D112" s="241"/>
      <c r="E112" s="236"/>
      <c r="F112" s="236"/>
      <c r="G112" s="236"/>
      <c r="H112" s="236"/>
      <c r="I112" s="236"/>
      <c r="J112" s="240"/>
      <c r="L112" s="114"/>
      <c r="M112" s="115"/>
      <c r="N112" s="116" t="s">
        <v>41</v>
      </c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  <c r="AJ112" s="115"/>
      <c r="AK112" s="115"/>
      <c r="AL112" s="115"/>
      <c r="AM112" s="115"/>
      <c r="AN112" s="115"/>
      <c r="AO112" s="115"/>
      <c r="AP112" s="115"/>
      <c r="AQ112" s="115"/>
      <c r="AR112" s="115"/>
      <c r="AS112" s="115"/>
      <c r="AT112" s="115"/>
      <c r="AU112" s="115"/>
      <c r="AV112" s="115"/>
      <c r="AW112" s="115"/>
      <c r="AX112" s="115"/>
      <c r="AY112" s="117" t="s">
        <v>108</v>
      </c>
      <c r="AZ112" s="115"/>
      <c r="BA112" s="115"/>
      <c r="BB112" s="115"/>
      <c r="BC112" s="115"/>
      <c r="BD112" s="115"/>
      <c r="BE112" s="118">
        <f t="shared" si="0"/>
        <v>0</v>
      </c>
      <c r="BF112" s="118">
        <f t="shared" si="1"/>
        <v>0</v>
      </c>
      <c r="BG112" s="118">
        <f t="shared" si="2"/>
        <v>0</v>
      </c>
      <c r="BH112" s="118">
        <f t="shared" si="3"/>
        <v>0</v>
      </c>
      <c r="BI112" s="118">
        <f t="shared" si="4"/>
        <v>0</v>
      </c>
      <c r="BJ112" s="117" t="s">
        <v>84</v>
      </c>
      <c r="BK112" s="115"/>
      <c r="BL112" s="115"/>
      <c r="BM112" s="115"/>
    </row>
    <row r="113" spans="2:12" s="1" customFormat="1">
      <c r="B113" s="31"/>
      <c r="C113" s="236"/>
      <c r="D113" s="236"/>
      <c r="E113" s="236"/>
      <c r="F113" s="236"/>
      <c r="G113" s="236"/>
      <c r="H113" s="236"/>
      <c r="I113" s="236"/>
      <c r="J113" s="236"/>
      <c r="L113" s="31"/>
    </row>
    <row r="114" spans="2:12" s="1" customFormat="1" ht="29.25" customHeight="1">
      <c r="B114" s="31"/>
      <c r="C114" s="119" t="s">
        <v>109</v>
      </c>
      <c r="D114" s="94"/>
      <c r="E114" s="94"/>
      <c r="F114" s="94"/>
      <c r="G114" s="94"/>
      <c r="H114" s="94"/>
      <c r="I114" s="94"/>
      <c r="J114" s="120">
        <f>ROUND(J96+J106,2)</f>
        <v>0</v>
      </c>
      <c r="K114" s="94"/>
      <c r="L114" s="31"/>
    </row>
    <row r="115" spans="2:12" s="1" customFormat="1" ht="6.9" customHeight="1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1"/>
    </row>
    <row r="119" spans="2:12" s="1" customFormat="1" ht="6.9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1"/>
    </row>
    <row r="120" spans="2:12" s="1" customFormat="1" ht="24.9" customHeight="1">
      <c r="B120" s="31"/>
      <c r="C120" s="20" t="s">
        <v>110</v>
      </c>
      <c r="L120" s="31"/>
    </row>
    <row r="121" spans="2:12" s="1" customFormat="1" ht="6.9" customHeight="1">
      <c r="B121" s="31"/>
      <c r="L121" s="31"/>
    </row>
    <row r="122" spans="2:12" s="1" customFormat="1" ht="12" customHeight="1">
      <c r="B122" s="31"/>
      <c r="C122" s="26" t="s">
        <v>16</v>
      </c>
      <c r="L122" s="31"/>
    </row>
    <row r="123" spans="2:12" s="1" customFormat="1" ht="26.25" customHeight="1">
      <c r="B123" s="31"/>
      <c r="E123" s="231" t="str">
        <f>E7</f>
        <v>Svitava, ř.km 14,760 - 15,480, Bílovice nad Svitavou, sanace nátrží, k.ú. Bílovice nad Svitavou</v>
      </c>
      <c r="F123" s="232"/>
      <c r="G123" s="232"/>
      <c r="H123" s="232"/>
      <c r="L123" s="31"/>
    </row>
    <row r="124" spans="2:12" s="1" customFormat="1" ht="12" customHeight="1">
      <c r="B124" s="31"/>
      <c r="C124" s="26" t="s">
        <v>91</v>
      </c>
      <c r="L124" s="31"/>
    </row>
    <row r="125" spans="2:12" s="1" customFormat="1" ht="16.5" customHeight="1">
      <c r="B125" s="31"/>
      <c r="E125" s="212" t="str">
        <f>E9</f>
        <v>SO.01 - Sanace nátrží</v>
      </c>
      <c r="F125" s="233"/>
      <c r="G125" s="233"/>
      <c r="H125" s="233"/>
      <c r="L125" s="31"/>
    </row>
    <row r="126" spans="2:12" s="1" customFormat="1" ht="6.9" customHeight="1">
      <c r="B126" s="31"/>
      <c r="L126" s="31"/>
    </row>
    <row r="127" spans="2:12" s="1" customFormat="1" ht="12" customHeight="1">
      <c r="B127" s="31"/>
      <c r="C127" s="26" t="s">
        <v>20</v>
      </c>
      <c r="F127" s="24" t="str">
        <f>F12</f>
        <v xml:space="preserve"> </v>
      </c>
      <c r="I127" s="26" t="s">
        <v>22</v>
      </c>
      <c r="J127" s="51" t="str">
        <f>IF(J12="","",J12)</f>
        <v>14. 4. 2025</v>
      </c>
      <c r="L127" s="31"/>
    </row>
    <row r="128" spans="2:12" s="1" customFormat="1" ht="6.9" customHeight="1">
      <c r="B128" s="31"/>
      <c r="L128" s="31"/>
    </row>
    <row r="129" spans="2:65" s="1" customFormat="1" ht="15.15" customHeight="1">
      <c r="B129" s="31"/>
      <c r="C129" s="26" t="s">
        <v>24</v>
      </c>
      <c r="F129" s="24" t="str">
        <f>E15</f>
        <v>Povodí Moravy, s.p.</v>
      </c>
      <c r="I129" s="26" t="s">
        <v>30</v>
      </c>
      <c r="J129" s="29" t="str">
        <f>E21</f>
        <v>VZD Invest, s.r.o.</v>
      </c>
      <c r="L129" s="31"/>
    </row>
    <row r="130" spans="2:65" s="1" customFormat="1" ht="15.15" customHeight="1">
      <c r="B130" s="31"/>
      <c r="C130" s="26" t="s">
        <v>28</v>
      </c>
      <c r="F130" s="24" t="str">
        <f>IF(E18="","",E18)</f>
        <v>Vyplň údaj</v>
      </c>
      <c r="I130" s="26" t="s">
        <v>33</v>
      </c>
      <c r="J130" s="29" t="str">
        <f>E24</f>
        <v xml:space="preserve"> </v>
      </c>
      <c r="L130" s="31"/>
    </row>
    <row r="131" spans="2:65" s="1" customFormat="1" ht="10.35" customHeight="1">
      <c r="B131" s="31"/>
      <c r="L131" s="31"/>
    </row>
    <row r="132" spans="2:65" s="10" customFormat="1" ht="29.25" customHeight="1">
      <c r="B132" s="121"/>
      <c r="C132" s="122" t="s">
        <v>111</v>
      </c>
      <c r="D132" s="123" t="s">
        <v>61</v>
      </c>
      <c r="E132" s="123" t="s">
        <v>57</v>
      </c>
      <c r="F132" s="123" t="s">
        <v>58</v>
      </c>
      <c r="G132" s="123" t="s">
        <v>112</v>
      </c>
      <c r="H132" s="123" t="s">
        <v>113</v>
      </c>
      <c r="I132" s="123" t="s">
        <v>114</v>
      </c>
      <c r="J132" s="124" t="s">
        <v>97</v>
      </c>
      <c r="K132" s="125" t="s">
        <v>115</v>
      </c>
      <c r="L132" s="121"/>
      <c r="M132" s="58" t="s">
        <v>1</v>
      </c>
      <c r="N132" s="59" t="s">
        <v>40</v>
      </c>
      <c r="O132" s="59" t="s">
        <v>116</v>
      </c>
      <c r="P132" s="59" t="s">
        <v>117</v>
      </c>
      <c r="Q132" s="59" t="s">
        <v>118</v>
      </c>
      <c r="R132" s="59" t="s">
        <v>119</v>
      </c>
      <c r="S132" s="59" t="s">
        <v>120</v>
      </c>
      <c r="T132" s="60" t="s">
        <v>121</v>
      </c>
    </row>
    <row r="133" spans="2:65" s="1" customFormat="1" ht="22.8" customHeight="1">
      <c r="B133" s="31"/>
      <c r="C133" s="63" t="s">
        <v>122</v>
      </c>
      <c r="J133" s="126">
        <f>BK133</f>
        <v>0</v>
      </c>
      <c r="L133" s="31"/>
      <c r="M133" s="61"/>
      <c r="N133" s="52"/>
      <c r="O133" s="52"/>
      <c r="P133" s="127">
        <f>P134</f>
        <v>0</v>
      </c>
      <c r="Q133" s="52"/>
      <c r="R133" s="127">
        <f>R134</f>
        <v>3021.8677799999996</v>
      </c>
      <c r="S133" s="52"/>
      <c r="T133" s="128">
        <f>T134</f>
        <v>0</v>
      </c>
      <c r="AT133" s="16" t="s">
        <v>75</v>
      </c>
      <c r="AU133" s="16" t="s">
        <v>99</v>
      </c>
      <c r="BK133" s="129">
        <f>BK134</f>
        <v>0</v>
      </c>
    </row>
    <row r="134" spans="2:65" s="11" customFormat="1" ht="25.95" customHeight="1">
      <c r="B134" s="130"/>
      <c r="D134" s="131" t="s">
        <v>75</v>
      </c>
      <c r="E134" s="132" t="s">
        <v>123</v>
      </c>
      <c r="F134" s="132" t="s">
        <v>124</v>
      </c>
      <c r="I134" s="133"/>
      <c r="J134" s="134">
        <f>BK134</f>
        <v>0</v>
      </c>
      <c r="L134" s="130"/>
      <c r="M134" s="135"/>
      <c r="P134" s="136">
        <f>P135+P189+P209+P219+P223</f>
        <v>0</v>
      </c>
      <c r="R134" s="136">
        <f>R135+R189+R209+R219+R223</f>
        <v>3021.8677799999996</v>
      </c>
      <c r="T134" s="137">
        <f>T135+T189+T209+T219+T223</f>
        <v>0</v>
      </c>
      <c r="AR134" s="131" t="s">
        <v>84</v>
      </c>
      <c r="AT134" s="138" t="s">
        <v>75</v>
      </c>
      <c r="AU134" s="138" t="s">
        <v>76</v>
      </c>
      <c r="AY134" s="131" t="s">
        <v>125</v>
      </c>
      <c r="BK134" s="139">
        <f>BK135+BK189+BK209+BK219+BK223</f>
        <v>0</v>
      </c>
    </row>
    <row r="135" spans="2:65" s="11" customFormat="1" ht="22.8" customHeight="1">
      <c r="B135" s="130"/>
      <c r="D135" s="131" t="s">
        <v>75</v>
      </c>
      <c r="E135" s="140" t="s">
        <v>84</v>
      </c>
      <c r="F135" s="140" t="s">
        <v>126</v>
      </c>
      <c r="I135" s="133"/>
      <c r="J135" s="141">
        <f>BK135</f>
        <v>0</v>
      </c>
      <c r="L135" s="130"/>
      <c r="M135" s="135"/>
      <c r="P135" s="136">
        <f>SUM(P136:P188)</f>
        <v>0</v>
      </c>
      <c r="R135" s="136">
        <f>SUM(R136:R188)</f>
        <v>1.0500000000000001E-2</v>
      </c>
      <c r="T135" s="137">
        <f>SUM(T136:T188)</f>
        <v>0</v>
      </c>
      <c r="AR135" s="131" t="s">
        <v>84</v>
      </c>
      <c r="AT135" s="138" t="s">
        <v>75</v>
      </c>
      <c r="AU135" s="138" t="s">
        <v>84</v>
      </c>
      <c r="AY135" s="131" t="s">
        <v>125</v>
      </c>
      <c r="BK135" s="139">
        <f>SUM(BK136:BK188)</f>
        <v>0</v>
      </c>
    </row>
    <row r="136" spans="2:65" s="1" customFormat="1" ht="33" customHeight="1">
      <c r="B136" s="31"/>
      <c r="C136" s="142" t="s">
        <v>84</v>
      </c>
      <c r="D136" s="142" t="s">
        <v>127</v>
      </c>
      <c r="E136" s="143" t="s">
        <v>128</v>
      </c>
      <c r="F136" s="144" t="s">
        <v>129</v>
      </c>
      <c r="G136" s="145" t="s">
        <v>130</v>
      </c>
      <c r="H136" s="146">
        <v>679</v>
      </c>
      <c r="I136" s="147"/>
      <c r="J136" s="148">
        <f>ROUND(I136*H136,2)</f>
        <v>0</v>
      </c>
      <c r="K136" s="149"/>
      <c r="L136" s="31"/>
      <c r="M136" s="150" t="s">
        <v>1</v>
      </c>
      <c r="N136" s="113" t="s">
        <v>41</v>
      </c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AR136" s="153" t="s">
        <v>131</v>
      </c>
      <c r="AT136" s="153" t="s">
        <v>127</v>
      </c>
      <c r="AU136" s="153" t="s">
        <v>86</v>
      </c>
      <c r="AY136" s="16" t="s">
        <v>125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6" t="s">
        <v>84</v>
      </c>
      <c r="BK136" s="154">
        <f>ROUND(I136*H136,2)</f>
        <v>0</v>
      </c>
      <c r="BL136" s="16" t="s">
        <v>131</v>
      </c>
      <c r="BM136" s="153" t="s">
        <v>132</v>
      </c>
    </row>
    <row r="137" spans="2:65" s="1" customFormat="1" ht="19.2">
      <c r="B137" s="31"/>
      <c r="D137" s="155" t="s">
        <v>133</v>
      </c>
      <c r="F137" s="156" t="s">
        <v>134</v>
      </c>
      <c r="I137" s="115"/>
      <c r="L137" s="31"/>
      <c r="M137" s="157"/>
      <c r="T137" s="55"/>
      <c r="AT137" s="16" t="s">
        <v>133</v>
      </c>
      <c r="AU137" s="16" t="s">
        <v>86</v>
      </c>
    </row>
    <row r="138" spans="2:65" s="12" customFormat="1">
      <c r="B138" s="158"/>
      <c r="D138" s="155" t="s">
        <v>135</v>
      </c>
      <c r="E138" s="159" t="s">
        <v>1</v>
      </c>
      <c r="F138" s="160" t="s">
        <v>136</v>
      </c>
      <c r="H138" s="161">
        <v>346</v>
      </c>
      <c r="I138" s="162"/>
      <c r="L138" s="158"/>
      <c r="M138" s="163"/>
      <c r="T138" s="164"/>
      <c r="AT138" s="159" t="s">
        <v>135</v>
      </c>
      <c r="AU138" s="159" t="s">
        <v>86</v>
      </c>
      <c r="AV138" s="12" t="s">
        <v>86</v>
      </c>
      <c r="AW138" s="12" t="s">
        <v>32</v>
      </c>
      <c r="AX138" s="12" t="s">
        <v>76</v>
      </c>
      <c r="AY138" s="159" t="s">
        <v>125</v>
      </c>
    </row>
    <row r="139" spans="2:65" s="13" customFormat="1">
      <c r="B139" s="165"/>
      <c r="D139" s="155" t="s">
        <v>135</v>
      </c>
      <c r="E139" s="166" t="s">
        <v>1</v>
      </c>
      <c r="F139" s="167" t="s">
        <v>137</v>
      </c>
      <c r="H139" s="168">
        <v>346</v>
      </c>
      <c r="I139" s="169"/>
      <c r="L139" s="165"/>
      <c r="M139" s="170"/>
      <c r="T139" s="171"/>
      <c r="AT139" s="166" t="s">
        <v>135</v>
      </c>
      <c r="AU139" s="166" t="s">
        <v>86</v>
      </c>
      <c r="AV139" s="13" t="s">
        <v>138</v>
      </c>
      <c r="AW139" s="13" t="s">
        <v>32</v>
      </c>
      <c r="AX139" s="13" t="s">
        <v>76</v>
      </c>
      <c r="AY139" s="166" t="s">
        <v>125</v>
      </c>
    </row>
    <row r="140" spans="2:65" s="12" customFormat="1">
      <c r="B140" s="158"/>
      <c r="D140" s="155" t="s">
        <v>135</v>
      </c>
      <c r="E140" s="159" t="s">
        <v>1</v>
      </c>
      <c r="F140" s="160" t="s">
        <v>139</v>
      </c>
      <c r="H140" s="161">
        <v>64</v>
      </c>
      <c r="I140" s="162"/>
      <c r="L140" s="158"/>
      <c r="M140" s="163"/>
      <c r="T140" s="164"/>
      <c r="AT140" s="159" t="s">
        <v>135</v>
      </c>
      <c r="AU140" s="159" t="s">
        <v>86</v>
      </c>
      <c r="AV140" s="12" t="s">
        <v>86</v>
      </c>
      <c r="AW140" s="12" t="s">
        <v>32</v>
      </c>
      <c r="AX140" s="12" t="s">
        <v>76</v>
      </c>
      <c r="AY140" s="159" t="s">
        <v>125</v>
      </c>
    </row>
    <row r="141" spans="2:65" s="13" customFormat="1">
      <c r="B141" s="165"/>
      <c r="D141" s="155" t="s">
        <v>135</v>
      </c>
      <c r="E141" s="166" t="s">
        <v>1</v>
      </c>
      <c r="F141" s="167" t="s">
        <v>140</v>
      </c>
      <c r="H141" s="168">
        <v>64</v>
      </c>
      <c r="I141" s="169"/>
      <c r="L141" s="165"/>
      <c r="M141" s="170"/>
      <c r="T141" s="171"/>
      <c r="AT141" s="166" t="s">
        <v>135</v>
      </c>
      <c r="AU141" s="166" t="s">
        <v>86</v>
      </c>
      <c r="AV141" s="13" t="s">
        <v>138</v>
      </c>
      <c r="AW141" s="13" t="s">
        <v>32</v>
      </c>
      <c r="AX141" s="13" t="s">
        <v>76</v>
      </c>
      <c r="AY141" s="166" t="s">
        <v>125</v>
      </c>
    </row>
    <row r="142" spans="2:65" s="12" customFormat="1">
      <c r="B142" s="158"/>
      <c r="D142" s="155" t="s">
        <v>135</v>
      </c>
      <c r="E142" s="159" t="s">
        <v>1</v>
      </c>
      <c r="F142" s="160" t="s">
        <v>141</v>
      </c>
      <c r="H142" s="161">
        <v>33</v>
      </c>
      <c r="I142" s="162"/>
      <c r="L142" s="158"/>
      <c r="M142" s="163"/>
      <c r="T142" s="164"/>
      <c r="AT142" s="159" t="s">
        <v>135</v>
      </c>
      <c r="AU142" s="159" t="s">
        <v>86</v>
      </c>
      <c r="AV142" s="12" t="s">
        <v>86</v>
      </c>
      <c r="AW142" s="12" t="s">
        <v>32</v>
      </c>
      <c r="AX142" s="12" t="s">
        <v>76</v>
      </c>
      <c r="AY142" s="159" t="s">
        <v>125</v>
      </c>
    </row>
    <row r="143" spans="2:65" s="13" customFormat="1">
      <c r="B143" s="165"/>
      <c r="D143" s="155" t="s">
        <v>135</v>
      </c>
      <c r="E143" s="166" t="s">
        <v>1</v>
      </c>
      <c r="F143" s="167" t="s">
        <v>142</v>
      </c>
      <c r="H143" s="168">
        <v>33</v>
      </c>
      <c r="I143" s="169"/>
      <c r="L143" s="165"/>
      <c r="M143" s="170"/>
      <c r="T143" s="171"/>
      <c r="AT143" s="166" t="s">
        <v>135</v>
      </c>
      <c r="AU143" s="166" t="s">
        <v>86</v>
      </c>
      <c r="AV143" s="13" t="s">
        <v>138</v>
      </c>
      <c r="AW143" s="13" t="s">
        <v>32</v>
      </c>
      <c r="AX143" s="13" t="s">
        <v>76</v>
      </c>
      <c r="AY143" s="166" t="s">
        <v>125</v>
      </c>
    </row>
    <row r="144" spans="2:65" s="12" customFormat="1">
      <c r="B144" s="158"/>
      <c r="D144" s="155" t="s">
        <v>135</v>
      </c>
      <c r="E144" s="159" t="s">
        <v>1</v>
      </c>
      <c r="F144" s="160" t="s">
        <v>143</v>
      </c>
      <c r="H144" s="161">
        <v>236</v>
      </c>
      <c r="I144" s="162"/>
      <c r="L144" s="158"/>
      <c r="M144" s="163"/>
      <c r="T144" s="164"/>
      <c r="AT144" s="159" t="s">
        <v>135</v>
      </c>
      <c r="AU144" s="159" t="s">
        <v>86</v>
      </c>
      <c r="AV144" s="12" t="s">
        <v>86</v>
      </c>
      <c r="AW144" s="12" t="s">
        <v>32</v>
      </c>
      <c r="AX144" s="12" t="s">
        <v>76</v>
      </c>
      <c r="AY144" s="159" t="s">
        <v>125</v>
      </c>
    </row>
    <row r="145" spans="2:65" s="13" customFormat="1">
      <c r="B145" s="165"/>
      <c r="D145" s="155" t="s">
        <v>135</v>
      </c>
      <c r="E145" s="166" t="s">
        <v>1</v>
      </c>
      <c r="F145" s="167" t="s">
        <v>144</v>
      </c>
      <c r="H145" s="168">
        <v>236</v>
      </c>
      <c r="I145" s="169"/>
      <c r="L145" s="165"/>
      <c r="M145" s="170"/>
      <c r="T145" s="171"/>
      <c r="AT145" s="166" t="s">
        <v>135</v>
      </c>
      <c r="AU145" s="166" t="s">
        <v>86</v>
      </c>
      <c r="AV145" s="13" t="s">
        <v>138</v>
      </c>
      <c r="AW145" s="13" t="s">
        <v>32</v>
      </c>
      <c r="AX145" s="13" t="s">
        <v>76</v>
      </c>
      <c r="AY145" s="166" t="s">
        <v>125</v>
      </c>
    </row>
    <row r="146" spans="2:65" s="14" customFormat="1">
      <c r="B146" s="172"/>
      <c r="D146" s="155" t="s">
        <v>135</v>
      </c>
      <c r="E146" s="173" t="s">
        <v>1</v>
      </c>
      <c r="F146" s="174" t="s">
        <v>145</v>
      </c>
      <c r="H146" s="175">
        <v>679</v>
      </c>
      <c r="I146" s="176"/>
      <c r="L146" s="172"/>
      <c r="M146" s="177"/>
      <c r="T146" s="178"/>
      <c r="AT146" s="173" t="s">
        <v>135</v>
      </c>
      <c r="AU146" s="173" t="s">
        <v>86</v>
      </c>
      <c r="AV146" s="14" t="s">
        <v>131</v>
      </c>
      <c r="AW146" s="14" t="s">
        <v>32</v>
      </c>
      <c r="AX146" s="14" t="s">
        <v>84</v>
      </c>
      <c r="AY146" s="173" t="s">
        <v>125</v>
      </c>
    </row>
    <row r="147" spans="2:65" s="1" customFormat="1" ht="37.799999999999997" customHeight="1">
      <c r="B147" s="31"/>
      <c r="C147" s="142" t="s">
        <v>86</v>
      </c>
      <c r="D147" s="142" t="s">
        <v>127</v>
      </c>
      <c r="E147" s="143" t="s">
        <v>146</v>
      </c>
      <c r="F147" s="144" t="s">
        <v>147</v>
      </c>
      <c r="G147" s="145" t="s">
        <v>130</v>
      </c>
      <c r="H147" s="146">
        <v>763</v>
      </c>
      <c r="I147" s="147"/>
      <c r="J147" s="148">
        <f>ROUND(I147*H147,2)</f>
        <v>0</v>
      </c>
      <c r="K147" s="149"/>
      <c r="L147" s="31"/>
      <c r="M147" s="150" t="s">
        <v>1</v>
      </c>
      <c r="N147" s="113" t="s">
        <v>41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AR147" s="153" t="s">
        <v>131</v>
      </c>
      <c r="AT147" s="153" t="s">
        <v>127</v>
      </c>
      <c r="AU147" s="153" t="s">
        <v>86</v>
      </c>
      <c r="AY147" s="16" t="s">
        <v>125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6" t="s">
        <v>84</v>
      </c>
      <c r="BK147" s="154">
        <f>ROUND(I147*H147,2)</f>
        <v>0</v>
      </c>
      <c r="BL147" s="16" t="s">
        <v>131</v>
      </c>
      <c r="BM147" s="153" t="s">
        <v>148</v>
      </c>
    </row>
    <row r="148" spans="2:65" s="1" customFormat="1" ht="38.4">
      <c r="B148" s="31"/>
      <c r="D148" s="155" t="s">
        <v>133</v>
      </c>
      <c r="F148" s="156" t="s">
        <v>149</v>
      </c>
      <c r="I148" s="115"/>
      <c r="L148" s="31"/>
      <c r="M148" s="157"/>
      <c r="T148" s="55"/>
      <c r="AT148" s="16" t="s">
        <v>133</v>
      </c>
      <c r="AU148" s="16" t="s">
        <v>86</v>
      </c>
    </row>
    <row r="149" spans="2:65" s="12" customFormat="1">
      <c r="B149" s="158"/>
      <c r="D149" s="155" t="s">
        <v>135</v>
      </c>
      <c r="E149" s="159" t="s">
        <v>1</v>
      </c>
      <c r="F149" s="160" t="s">
        <v>150</v>
      </c>
      <c r="H149" s="161">
        <v>763</v>
      </c>
      <c r="I149" s="162"/>
      <c r="L149" s="158"/>
      <c r="M149" s="163"/>
      <c r="T149" s="164"/>
      <c r="AT149" s="159" t="s">
        <v>135</v>
      </c>
      <c r="AU149" s="159" t="s">
        <v>86</v>
      </c>
      <c r="AV149" s="12" t="s">
        <v>86</v>
      </c>
      <c r="AW149" s="12" t="s">
        <v>32</v>
      </c>
      <c r="AX149" s="12" t="s">
        <v>76</v>
      </c>
      <c r="AY149" s="159" t="s">
        <v>125</v>
      </c>
    </row>
    <row r="150" spans="2:65" s="13" customFormat="1" ht="20.399999999999999">
      <c r="B150" s="165"/>
      <c r="D150" s="155" t="s">
        <v>135</v>
      </c>
      <c r="E150" s="166" t="s">
        <v>1</v>
      </c>
      <c r="F150" s="167" t="s">
        <v>151</v>
      </c>
      <c r="H150" s="168">
        <v>763</v>
      </c>
      <c r="I150" s="169"/>
      <c r="L150" s="165"/>
      <c r="M150" s="170"/>
      <c r="T150" s="171"/>
      <c r="AT150" s="166" t="s">
        <v>135</v>
      </c>
      <c r="AU150" s="166" t="s">
        <v>86</v>
      </c>
      <c r="AV150" s="13" t="s">
        <v>138</v>
      </c>
      <c r="AW150" s="13" t="s">
        <v>32</v>
      </c>
      <c r="AX150" s="13" t="s">
        <v>76</v>
      </c>
      <c r="AY150" s="166" t="s">
        <v>125</v>
      </c>
    </row>
    <row r="151" spans="2:65" s="14" customFormat="1">
      <c r="B151" s="172"/>
      <c r="D151" s="155" t="s">
        <v>135</v>
      </c>
      <c r="E151" s="173" t="s">
        <v>1</v>
      </c>
      <c r="F151" s="174" t="s">
        <v>145</v>
      </c>
      <c r="H151" s="175">
        <v>763</v>
      </c>
      <c r="I151" s="176"/>
      <c r="L151" s="172"/>
      <c r="M151" s="177"/>
      <c r="T151" s="178"/>
      <c r="AT151" s="173" t="s">
        <v>135</v>
      </c>
      <c r="AU151" s="173" t="s">
        <v>86</v>
      </c>
      <c r="AV151" s="14" t="s">
        <v>131</v>
      </c>
      <c r="AW151" s="14" t="s">
        <v>32</v>
      </c>
      <c r="AX151" s="14" t="s">
        <v>84</v>
      </c>
      <c r="AY151" s="173" t="s">
        <v>125</v>
      </c>
    </row>
    <row r="152" spans="2:65" s="1" customFormat="1" ht="37.799999999999997" customHeight="1">
      <c r="B152" s="31"/>
      <c r="C152" s="142" t="s">
        <v>138</v>
      </c>
      <c r="D152" s="142" t="s">
        <v>127</v>
      </c>
      <c r="E152" s="143" t="s">
        <v>152</v>
      </c>
      <c r="F152" s="144" t="s">
        <v>153</v>
      </c>
      <c r="G152" s="145" t="s">
        <v>130</v>
      </c>
      <c r="H152" s="146">
        <v>595</v>
      </c>
      <c r="I152" s="147"/>
      <c r="J152" s="148">
        <f>ROUND(I152*H152,2)</f>
        <v>0</v>
      </c>
      <c r="K152" s="149"/>
      <c r="L152" s="31"/>
      <c r="M152" s="150" t="s">
        <v>1</v>
      </c>
      <c r="N152" s="113" t="s">
        <v>41</v>
      </c>
      <c r="P152" s="151">
        <f>O152*H152</f>
        <v>0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AR152" s="153" t="s">
        <v>131</v>
      </c>
      <c r="AT152" s="153" t="s">
        <v>127</v>
      </c>
      <c r="AU152" s="153" t="s">
        <v>86</v>
      </c>
      <c r="AY152" s="16" t="s">
        <v>125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6" t="s">
        <v>84</v>
      </c>
      <c r="BK152" s="154">
        <f>ROUND(I152*H152,2)</f>
        <v>0</v>
      </c>
      <c r="BL152" s="16" t="s">
        <v>131</v>
      </c>
      <c r="BM152" s="153" t="s">
        <v>154</v>
      </c>
    </row>
    <row r="153" spans="2:65" s="1" customFormat="1" ht="38.4">
      <c r="B153" s="31"/>
      <c r="D153" s="155" t="s">
        <v>133</v>
      </c>
      <c r="F153" s="156" t="s">
        <v>155</v>
      </c>
      <c r="I153" s="115"/>
      <c r="L153" s="31"/>
      <c r="M153" s="157"/>
      <c r="T153" s="55"/>
      <c r="AT153" s="16" t="s">
        <v>133</v>
      </c>
      <c r="AU153" s="16" t="s">
        <v>86</v>
      </c>
    </row>
    <row r="154" spans="2:65" s="12" customFormat="1">
      <c r="B154" s="158"/>
      <c r="D154" s="155" t="s">
        <v>135</v>
      </c>
      <c r="E154" s="159" t="s">
        <v>1</v>
      </c>
      <c r="F154" s="160" t="s">
        <v>156</v>
      </c>
      <c r="H154" s="161">
        <v>595</v>
      </c>
      <c r="I154" s="162"/>
      <c r="L154" s="158"/>
      <c r="M154" s="163"/>
      <c r="T154" s="164"/>
      <c r="AT154" s="159" t="s">
        <v>135</v>
      </c>
      <c r="AU154" s="159" t="s">
        <v>86</v>
      </c>
      <c r="AV154" s="12" t="s">
        <v>86</v>
      </c>
      <c r="AW154" s="12" t="s">
        <v>32</v>
      </c>
      <c r="AX154" s="12" t="s">
        <v>76</v>
      </c>
      <c r="AY154" s="159" t="s">
        <v>125</v>
      </c>
    </row>
    <row r="155" spans="2:65" s="13" customFormat="1" ht="30.6">
      <c r="B155" s="165"/>
      <c r="D155" s="155" t="s">
        <v>135</v>
      </c>
      <c r="E155" s="166" t="s">
        <v>1</v>
      </c>
      <c r="F155" s="167" t="s">
        <v>157</v>
      </c>
      <c r="H155" s="168">
        <v>595</v>
      </c>
      <c r="I155" s="169"/>
      <c r="L155" s="165"/>
      <c r="M155" s="170"/>
      <c r="T155" s="171"/>
      <c r="AT155" s="166" t="s">
        <v>135</v>
      </c>
      <c r="AU155" s="166" t="s">
        <v>86</v>
      </c>
      <c r="AV155" s="13" t="s">
        <v>138</v>
      </c>
      <c r="AW155" s="13" t="s">
        <v>32</v>
      </c>
      <c r="AX155" s="13" t="s">
        <v>84</v>
      </c>
      <c r="AY155" s="166" t="s">
        <v>125</v>
      </c>
    </row>
    <row r="156" spans="2:65" s="1" customFormat="1" ht="37.799999999999997" customHeight="1">
      <c r="B156" s="31"/>
      <c r="C156" s="142" t="s">
        <v>131</v>
      </c>
      <c r="D156" s="142" t="s">
        <v>127</v>
      </c>
      <c r="E156" s="143" t="s">
        <v>158</v>
      </c>
      <c r="F156" s="144" t="s">
        <v>159</v>
      </c>
      <c r="G156" s="145" t="s">
        <v>130</v>
      </c>
      <c r="H156" s="146">
        <v>1190</v>
      </c>
      <c r="I156" s="147"/>
      <c r="J156" s="148">
        <f>ROUND(I156*H156,2)</f>
        <v>0</v>
      </c>
      <c r="K156" s="149"/>
      <c r="L156" s="31"/>
      <c r="M156" s="150" t="s">
        <v>1</v>
      </c>
      <c r="N156" s="113" t="s">
        <v>41</v>
      </c>
      <c r="P156" s="151">
        <f>O156*H156</f>
        <v>0</v>
      </c>
      <c r="Q156" s="151">
        <v>0</v>
      </c>
      <c r="R156" s="151">
        <f>Q156*H156</f>
        <v>0</v>
      </c>
      <c r="S156" s="151">
        <v>0</v>
      </c>
      <c r="T156" s="152">
        <f>S156*H156</f>
        <v>0</v>
      </c>
      <c r="AR156" s="153" t="s">
        <v>131</v>
      </c>
      <c r="AT156" s="153" t="s">
        <v>127</v>
      </c>
      <c r="AU156" s="153" t="s">
        <v>86</v>
      </c>
      <c r="AY156" s="16" t="s">
        <v>125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6" t="s">
        <v>84</v>
      </c>
      <c r="BK156" s="154">
        <f>ROUND(I156*H156,2)</f>
        <v>0</v>
      </c>
      <c r="BL156" s="16" t="s">
        <v>131</v>
      </c>
      <c r="BM156" s="153" t="s">
        <v>160</v>
      </c>
    </row>
    <row r="157" spans="2:65" s="1" customFormat="1" ht="48">
      <c r="B157" s="31"/>
      <c r="D157" s="155" t="s">
        <v>133</v>
      </c>
      <c r="F157" s="156" t="s">
        <v>161</v>
      </c>
      <c r="I157" s="115"/>
      <c r="L157" s="31"/>
      <c r="M157" s="157"/>
      <c r="T157" s="55"/>
      <c r="AT157" s="16" t="s">
        <v>133</v>
      </c>
      <c r="AU157" s="16" t="s">
        <v>86</v>
      </c>
    </row>
    <row r="158" spans="2:65" s="12" customFormat="1">
      <c r="B158" s="158"/>
      <c r="D158" s="155" t="s">
        <v>135</v>
      </c>
      <c r="E158" s="159" t="s">
        <v>1</v>
      </c>
      <c r="F158" s="160" t="s">
        <v>162</v>
      </c>
      <c r="H158" s="161">
        <v>1190</v>
      </c>
      <c r="I158" s="162"/>
      <c r="L158" s="158"/>
      <c r="M158" s="163"/>
      <c r="T158" s="164"/>
      <c r="AT158" s="159" t="s">
        <v>135</v>
      </c>
      <c r="AU158" s="159" t="s">
        <v>86</v>
      </c>
      <c r="AV158" s="12" t="s">
        <v>86</v>
      </c>
      <c r="AW158" s="12" t="s">
        <v>32</v>
      </c>
      <c r="AX158" s="12" t="s">
        <v>76</v>
      </c>
      <c r="AY158" s="159" t="s">
        <v>125</v>
      </c>
    </row>
    <row r="159" spans="2:65" s="13" customFormat="1">
      <c r="B159" s="165"/>
      <c r="D159" s="155" t="s">
        <v>135</v>
      </c>
      <c r="E159" s="166" t="s">
        <v>1</v>
      </c>
      <c r="F159" s="167" t="s">
        <v>163</v>
      </c>
      <c r="H159" s="168">
        <v>1190</v>
      </c>
      <c r="I159" s="169"/>
      <c r="L159" s="165"/>
      <c r="M159" s="170"/>
      <c r="T159" s="171"/>
      <c r="AT159" s="166" t="s">
        <v>135</v>
      </c>
      <c r="AU159" s="166" t="s">
        <v>86</v>
      </c>
      <c r="AV159" s="13" t="s">
        <v>138</v>
      </c>
      <c r="AW159" s="13" t="s">
        <v>32</v>
      </c>
      <c r="AX159" s="13" t="s">
        <v>84</v>
      </c>
      <c r="AY159" s="166" t="s">
        <v>125</v>
      </c>
    </row>
    <row r="160" spans="2:65" s="1" customFormat="1" ht="24.15" customHeight="1">
      <c r="B160" s="31"/>
      <c r="C160" s="142" t="s">
        <v>164</v>
      </c>
      <c r="D160" s="142" t="s">
        <v>127</v>
      </c>
      <c r="E160" s="143" t="s">
        <v>165</v>
      </c>
      <c r="F160" s="144" t="s">
        <v>166</v>
      </c>
      <c r="G160" s="145" t="s">
        <v>130</v>
      </c>
      <c r="H160" s="146">
        <v>763</v>
      </c>
      <c r="I160" s="147"/>
      <c r="J160" s="148">
        <f>ROUND(I160*H160,2)</f>
        <v>0</v>
      </c>
      <c r="K160" s="149"/>
      <c r="L160" s="31"/>
      <c r="M160" s="150" t="s">
        <v>1</v>
      </c>
      <c r="N160" s="113" t="s">
        <v>41</v>
      </c>
      <c r="P160" s="151">
        <f>O160*H160</f>
        <v>0</v>
      </c>
      <c r="Q160" s="151">
        <v>0</v>
      </c>
      <c r="R160" s="151">
        <f>Q160*H160</f>
        <v>0</v>
      </c>
      <c r="S160" s="151">
        <v>0</v>
      </c>
      <c r="T160" s="152">
        <f>S160*H160</f>
        <v>0</v>
      </c>
      <c r="AR160" s="153" t="s">
        <v>131</v>
      </c>
      <c r="AT160" s="153" t="s">
        <v>127</v>
      </c>
      <c r="AU160" s="153" t="s">
        <v>86</v>
      </c>
      <c r="AY160" s="16" t="s">
        <v>125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6" t="s">
        <v>84</v>
      </c>
      <c r="BK160" s="154">
        <f>ROUND(I160*H160,2)</f>
        <v>0</v>
      </c>
      <c r="BL160" s="16" t="s">
        <v>131</v>
      </c>
      <c r="BM160" s="153" t="s">
        <v>167</v>
      </c>
    </row>
    <row r="161" spans="2:65" s="1" customFormat="1" ht="28.8">
      <c r="B161" s="31"/>
      <c r="D161" s="155" t="s">
        <v>133</v>
      </c>
      <c r="F161" s="156" t="s">
        <v>168</v>
      </c>
      <c r="I161" s="115"/>
      <c r="L161" s="31"/>
      <c r="M161" s="157"/>
      <c r="T161" s="55"/>
      <c r="AT161" s="16" t="s">
        <v>133</v>
      </c>
      <c r="AU161" s="16" t="s">
        <v>86</v>
      </c>
    </row>
    <row r="162" spans="2:65" s="12" customFormat="1">
      <c r="B162" s="158"/>
      <c r="D162" s="155" t="s">
        <v>135</v>
      </c>
      <c r="E162" s="159" t="s">
        <v>1</v>
      </c>
      <c r="F162" s="160" t="s">
        <v>150</v>
      </c>
      <c r="H162" s="161">
        <v>763</v>
      </c>
      <c r="I162" s="162"/>
      <c r="L162" s="158"/>
      <c r="M162" s="163"/>
      <c r="T162" s="164"/>
      <c r="AT162" s="159" t="s">
        <v>135</v>
      </c>
      <c r="AU162" s="159" t="s">
        <v>86</v>
      </c>
      <c r="AV162" s="12" t="s">
        <v>86</v>
      </c>
      <c r="AW162" s="12" t="s">
        <v>32</v>
      </c>
      <c r="AX162" s="12" t="s">
        <v>76</v>
      </c>
      <c r="AY162" s="159" t="s">
        <v>125</v>
      </c>
    </row>
    <row r="163" spans="2:65" s="13" customFormat="1" ht="20.399999999999999">
      <c r="B163" s="165"/>
      <c r="D163" s="155" t="s">
        <v>135</v>
      </c>
      <c r="E163" s="166" t="s">
        <v>1</v>
      </c>
      <c r="F163" s="167" t="s">
        <v>169</v>
      </c>
      <c r="H163" s="168">
        <v>763</v>
      </c>
      <c r="I163" s="169"/>
      <c r="L163" s="165"/>
      <c r="M163" s="170"/>
      <c r="T163" s="171"/>
      <c r="AT163" s="166" t="s">
        <v>135</v>
      </c>
      <c r="AU163" s="166" t="s">
        <v>86</v>
      </c>
      <c r="AV163" s="13" t="s">
        <v>138</v>
      </c>
      <c r="AW163" s="13" t="s">
        <v>32</v>
      </c>
      <c r="AX163" s="13" t="s">
        <v>76</v>
      </c>
      <c r="AY163" s="166" t="s">
        <v>125</v>
      </c>
    </row>
    <row r="164" spans="2:65" s="14" customFormat="1">
      <c r="B164" s="172"/>
      <c r="D164" s="155" t="s">
        <v>135</v>
      </c>
      <c r="E164" s="173" t="s">
        <v>1</v>
      </c>
      <c r="F164" s="174" t="s">
        <v>145</v>
      </c>
      <c r="H164" s="175">
        <v>763</v>
      </c>
      <c r="I164" s="176"/>
      <c r="L164" s="172"/>
      <c r="M164" s="177"/>
      <c r="T164" s="178"/>
      <c r="AT164" s="173" t="s">
        <v>135</v>
      </c>
      <c r="AU164" s="173" t="s">
        <v>86</v>
      </c>
      <c r="AV164" s="14" t="s">
        <v>131</v>
      </c>
      <c r="AW164" s="14" t="s">
        <v>32</v>
      </c>
      <c r="AX164" s="14" t="s">
        <v>84</v>
      </c>
      <c r="AY164" s="173" t="s">
        <v>125</v>
      </c>
    </row>
    <row r="165" spans="2:65" s="1" customFormat="1" ht="24.15" customHeight="1">
      <c r="B165" s="31"/>
      <c r="C165" s="142" t="s">
        <v>170</v>
      </c>
      <c r="D165" s="142" t="s">
        <v>127</v>
      </c>
      <c r="E165" s="143" t="s">
        <v>171</v>
      </c>
      <c r="F165" s="144" t="s">
        <v>172</v>
      </c>
      <c r="G165" s="145" t="s">
        <v>130</v>
      </c>
      <c r="H165" s="146">
        <v>84</v>
      </c>
      <c r="I165" s="147"/>
      <c r="J165" s="148">
        <f>ROUND(I165*H165,2)</f>
        <v>0</v>
      </c>
      <c r="K165" s="149"/>
      <c r="L165" s="31"/>
      <c r="M165" s="150" t="s">
        <v>1</v>
      </c>
      <c r="N165" s="113" t="s">
        <v>41</v>
      </c>
      <c r="P165" s="151">
        <f>O165*H165</f>
        <v>0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AR165" s="153" t="s">
        <v>131</v>
      </c>
      <c r="AT165" s="153" t="s">
        <v>127</v>
      </c>
      <c r="AU165" s="153" t="s">
        <v>86</v>
      </c>
      <c r="AY165" s="16" t="s">
        <v>125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6" t="s">
        <v>84</v>
      </c>
      <c r="BK165" s="154">
        <f>ROUND(I165*H165,2)</f>
        <v>0</v>
      </c>
      <c r="BL165" s="16" t="s">
        <v>131</v>
      </c>
      <c r="BM165" s="153" t="s">
        <v>173</v>
      </c>
    </row>
    <row r="166" spans="2:65" s="1" customFormat="1" ht="28.8">
      <c r="B166" s="31"/>
      <c r="D166" s="155" t="s">
        <v>133</v>
      </c>
      <c r="F166" s="156" t="s">
        <v>174</v>
      </c>
      <c r="I166" s="115"/>
      <c r="L166" s="31"/>
      <c r="M166" s="157"/>
      <c r="T166" s="55"/>
      <c r="AT166" s="16" t="s">
        <v>133</v>
      </c>
      <c r="AU166" s="16" t="s">
        <v>86</v>
      </c>
    </row>
    <row r="167" spans="2:65" s="12" customFormat="1">
      <c r="B167" s="158"/>
      <c r="D167" s="155" t="s">
        <v>135</v>
      </c>
      <c r="E167" s="159" t="s">
        <v>1</v>
      </c>
      <c r="F167" s="160" t="s">
        <v>175</v>
      </c>
      <c r="H167" s="161">
        <v>84</v>
      </c>
      <c r="I167" s="162"/>
      <c r="L167" s="158"/>
      <c r="M167" s="163"/>
      <c r="T167" s="164"/>
      <c r="AT167" s="159" t="s">
        <v>135</v>
      </c>
      <c r="AU167" s="159" t="s">
        <v>86</v>
      </c>
      <c r="AV167" s="12" t="s">
        <v>86</v>
      </c>
      <c r="AW167" s="12" t="s">
        <v>32</v>
      </c>
      <c r="AX167" s="12" t="s">
        <v>76</v>
      </c>
      <c r="AY167" s="159" t="s">
        <v>125</v>
      </c>
    </row>
    <row r="168" spans="2:65" s="13" customFormat="1" ht="20.399999999999999">
      <c r="B168" s="165"/>
      <c r="D168" s="155" t="s">
        <v>135</v>
      </c>
      <c r="E168" s="166" t="s">
        <v>1</v>
      </c>
      <c r="F168" s="167" t="s">
        <v>176</v>
      </c>
      <c r="H168" s="168">
        <v>84</v>
      </c>
      <c r="I168" s="169"/>
      <c r="L168" s="165"/>
      <c r="M168" s="170"/>
      <c r="T168" s="171"/>
      <c r="AT168" s="166" t="s">
        <v>135</v>
      </c>
      <c r="AU168" s="166" t="s">
        <v>86</v>
      </c>
      <c r="AV168" s="13" t="s">
        <v>138</v>
      </c>
      <c r="AW168" s="13" t="s">
        <v>32</v>
      </c>
      <c r="AX168" s="13" t="s">
        <v>84</v>
      </c>
      <c r="AY168" s="166" t="s">
        <v>125</v>
      </c>
    </row>
    <row r="169" spans="2:65" s="1" customFormat="1" ht="24.15" customHeight="1">
      <c r="B169" s="31"/>
      <c r="C169" s="142" t="s">
        <v>177</v>
      </c>
      <c r="D169" s="142" t="s">
        <v>127</v>
      </c>
      <c r="E169" s="143" t="s">
        <v>178</v>
      </c>
      <c r="F169" s="144" t="s">
        <v>179</v>
      </c>
      <c r="G169" s="145" t="s">
        <v>180</v>
      </c>
      <c r="H169" s="146">
        <v>420</v>
      </c>
      <c r="I169" s="147"/>
      <c r="J169" s="148">
        <f>ROUND(I169*H169,2)</f>
        <v>0</v>
      </c>
      <c r="K169" s="149"/>
      <c r="L169" s="31"/>
      <c r="M169" s="150" t="s">
        <v>1</v>
      </c>
      <c r="N169" s="113" t="s">
        <v>41</v>
      </c>
      <c r="P169" s="151">
        <f>O169*H169</f>
        <v>0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AR169" s="153" t="s">
        <v>131</v>
      </c>
      <c r="AT169" s="153" t="s">
        <v>127</v>
      </c>
      <c r="AU169" s="153" t="s">
        <v>86</v>
      </c>
      <c r="AY169" s="16" t="s">
        <v>125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6" t="s">
        <v>84</v>
      </c>
      <c r="BK169" s="154">
        <f>ROUND(I169*H169,2)</f>
        <v>0</v>
      </c>
      <c r="BL169" s="16" t="s">
        <v>131</v>
      </c>
      <c r="BM169" s="153" t="s">
        <v>181</v>
      </c>
    </row>
    <row r="170" spans="2:65" s="1" customFormat="1" ht="28.8">
      <c r="B170" s="31"/>
      <c r="D170" s="155" t="s">
        <v>133</v>
      </c>
      <c r="F170" s="156" t="s">
        <v>182</v>
      </c>
      <c r="I170" s="115"/>
      <c r="L170" s="31"/>
      <c r="M170" s="157"/>
      <c r="T170" s="55"/>
      <c r="AT170" s="16" t="s">
        <v>133</v>
      </c>
      <c r="AU170" s="16" t="s">
        <v>86</v>
      </c>
    </row>
    <row r="171" spans="2:65" s="12" customFormat="1">
      <c r="B171" s="158"/>
      <c r="D171" s="155" t="s">
        <v>135</v>
      </c>
      <c r="E171" s="159" t="s">
        <v>1</v>
      </c>
      <c r="F171" s="160" t="s">
        <v>183</v>
      </c>
      <c r="H171" s="161">
        <v>420</v>
      </c>
      <c r="I171" s="162"/>
      <c r="L171" s="158"/>
      <c r="M171" s="163"/>
      <c r="T171" s="164"/>
      <c r="AT171" s="159" t="s">
        <v>135</v>
      </c>
      <c r="AU171" s="159" t="s">
        <v>86</v>
      </c>
      <c r="AV171" s="12" t="s">
        <v>86</v>
      </c>
      <c r="AW171" s="12" t="s">
        <v>32</v>
      </c>
      <c r="AX171" s="12" t="s">
        <v>76</v>
      </c>
      <c r="AY171" s="159" t="s">
        <v>125</v>
      </c>
    </row>
    <row r="172" spans="2:65" s="13" customFormat="1">
      <c r="B172" s="165"/>
      <c r="D172" s="155" t="s">
        <v>135</v>
      </c>
      <c r="E172" s="166" t="s">
        <v>1</v>
      </c>
      <c r="F172" s="167" t="s">
        <v>184</v>
      </c>
      <c r="H172" s="168">
        <v>420</v>
      </c>
      <c r="I172" s="169"/>
      <c r="L172" s="165"/>
      <c r="M172" s="170"/>
      <c r="T172" s="171"/>
      <c r="AT172" s="166" t="s">
        <v>135</v>
      </c>
      <c r="AU172" s="166" t="s">
        <v>86</v>
      </c>
      <c r="AV172" s="13" t="s">
        <v>138</v>
      </c>
      <c r="AW172" s="13" t="s">
        <v>32</v>
      </c>
      <c r="AX172" s="13" t="s">
        <v>84</v>
      </c>
      <c r="AY172" s="166" t="s">
        <v>125</v>
      </c>
    </row>
    <row r="173" spans="2:65" s="1" customFormat="1" ht="24.15" customHeight="1">
      <c r="B173" s="31"/>
      <c r="C173" s="142" t="s">
        <v>185</v>
      </c>
      <c r="D173" s="142" t="s">
        <v>127</v>
      </c>
      <c r="E173" s="143" t="s">
        <v>186</v>
      </c>
      <c r="F173" s="144" t="s">
        <v>187</v>
      </c>
      <c r="G173" s="145" t="s">
        <v>180</v>
      </c>
      <c r="H173" s="146">
        <v>1790</v>
      </c>
      <c r="I173" s="147"/>
      <c r="J173" s="148">
        <f>ROUND(I173*H173,2)</f>
        <v>0</v>
      </c>
      <c r="K173" s="149"/>
      <c r="L173" s="31"/>
      <c r="M173" s="150" t="s">
        <v>1</v>
      </c>
      <c r="N173" s="113" t="s">
        <v>41</v>
      </c>
      <c r="P173" s="151">
        <f>O173*H173</f>
        <v>0</v>
      </c>
      <c r="Q173" s="151">
        <v>0</v>
      </c>
      <c r="R173" s="151">
        <f>Q173*H173</f>
        <v>0</v>
      </c>
      <c r="S173" s="151">
        <v>0</v>
      </c>
      <c r="T173" s="152">
        <f>S173*H173</f>
        <v>0</v>
      </c>
      <c r="AR173" s="153" t="s">
        <v>131</v>
      </c>
      <c r="AT173" s="153" t="s">
        <v>127</v>
      </c>
      <c r="AU173" s="153" t="s">
        <v>86</v>
      </c>
      <c r="AY173" s="16" t="s">
        <v>125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6" t="s">
        <v>84</v>
      </c>
      <c r="BK173" s="154">
        <f>ROUND(I173*H173,2)</f>
        <v>0</v>
      </c>
      <c r="BL173" s="16" t="s">
        <v>131</v>
      </c>
      <c r="BM173" s="153" t="s">
        <v>188</v>
      </c>
    </row>
    <row r="174" spans="2:65" s="1" customFormat="1" ht="28.8">
      <c r="B174" s="31"/>
      <c r="D174" s="155" t="s">
        <v>133</v>
      </c>
      <c r="F174" s="156" t="s">
        <v>189</v>
      </c>
      <c r="I174" s="115"/>
      <c r="L174" s="31"/>
      <c r="M174" s="157"/>
      <c r="T174" s="55"/>
      <c r="AT174" s="16" t="s">
        <v>133</v>
      </c>
      <c r="AU174" s="16" t="s">
        <v>86</v>
      </c>
    </row>
    <row r="175" spans="2:65" s="12" customFormat="1">
      <c r="B175" s="158"/>
      <c r="D175" s="155" t="s">
        <v>135</v>
      </c>
      <c r="E175" s="159" t="s">
        <v>1</v>
      </c>
      <c r="F175" s="160" t="s">
        <v>190</v>
      </c>
      <c r="H175" s="161">
        <v>1790</v>
      </c>
      <c r="I175" s="162"/>
      <c r="L175" s="158"/>
      <c r="M175" s="163"/>
      <c r="T175" s="164"/>
      <c r="AT175" s="159" t="s">
        <v>135</v>
      </c>
      <c r="AU175" s="159" t="s">
        <v>86</v>
      </c>
      <c r="AV175" s="12" t="s">
        <v>86</v>
      </c>
      <c r="AW175" s="12" t="s">
        <v>32</v>
      </c>
      <c r="AX175" s="12" t="s">
        <v>76</v>
      </c>
      <c r="AY175" s="159" t="s">
        <v>125</v>
      </c>
    </row>
    <row r="176" spans="2:65" s="13" customFormat="1">
      <c r="B176" s="165"/>
      <c r="D176" s="155" t="s">
        <v>135</v>
      </c>
      <c r="E176" s="166" t="s">
        <v>1</v>
      </c>
      <c r="F176" s="167" t="s">
        <v>191</v>
      </c>
      <c r="H176" s="168">
        <v>1790</v>
      </c>
      <c r="I176" s="169"/>
      <c r="L176" s="165"/>
      <c r="M176" s="170"/>
      <c r="T176" s="171"/>
      <c r="AT176" s="166" t="s">
        <v>135</v>
      </c>
      <c r="AU176" s="166" t="s">
        <v>86</v>
      </c>
      <c r="AV176" s="13" t="s">
        <v>138</v>
      </c>
      <c r="AW176" s="13" t="s">
        <v>32</v>
      </c>
      <c r="AX176" s="13" t="s">
        <v>84</v>
      </c>
      <c r="AY176" s="166" t="s">
        <v>125</v>
      </c>
    </row>
    <row r="177" spans="2:65" s="1" customFormat="1" ht="16.5" customHeight="1">
      <c r="B177" s="31"/>
      <c r="C177" s="179" t="s">
        <v>192</v>
      </c>
      <c r="D177" s="179" t="s">
        <v>193</v>
      </c>
      <c r="E177" s="180" t="s">
        <v>194</v>
      </c>
      <c r="F177" s="181" t="s">
        <v>195</v>
      </c>
      <c r="G177" s="182" t="s">
        <v>196</v>
      </c>
      <c r="H177" s="183">
        <v>10.5</v>
      </c>
      <c r="I177" s="184"/>
      <c r="J177" s="185">
        <f>ROUND(I177*H177,2)</f>
        <v>0</v>
      </c>
      <c r="K177" s="186"/>
      <c r="L177" s="187"/>
      <c r="M177" s="188" t="s">
        <v>1</v>
      </c>
      <c r="N177" s="189" t="s">
        <v>41</v>
      </c>
      <c r="P177" s="151">
        <f>O177*H177</f>
        <v>0</v>
      </c>
      <c r="Q177" s="151">
        <v>1E-3</v>
      </c>
      <c r="R177" s="151">
        <f>Q177*H177</f>
        <v>1.0500000000000001E-2</v>
      </c>
      <c r="S177" s="151">
        <v>0</v>
      </c>
      <c r="T177" s="152">
        <f>S177*H177</f>
        <v>0</v>
      </c>
      <c r="AR177" s="153" t="s">
        <v>185</v>
      </c>
      <c r="AT177" s="153" t="s">
        <v>193</v>
      </c>
      <c r="AU177" s="153" t="s">
        <v>86</v>
      </c>
      <c r="AY177" s="16" t="s">
        <v>125</v>
      </c>
      <c r="BE177" s="154">
        <f>IF(N177="základní",J177,0)</f>
        <v>0</v>
      </c>
      <c r="BF177" s="154">
        <f>IF(N177="snížená",J177,0)</f>
        <v>0</v>
      </c>
      <c r="BG177" s="154">
        <f>IF(N177="zákl. přenesená",J177,0)</f>
        <v>0</v>
      </c>
      <c r="BH177" s="154">
        <f>IF(N177="sníž. přenesená",J177,0)</f>
        <v>0</v>
      </c>
      <c r="BI177" s="154">
        <f>IF(N177="nulová",J177,0)</f>
        <v>0</v>
      </c>
      <c r="BJ177" s="16" t="s">
        <v>84</v>
      </c>
      <c r="BK177" s="154">
        <f>ROUND(I177*H177,2)</f>
        <v>0</v>
      </c>
      <c r="BL177" s="16" t="s">
        <v>131</v>
      </c>
      <c r="BM177" s="153" t="s">
        <v>197</v>
      </c>
    </row>
    <row r="178" spans="2:65" s="1" customFormat="1">
      <c r="B178" s="31"/>
      <c r="D178" s="155" t="s">
        <v>133</v>
      </c>
      <c r="F178" s="156" t="s">
        <v>195</v>
      </c>
      <c r="I178" s="115"/>
      <c r="L178" s="31"/>
      <c r="M178" s="157"/>
      <c r="T178" s="55"/>
      <c r="AT178" s="16" t="s">
        <v>133</v>
      </c>
      <c r="AU178" s="16" t="s">
        <v>86</v>
      </c>
    </row>
    <row r="179" spans="2:65" s="12" customFormat="1">
      <c r="B179" s="158"/>
      <c r="D179" s="155" t="s">
        <v>135</v>
      </c>
      <c r="F179" s="160" t="s">
        <v>198</v>
      </c>
      <c r="H179" s="161">
        <v>10.5</v>
      </c>
      <c r="I179" s="162"/>
      <c r="L179" s="158"/>
      <c r="M179" s="163"/>
      <c r="T179" s="164"/>
      <c r="AT179" s="159" t="s">
        <v>135</v>
      </c>
      <c r="AU179" s="159" t="s">
        <v>86</v>
      </c>
      <c r="AV179" s="12" t="s">
        <v>86</v>
      </c>
      <c r="AW179" s="12" t="s">
        <v>4</v>
      </c>
      <c r="AX179" s="12" t="s">
        <v>84</v>
      </c>
      <c r="AY179" s="159" t="s">
        <v>125</v>
      </c>
    </row>
    <row r="180" spans="2:65" s="1" customFormat="1" ht="16.5" customHeight="1">
      <c r="B180" s="31"/>
      <c r="C180" s="142" t="s">
        <v>199</v>
      </c>
      <c r="D180" s="142" t="s">
        <v>127</v>
      </c>
      <c r="E180" s="143" t="s">
        <v>200</v>
      </c>
      <c r="F180" s="144" t="s">
        <v>201</v>
      </c>
      <c r="G180" s="145" t="s">
        <v>180</v>
      </c>
      <c r="H180" s="146">
        <v>168</v>
      </c>
      <c r="I180" s="147"/>
      <c r="J180" s="148">
        <f>ROUND(I180*H180,2)</f>
        <v>0</v>
      </c>
      <c r="K180" s="149"/>
      <c r="L180" s="31"/>
      <c r="M180" s="150" t="s">
        <v>1</v>
      </c>
      <c r="N180" s="113" t="s">
        <v>41</v>
      </c>
      <c r="P180" s="151">
        <f>O180*H180</f>
        <v>0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AR180" s="153" t="s">
        <v>131</v>
      </c>
      <c r="AT180" s="153" t="s">
        <v>127</v>
      </c>
      <c r="AU180" s="153" t="s">
        <v>86</v>
      </c>
      <c r="AY180" s="16" t="s">
        <v>125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6" t="s">
        <v>84</v>
      </c>
      <c r="BK180" s="154">
        <f>ROUND(I180*H180,2)</f>
        <v>0</v>
      </c>
      <c r="BL180" s="16" t="s">
        <v>131</v>
      </c>
      <c r="BM180" s="153" t="s">
        <v>202</v>
      </c>
    </row>
    <row r="181" spans="2:65" s="1" customFormat="1" ht="28.8">
      <c r="B181" s="31"/>
      <c r="D181" s="155" t="s">
        <v>133</v>
      </c>
      <c r="F181" s="156" t="s">
        <v>203</v>
      </c>
      <c r="I181" s="115"/>
      <c r="L181" s="31"/>
      <c r="M181" s="157"/>
      <c r="T181" s="55"/>
      <c r="AT181" s="16" t="s">
        <v>133</v>
      </c>
      <c r="AU181" s="16" t="s">
        <v>86</v>
      </c>
    </row>
    <row r="182" spans="2:65" s="12" customFormat="1">
      <c r="B182" s="158"/>
      <c r="D182" s="155" t="s">
        <v>135</v>
      </c>
      <c r="E182" s="159" t="s">
        <v>1</v>
      </c>
      <c r="F182" s="160" t="s">
        <v>204</v>
      </c>
      <c r="H182" s="161">
        <v>168</v>
      </c>
      <c r="I182" s="162"/>
      <c r="L182" s="158"/>
      <c r="M182" s="163"/>
      <c r="T182" s="164"/>
      <c r="AT182" s="159" t="s">
        <v>135</v>
      </c>
      <c r="AU182" s="159" t="s">
        <v>86</v>
      </c>
      <c r="AV182" s="12" t="s">
        <v>86</v>
      </c>
      <c r="AW182" s="12" t="s">
        <v>32</v>
      </c>
      <c r="AX182" s="12" t="s">
        <v>76</v>
      </c>
      <c r="AY182" s="159" t="s">
        <v>125</v>
      </c>
    </row>
    <row r="183" spans="2:65" s="13" customFormat="1">
      <c r="B183" s="165"/>
      <c r="D183" s="155" t="s">
        <v>135</v>
      </c>
      <c r="E183" s="166" t="s">
        <v>1</v>
      </c>
      <c r="F183" s="167" t="s">
        <v>205</v>
      </c>
      <c r="H183" s="168">
        <v>168</v>
      </c>
      <c r="I183" s="169"/>
      <c r="L183" s="165"/>
      <c r="M183" s="170"/>
      <c r="T183" s="171"/>
      <c r="AT183" s="166" t="s">
        <v>135</v>
      </c>
      <c r="AU183" s="166" t="s">
        <v>86</v>
      </c>
      <c r="AV183" s="13" t="s">
        <v>138</v>
      </c>
      <c r="AW183" s="13" t="s">
        <v>32</v>
      </c>
      <c r="AX183" s="13" t="s">
        <v>84</v>
      </c>
      <c r="AY183" s="166" t="s">
        <v>125</v>
      </c>
    </row>
    <row r="184" spans="2:65" s="1" customFormat="1" ht="37.799999999999997" customHeight="1">
      <c r="B184" s="31"/>
      <c r="C184" s="142" t="s">
        <v>206</v>
      </c>
      <c r="D184" s="142" t="s">
        <v>127</v>
      </c>
      <c r="E184" s="143" t="s">
        <v>207</v>
      </c>
      <c r="F184" s="144" t="s">
        <v>208</v>
      </c>
      <c r="G184" s="145" t="s">
        <v>209</v>
      </c>
      <c r="H184" s="146">
        <v>1</v>
      </c>
      <c r="I184" s="147"/>
      <c r="J184" s="148">
        <f>ROUND(I184*H184,2)</f>
        <v>0</v>
      </c>
      <c r="K184" s="149"/>
      <c r="L184" s="31"/>
      <c r="M184" s="150" t="s">
        <v>1</v>
      </c>
      <c r="N184" s="113" t="s">
        <v>41</v>
      </c>
      <c r="P184" s="151">
        <f>O184*H184</f>
        <v>0</v>
      </c>
      <c r="Q184" s="151">
        <v>0</v>
      </c>
      <c r="R184" s="151">
        <f>Q184*H184</f>
        <v>0</v>
      </c>
      <c r="S184" s="151">
        <v>0</v>
      </c>
      <c r="T184" s="152">
        <f>S184*H184</f>
        <v>0</v>
      </c>
      <c r="AR184" s="153" t="s">
        <v>131</v>
      </c>
      <c r="AT184" s="153" t="s">
        <v>127</v>
      </c>
      <c r="AU184" s="153" t="s">
        <v>86</v>
      </c>
      <c r="AY184" s="16" t="s">
        <v>125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6" t="s">
        <v>84</v>
      </c>
      <c r="BK184" s="154">
        <f>ROUND(I184*H184,2)</f>
        <v>0</v>
      </c>
      <c r="BL184" s="16" t="s">
        <v>131</v>
      </c>
      <c r="BM184" s="153" t="s">
        <v>210</v>
      </c>
    </row>
    <row r="185" spans="2:65" s="1" customFormat="1" ht="48">
      <c r="B185" s="31"/>
      <c r="D185" s="155" t="s">
        <v>133</v>
      </c>
      <c r="F185" s="156" t="s">
        <v>211</v>
      </c>
      <c r="I185" s="115"/>
      <c r="L185" s="31"/>
      <c r="M185" s="157"/>
      <c r="T185" s="55"/>
      <c r="AT185" s="16" t="s">
        <v>133</v>
      </c>
      <c r="AU185" s="16" t="s">
        <v>86</v>
      </c>
    </row>
    <row r="186" spans="2:65" s="1" customFormat="1" ht="55.5" customHeight="1">
      <c r="B186" s="31"/>
      <c r="C186" s="142" t="s">
        <v>8</v>
      </c>
      <c r="D186" s="142" t="s">
        <v>127</v>
      </c>
      <c r="E186" s="143" t="s">
        <v>212</v>
      </c>
      <c r="F186" s="144" t="s">
        <v>213</v>
      </c>
      <c r="G186" s="145" t="s">
        <v>209</v>
      </c>
      <c r="H186" s="146">
        <v>1</v>
      </c>
      <c r="I186" s="147"/>
      <c r="J186" s="148">
        <f>ROUND(I186*H186,2)</f>
        <v>0</v>
      </c>
      <c r="K186" s="149"/>
      <c r="L186" s="31"/>
      <c r="M186" s="150" t="s">
        <v>1</v>
      </c>
      <c r="N186" s="113" t="s">
        <v>41</v>
      </c>
      <c r="P186" s="151">
        <f>O186*H186</f>
        <v>0</v>
      </c>
      <c r="Q186" s="151">
        <v>0</v>
      </c>
      <c r="R186" s="151">
        <f>Q186*H186</f>
        <v>0</v>
      </c>
      <c r="S186" s="151">
        <v>0</v>
      </c>
      <c r="T186" s="152">
        <f>S186*H186</f>
        <v>0</v>
      </c>
      <c r="AR186" s="153" t="s">
        <v>131</v>
      </c>
      <c r="AT186" s="153" t="s">
        <v>127</v>
      </c>
      <c r="AU186" s="153" t="s">
        <v>86</v>
      </c>
      <c r="AY186" s="16" t="s">
        <v>125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6" t="s">
        <v>84</v>
      </c>
      <c r="BK186" s="154">
        <f>ROUND(I186*H186,2)</f>
        <v>0</v>
      </c>
      <c r="BL186" s="16" t="s">
        <v>131</v>
      </c>
      <c r="BM186" s="153" t="s">
        <v>214</v>
      </c>
    </row>
    <row r="187" spans="2:65" s="1" customFormat="1" ht="86.4">
      <c r="B187" s="31"/>
      <c r="D187" s="155" t="s">
        <v>133</v>
      </c>
      <c r="F187" s="156" t="s">
        <v>215</v>
      </c>
      <c r="I187" s="115"/>
      <c r="L187" s="31"/>
      <c r="M187" s="157"/>
      <c r="T187" s="55"/>
      <c r="AT187" s="16" t="s">
        <v>133</v>
      </c>
      <c r="AU187" s="16" t="s">
        <v>86</v>
      </c>
    </row>
    <row r="188" spans="2:65" s="12" customFormat="1">
      <c r="B188" s="158"/>
      <c r="D188" s="155" t="s">
        <v>135</v>
      </c>
      <c r="E188" s="159" t="s">
        <v>1</v>
      </c>
      <c r="F188" s="160" t="s">
        <v>84</v>
      </c>
      <c r="H188" s="161">
        <v>1</v>
      </c>
      <c r="I188" s="162"/>
      <c r="L188" s="158"/>
      <c r="M188" s="163"/>
      <c r="T188" s="164"/>
      <c r="AT188" s="159" t="s">
        <v>135</v>
      </c>
      <c r="AU188" s="159" t="s">
        <v>86</v>
      </c>
      <c r="AV188" s="12" t="s">
        <v>86</v>
      </c>
      <c r="AW188" s="12" t="s">
        <v>32</v>
      </c>
      <c r="AX188" s="12" t="s">
        <v>84</v>
      </c>
      <c r="AY188" s="159" t="s">
        <v>125</v>
      </c>
    </row>
    <row r="189" spans="2:65" s="11" customFormat="1" ht="22.8" customHeight="1">
      <c r="B189" s="130"/>
      <c r="D189" s="131" t="s">
        <v>75</v>
      </c>
      <c r="E189" s="140" t="s">
        <v>131</v>
      </c>
      <c r="F189" s="140" t="s">
        <v>216</v>
      </c>
      <c r="I189" s="133"/>
      <c r="J189" s="141">
        <f>BK189</f>
        <v>0</v>
      </c>
      <c r="L189" s="130"/>
      <c r="M189" s="135"/>
      <c r="P189" s="136">
        <f>SUM(P190:P208)</f>
        <v>0</v>
      </c>
      <c r="R189" s="136">
        <f>SUM(R190:R208)</f>
        <v>3021.8572799999997</v>
      </c>
      <c r="T189" s="137">
        <f>SUM(T190:T208)</f>
        <v>0</v>
      </c>
      <c r="AR189" s="131" t="s">
        <v>84</v>
      </c>
      <c r="AT189" s="138" t="s">
        <v>75</v>
      </c>
      <c r="AU189" s="138" t="s">
        <v>84</v>
      </c>
      <c r="AY189" s="131" t="s">
        <v>125</v>
      </c>
      <c r="BK189" s="139">
        <f>SUM(BK190:BK208)</f>
        <v>0</v>
      </c>
    </row>
    <row r="190" spans="2:65" s="1" customFormat="1" ht="24.15" customHeight="1">
      <c r="B190" s="31"/>
      <c r="C190" s="142" t="s">
        <v>217</v>
      </c>
      <c r="D190" s="142" t="s">
        <v>127</v>
      </c>
      <c r="E190" s="143" t="s">
        <v>218</v>
      </c>
      <c r="F190" s="144" t="s">
        <v>219</v>
      </c>
      <c r="G190" s="145" t="s">
        <v>130</v>
      </c>
      <c r="H190" s="146">
        <v>1158</v>
      </c>
      <c r="I190" s="147"/>
      <c r="J190" s="148">
        <f>ROUND(I190*H190,2)</f>
        <v>0</v>
      </c>
      <c r="K190" s="149"/>
      <c r="L190" s="31"/>
      <c r="M190" s="150" t="s">
        <v>1</v>
      </c>
      <c r="N190" s="113" t="s">
        <v>41</v>
      </c>
      <c r="P190" s="151">
        <f>O190*H190</f>
        <v>0</v>
      </c>
      <c r="Q190" s="151">
        <v>2.13408</v>
      </c>
      <c r="R190" s="151">
        <f>Q190*H190</f>
        <v>2471.2646399999999</v>
      </c>
      <c r="S190" s="151">
        <v>0</v>
      </c>
      <c r="T190" s="152">
        <f>S190*H190</f>
        <v>0</v>
      </c>
      <c r="AR190" s="153" t="s">
        <v>131</v>
      </c>
      <c r="AT190" s="153" t="s">
        <v>127</v>
      </c>
      <c r="AU190" s="153" t="s">
        <v>86</v>
      </c>
      <c r="AY190" s="16" t="s">
        <v>125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6" t="s">
        <v>84</v>
      </c>
      <c r="BK190" s="154">
        <f>ROUND(I190*H190,2)</f>
        <v>0</v>
      </c>
      <c r="BL190" s="16" t="s">
        <v>131</v>
      </c>
      <c r="BM190" s="153" t="s">
        <v>220</v>
      </c>
    </row>
    <row r="191" spans="2:65" s="1" customFormat="1" ht="28.8">
      <c r="B191" s="31"/>
      <c r="D191" s="155" t="s">
        <v>133</v>
      </c>
      <c r="F191" s="156" t="s">
        <v>221</v>
      </c>
      <c r="I191" s="115"/>
      <c r="L191" s="31"/>
      <c r="M191" s="157"/>
      <c r="T191" s="55"/>
      <c r="AT191" s="16" t="s">
        <v>133</v>
      </c>
      <c r="AU191" s="16" t="s">
        <v>86</v>
      </c>
    </row>
    <row r="192" spans="2:65" s="12" customFormat="1">
      <c r="B192" s="158"/>
      <c r="D192" s="155" t="s">
        <v>135</v>
      </c>
      <c r="E192" s="159" t="s">
        <v>1</v>
      </c>
      <c r="F192" s="160" t="s">
        <v>222</v>
      </c>
      <c r="H192" s="161">
        <v>1079</v>
      </c>
      <c r="I192" s="162"/>
      <c r="L192" s="158"/>
      <c r="M192" s="163"/>
      <c r="T192" s="164"/>
      <c r="AT192" s="159" t="s">
        <v>135</v>
      </c>
      <c r="AU192" s="159" t="s">
        <v>86</v>
      </c>
      <c r="AV192" s="12" t="s">
        <v>86</v>
      </c>
      <c r="AW192" s="12" t="s">
        <v>32</v>
      </c>
      <c r="AX192" s="12" t="s">
        <v>76</v>
      </c>
      <c r="AY192" s="159" t="s">
        <v>125</v>
      </c>
    </row>
    <row r="193" spans="2:65" s="13" customFormat="1" ht="20.399999999999999">
      <c r="B193" s="165"/>
      <c r="D193" s="155" t="s">
        <v>135</v>
      </c>
      <c r="E193" s="166" t="s">
        <v>1</v>
      </c>
      <c r="F193" s="167" t="s">
        <v>223</v>
      </c>
      <c r="H193" s="168">
        <v>1079</v>
      </c>
      <c r="I193" s="169"/>
      <c r="L193" s="165"/>
      <c r="M193" s="170"/>
      <c r="T193" s="171"/>
      <c r="AT193" s="166" t="s">
        <v>135</v>
      </c>
      <c r="AU193" s="166" t="s">
        <v>86</v>
      </c>
      <c r="AV193" s="13" t="s">
        <v>138</v>
      </c>
      <c r="AW193" s="13" t="s">
        <v>32</v>
      </c>
      <c r="AX193" s="13" t="s">
        <v>76</v>
      </c>
      <c r="AY193" s="166" t="s">
        <v>125</v>
      </c>
    </row>
    <row r="194" spans="2:65" s="12" customFormat="1">
      <c r="B194" s="158"/>
      <c r="D194" s="155" t="s">
        <v>135</v>
      </c>
      <c r="E194" s="159" t="s">
        <v>1</v>
      </c>
      <c r="F194" s="160" t="s">
        <v>224</v>
      </c>
      <c r="H194" s="161">
        <v>79</v>
      </c>
      <c r="I194" s="162"/>
      <c r="L194" s="158"/>
      <c r="M194" s="163"/>
      <c r="T194" s="164"/>
      <c r="AT194" s="159" t="s">
        <v>135</v>
      </c>
      <c r="AU194" s="159" t="s">
        <v>86</v>
      </c>
      <c r="AV194" s="12" t="s">
        <v>86</v>
      </c>
      <c r="AW194" s="12" t="s">
        <v>32</v>
      </c>
      <c r="AX194" s="12" t="s">
        <v>76</v>
      </c>
      <c r="AY194" s="159" t="s">
        <v>125</v>
      </c>
    </row>
    <row r="195" spans="2:65" s="13" customFormat="1" ht="20.399999999999999">
      <c r="B195" s="165"/>
      <c r="D195" s="155" t="s">
        <v>135</v>
      </c>
      <c r="E195" s="166" t="s">
        <v>1</v>
      </c>
      <c r="F195" s="167" t="s">
        <v>225</v>
      </c>
      <c r="H195" s="168">
        <v>79</v>
      </c>
      <c r="I195" s="169"/>
      <c r="L195" s="165"/>
      <c r="M195" s="170"/>
      <c r="T195" s="171"/>
      <c r="AT195" s="166" t="s">
        <v>135</v>
      </c>
      <c r="AU195" s="166" t="s">
        <v>86</v>
      </c>
      <c r="AV195" s="13" t="s">
        <v>138</v>
      </c>
      <c r="AW195" s="13" t="s">
        <v>32</v>
      </c>
      <c r="AX195" s="13" t="s">
        <v>76</v>
      </c>
      <c r="AY195" s="166" t="s">
        <v>125</v>
      </c>
    </row>
    <row r="196" spans="2:65" s="14" customFormat="1">
      <c r="B196" s="172"/>
      <c r="D196" s="155" t="s">
        <v>135</v>
      </c>
      <c r="E196" s="173" t="s">
        <v>1</v>
      </c>
      <c r="F196" s="174" t="s">
        <v>145</v>
      </c>
      <c r="H196" s="175">
        <v>1158</v>
      </c>
      <c r="I196" s="176"/>
      <c r="L196" s="172"/>
      <c r="M196" s="177"/>
      <c r="T196" s="178"/>
      <c r="AT196" s="173" t="s">
        <v>135</v>
      </c>
      <c r="AU196" s="173" t="s">
        <v>86</v>
      </c>
      <c r="AV196" s="14" t="s">
        <v>131</v>
      </c>
      <c r="AW196" s="14" t="s">
        <v>32</v>
      </c>
      <c r="AX196" s="14" t="s">
        <v>84</v>
      </c>
      <c r="AY196" s="173" t="s">
        <v>125</v>
      </c>
    </row>
    <row r="197" spans="2:65" s="1" customFormat="1" ht="24.15" customHeight="1">
      <c r="B197" s="31"/>
      <c r="C197" s="142" t="s">
        <v>226</v>
      </c>
      <c r="D197" s="142" t="s">
        <v>127</v>
      </c>
      <c r="E197" s="143" t="s">
        <v>227</v>
      </c>
      <c r="F197" s="144" t="s">
        <v>228</v>
      </c>
      <c r="G197" s="145" t="s">
        <v>130</v>
      </c>
      <c r="H197" s="146">
        <v>258</v>
      </c>
      <c r="I197" s="147"/>
      <c r="J197" s="148">
        <f>ROUND(I197*H197,2)</f>
        <v>0</v>
      </c>
      <c r="K197" s="149"/>
      <c r="L197" s="31"/>
      <c r="M197" s="150" t="s">
        <v>1</v>
      </c>
      <c r="N197" s="113" t="s">
        <v>41</v>
      </c>
      <c r="P197" s="151">
        <f>O197*H197</f>
        <v>0</v>
      </c>
      <c r="Q197" s="151">
        <v>2.13408</v>
      </c>
      <c r="R197" s="151">
        <f>Q197*H197</f>
        <v>550.59263999999996</v>
      </c>
      <c r="S197" s="151">
        <v>0</v>
      </c>
      <c r="T197" s="152">
        <f>S197*H197</f>
        <v>0</v>
      </c>
      <c r="AR197" s="153" t="s">
        <v>131</v>
      </c>
      <c r="AT197" s="153" t="s">
        <v>127</v>
      </c>
      <c r="AU197" s="153" t="s">
        <v>86</v>
      </c>
      <c r="AY197" s="16" t="s">
        <v>125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6" t="s">
        <v>84</v>
      </c>
      <c r="BK197" s="154">
        <f>ROUND(I197*H197,2)</f>
        <v>0</v>
      </c>
      <c r="BL197" s="16" t="s">
        <v>131</v>
      </c>
      <c r="BM197" s="153" t="s">
        <v>229</v>
      </c>
    </row>
    <row r="198" spans="2:65" s="1" customFormat="1" ht="28.8">
      <c r="B198" s="31"/>
      <c r="D198" s="155" t="s">
        <v>133</v>
      </c>
      <c r="F198" s="156" t="s">
        <v>230</v>
      </c>
      <c r="I198" s="115"/>
      <c r="L198" s="31"/>
      <c r="M198" s="157"/>
      <c r="T198" s="55"/>
      <c r="AT198" s="16" t="s">
        <v>133</v>
      </c>
      <c r="AU198" s="16" t="s">
        <v>86</v>
      </c>
    </row>
    <row r="199" spans="2:65" s="12" customFormat="1">
      <c r="B199" s="158"/>
      <c r="D199" s="155" t="s">
        <v>135</v>
      </c>
      <c r="E199" s="159" t="s">
        <v>1</v>
      </c>
      <c r="F199" s="160" t="s">
        <v>231</v>
      </c>
      <c r="H199" s="161">
        <v>258</v>
      </c>
      <c r="I199" s="162"/>
      <c r="L199" s="158"/>
      <c r="M199" s="163"/>
      <c r="T199" s="164"/>
      <c r="AT199" s="159" t="s">
        <v>135</v>
      </c>
      <c r="AU199" s="159" t="s">
        <v>86</v>
      </c>
      <c r="AV199" s="12" t="s">
        <v>86</v>
      </c>
      <c r="AW199" s="12" t="s">
        <v>32</v>
      </c>
      <c r="AX199" s="12" t="s">
        <v>76</v>
      </c>
      <c r="AY199" s="159" t="s">
        <v>125</v>
      </c>
    </row>
    <row r="200" spans="2:65" s="13" customFormat="1" ht="20.399999999999999">
      <c r="B200" s="165"/>
      <c r="D200" s="155" t="s">
        <v>135</v>
      </c>
      <c r="E200" s="166" t="s">
        <v>1</v>
      </c>
      <c r="F200" s="167" t="s">
        <v>232</v>
      </c>
      <c r="H200" s="168">
        <v>258</v>
      </c>
      <c r="I200" s="169"/>
      <c r="L200" s="165"/>
      <c r="M200" s="170"/>
      <c r="T200" s="171"/>
      <c r="AT200" s="166" t="s">
        <v>135</v>
      </c>
      <c r="AU200" s="166" t="s">
        <v>86</v>
      </c>
      <c r="AV200" s="13" t="s">
        <v>138</v>
      </c>
      <c r="AW200" s="13" t="s">
        <v>32</v>
      </c>
      <c r="AX200" s="13" t="s">
        <v>84</v>
      </c>
      <c r="AY200" s="166" t="s">
        <v>125</v>
      </c>
    </row>
    <row r="201" spans="2:65" s="1" customFormat="1" ht="24.15" customHeight="1">
      <c r="B201" s="31"/>
      <c r="C201" s="142" t="s">
        <v>233</v>
      </c>
      <c r="D201" s="142" t="s">
        <v>127</v>
      </c>
      <c r="E201" s="143" t="s">
        <v>234</v>
      </c>
      <c r="F201" s="144" t="s">
        <v>235</v>
      </c>
      <c r="G201" s="145" t="s">
        <v>180</v>
      </c>
      <c r="H201" s="146">
        <v>1790</v>
      </c>
      <c r="I201" s="147"/>
      <c r="J201" s="148">
        <f>ROUND(I201*H201,2)</f>
        <v>0</v>
      </c>
      <c r="K201" s="149"/>
      <c r="L201" s="31"/>
      <c r="M201" s="150" t="s">
        <v>1</v>
      </c>
      <c r="N201" s="113" t="s">
        <v>41</v>
      </c>
      <c r="P201" s="151">
        <f>O201*H201</f>
        <v>0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AR201" s="153" t="s">
        <v>131</v>
      </c>
      <c r="AT201" s="153" t="s">
        <v>127</v>
      </c>
      <c r="AU201" s="153" t="s">
        <v>86</v>
      </c>
      <c r="AY201" s="16" t="s">
        <v>125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6" t="s">
        <v>84</v>
      </c>
      <c r="BK201" s="154">
        <f>ROUND(I201*H201,2)</f>
        <v>0</v>
      </c>
      <c r="BL201" s="16" t="s">
        <v>131</v>
      </c>
      <c r="BM201" s="153" t="s">
        <v>236</v>
      </c>
    </row>
    <row r="202" spans="2:65" s="1" customFormat="1" ht="28.8">
      <c r="B202" s="31"/>
      <c r="D202" s="155" t="s">
        <v>133</v>
      </c>
      <c r="F202" s="156" t="s">
        <v>237</v>
      </c>
      <c r="I202" s="115"/>
      <c r="L202" s="31"/>
      <c r="M202" s="157"/>
      <c r="T202" s="55"/>
      <c r="AT202" s="16" t="s">
        <v>133</v>
      </c>
      <c r="AU202" s="16" t="s">
        <v>86</v>
      </c>
    </row>
    <row r="203" spans="2:65" s="12" customFormat="1">
      <c r="B203" s="158"/>
      <c r="D203" s="155" t="s">
        <v>135</v>
      </c>
      <c r="E203" s="159" t="s">
        <v>1</v>
      </c>
      <c r="F203" s="160" t="s">
        <v>238</v>
      </c>
      <c r="H203" s="161">
        <v>1790</v>
      </c>
      <c r="I203" s="162"/>
      <c r="L203" s="158"/>
      <c r="M203" s="163"/>
      <c r="T203" s="164"/>
      <c r="AT203" s="159" t="s">
        <v>135</v>
      </c>
      <c r="AU203" s="159" t="s">
        <v>86</v>
      </c>
      <c r="AV203" s="12" t="s">
        <v>86</v>
      </c>
      <c r="AW203" s="12" t="s">
        <v>32</v>
      </c>
      <c r="AX203" s="12" t="s">
        <v>76</v>
      </c>
      <c r="AY203" s="159" t="s">
        <v>125</v>
      </c>
    </row>
    <row r="204" spans="2:65" s="13" customFormat="1">
      <c r="B204" s="165"/>
      <c r="D204" s="155" t="s">
        <v>135</v>
      </c>
      <c r="E204" s="166" t="s">
        <v>1</v>
      </c>
      <c r="F204" s="167" t="s">
        <v>239</v>
      </c>
      <c r="H204" s="168">
        <v>1790</v>
      </c>
      <c r="I204" s="169"/>
      <c r="L204" s="165"/>
      <c r="M204" s="170"/>
      <c r="T204" s="171"/>
      <c r="AT204" s="166" t="s">
        <v>135</v>
      </c>
      <c r="AU204" s="166" t="s">
        <v>86</v>
      </c>
      <c r="AV204" s="13" t="s">
        <v>138</v>
      </c>
      <c r="AW204" s="13" t="s">
        <v>32</v>
      </c>
      <c r="AX204" s="13" t="s">
        <v>84</v>
      </c>
      <c r="AY204" s="166" t="s">
        <v>125</v>
      </c>
    </row>
    <row r="205" spans="2:65" s="1" customFormat="1" ht="24.15" customHeight="1">
      <c r="B205" s="31"/>
      <c r="C205" s="142" t="s">
        <v>240</v>
      </c>
      <c r="D205" s="142" t="s">
        <v>127</v>
      </c>
      <c r="E205" s="143" t="s">
        <v>234</v>
      </c>
      <c r="F205" s="144" t="s">
        <v>235</v>
      </c>
      <c r="G205" s="145" t="s">
        <v>180</v>
      </c>
      <c r="H205" s="146">
        <v>462</v>
      </c>
      <c r="I205" s="147"/>
      <c r="J205" s="148">
        <f>ROUND(I205*H205,2)</f>
        <v>0</v>
      </c>
      <c r="K205" s="149"/>
      <c r="L205" s="31"/>
      <c r="M205" s="150" t="s">
        <v>1</v>
      </c>
      <c r="N205" s="113" t="s">
        <v>41</v>
      </c>
      <c r="P205" s="151">
        <f>O205*H205</f>
        <v>0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AR205" s="153" t="s">
        <v>131</v>
      </c>
      <c r="AT205" s="153" t="s">
        <v>127</v>
      </c>
      <c r="AU205" s="153" t="s">
        <v>86</v>
      </c>
      <c r="AY205" s="16" t="s">
        <v>125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6" t="s">
        <v>84</v>
      </c>
      <c r="BK205" s="154">
        <f>ROUND(I205*H205,2)</f>
        <v>0</v>
      </c>
      <c r="BL205" s="16" t="s">
        <v>131</v>
      </c>
      <c r="BM205" s="153" t="s">
        <v>241</v>
      </c>
    </row>
    <row r="206" spans="2:65" s="1" customFormat="1" ht="28.8">
      <c r="B206" s="31"/>
      <c r="D206" s="155" t="s">
        <v>133</v>
      </c>
      <c r="F206" s="156" t="s">
        <v>237</v>
      </c>
      <c r="I206" s="115"/>
      <c r="L206" s="31"/>
      <c r="M206" s="157"/>
      <c r="T206" s="55"/>
      <c r="AT206" s="16" t="s">
        <v>133</v>
      </c>
      <c r="AU206" s="16" t="s">
        <v>86</v>
      </c>
    </row>
    <row r="207" spans="2:65" s="12" customFormat="1">
      <c r="B207" s="158"/>
      <c r="D207" s="155" t="s">
        <v>135</v>
      </c>
      <c r="E207" s="159" t="s">
        <v>1</v>
      </c>
      <c r="F207" s="160" t="s">
        <v>242</v>
      </c>
      <c r="H207" s="161">
        <v>462</v>
      </c>
      <c r="I207" s="162"/>
      <c r="L207" s="158"/>
      <c r="M207" s="163"/>
      <c r="T207" s="164"/>
      <c r="AT207" s="159" t="s">
        <v>135</v>
      </c>
      <c r="AU207" s="159" t="s">
        <v>86</v>
      </c>
      <c r="AV207" s="12" t="s">
        <v>86</v>
      </c>
      <c r="AW207" s="12" t="s">
        <v>32</v>
      </c>
      <c r="AX207" s="12" t="s">
        <v>76</v>
      </c>
      <c r="AY207" s="159" t="s">
        <v>125</v>
      </c>
    </row>
    <row r="208" spans="2:65" s="13" customFormat="1">
      <c r="B208" s="165"/>
      <c r="D208" s="155" t="s">
        <v>135</v>
      </c>
      <c r="E208" s="166" t="s">
        <v>1</v>
      </c>
      <c r="F208" s="167" t="s">
        <v>243</v>
      </c>
      <c r="H208" s="168">
        <v>462</v>
      </c>
      <c r="I208" s="169"/>
      <c r="L208" s="165"/>
      <c r="M208" s="170"/>
      <c r="T208" s="171"/>
      <c r="AT208" s="166" t="s">
        <v>135</v>
      </c>
      <c r="AU208" s="166" t="s">
        <v>86</v>
      </c>
      <c r="AV208" s="13" t="s">
        <v>138</v>
      </c>
      <c r="AW208" s="13" t="s">
        <v>32</v>
      </c>
      <c r="AX208" s="13" t="s">
        <v>84</v>
      </c>
      <c r="AY208" s="166" t="s">
        <v>125</v>
      </c>
    </row>
    <row r="209" spans="2:65" s="11" customFormat="1" ht="22.8" customHeight="1">
      <c r="B209" s="130"/>
      <c r="D209" s="131" t="s">
        <v>75</v>
      </c>
      <c r="E209" s="140" t="s">
        <v>192</v>
      </c>
      <c r="F209" s="140" t="s">
        <v>244</v>
      </c>
      <c r="I209" s="133"/>
      <c r="J209" s="141">
        <f>BK209</f>
        <v>0</v>
      </c>
      <c r="L209" s="130"/>
      <c r="M209" s="135"/>
      <c r="P209" s="136">
        <f>P210</f>
        <v>0</v>
      </c>
      <c r="R209" s="136">
        <f>R210</f>
        <v>0</v>
      </c>
      <c r="T209" s="137">
        <f>T210</f>
        <v>0</v>
      </c>
      <c r="AR209" s="131" t="s">
        <v>84</v>
      </c>
      <c r="AT209" s="138" t="s">
        <v>75</v>
      </c>
      <c r="AU209" s="138" t="s">
        <v>84</v>
      </c>
      <c r="AY209" s="131" t="s">
        <v>125</v>
      </c>
      <c r="BK209" s="139">
        <f>BK210</f>
        <v>0</v>
      </c>
    </row>
    <row r="210" spans="2:65" s="11" customFormat="1" ht="20.85" customHeight="1">
      <c r="B210" s="130"/>
      <c r="D210" s="131" t="s">
        <v>75</v>
      </c>
      <c r="E210" s="140" t="s">
        <v>245</v>
      </c>
      <c r="F210" s="140" t="s">
        <v>246</v>
      </c>
      <c r="I210" s="133"/>
      <c r="J210" s="141">
        <f>BK210</f>
        <v>0</v>
      </c>
      <c r="L210" s="130"/>
      <c r="M210" s="135"/>
      <c r="P210" s="136">
        <f>SUM(P211:P218)</f>
        <v>0</v>
      </c>
      <c r="R210" s="136">
        <f>SUM(R211:R218)</f>
        <v>0</v>
      </c>
      <c r="T210" s="137">
        <f>SUM(T211:T218)</f>
        <v>0</v>
      </c>
      <c r="AR210" s="131" t="s">
        <v>84</v>
      </c>
      <c r="AT210" s="138" t="s">
        <v>75</v>
      </c>
      <c r="AU210" s="138" t="s">
        <v>86</v>
      </c>
      <c r="AY210" s="131" t="s">
        <v>125</v>
      </c>
      <c r="BK210" s="139">
        <f>SUM(BK211:BK218)</f>
        <v>0</v>
      </c>
    </row>
    <row r="211" spans="2:65" s="1" customFormat="1" ht="21.75" customHeight="1">
      <c r="B211" s="31"/>
      <c r="C211" s="142" t="s">
        <v>247</v>
      </c>
      <c r="D211" s="142" t="s">
        <v>127</v>
      </c>
      <c r="E211" s="143" t="s">
        <v>248</v>
      </c>
      <c r="F211" s="144" t="s">
        <v>249</v>
      </c>
      <c r="G211" s="145" t="s">
        <v>209</v>
      </c>
      <c r="H211" s="146">
        <v>1</v>
      </c>
      <c r="I211" s="147"/>
      <c r="J211" s="148">
        <f>ROUND(I211*H211,2)</f>
        <v>0</v>
      </c>
      <c r="K211" s="149"/>
      <c r="L211" s="31"/>
      <c r="M211" s="150" t="s">
        <v>1</v>
      </c>
      <c r="N211" s="113" t="s">
        <v>41</v>
      </c>
      <c r="P211" s="151">
        <f>O211*H211</f>
        <v>0</v>
      </c>
      <c r="Q211" s="151">
        <v>0</v>
      </c>
      <c r="R211" s="151">
        <f>Q211*H211</f>
        <v>0</v>
      </c>
      <c r="S211" s="151">
        <v>0</v>
      </c>
      <c r="T211" s="152">
        <f>S211*H211</f>
        <v>0</v>
      </c>
      <c r="AR211" s="153" t="s">
        <v>131</v>
      </c>
      <c r="AT211" s="153" t="s">
        <v>127</v>
      </c>
      <c r="AU211" s="153" t="s">
        <v>138</v>
      </c>
      <c r="AY211" s="16" t="s">
        <v>125</v>
      </c>
      <c r="BE211" s="154">
        <f>IF(N211="základní",J211,0)</f>
        <v>0</v>
      </c>
      <c r="BF211" s="154">
        <f>IF(N211="snížená",J211,0)</f>
        <v>0</v>
      </c>
      <c r="BG211" s="154">
        <f>IF(N211="zákl. přenesená",J211,0)</f>
        <v>0</v>
      </c>
      <c r="BH211" s="154">
        <f>IF(N211="sníž. přenesená",J211,0)</f>
        <v>0</v>
      </c>
      <c r="BI211" s="154">
        <f>IF(N211="nulová",J211,0)</f>
        <v>0</v>
      </c>
      <c r="BJ211" s="16" t="s">
        <v>84</v>
      </c>
      <c r="BK211" s="154">
        <f>ROUND(I211*H211,2)</f>
        <v>0</v>
      </c>
      <c r="BL211" s="16" t="s">
        <v>131</v>
      </c>
      <c r="BM211" s="153" t="s">
        <v>250</v>
      </c>
    </row>
    <row r="212" spans="2:65" s="1" customFormat="1" ht="38.4">
      <c r="B212" s="31"/>
      <c r="D212" s="155" t="s">
        <v>133</v>
      </c>
      <c r="F212" s="156" t="s">
        <v>251</v>
      </c>
      <c r="I212" s="115"/>
      <c r="L212" s="31"/>
      <c r="M212" s="157"/>
      <c r="T212" s="55"/>
      <c r="AT212" s="16" t="s">
        <v>133</v>
      </c>
      <c r="AU212" s="16" t="s">
        <v>138</v>
      </c>
    </row>
    <row r="213" spans="2:65" s="12" customFormat="1">
      <c r="B213" s="158"/>
      <c r="D213" s="155" t="s">
        <v>135</v>
      </c>
      <c r="E213" s="159" t="s">
        <v>1</v>
      </c>
      <c r="F213" s="160" t="s">
        <v>84</v>
      </c>
      <c r="H213" s="161">
        <v>1</v>
      </c>
      <c r="I213" s="162"/>
      <c r="L213" s="158"/>
      <c r="M213" s="163"/>
      <c r="T213" s="164"/>
      <c r="AT213" s="159" t="s">
        <v>135</v>
      </c>
      <c r="AU213" s="159" t="s">
        <v>138</v>
      </c>
      <c r="AV213" s="12" t="s">
        <v>86</v>
      </c>
      <c r="AW213" s="12" t="s">
        <v>32</v>
      </c>
      <c r="AX213" s="12" t="s">
        <v>76</v>
      </c>
      <c r="AY213" s="159" t="s">
        <v>125</v>
      </c>
    </row>
    <row r="214" spans="2:65" s="14" customFormat="1">
      <c r="B214" s="172"/>
      <c r="D214" s="155" t="s">
        <v>135</v>
      </c>
      <c r="E214" s="173" t="s">
        <v>1</v>
      </c>
      <c r="F214" s="174" t="s">
        <v>145</v>
      </c>
      <c r="H214" s="175">
        <v>1</v>
      </c>
      <c r="I214" s="176"/>
      <c r="L214" s="172"/>
      <c r="M214" s="177"/>
      <c r="T214" s="178"/>
      <c r="AT214" s="173" t="s">
        <v>135</v>
      </c>
      <c r="AU214" s="173" t="s">
        <v>138</v>
      </c>
      <c r="AV214" s="14" t="s">
        <v>131</v>
      </c>
      <c r="AW214" s="14" t="s">
        <v>32</v>
      </c>
      <c r="AX214" s="14" t="s">
        <v>84</v>
      </c>
      <c r="AY214" s="173" t="s">
        <v>125</v>
      </c>
    </row>
    <row r="215" spans="2:65" s="1" customFormat="1" ht="44.25" customHeight="1">
      <c r="B215" s="31"/>
      <c r="C215" s="142" t="s">
        <v>252</v>
      </c>
      <c r="D215" s="142" t="s">
        <v>127</v>
      </c>
      <c r="E215" s="143" t="s">
        <v>253</v>
      </c>
      <c r="F215" s="144" t="s">
        <v>254</v>
      </c>
      <c r="G215" s="145" t="s">
        <v>209</v>
      </c>
      <c r="H215" s="146">
        <v>1</v>
      </c>
      <c r="I215" s="147"/>
      <c r="J215" s="148">
        <f>ROUND(I215*H215,2)</f>
        <v>0</v>
      </c>
      <c r="K215" s="149"/>
      <c r="L215" s="31"/>
      <c r="M215" s="150" t="s">
        <v>1</v>
      </c>
      <c r="N215" s="113" t="s">
        <v>41</v>
      </c>
      <c r="P215" s="151">
        <f>O215*H215</f>
        <v>0</v>
      </c>
      <c r="Q215" s="151">
        <v>0</v>
      </c>
      <c r="R215" s="151">
        <f>Q215*H215</f>
        <v>0</v>
      </c>
      <c r="S215" s="151">
        <v>0</v>
      </c>
      <c r="T215" s="152">
        <f>S215*H215</f>
        <v>0</v>
      </c>
      <c r="AR215" s="153" t="s">
        <v>131</v>
      </c>
      <c r="AT215" s="153" t="s">
        <v>127</v>
      </c>
      <c r="AU215" s="153" t="s">
        <v>138</v>
      </c>
      <c r="AY215" s="16" t="s">
        <v>125</v>
      </c>
      <c r="BE215" s="154">
        <f>IF(N215="základní",J215,0)</f>
        <v>0</v>
      </c>
      <c r="BF215" s="154">
        <f>IF(N215="snížená",J215,0)</f>
        <v>0</v>
      </c>
      <c r="BG215" s="154">
        <f>IF(N215="zákl. přenesená",J215,0)</f>
        <v>0</v>
      </c>
      <c r="BH215" s="154">
        <f>IF(N215="sníž. přenesená",J215,0)</f>
        <v>0</v>
      </c>
      <c r="BI215" s="154">
        <f>IF(N215="nulová",J215,0)</f>
        <v>0</v>
      </c>
      <c r="BJ215" s="16" t="s">
        <v>84</v>
      </c>
      <c r="BK215" s="154">
        <f>ROUND(I215*H215,2)</f>
        <v>0</v>
      </c>
      <c r="BL215" s="16" t="s">
        <v>131</v>
      </c>
      <c r="BM215" s="153" t="s">
        <v>255</v>
      </c>
    </row>
    <row r="216" spans="2:65" s="1" customFormat="1" ht="28.8">
      <c r="B216" s="31"/>
      <c r="D216" s="155" t="s">
        <v>133</v>
      </c>
      <c r="F216" s="156" t="s">
        <v>256</v>
      </c>
      <c r="I216" s="115"/>
      <c r="L216" s="31"/>
      <c r="M216" s="157"/>
      <c r="T216" s="55"/>
      <c r="AT216" s="16" t="s">
        <v>133</v>
      </c>
      <c r="AU216" s="16" t="s">
        <v>138</v>
      </c>
    </row>
    <row r="217" spans="2:65" s="12" customFormat="1">
      <c r="B217" s="158"/>
      <c r="D217" s="155" t="s">
        <v>135</v>
      </c>
      <c r="E217" s="159" t="s">
        <v>1</v>
      </c>
      <c r="F217" s="160" t="s">
        <v>84</v>
      </c>
      <c r="H217" s="161">
        <v>1</v>
      </c>
      <c r="I217" s="162"/>
      <c r="L217" s="158"/>
      <c r="M217" s="163"/>
      <c r="T217" s="164"/>
      <c r="AT217" s="159" t="s">
        <v>135</v>
      </c>
      <c r="AU217" s="159" t="s">
        <v>138</v>
      </c>
      <c r="AV217" s="12" t="s">
        <v>86</v>
      </c>
      <c r="AW217" s="12" t="s">
        <v>32</v>
      </c>
      <c r="AX217" s="12" t="s">
        <v>76</v>
      </c>
      <c r="AY217" s="159" t="s">
        <v>125</v>
      </c>
    </row>
    <row r="218" spans="2:65" s="14" customFormat="1">
      <c r="B218" s="172"/>
      <c r="D218" s="155" t="s">
        <v>135</v>
      </c>
      <c r="E218" s="173" t="s">
        <v>1</v>
      </c>
      <c r="F218" s="174" t="s">
        <v>145</v>
      </c>
      <c r="H218" s="175">
        <v>1</v>
      </c>
      <c r="I218" s="176"/>
      <c r="L218" s="172"/>
      <c r="M218" s="177"/>
      <c r="T218" s="178"/>
      <c r="AT218" s="173" t="s">
        <v>135</v>
      </c>
      <c r="AU218" s="173" t="s">
        <v>138</v>
      </c>
      <c r="AV218" s="14" t="s">
        <v>131</v>
      </c>
      <c r="AW218" s="14" t="s">
        <v>32</v>
      </c>
      <c r="AX218" s="14" t="s">
        <v>84</v>
      </c>
      <c r="AY218" s="173" t="s">
        <v>125</v>
      </c>
    </row>
    <row r="219" spans="2:65" s="11" customFormat="1" ht="22.8" customHeight="1">
      <c r="B219" s="130"/>
      <c r="D219" s="131" t="s">
        <v>75</v>
      </c>
      <c r="E219" s="140" t="s">
        <v>257</v>
      </c>
      <c r="F219" s="140" t="s">
        <v>258</v>
      </c>
      <c r="I219" s="133"/>
      <c r="J219" s="141">
        <f>BK219</f>
        <v>0</v>
      </c>
      <c r="L219" s="130"/>
      <c r="M219" s="135"/>
      <c r="P219" s="136">
        <f>SUM(P220:P222)</f>
        <v>0</v>
      </c>
      <c r="R219" s="136">
        <f>SUM(R220:R222)</f>
        <v>0</v>
      </c>
      <c r="T219" s="137">
        <f>SUM(T220:T222)</f>
        <v>0</v>
      </c>
      <c r="AR219" s="131" t="s">
        <v>84</v>
      </c>
      <c r="AT219" s="138" t="s">
        <v>75</v>
      </c>
      <c r="AU219" s="138" t="s">
        <v>84</v>
      </c>
      <c r="AY219" s="131" t="s">
        <v>125</v>
      </c>
      <c r="BK219" s="139">
        <f>SUM(BK220:BK222)</f>
        <v>0</v>
      </c>
    </row>
    <row r="220" spans="2:65" s="1" customFormat="1" ht="24.15" customHeight="1">
      <c r="B220" s="31"/>
      <c r="C220" s="142" t="s">
        <v>259</v>
      </c>
      <c r="D220" s="142" t="s">
        <v>127</v>
      </c>
      <c r="E220" s="143" t="s">
        <v>260</v>
      </c>
      <c r="F220" s="144" t="s">
        <v>261</v>
      </c>
      <c r="G220" s="145" t="s">
        <v>262</v>
      </c>
      <c r="H220" s="146">
        <v>1190</v>
      </c>
      <c r="I220" s="147"/>
      <c r="J220" s="148">
        <f>ROUND(I220*H220,2)</f>
        <v>0</v>
      </c>
      <c r="K220" s="149"/>
      <c r="L220" s="31"/>
      <c r="M220" s="150" t="s">
        <v>1</v>
      </c>
      <c r="N220" s="113" t="s">
        <v>41</v>
      </c>
      <c r="P220" s="151">
        <f>O220*H220</f>
        <v>0</v>
      </c>
      <c r="Q220" s="151">
        <v>0</v>
      </c>
      <c r="R220" s="151">
        <f>Q220*H220</f>
        <v>0</v>
      </c>
      <c r="S220" s="151">
        <v>0</v>
      </c>
      <c r="T220" s="152">
        <f>S220*H220</f>
        <v>0</v>
      </c>
      <c r="AR220" s="153" t="s">
        <v>131</v>
      </c>
      <c r="AT220" s="153" t="s">
        <v>127</v>
      </c>
      <c r="AU220" s="153" t="s">
        <v>86</v>
      </c>
      <c r="AY220" s="16" t="s">
        <v>125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6" t="s">
        <v>84</v>
      </c>
      <c r="BK220" s="154">
        <f>ROUND(I220*H220,2)</f>
        <v>0</v>
      </c>
      <c r="BL220" s="16" t="s">
        <v>131</v>
      </c>
      <c r="BM220" s="153" t="s">
        <v>263</v>
      </c>
    </row>
    <row r="221" spans="2:65" s="1" customFormat="1" ht="28.8">
      <c r="B221" s="31"/>
      <c r="D221" s="155" t="s">
        <v>133</v>
      </c>
      <c r="F221" s="156" t="s">
        <v>264</v>
      </c>
      <c r="I221" s="115"/>
      <c r="L221" s="31"/>
      <c r="M221" s="157"/>
      <c r="T221" s="55"/>
      <c r="AT221" s="16" t="s">
        <v>133</v>
      </c>
      <c r="AU221" s="16" t="s">
        <v>86</v>
      </c>
    </row>
    <row r="222" spans="2:65" s="12" customFormat="1">
      <c r="B222" s="158"/>
      <c r="D222" s="155" t="s">
        <v>135</v>
      </c>
      <c r="E222" s="159" t="s">
        <v>1</v>
      </c>
      <c r="F222" s="160" t="s">
        <v>265</v>
      </c>
      <c r="H222" s="161">
        <v>1190</v>
      </c>
      <c r="I222" s="162"/>
      <c r="L222" s="158"/>
      <c r="M222" s="163"/>
      <c r="T222" s="164"/>
      <c r="AT222" s="159" t="s">
        <v>135</v>
      </c>
      <c r="AU222" s="159" t="s">
        <v>86</v>
      </c>
      <c r="AV222" s="12" t="s">
        <v>86</v>
      </c>
      <c r="AW222" s="12" t="s">
        <v>32</v>
      </c>
      <c r="AX222" s="12" t="s">
        <v>84</v>
      </c>
      <c r="AY222" s="159" t="s">
        <v>125</v>
      </c>
    </row>
    <row r="223" spans="2:65" s="11" customFormat="1" ht="22.8" customHeight="1">
      <c r="B223" s="130"/>
      <c r="D223" s="131" t="s">
        <v>75</v>
      </c>
      <c r="E223" s="140" t="s">
        <v>266</v>
      </c>
      <c r="F223" s="140" t="s">
        <v>267</v>
      </c>
      <c r="I223" s="133"/>
      <c r="J223" s="141">
        <f>BK223</f>
        <v>0</v>
      </c>
      <c r="L223" s="130"/>
      <c r="M223" s="135"/>
      <c r="P223" s="136">
        <f>SUM(P224:P225)</f>
        <v>0</v>
      </c>
      <c r="R223" s="136">
        <f>SUM(R224:R225)</f>
        <v>0</v>
      </c>
      <c r="T223" s="137">
        <f>SUM(T224:T225)</f>
        <v>0</v>
      </c>
      <c r="AR223" s="131" t="s">
        <v>84</v>
      </c>
      <c r="AT223" s="138" t="s">
        <v>75</v>
      </c>
      <c r="AU223" s="138" t="s">
        <v>84</v>
      </c>
      <c r="AY223" s="131" t="s">
        <v>125</v>
      </c>
      <c r="BK223" s="139">
        <f>SUM(BK224:BK225)</f>
        <v>0</v>
      </c>
    </row>
    <row r="224" spans="2:65" s="1" customFormat="1" ht="16.5" customHeight="1">
      <c r="B224" s="31"/>
      <c r="C224" s="142" t="s">
        <v>268</v>
      </c>
      <c r="D224" s="142" t="s">
        <v>127</v>
      </c>
      <c r="E224" s="143" t="s">
        <v>269</v>
      </c>
      <c r="F224" s="144" t="s">
        <v>270</v>
      </c>
      <c r="G224" s="145" t="s">
        <v>262</v>
      </c>
      <c r="H224" s="146">
        <v>3021.8679999999999</v>
      </c>
      <c r="I224" s="147"/>
      <c r="J224" s="148">
        <f>ROUND(I224*H224,2)</f>
        <v>0</v>
      </c>
      <c r="K224" s="149"/>
      <c r="L224" s="31"/>
      <c r="M224" s="150" t="s">
        <v>1</v>
      </c>
      <c r="N224" s="113" t="s">
        <v>41</v>
      </c>
      <c r="P224" s="151">
        <f>O224*H224</f>
        <v>0</v>
      </c>
      <c r="Q224" s="151">
        <v>0</v>
      </c>
      <c r="R224" s="151">
        <f>Q224*H224</f>
        <v>0</v>
      </c>
      <c r="S224" s="151">
        <v>0</v>
      </c>
      <c r="T224" s="152">
        <f>S224*H224</f>
        <v>0</v>
      </c>
      <c r="AR224" s="153" t="s">
        <v>131</v>
      </c>
      <c r="AT224" s="153" t="s">
        <v>127</v>
      </c>
      <c r="AU224" s="153" t="s">
        <v>86</v>
      </c>
      <c r="AY224" s="16" t="s">
        <v>125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6" t="s">
        <v>84</v>
      </c>
      <c r="BK224" s="154">
        <f>ROUND(I224*H224,2)</f>
        <v>0</v>
      </c>
      <c r="BL224" s="16" t="s">
        <v>131</v>
      </c>
      <c r="BM224" s="153" t="s">
        <v>271</v>
      </c>
    </row>
    <row r="225" spans="2:47" s="1" customFormat="1" ht="19.2">
      <c r="B225" s="31"/>
      <c r="D225" s="155" t="s">
        <v>133</v>
      </c>
      <c r="F225" s="156" t="s">
        <v>272</v>
      </c>
      <c r="I225" s="115"/>
      <c r="L225" s="31"/>
      <c r="M225" s="190"/>
      <c r="N225" s="191"/>
      <c r="O225" s="191"/>
      <c r="P225" s="191"/>
      <c r="Q225" s="191"/>
      <c r="R225" s="191"/>
      <c r="S225" s="191"/>
      <c r="T225" s="192"/>
      <c r="AT225" s="16" t="s">
        <v>133</v>
      </c>
      <c r="AU225" s="16" t="s">
        <v>86</v>
      </c>
    </row>
    <row r="226" spans="2:47" s="1" customFormat="1" ht="6.9" customHeight="1">
      <c r="B226" s="43"/>
      <c r="C226" s="44"/>
      <c r="D226" s="44"/>
      <c r="E226" s="44"/>
      <c r="F226" s="44"/>
      <c r="G226" s="44"/>
      <c r="H226" s="44"/>
      <c r="I226" s="44"/>
      <c r="J226" s="44"/>
      <c r="K226" s="44"/>
      <c r="L226" s="31"/>
    </row>
  </sheetData>
  <sheetProtection algorithmName="SHA-512" hashValue="/Gzv/qDEGUA1x71GXhCLoLY5vRxmUY4Fq31gIyRMuXd+oY24VSe2kVC4OWSitxgvtiOl5UTQo76CFzziWbfJsw==" saltValue="3BiUHXqvHF8MTUg5WW5cQg==" spinCount="100000" sheet="1" objects="1" scenarios="1" formatColumns="0" formatRows="0" autoFilter="0"/>
  <autoFilter ref="C132:K225" xr:uid="{00000000-0009-0000-0000-000001000000}"/>
  <mergeCells count="14">
    <mergeCell ref="D111:F111"/>
    <mergeCell ref="E123:H123"/>
    <mergeCell ref="E125:H125"/>
    <mergeCell ref="L2:V2"/>
    <mergeCell ref="D110:F110"/>
    <mergeCell ref="D109:F109"/>
    <mergeCell ref="D108:F108"/>
    <mergeCell ref="D107:F107"/>
    <mergeCell ref="E87:H8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9"/>
  <sheetViews>
    <sheetView showGridLines="0" tabSelected="1" topLeftCell="A87" workbookViewId="0">
      <selection activeCell="V97" sqref="V97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6" t="s">
        <v>89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" customHeight="1">
      <c r="B4" s="19"/>
      <c r="D4" s="20" t="s">
        <v>90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1" t="str">
        <f>'Rekapitulace stavby'!K6</f>
        <v>Svitava, ř.km 14,760 - 15,480, Bílovice nad Svitavou, sanace nátrží, k.ú. Bílovice nad Svitavou</v>
      </c>
      <c r="F7" s="232"/>
      <c r="G7" s="232"/>
      <c r="H7" s="232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12" t="s">
        <v>273</v>
      </c>
      <c r="F9" s="233"/>
      <c r="G9" s="233"/>
      <c r="H9" s="233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34</v>
      </c>
      <c r="I12" s="26" t="s">
        <v>22</v>
      </c>
      <c r="J12" s="51" t="str">
        <f>'Rekapitulace stavby'!AN8</f>
        <v>14. 4. 2025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Povodí Moravy, s.p.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196"/>
      <c r="G18" s="196"/>
      <c r="H18" s="196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VZD Invest,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201" t="s">
        <v>1</v>
      </c>
      <c r="F27" s="201"/>
      <c r="G27" s="201"/>
      <c r="H27" s="201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" customHeight="1">
      <c r="B30" s="31"/>
      <c r="D30" s="24" t="s">
        <v>93</v>
      </c>
      <c r="J30" s="89">
        <f>J96</f>
        <v>0</v>
      </c>
      <c r="L30" s="31"/>
    </row>
    <row r="31" spans="2:12" s="1" customFormat="1" ht="14.4" customHeight="1">
      <c r="B31" s="31"/>
      <c r="D31" s="90" t="s">
        <v>94</v>
      </c>
      <c r="J31" s="89">
        <f>J101</f>
        <v>0</v>
      </c>
      <c r="L31" s="31"/>
    </row>
    <row r="32" spans="2:12" s="1" customFormat="1" ht="25.35" customHeight="1">
      <c r="B32" s="31"/>
      <c r="D32" s="91" t="s">
        <v>36</v>
      </c>
      <c r="J32" s="65">
        <f>ROUND(J30 + J31,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92">
        <f>ROUND((SUM(BE101:BE108) + SUM(BE128:BE158)),  2)</f>
        <v>0</v>
      </c>
      <c r="I35" s="93">
        <v>0.21</v>
      </c>
      <c r="J35" s="92">
        <f>ROUND(((SUM(BE101:BE108) + SUM(BE128:BE158))*I35),  2)</f>
        <v>0</v>
      </c>
      <c r="L35" s="31"/>
    </row>
    <row r="36" spans="2:12" s="1" customFormat="1" ht="14.4" customHeight="1">
      <c r="B36" s="31"/>
      <c r="E36" s="26" t="s">
        <v>42</v>
      </c>
      <c r="F36" s="92">
        <f>ROUND((SUM(BF101:BF108) + SUM(BF128:BF158)),  2)</f>
        <v>0</v>
      </c>
      <c r="I36" s="93">
        <v>0.12</v>
      </c>
      <c r="J36" s="92">
        <f>ROUND(((SUM(BF101:BF108) + SUM(BF128:BF158))*I36),  2)</f>
        <v>0</v>
      </c>
      <c r="L36" s="31"/>
    </row>
    <row r="37" spans="2:12" s="1" customFormat="1" ht="14.4" hidden="1" customHeight="1">
      <c r="B37" s="31"/>
      <c r="E37" s="26" t="s">
        <v>43</v>
      </c>
      <c r="F37" s="92">
        <f>ROUND((SUM(BG101:BG108) + SUM(BG128:BG158)),  2)</f>
        <v>0</v>
      </c>
      <c r="I37" s="93">
        <v>0.21</v>
      </c>
      <c r="J37" s="92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92">
        <f>ROUND((SUM(BH101:BH108) + SUM(BH128:BH158)),  2)</f>
        <v>0</v>
      </c>
      <c r="I38" s="93">
        <v>0.12</v>
      </c>
      <c r="J38" s="92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92">
        <f>ROUND((SUM(BI101:BI108) + SUM(BI128:BI158)),  2)</f>
        <v>0</v>
      </c>
      <c r="I39" s="93">
        <v>0</v>
      </c>
      <c r="J39" s="92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4"/>
      <c r="D41" s="95" t="s">
        <v>46</v>
      </c>
      <c r="E41" s="56"/>
      <c r="F41" s="56"/>
      <c r="G41" s="96" t="s">
        <v>47</v>
      </c>
      <c r="H41" s="97" t="s">
        <v>48</v>
      </c>
      <c r="I41" s="56"/>
      <c r="J41" s="98">
        <f>SUM(J32:J39)</f>
        <v>0</v>
      </c>
      <c r="K41" s="99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0.199999999999999">
      <c r="B51" s="19"/>
      <c r="L51" s="19"/>
    </row>
    <row r="52" spans="2:12" ht="10.199999999999999">
      <c r="B52" s="19"/>
      <c r="L52" s="19"/>
    </row>
    <row r="53" spans="2:12" ht="10.199999999999999">
      <c r="B53" s="19"/>
      <c r="L53" s="19"/>
    </row>
    <row r="54" spans="2:12" ht="10.199999999999999">
      <c r="B54" s="19"/>
      <c r="L54" s="19"/>
    </row>
    <row r="55" spans="2:12" ht="10.199999999999999">
      <c r="B55" s="19"/>
      <c r="L55" s="19"/>
    </row>
    <row r="56" spans="2:12" ht="10.199999999999999">
      <c r="B56" s="19"/>
      <c r="L56" s="19"/>
    </row>
    <row r="57" spans="2:12" ht="10.199999999999999">
      <c r="B57" s="19"/>
      <c r="L57" s="19"/>
    </row>
    <row r="58" spans="2:12" ht="10.199999999999999">
      <c r="B58" s="19"/>
      <c r="L58" s="19"/>
    </row>
    <row r="59" spans="2:12" ht="10.199999999999999">
      <c r="B59" s="19"/>
      <c r="L59" s="19"/>
    </row>
    <row r="60" spans="2:12" ht="10.199999999999999">
      <c r="B60" s="19"/>
      <c r="L60" s="19"/>
    </row>
    <row r="61" spans="2:12" s="1" customFormat="1" ht="13.2">
      <c r="B61" s="31"/>
      <c r="D61" s="42" t="s">
        <v>51</v>
      </c>
      <c r="E61" s="33"/>
      <c r="F61" s="100" t="s">
        <v>52</v>
      </c>
      <c r="G61" s="42" t="s">
        <v>51</v>
      </c>
      <c r="H61" s="33"/>
      <c r="I61" s="33"/>
      <c r="J61" s="101" t="s">
        <v>52</v>
      </c>
      <c r="K61" s="33"/>
      <c r="L61" s="31"/>
    </row>
    <row r="62" spans="2:12" ht="10.199999999999999">
      <c r="B62" s="19"/>
      <c r="L62" s="19"/>
    </row>
    <row r="63" spans="2:12" ht="10.199999999999999">
      <c r="B63" s="19"/>
      <c r="L63" s="19"/>
    </row>
    <row r="64" spans="2:12" ht="10.199999999999999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0.199999999999999">
      <c r="B66" s="19"/>
      <c r="L66" s="19"/>
    </row>
    <row r="67" spans="2:12" ht="10.199999999999999">
      <c r="B67" s="19"/>
      <c r="L67" s="19"/>
    </row>
    <row r="68" spans="2:12" ht="10.199999999999999">
      <c r="B68" s="19"/>
      <c r="L68" s="19"/>
    </row>
    <row r="69" spans="2:12" ht="10.199999999999999">
      <c r="B69" s="19"/>
      <c r="L69" s="19"/>
    </row>
    <row r="70" spans="2:12" ht="10.199999999999999">
      <c r="B70" s="19"/>
      <c r="L70" s="19"/>
    </row>
    <row r="71" spans="2:12" ht="10.199999999999999">
      <c r="B71" s="19"/>
      <c r="L71" s="19"/>
    </row>
    <row r="72" spans="2:12" ht="10.199999999999999">
      <c r="B72" s="19"/>
      <c r="L72" s="19"/>
    </row>
    <row r="73" spans="2:12" ht="10.199999999999999">
      <c r="B73" s="19"/>
      <c r="L73" s="19"/>
    </row>
    <row r="74" spans="2:12" ht="10.199999999999999">
      <c r="B74" s="19"/>
      <c r="L74" s="19"/>
    </row>
    <row r="75" spans="2:12" ht="10.199999999999999">
      <c r="B75" s="19"/>
      <c r="L75" s="19"/>
    </row>
    <row r="76" spans="2:12" s="1" customFormat="1" ht="13.2">
      <c r="B76" s="31"/>
      <c r="D76" s="42" t="s">
        <v>51</v>
      </c>
      <c r="E76" s="33"/>
      <c r="F76" s="100" t="s">
        <v>52</v>
      </c>
      <c r="G76" s="42" t="s">
        <v>51</v>
      </c>
      <c r="H76" s="33"/>
      <c r="I76" s="33"/>
      <c r="J76" s="101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95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31" t="str">
        <f>E7</f>
        <v>Svitava, ř.km 14,760 - 15,480, Bílovice nad Svitavou, sanace nátrží, k.ú. Bílovice nad Svitavou</v>
      </c>
      <c r="F85" s="232"/>
      <c r="G85" s="232"/>
      <c r="H85" s="232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12" t="str">
        <f>E9</f>
        <v>VRN - Vedlejší rozpočtové náklady</v>
      </c>
      <c r="F87" s="233"/>
      <c r="G87" s="233"/>
      <c r="H87" s="233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14. 4. 2025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Povodí Moravy, s.p.</v>
      </c>
      <c r="I91" s="26" t="s">
        <v>30</v>
      </c>
      <c r="J91" s="29" t="str">
        <f>E21</f>
        <v>VZD Invest, s.r.o.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2" t="s">
        <v>96</v>
      </c>
      <c r="D94" s="94"/>
      <c r="E94" s="94"/>
      <c r="F94" s="94"/>
      <c r="G94" s="94"/>
      <c r="H94" s="94"/>
      <c r="I94" s="94"/>
      <c r="J94" s="103" t="s">
        <v>97</v>
      </c>
      <c r="K94" s="94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4" t="s">
        <v>98</v>
      </c>
      <c r="J96" s="65">
        <f>J128</f>
        <v>0</v>
      </c>
      <c r="L96" s="31"/>
      <c r="AU96" s="16" t="s">
        <v>99</v>
      </c>
    </row>
    <row r="97" spans="2:65" s="8" customFormat="1" ht="24.9" customHeight="1">
      <c r="B97" s="105"/>
      <c r="D97" s="106" t="s">
        <v>273</v>
      </c>
      <c r="E97" s="107"/>
      <c r="F97" s="107"/>
      <c r="G97" s="107"/>
      <c r="H97" s="107"/>
      <c r="I97" s="107"/>
      <c r="J97" s="108">
        <f>J129</f>
        <v>0</v>
      </c>
      <c r="L97" s="105"/>
    </row>
    <row r="98" spans="2:65" s="9" customFormat="1" ht="19.95" customHeight="1">
      <c r="B98" s="109"/>
      <c r="D98" s="110" t="s">
        <v>274</v>
      </c>
      <c r="E98" s="111"/>
      <c r="F98" s="111"/>
      <c r="G98" s="111"/>
      <c r="H98" s="111"/>
      <c r="I98" s="111"/>
      <c r="J98" s="112">
        <f>J156</f>
        <v>0</v>
      </c>
      <c r="L98" s="109"/>
    </row>
    <row r="99" spans="2:65" s="1" customFormat="1" ht="21.75" customHeight="1">
      <c r="B99" s="31"/>
      <c r="L99" s="31"/>
    </row>
    <row r="100" spans="2:65" s="1" customFormat="1" ht="6.9" customHeight="1">
      <c r="B100" s="31"/>
      <c r="L100" s="31"/>
    </row>
    <row r="101" spans="2:65" s="1" customFormat="1" ht="29.25" customHeight="1">
      <c r="B101" s="31"/>
      <c r="C101" s="235"/>
      <c r="D101" s="236"/>
      <c r="E101" s="236"/>
      <c r="F101" s="236"/>
      <c r="G101" s="236"/>
      <c r="H101" s="236"/>
      <c r="I101" s="236"/>
      <c r="J101" s="237"/>
      <c r="L101" s="31"/>
      <c r="N101" s="113" t="s">
        <v>40</v>
      </c>
    </row>
    <row r="102" spans="2:65" s="1" customFormat="1" ht="18" customHeight="1">
      <c r="B102" s="31"/>
      <c r="C102" s="236"/>
      <c r="D102" s="238"/>
      <c r="E102" s="239"/>
      <c r="F102" s="239"/>
      <c r="G102" s="236"/>
      <c r="H102" s="236"/>
      <c r="I102" s="236"/>
      <c r="J102" s="240"/>
      <c r="L102" s="114"/>
      <c r="M102" s="115"/>
      <c r="N102" s="116" t="s">
        <v>41</v>
      </c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7" t="s">
        <v>87</v>
      </c>
      <c r="AZ102" s="115"/>
      <c r="BA102" s="115"/>
      <c r="BB102" s="115"/>
      <c r="BC102" s="115"/>
      <c r="BD102" s="115"/>
      <c r="BE102" s="118">
        <f t="shared" ref="BE102:BE107" si="0">IF(N102="základní",J102,0)</f>
        <v>0</v>
      </c>
      <c r="BF102" s="118">
        <f t="shared" ref="BF102:BF107" si="1">IF(N102="snížená",J102,0)</f>
        <v>0</v>
      </c>
      <c r="BG102" s="118">
        <f t="shared" ref="BG102:BG107" si="2">IF(N102="zákl. přenesená",J102,0)</f>
        <v>0</v>
      </c>
      <c r="BH102" s="118">
        <f t="shared" ref="BH102:BH107" si="3">IF(N102="sníž. přenesená",J102,0)</f>
        <v>0</v>
      </c>
      <c r="BI102" s="118">
        <f t="shared" ref="BI102:BI107" si="4">IF(N102="nulová",J102,0)</f>
        <v>0</v>
      </c>
      <c r="BJ102" s="117" t="s">
        <v>84</v>
      </c>
      <c r="BK102" s="115"/>
      <c r="BL102" s="115"/>
      <c r="BM102" s="115"/>
    </row>
    <row r="103" spans="2:65" s="1" customFormat="1" ht="18" customHeight="1">
      <c r="B103" s="31"/>
      <c r="C103" s="236"/>
      <c r="D103" s="238"/>
      <c r="E103" s="239"/>
      <c r="F103" s="239"/>
      <c r="G103" s="236"/>
      <c r="H103" s="236"/>
      <c r="I103" s="236"/>
      <c r="J103" s="240"/>
      <c r="L103" s="114"/>
      <c r="M103" s="115"/>
      <c r="N103" s="116" t="s">
        <v>41</v>
      </c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7" t="s">
        <v>87</v>
      </c>
      <c r="AZ103" s="115"/>
      <c r="BA103" s="115"/>
      <c r="BB103" s="115"/>
      <c r="BC103" s="115"/>
      <c r="BD103" s="115"/>
      <c r="BE103" s="118">
        <f t="shared" si="0"/>
        <v>0</v>
      </c>
      <c r="BF103" s="118">
        <f t="shared" si="1"/>
        <v>0</v>
      </c>
      <c r="BG103" s="118">
        <f t="shared" si="2"/>
        <v>0</v>
      </c>
      <c r="BH103" s="118">
        <f t="shared" si="3"/>
        <v>0</v>
      </c>
      <c r="BI103" s="118">
        <f t="shared" si="4"/>
        <v>0</v>
      </c>
      <c r="BJ103" s="117" t="s">
        <v>84</v>
      </c>
      <c r="BK103" s="115"/>
      <c r="BL103" s="115"/>
      <c r="BM103" s="115"/>
    </row>
    <row r="104" spans="2:65" s="1" customFormat="1" ht="18" customHeight="1">
      <c r="B104" s="31"/>
      <c r="C104" s="236"/>
      <c r="D104" s="238"/>
      <c r="E104" s="239"/>
      <c r="F104" s="239"/>
      <c r="G104" s="236"/>
      <c r="H104" s="236"/>
      <c r="I104" s="236"/>
      <c r="J104" s="240"/>
      <c r="L104" s="114"/>
      <c r="M104" s="115"/>
      <c r="N104" s="116" t="s">
        <v>41</v>
      </c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7" t="s">
        <v>87</v>
      </c>
      <c r="AZ104" s="115"/>
      <c r="BA104" s="115"/>
      <c r="BB104" s="115"/>
      <c r="BC104" s="115"/>
      <c r="BD104" s="115"/>
      <c r="BE104" s="118">
        <f t="shared" si="0"/>
        <v>0</v>
      </c>
      <c r="BF104" s="118">
        <f t="shared" si="1"/>
        <v>0</v>
      </c>
      <c r="BG104" s="118">
        <f t="shared" si="2"/>
        <v>0</v>
      </c>
      <c r="BH104" s="118">
        <f t="shared" si="3"/>
        <v>0</v>
      </c>
      <c r="BI104" s="118">
        <f t="shared" si="4"/>
        <v>0</v>
      </c>
      <c r="BJ104" s="117" t="s">
        <v>84</v>
      </c>
      <c r="BK104" s="115"/>
      <c r="BL104" s="115"/>
      <c r="BM104" s="115"/>
    </row>
    <row r="105" spans="2:65" s="1" customFormat="1" ht="18" customHeight="1">
      <c r="B105" s="31"/>
      <c r="C105" s="236"/>
      <c r="D105" s="238"/>
      <c r="E105" s="239"/>
      <c r="F105" s="239"/>
      <c r="G105" s="236"/>
      <c r="H105" s="236"/>
      <c r="I105" s="236"/>
      <c r="J105" s="240"/>
      <c r="L105" s="114"/>
      <c r="M105" s="115"/>
      <c r="N105" s="116" t="s">
        <v>41</v>
      </c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7" t="s">
        <v>87</v>
      </c>
      <c r="AZ105" s="115"/>
      <c r="BA105" s="115"/>
      <c r="BB105" s="115"/>
      <c r="BC105" s="115"/>
      <c r="BD105" s="115"/>
      <c r="BE105" s="118">
        <f t="shared" si="0"/>
        <v>0</v>
      </c>
      <c r="BF105" s="118">
        <f t="shared" si="1"/>
        <v>0</v>
      </c>
      <c r="BG105" s="118">
        <f t="shared" si="2"/>
        <v>0</v>
      </c>
      <c r="BH105" s="118">
        <f t="shared" si="3"/>
        <v>0</v>
      </c>
      <c r="BI105" s="118">
        <f t="shared" si="4"/>
        <v>0</v>
      </c>
      <c r="BJ105" s="117" t="s">
        <v>84</v>
      </c>
      <c r="BK105" s="115"/>
      <c r="BL105" s="115"/>
      <c r="BM105" s="115"/>
    </row>
    <row r="106" spans="2:65" s="1" customFormat="1" ht="18" customHeight="1">
      <c r="B106" s="31"/>
      <c r="C106" s="236"/>
      <c r="D106" s="238"/>
      <c r="E106" s="239"/>
      <c r="F106" s="239"/>
      <c r="G106" s="236"/>
      <c r="H106" s="236"/>
      <c r="I106" s="236"/>
      <c r="J106" s="240"/>
      <c r="L106" s="114"/>
      <c r="M106" s="115"/>
      <c r="N106" s="116" t="s">
        <v>41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7" t="s">
        <v>87</v>
      </c>
      <c r="AZ106" s="115"/>
      <c r="BA106" s="115"/>
      <c r="BB106" s="115"/>
      <c r="BC106" s="115"/>
      <c r="BD106" s="115"/>
      <c r="BE106" s="118">
        <f t="shared" si="0"/>
        <v>0</v>
      </c>
      <c r="BF106" s="118">
        <f t="shared" si="1"/>
        <v>0</v>
      </c>
      <c r="BG106" s="118">
        <f t="shared" si="2"/>
        <v>0</v>
      </c>
      <c r="BH106" s="118">
        <f t="shared" si="3"/>
        <v>0</v>
      </c>
      <c r="BI106" s="118">
        <f t="shared" si="4"/>
        <v>0</v>
      </c>
      <c r="BJ106" s="117" t="s">
        <v>84</v>
      </c>
      <c r="BK106" s="115"/>
      <c r="BL106" s="115"/>
      <c r="BM106" s="115"/>
    </row>
    <row r="107" spans="2:65" s="1" customFormat="1" ht="18" customHeight="1">
      <c r="B107" s="31"/>
      <c r="C107" s="236"/>
      <c r="D107" s="241"/>
      <c r="E107" s="236"/>
      <c r="F107" s="236"/>
      <c r="G107" s="236"/>
      <c r="H107" s="236"/>
      <c r="I107" s="236"/>
      <c r="J107" s="240"/>
      <c r="L107" s="114"/>
      <c r="M107" s="115"/>
      <c r="N107" s="116" t="s">
        <v>41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7" t="s">
        <v>108</v>
      </c>
      <c r="AZ107" s="115"/>
      <c r="BA107" s="115"/>
      <c r="BB107" s="115"/>
      <c r="BC107" s="115"/>
      <c r="BD107" s="115"/>
      <c r="BE107" s="118">
        <f t="shared" si="0"/>
        <v>0</v>
      </c>
      <c r="BF107" s="118">
        <f t="shared" si="1"/>
        <v>0</v>
      </c>
      <c r="BG107" s="118">
        <f t="shared" si="2"/>
        <v>0</v>
      </c>
      <c r="BH107" s="118">
        <f t="shared" si="3"/>
        <v>0</v>
      </c>
      <c r="BI107" s="118">
        <f t="shared" si="4"/>
        <v>0</v>
      </c>
      <c r="BJ107" s="117" t="s">
        <v>84</v>
      </c>
      <c r="BK107" s="115"/>
      <c r="BL107" s="115"/>
      <c r="BM107" s="115"/>
    </row>
    <row r="108" spans="2:65" s="1" customFormat="1" ht="10.199999999999999">
      <c r="B108" s="31"/>
      <c r="L108" s="31"/>
    </row>
    <row r="109" spans="2:65" s="1" customFormat="1" ht="29.25" customHeight="1">
      <c r="B109" s="31"/>
      <c r="C109" s="119" t="s">
        <v>109</v>
      </c>
      <c r="D109" s="94"/>
      <c r="E109" s="94"/>
      <c r="F109" s="94"/>
      <c r="G109" s="94"/>
      <c r="H109" s="94"/>
      <c r="I109" s="94"/>
      <c r="J109" s="120">
        <f>ROUND(J96+J101,2)</f>
        <v>0</v>
      </c>
      <c r="K109" s="94"/>
      <c r="L109" s="31"/>
    </row>
    <row r="110" spans="2:65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" customHeight="1">
      <c r="B115" s="31"/>
      <c r="C115" s="20" t="s">
        <v>110</v>
      </c>
      <c r="L115" s="31"/>
    </row>
    <row r="116" spans="2:63" s="1" customFormat="1" ht="6.9" customHeight="1">
      <c r="B116" s="31"/>
      <c r="L116" s="31"/>
    </row>
    <row r="117" spans="2:63" s="1" customFormat="1" ht="12" customHeight="1">
      <c r="B117" s="31"/>
      <c r="C117" s="26" t="s">
        <v>16</v>
      </c>
      <c r="L117" s="31"/>
    </row>
    <row r="118" spans="2:63" s="1" customFormat="1" ht="26.25" customHeight="1">
      <c r="B118" s="31"/>
      <c r="E118" s="231" t="str">
        <f>E7</f>
        <v>Svitava, ř.km 14,760 - 15,480, Bílovice nad Svitavou, sanace nátrží, k.ú. Bílovice nad Svitavou</v>
      </c>
      <c r="F118" s="232"/>
      <c r="G118" s="232"/>
      <c r="H118" s="232"/>
      <c r="L118" s="31"/>
    </row>
    <row r="119" spans="2:63" s="1" customFormat="1" ht="12" customHeight="1">
      <c r="B119" s="31"/>
      <c r="C119" s="26" t="s">
        <v>91</v>
      </c>
      <c r="L119" s="31"/>
    </row>
    <row r="120" spans="2:63" s="1" customFormat="1" ht="16.5" customHeight="1">
      <c r="B120" s="31"/>
      <c r="E120" s="212" t="str">
        <f>E9</f>
        <v>VRN - Vedlejší rozpočtové náklady</v>
      </c>
      <c r="F120" s="233"/>
      <c r="G120" s="233"/>
      <c r="H120" s="233"/>
      <c r="L120" s="31"/>
    </row>
    <row r="121" spans="2:63" s="1" customFormat="1" ht="6.9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F12</f>
        <v xml:space="preserve"> </v>
      </c>
      <c r="I122" s="26" t="s">
        <v>22</v>
      </c>
      <c r="J122" s="51" t="str">
        <f>IF(J12="","",J12)</f>
        <v>14. 4. 2025</v>
      </c>
      <c r="L122" s="31"/>
    </row>
    <row r="123" spans="2:63" s="1" customFormat="1" ht="6.9" customHeight="1">
      <c r="B123" s="31"/>
      <c r="L123" s="31"/>
    </row>
    <row r="124" spans="2:63" s="1" customFormat="1" ht="15.15" customHeight="1">
      <c r="B124" s="31"/>
      <c r="C124" s="26" t="s">
        <v>24</v>
      </c>
      <c r="F124" s="24" t="str">
        <f>E15</f>
        <v>Povodí Moravy, s.p.</v>
      </c>
      <c r="I124" s="26" t="s">
        <v>30</v>
      </c>
      <c r="J124" s="29" t="str">
        <f>E21</f>
        <v>VZD Invest, s.r.o.</v>
      </c>
      <c r="L124" s="31"/>
    </row>
    <row r="125" spans="2:63" s="1" customFormat="1" ht="15.15" customHeight="1">
      <c r="B125" s="31"/>
      <c r="C125" s="26" t="s">
        <v>28</v>
      </c>
      <c r="F125" s="24" t="str">
        <f>IF(E18="","",E18)</f>
        <v>Vyplň údaj</v>
      </c>
      <c r="I125" s="26" t="s">
        <v>33</v>
      </c>
      <c r="J125" s="29" t="str">
        <f>E24</f>
        <v xml:space="preserve"> 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21"/>
      <c r="C127" s="122" t="s">
        <v>111</v>
      </c>
      <c r="D127" s="123" t="s">
        <v>61</v>
      </c>
      <c r="E127" s="123" t="s">
        <v>57</v>
      </c>
      <c r="F127" s="123" t="s">
        <v>58</v>
      </c>
      <c r="G127" s="123" t="s">
        <v>112</v>
      </c>
      <c r="H127" s="123" t="s">
        <v>113</v>
      </c>
      <c r="I127" s="123" t="s">
        <v>114</v>
      </c>
      <c r="J127" s="124" t="s">
        <v>97</v>
      </c>
      <c r="K127" s="125" t="s">
        <v>115</v>
      </c>
      <c r="L127" s="121"/>
      <c r="M127" s="58" t="s">
        <v>1</v>
      </c>
      <c r="N127" s="59" t="s">
        <v>40</v>
      </c>
      <c r="O127" s="59" t="s">
        <v>116</v>
      </c>
      <c r="P127" s="59" t="s">
        <v>117</v>
      </c>
      <c r="Q127" s="59" t="s">
        <v>118</v>
      </c>
      <c r="R127" s="59" t="s">
        <v>119</v>
      </c>
      <c r="S127" s="59" t="s">
        <v>120</v>
      </c>
      <c r="T127" s="60" t="s">
        <v>121</v>
      </c>
    </row>
    <row r="128" spans="2:63" s="1" customFormat="1" ht="22.8" customHeight="1">
      <c r="B128" s="31"/>
      <c r="C128" s="63" t="s">
        <v>122</v>
      </c>
      <c r="J128" s="126">
        <f>BK128</f>
        <v>0</v>
      </c>
      <c r="L128" s="31"/>
      <c r="M128" s="61"/>
      <c r="N128" s="52"/>
      <c r="O128" s="52"/>
      <c r="P128" s="127">
        <f>P129</f>
        <v>0</v>
      </c>
      <c r="Q128" s="52"/>
      <c r="R128" s="127">
        <f>R129</f>
        <v>1.2240000000000001E-2</v>
      </c>
      <c r="S128" s="52"/>
      <c r="T128" s="128">
        <f>T129</f>
        <v>0.20899999999999996</v>
      </c>
      <c r="AT128" s="16" t="s">
        <v>75</v>
      </c>
      <c r="AU128" s="16" t="s">
        <v>99</v>
      </c>
      <c r="BK128" s="129">
        <f>BK129</f>
        <v>0</v>
      </c>
    </row>
    <row r="129" spans="2:65" s="11" customFormat="1" ht="25.95" customHeight="1">
      <c r="B129" s="130"/>
      <c r="D129" s="131" t="s">
        <v>75</v>
      </c>
      <c r="E129" s="132" t="s">
        <v>87</v>
      </c>
      <c r="F129" s="132" t="s">
        <v>88</v>
      </c>
      <c r="I129" s="133"/>
      <c r="J129" s="134">
        <f>BK129</f>
        <v>0</v>
      </c>
      <c r="L129" s="130"/>
      <c r="M129" s="135"/>
      <c r="P129" s="136">
        <f>P130+SUM(P131:P156)</f>
        <v>0</v>
      </c>
      <c r="R129" s="136">
        <f>R130+SUM(R131:R156)</f>
        <v>1.2240000000000001E-2</v>
      </c>
      <c r="T129" s="137">
        <f>T130+SUM(T131:T156)</f>
        <v>0.20899999999999996</v>
      </c>
      <c r="AR129" s="131" t="s">
        <v>164</v>
      </c>
      <c r="AT129" s="138" t="s">
        <v>75</v>
      </c>
      <c r="AU129" s="138" t="s">
        <v>76</v>
      </c>
      <c r="AY129" s="131" t="s">
        <v>125</v>
      </c>
      <c r="BK129" s="139">
        <f>BK130+SUM(BK131:BK156)</f>
        <v>0</v>
      </c>
    </row>
    <row r="130" spans="2:65" s="1" customFormat="1" ht="76.349999999999994" customHeight="1">
      <c r="B130" s="31"/>
      <c r="C130" s="142" t="s">
        <v>84</v>
      </c>
      <c r="D130" s="142" t="s">
        <v>127</v>
      </c>
      <c r="E130" s="143" t="s">
        <v>275</v>
      </c>
      <c r="F130" s="144" t="s">
        <v>276</v>
      </c>
      <c r="G130" s="145" t="s">
        <v>277</v>
      </c>
      <c r="H130" s="146">
        <v>1</v>
      </c>
      <c r="I130" s="147"/>
      <c r="J130" s="148">
        <f>ROUND(I130*H130,2)</f>
        <v>0</v>
      </c>
      <c r="K130" s="149"/>
      <c r="L130" s="31"/>
      <c r="M130" s="150" t="s">
        <v>1</v>
      </c>
      <c r="N130" s="113" t="s">
        <v>41</v>
      </c>
      <c r="P130" s="151">
        <f>O130*H130</f>
        <v>0</v>
      </c>
      <c r="Q130" s="151">
        <v>1.0200000000000001E-3</v>
      </c>
      <c r="R130" s="151">
        <f>Q130*H130</f>
        <v>1.0200000000000001E-3</v>
      </c>
      <c r="S130" s="151">
        <v>1.9E-2</v>
      </c>
      <c r="T130" s="152">
        <f>S130*H130</f>
        <v>1.9E-2</v>
      </c>
      <c r="AR130" s="153" t="s">
        <v>131</v>
      </c>
      <c r="AT130" s="153" t="s">
        <v>127</v>
      </c>
      <c r="AU130" s="153" t="s">
        <v>84</v>
      </c>
      <c r="AY130" s="16" t="s">
        <v>125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6" t="s">
        <v>84</v>
      </c>
      <c r="BK130" s="154">
        <f>ROUND(I130*H130,2)</f>
        <v>0</v>
      </c>
      <c r="BL130" s="16" t="s">
        <v>131</v>
      </c>
      <c r="BM130" s="153" t="s">
        <v>278</v>
      </c>
    </row>
    <row r="131" spans="2:65" s="1" customFormat="1" ht="10.199999999999999">
      <c r="B131" s="31"/>
      <c r="D131" s="155" t="s">
        <v>133</v>
      </c>
      <c r="F131" s="156" t="s">
        <v>279</v>
      </c>
      <c r="I131" s="115"/>
      <c r="L131" s="31"/>
      <c r="M131" s="157"/>
      <c r="T131" s="55"/>
      <c r="AT131" s="16" t="s">
        <v>133</v>
      </c>
      <c r="AU131" s="16" t="s">
        <v>84</v>
      </c>
    </row>
    <row r="132" spans="2:65" s="1" customFormat="1" ht="37.799999999999997" customHeight="1">
      <c r="B132" s="31"/>
      <c r="C132" s="142" t="s">
        <v>86</v>
      </c>
      <c r="D132" s="142" t="s">
        <v>127</v>
      </c>
      <c r="E132" s="143" t="s">
        <v>280</v>
      </c>
      <c r="F132" s="144" t="s">
        <v>281</v>
      </c>
      <c r="G132" s="145" t="s">
        <v>209</v>
      </c>
      <c r="H132" s="146">
        <v>1</v>
      </c>
      <c r="I132" s="147"/>
      <c r="J132" s="148">
        <f>ROUND(I132*H132,2)</f>
        <v>0</v>
      </c>
      <c r="K132" s="149"/>
      <c r="L132" s="31"/>
      <c r="M132" s="150" t="s">
        <v>1</v>
      </c>
      <c r="N132" s="113" t="s">
        <v>41</v>
      </c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AR132" s="153" t="s">
        <v>131</v>
      </c>
      <c r="AT132" s="153" t="s">
        <v>127</v>
      </c>
      <c r="AU132" s="153" t="s">
        <v>84</v>
      </c>
      <c r="AY132" s="16" t="s">
        <v>125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6" t="s">
        <v>84</v>
      </c>
      <c r="BK132" s="154">
        <f>ROUND(I132*H132,2)</f>
        <v>0</v>
      </c>
      <c r="BL132" s="16" t="s">
        <v>131</v>
      </c>
      <c r="BM132" s="153" t="s">
        <v>282</v>
      </c>
    </row>
    <row r="133" spans="2:65" s="1" customFormat="1" ht="28.8">
      <c r="B133" s="31"/>
      <c r="D133" s="155" t="s">
        <v>133</v>
      </c>
      <c r="F133" s="156" t="s">
        <v>283</v>
      </c>
      <c r="I133" s="115"/>
      <c r="L133" s="31"/>
      <c r="M133" s="157"/>
      <c r="T133" s="55"/>
      <c r="AT133" s="16" t="s">
        <v>133</v>
      </c>
      <c r="AU133" s="16" t="s">
        <v>84</v>
      </c>
    </row>
    <row r="134" spans="2:65" s="1" customFormat="1" ht="16.5" customHeight="1">
      <c r="B134" s="31"/>
      <c r="C134" s="142" t="s">
        <v>138</v>
      </c>
      <c r="D134" s="142" t="s">
        <v>127</v>
      </c>
      <c r="E134" s="143" t="s">
        <v>284</v>
      </c>
      <c r="F134" s="144" t="s">
        <v>285</v>
      </c>
      <c r="G134" s="145" t="s">
        <v>277</v>
      </c>
      <c r="H134" s="146">
        <v>1</v>
      </c>
      <c r="I134" s="147"/>
      <c r="J134" s="148">
        <f>ROUND(I134*H134,2)</f>
        <v>0</v>
      </c>
      <c r="K134" s="149"/>
      <c r="L134" s="31"/>
      <c r="M134" s="150" t="s">
        <v>1</v>
      </c>
      <c r="N134" s="113" t="s">
        <v>41</v>
      </c>
      <c r="P134" s="151">
        <f>O134*H134</f>
        <v>0</v>
      </c>
      <c r="Q134" s="151">
        <v>1.0200000000000001E-3</v>
      </c>
      <c r="R134" s="151">
        <f>Q134*H134</f>
        <v>1.0200000000000001E-3</v>
      </c>
      <c r="S134" s="151">
        <v>1.9E-2</v>
      </c>
      <c r="T134" s="152">
        <f>S134*H134</f>
        <v>1.9E-2</v>
      </c>
      <c r="AR134" s="153" t="s">
        <v>131</v>
      </c>
      <c r="AT134" s="153" t="s">
        <v>127</v>
      </c>
      <c r="AU134" s="153" t="s">
        <v>84</v>
      </c>
      <c r="AY134" s="16" t="s">
        <v>125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6" t="s">
        <v>84</v>
      </c>
      <c r="BK134" s="154">
        <f>ROUND(I134*H134,2)</f>
        <v>0</v>
      </c>
      <c r="BL134" s="16" t="s">
        <v>131</v>
      </c>
      <c r="BM134" s="153" t="s">
        <v>286</v>
      </c>
    </row>
    <row r="135" spans="2:65" s="1" customFormat="1" ht="28.8">
      <c r="B135" s="31"/>
      <c r="D135" s="155" t="s">
        <v>133</v>
      </c>
      <c r="F135" s="156" t="s">
        <v>287</v>
      </c>
      <c r="I135" s="115"/>
      <c r="L135" s="31"/>
      <c r="M135" s="157"/>
      <c r="T135" s="55"/>
      <c r="AT135" s="16" t="s">
        <v>133</v>
      </c>
      <c r="AU135" s="16" t="s">
        <v>84</v>
      </c>
    </row>
    <row r="136" spans="2:65" s="1" customFormat="1" ht="37.799999999999997" customHeight="1">
      <c r="B136" s="31"/>
      <c r="C136" s="142" t="s">
        <v>131</v>
      </c>
      <c r="D136" s="142" t="s">
        <v>127</v>
      </c>
      <c r="E136" s="143" t="s">
        <v>288</v>
      </c>
      <c r="F136" s="144" t="s">
        <v>289</v>
      </c>
      <c r="G136" s="145" t="s">
        <v>277</v>
      </c>
      <c r="H136" s="146">
        <v>1</v>
      </c>
      <c r="I136" s="147"/>
      <c r="J136" s="148">
        <f>ROUND(I136*H136,2)</f>
        <v>0</v>
      </c>
      <c r="K136" s="149"/>
      <c r="L136" s="31"/>
      <c r="M136" s="150" t="s">
        <v>1</v>
      </c>
      <c r="N136" s="113" t="s">
        <v>41</v>
      </c>
      <c r="P136" s="151">
        <f>O136*H136</f>
        <v>0</v>
      </c>
      <c r="Q136" s="151">
        <v>1.0200000000000001E-3</v>
      </c>
      <c r="R136" s="151">
        <f>Q136*H136</f>
        <v>1.0200000000000001E-3</v>
      </c>
      <c r="S136" s="151">
        <v>1.9E-2</v>
      </c>
      <c r="T136" s="152">
        <f>S136*H136</f>
        <v>1.9E-2</v>
      </c>
      <c r="AR136" s="153" t="s">
        <v>131</v>
      </c>
      <c r="AT136" s="153" t="s">
        <v>127</v>
      </c>
      <c r="AU136" s="153" t="s">
        <v>84</v>
      </c>
      <c r="AY136" s="16" t="s">
        <v>125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6" t="s">
        <v>84</v>
      </c>
      <c r="BK136" s="154">
        <f>ROUND(I136*H136,2)</f>
        <v>0</v>
      </c>
      <c r="BL136" s="16" t="s">
        <v>131</v>
      </c>
      <c r="BM136" s="153" t="s">
        <v>290</v>
      </c>
    </row>
    <row r="137" spans="2:65" s="1" customFormat="1" ht="86.4">
      <c r="B137" s="31"/>
      <c r="D137" s="155" t="s">
        <v>133</v>
      </c>
      <c r="F137" s="156" t="s">
        <v>291</v>
      </c>
      <c r="I137" s="115"/>
      <c r="L137" s="31"/>
      <c r="M137" s="157"/>
      <c r="T137" s="55"/>
      <c r="AT137" s="16" t="s">
        <v>133</v>
      </c>
      <c r="AU137" s="16" t="s">
        <v>84</v>
      </c>
    </row>
    <row r="138" spans="2:65" s="1" customFormat="1" ht="16.5" customHeight="1">
      <c r="B138" s="31"/>
      <c r="C138" s="142" t="s">
        <v>164</v>
      </c>
      <c r="D138" s="142" t="s">
        <v>127</v>
      </c>
      <c r="E138" s="143" t="s">
        <v>292</v>
      </c>
      <c r="F138" s="144" t="s">
        <v>293</v>
      </c>
      <c r="G138" s="145" t="s">
        <v>277</v>
      </c>
      <c r="H138" s="146">
        <v>1</v>
      </c>
      <c r="I138" s="147"/>
      <c r="J138" s="148">
        <f>ROUND(I138*H138,2)</f>
        <v>0</v>
      </c>
      <c r="K138" s="149"/>
      <c r="L138" s="31"/>
      <c r="M138" s="150" t="s">
        <v>1</v>
      </c>
      <c r="N138" s="113" t="s">
        <v>41</v>
      </c>
      <c r="P138" s="151">
        <f>O138*H138</f>
        <v>0</v>
      </c>
      <c r="Q138" s="151">
        <v>1.0200000000000001E-3</v>
      </c>
      <c r="R138" s="151">
        <f>Q138*H138</f>
        <v>1.0200000000000001E-3</v>
      </c>
      <c r="S138" s="151">
        <v>1.9E-2</v>
      </c>
      <c r="T138" s="152">
        <f>S138*H138</f>
        <v>1.9E-2</v>
      </c>
      <c r="AR138" s="153" t="s">
        <v>131</v>
      </c>
      <c r="AT138" s="153" t="s">
        <v>127</v>
      </c>
      <c r="AU138" s="153" t="s">
        <v>84</v>
      </c>
      <c r="AY138" s="16" t="s">
        <v>125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6" t="s">
        <v>84</v>
      </c>
      <c r="BK138" s="154">
        <f>ROUND(I138*H138,2)</f>
        <v>0</v>
      </c>
      <c r="BL138" s="16" t="s">
        <v>131</v>
      </c>
      <c r="BM138" s="153" t="s">
        <v>294</v>
      </c>
    </row>
    <row r="139" spans="2:65" s="1" customFormat="1" ht="57.6">
      <c r="B139" s="31"/>
      <c r="D139" s="155" t="s">
        <v>133</v>
      </c>
      <c r="F139" s="156" t="s">
        <v>295</v>
      </c>
      <c r="I139" s="115"/>
      <c r="L139" s="31"/>
      <c r="M139" s="157"/>
      <c r="T139" s="55"/>
      <c r="AT139" s="16" t="s">
        <v>133</v>
      </c>
      <c r="AU139" s="16" t="s">
        <v>84</v>
      </c>
    </row>
    <row r="140" spans="2:65" s="1" customFormat="1" ht="24.15" customHeight="1">
      <c r="B140" s="31"/>
      <c r="C140" s="142" t="s">
        <v>170</v>
      </c>
      <c r="D140" s="142" t="s">
        <v>127</v>
      </c>
      <c r="E140" s="143" t="s">
        <v>296</v>
      </c>
      <c r="F140" s="144" t="s">
        <v>297</v>
      </c>
      <c r="G140" s="145" t="s">
        <v>277</v>
      </c>
      <c r="H140" s="146">
        <v>1</v>
      </c>
      <c r="I140" s="147"/>
      <c r="J140" s="148">
        <f>ROUND(I140*H140,2)</f>
        <v>0</v>
      </c>
      <c r="K140" s="149"/>
      <c r="L140" s="31"/>
      <c r="M140" s="150" t="s">
        <v>1</v>
      </c>
      <c r="N140" s="113" t="s">
        <v>41</v>
      </c>
      <c r="P140" s="151">
        <f>O140*H140</f>
        <v>0</v>
      </c>
      <c r="Q140" s="151">
        <v>1.0200000000000001E-3</v>
      </c>
      <c r="R140" s="151">
        <f>Q140*H140</f>
        <v>1.0200000000000001E-3</v>
      </c>
      <c r="S140" s="151">
        <v>1.9E-2</v>
      </c>
      <c r="T140" s="152">
        <f>S140*H140</f>
        <v>1.9E-2</v>
      </c>
      <c r="AR140" s="153" t="s">
        <v>131</v>
      </c>
      <c r="AT140" s="153" t="s">
        <v>127</v>
      </c>
      <c r="AU140" s="153" t="s">
        <v>84</v>
      </c>
      <c r="AY140" s="16" t="s">
        <v>125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6" t="s">
        <v>84</v>
      </c>
      <c r="BK140" s="154">
        <f>ROUND(I140*H140,2)</f>
        <v>0</v>
      </c>
      <c r="BL140" s="16" t="s">
        <v>131</v>
      </c>
      <c r="BM140" s="153" t="s">
        <v>298</v>
      </c>
    </row>
    <row r="141" spans="2:65" s="1" customFormat="1" ht="10.199999999999999">
      <c r="B141" s="31"/>
      <c r="D141" s="155" t="s">
        <v>133</v>
      </c>
      <c r="F141" s="156" t="s">
        <v>299</v>
      </c>
      <c r="I141" s="115"/>
      <c r="L141" s="31"/>
      <c r="M141" s="157"/>
      <c r="T141" s="55"/>
      <c r="AT141" s="16" t="s">
        <v>133</v>
      </c>
      <c r="AU141" s="16" t="s">
        <v>84</v>
      </c>
    </row>
    <row r="142" spans="2:65" s="1" customFormat="1" ht="33" customHeight="1">
      <c r="B142" s="31"/>
      <c r="C142" s="142" t="s">
        <v>177</v>
      </c>
      <c r="D142" s="142" t="s">
        <v>127</v>
      </c>
      <c r="E142" s="143" t="s">
        <v>300</v>
      </c>
      <c r="F142" s="144" t="s">
        <v>301</v>
      </c>
      <c r="G142" s="145" t="s">
        <v>277</v>
      </c>
      <c r="H142" s="146">
        <v>1</v>
      </c>
      <c r="I142" s="147"/>
      <c r="J142" s="148">
        <f>ROUND(I142*H142,2)</f>
        <v>0</v>
      </c>
      <c r="K142" s="149"/>
      <c r="L142" s="31"/>
      <c r="M142" s="150" t="s">
        <v>1</v>
      </c>
      <c r="N142" s="113" t="s">
        <v>41</v>
      </c>
      <c r="P142" s="151">
        <f>O142*H142</f>
        <v>0</v>
      </c>
      <c r="Q142" s="151">
        <v>1.0200000000000001E-3</v>
      </c>
      <c r="R142" s="151">
        <f>Q142*H142</f>
        <v>1.0200000000000001E-3</v>
      </c>
      <c r="S142" s="151">
        <v>1.9E-2</v>
      </c>
      <c r="T142" s="152">
        <f>S142*H142</f>
        <v>1.9E-2</v>
      </c>
      <c r="AR142" s="153" t="s">
        <v>131</v>
      </c>
      <c r="AT142" s="153" t="s">
        <v>127</v>
      </c>
      <c r="AU142" s="153" t="s">
        <v>84</v>
      </c>
      <c r="AY142" s="16" t="s">
        <v>125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6" t="s">
        <v>84</v>
      </c>
      <c r="BK142" s="154">
        <f>ROUND(I142*H142,2)</f>
        <v>0</v>
      </c>
      <c r="BL142" s="16" t="s">
        <v>131</v>
      </c>
      <c r="BM142" s="153" t="s">
        <v>302</v>
      </c>
    </row>
    <row r="143" spans="2:65" s="1" customFormat="1" ht="28.8">
      <c r="B143" s="31"/>
      <c r="D143" s="155" t="s">
        <v>133</v>
      </c>
      <c r="F143" s="156" t="s">
        <v>303</v>
      </c>
      <c r="I143" s="115"/>
      <c r="L143" s="31"/>
      <c r="M143" s="157"/>
      <c r="T143" s="55"/>
      <c r="AT143" s="16" t="s">
        <v>133</v>
      </c>
      <c r="AU143" s="16" t="s">
        <v>84</v>
      </c>
    </row>
    <row r="144" spans="2:65" s="1" customFormat="1" ht="24.15" customHeight="1">
      <c r="B144" s="31"/>
      <c r="C144" s="142" t="s">
        <v>185</v>
      </c>
      <c r="D144" s="142" t="s">
        <v>127</v>
      </c>
      <c r="E144" s="143" t="s">
        <v>304</v>
      </c>
      <c r="F144" s="144" t="s">
        <v>305</v>
      </c>
      <c r="G144" s="145" t="s">
        <v>277</v>
      </c>
      <c r="H144" s="146">
        <v>1</v>
      </c>
      <c r="I144" s="147"/>
      <c r="J144" s="148">
        <f>ROUND(I144*H144,2)</f>
        <v>0</v>
      </c>
      <c r="K144" s="149"/>
      <c r="L144" s="31"/>
      <c r="M144" s="150" t="s">
        <v>1</v>
      </c>
      <c r="N144" s="113" t="s">
        <v>41</v>
      </c>
      <c r="P144" s="151">
        <f>O144*H144</f>
        <v>0</v>
      </c>
      <c r="Q144" s="151">
        <v>1.0200000000000001E-3</v>
      </c>
      <c r="R144" s="151">
        <f>Q144*H144</f>
        <v>1.0200000000000001E-3</v>
      </c>
      <c r="S144" s="151">
        <v>1.9E-2</v>
      </c>
      <c r="T144" s="152">
        <f>S144*H144</f>
        <v>1.9E-2</v>
      </c>
      <c r="AR144" s="153" t="s">
        <v>131</v>
      </c>
      <c r="AT144" s="153" t="s">
        <v>127</v>
      </c>
      <c r="AU144" s="153" t="s">
        <v>84</v>
      </c>
      <c r="AY144" s="16" t="s">
        <v>125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6" t="s">
        <v>84</v>
      </c>
      <c r="BK144" s="154">
        <f>ROUND(I144*H144,2)</f>
        <v>0</v>
      </c>
      <c r="BL144" s="16" t="s">
        <v>131</v>
      </c>
      <c r="BM144" s="153" t="s">
        <v>306</v>
      </c>
    </row>
    <row r="145" spans="2:65" s="1" customFormat="1" ht="57.6">
      <c r="B145" s="31"/>
      <c r="D145" s="155" t="s">
        <v>133</v>
      </c>
      <c r="F145" s="156" t="s">
        <v>295</v>
      </c>
      <c r="I145" s="115"/>
      <c r="L145" s="31"/>
      <c r="M145" s="157"/>
      <c r="T145" s="55"/>
      <c r="AT145" s="16" t="s">
        <v>133</v>
      </c>
      <c r="AU145" s="16" t="s">
        <v>84</v>
      </c>
    </row>
    <row r="146" spans="2:65" s="1" customFormat="1" ht="37.799999999999997" customHeight="1">
      <c r="B146" s="31"/>
      <c r="C146" s="142" t="s">
        <v>192</v>
      </c>
      <c r="D146" s="142" t="s">
        <v>127</v>
      </c>
      <c r="E146" s="143" t="s">
        <v>307</v>
      </c>
      <c r="F146" s="144" t="s">
        <v>308</v>
      </c>
      <c r="G146" s="145" t="s">
        <v>277</v>
      </c>
      <c r="H146" s="146">
        <v>1</v>
      </c>
      <c r="I146" s="147"/>
      <c r="J146" s="148">
        <f>ROUND(I146*H146,2)</f>
        <v>0</v>
      </c>
      <c r="K146" s="149"/>
      <c r="L146" s="31"/>
      <c r="M146" s="150" t="s">
        <v>1</v>
      </c>
      <c r="N146" s="113" t="s">
        <v>41</v>
      </c>
      <c r="P146" s="151">
        <f>O146*H146</f>
        <v>0</v>
      </c>
      <c r="Q146" s="151">
        <v>1.0200000000000001E-3</v>
      </c>
      <c r="R146" s="151">
        <f>Q146*H146</f>
        <v>1.0200000000000001E-3</v>
      </c>
      <c r="S146" s="151">
        <v>1.9E-2</v>
      </c>
      <c r="T146" s="152">
        <f>S146*H146</f>
        <v>1.9E-2</v>
      </c>
      <c r="AR146" s="153" t="s">
        <v>131</v>
      </c>
      <c r="AT146" s="153" t="s">
        <v>127</v>
      </c>
      <c r="AU146" s="153" t="s">
        <v>84</v>
      </c>
      <c r="AY146" s="16" t="s">
        <v>125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6" t="s">
        <v>84</v>
      </c>
      <c r="BK146" s="154">
        <f>ROUND(I146*H146,2)</f>
        <v>0</v>
      </c>
      <c r="BL146" s="16" t="s">
        <v>131</v>
      </c>
      <c r="BM146" s="153" t="s">
        <v>309</v>
      </c>
    </row>
    <row r="147" spans="2:65" s="1" customFormat="1" ht="28.8">
      <c r="B147" s="31"/>
      <c r="D147" s="155" t="s">
        <v>133</v>
      </c>
      <c r="F147" s="156" t="s">
        <v>310</v>
      </c>
      <c r="I147" s="115"/>
      <c r="L147" s="31"/>
      <c r="M147" s="157"/>
      <c r="T147" s="55"/>
      <c r="AT147" s="16" t="s">
        <v>133</v>
      </c>
      <c r="AU147" s="16" t="s">
        <v>84</v>
      </c>
    </row>
    <row r="148" spans="2:65" s="1" customFormat="1" ht="66.75" customHeight="1">
      <c r="B148" s="31"/>
      <c r="C148" s="142" t="s">
        <v>199</v>
      </c>
      <c r="D148" s="142" t="s">
        <v>127</v>
      </c>
      <c r="E148" s="143" t="s">
        <v>311</v>
      </c>
      <c r="F148" s="144" t="s">
        <v>312</v>
      </c>
      <c r="G148" s="145" t="s">
        <v>277</v>
      </c>
      <c r="H148" s="146">
        <v>1</v>
      </c>
      <c r="I148" s="147"/>
      <c r="J148" s="148">
        <f>ROUND(I148*H148,2)</f>
        <v>0</v>
      </c>
      <c r="K148" s="149"/>
      <c r="L148" s="31"/>
      <c r="M148" s="150" t="s">
        <v>1</v>
      </c>
      <c r="N148" s="113" t="s">
        <v>41</v>
      </c>
      <c r="P148" s="151">
        <f>O148*H148</f>
        <v>0</v>
      </c>
      <c r="Q148" s="151">
        <v>1.0200000000000001E-3</v>
      </c>
      <c r="R148" s="151">
        <f>Q148*H148</f>
        <v>1.0200000000000001E-3</v>
      </c>
      <c r="S148" s="151">
        <v>1.9E-2</v>
      </c>
      <c r="T148" s="152">
        <f>S148*H148</f>
        <v>1.9E-2</v>
      </c>
      <c r="AR148" s="153" t="s">
        <v>131</v>
      </c>
      <c r="AT148" s="153" t="s">
        <v>127</v>
      </c>
      <c r="AU148" s="153" t="s">
        <v>84</v>
      </c>
      <c r="AY148" s="16" t="s">
        <v>125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6" t="s">
        <v>84</v>
      </c>
      <c r="BK148" s="154">
        <f>ROUND(I148*H148,2)</f>
        <v>0</v>
      </c>
      <c r="BL148" s="16" t="s">
        <v>131</v>
      </c>
      <c r="BM148" s="153" t="s">
        <v>313</v>
      </c>
    </row>
    <row r="149" spans="2:65" s="1" customFormat="1" ht="38.4">
      <c r="B149" s="31"/>
      <c r="D149" s="155" t="s">
        <v>133</v>
      </c>
      <c r="F149" s="156" t="s">
        <v>314</v>
      </c>
      <c r="I149" s="115"/>
      <c r="L149" s="31"/>
      <c r="M149" s="157"/>
      <c r="T149" s="55"/>
      <c r="AT149" s="16" t="s">
        <v>133</v>
      </c>
      <c r="AU149" s="16" t="s">
        <v>84</v>
      </c>
    </row>
    <row r="150" spans="2:65" s="1" customFormat="1" ht="44.25" customHeight="1">
      <c r="B150" s="31"/>
      <c r="C150" s="142" t="s">
        <v>206</v>
      </c>
      <c r="D150" s="142" t="s">
        <v>127</v>
      </c>
      <c r="E150" s="143" t="s">
        <v>315</v>
      </c>
      <c r="F150" s="144" t="s">
        <v>316</v>
      </c>
      <c r="G150" s="145" t="s">
        <v>277</v>
      </c>
      <c r="H150" s="146">
        <v>1</v>
      </c>
      <c r="I150" s="147"/>
      <c r="J150" s="148">
        <f>ROUND(I150*H150,2)</f>
        <v>0</v>
      </c>
      <c r="K150" s="149"/>
      <c r="L150" s="31"/>
      <c r="M150" s="150" t="s">
        <v>1</v>
      </c>
      <c r="N150" s="113" t="s">
        <v>41</v>
      </c>
      <c r="P150" s="151">
        <f>O150*H150</f>
        <v>0</v>
      </c>
      <c r="Q150" s="151">
        <v>1.0200000000000001E-3</v>
      </c>
      <c r="R150" s="151">
        <f>Q150*H150</f>
        <v>1.0200000000000001E-3</v>
      </c>
      <c r="S150" s="151">
        <v>1.9E-2</v>
      </c>
      <c r="T150" s="152">
        <f>S150*H150</f>
        <v>1.9E-2</v>
      </c>
      <c r="AR150" s="153" t="s">
        <v>131</v>
      </c>
      <c r="AT150" s="153" t="s">
        <v>127</v>
      </c>
      <c r="AU150" s="153" t="s">
        <v>84</v>
      </c>
      <c r="AY150" s="16" t="s">
        <v>125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6" t="s">
        <v>84</v>
      </c>
      <c r="BK150" s="154">
        <f>ROUND(I150*H150,2)</f>
        <v>0</v>
      </c>
      <c r="BL150" s="16" t="s">
        <v>131</v>
      </c>
      <c r="BM150" s="153" t="s">
        <v>317</v>
      </c>
    </row>
    <row r="151" spans="2:65" s="1" customFormat="1" ht="48">
      <c r="B151" s="31"/>
      <c r="D151" s="155" t="s">
        <v>133</v>
      </c>
      <c r="F151" s="156" t="s">
        <v>318</v>
      </c>
      <c r="I151" s="115"/>
      <c r="L151" s="31"/>
      <c r="M151" s="157"/>
      <c r="T151" s="55"/>
      <c r="AT151" s="16" t="s">
        <v>133</v>
      </c>
      <c r="AU151" s="16" t="s">
        <v>84</v>
      </c>
    </row>
    <row r="152" spans="2:65" s="1" customFormat="1" ht="37.799999999999997" customHeight="1">
      <c r="B152" s="31"/>
      <c r="C152" s="142" t="s">
        <v>8</v>
      </c>
      <c r="D152" s="142" t="s">
        <v>127</v>
      </c>
      <c r="E152" s="143" t="s">
        <v>319</v>
      </c>
      <c r="F152" s="144" t="s">
        <v>320</v>
      </c>
      <c r="G152" s="145" t="s">
        <v>277</v>
      </c>
      <c r="H152" s="146">
        <v>1</v>
      </c>
      <c r="I152" s="147"/>
      <c r="J152" s="148">
        <f>ROUND(I152*H152,2)</f>
        <v>0</v>
      </c>
      <c r="K152" s="149"/>
      <c r="L152" s="31"/>
      <c r="M152" s="150" t="s">
        <v>1</v>
      </c>
      <c r="N152" s="113" t="s">
        <v>41</v>
      </c>
      <c r="P152" s="151">
        <f>O152*H152</f>
        <v>0</v>
      </c>
      <c r="Q152" s="151">
        <v>1.0200000000000001E-3</v>
      </c>
      <c r="R152" s="151">
        <f>Q152*H152</f>
        <v>1.0200000000000001E-3</v>
      </c>
      <c r="S152" s="151">
        <v>1.9E-2</v>
      </c>
      <c r="T152" s="152">
        <f>S152*H152</f>
        <v>1.9E-2</v>
      </c>
      <c r="AR152" s="153" t="s">
        <v>131</v>
      </c>
      <c r="AT152" s="153" t="s">
        <v>127</v>
      </c>
      <c r="AU152" s="153" t="s">
        <v>84</v>
      </c>
      <c r="AY152" s="16" t="s">
        <v>125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6" t="s">
        <v>84</v>
      </c>
      <c r="BK152" s="154">
        <f>ROUND(I152*H152,2)</f>
        <v>0</v>
      </c>
      <c r="BL152" s="16" t="s">
        <v>131</v>
      </c>
      <c r="BM152" s="153" t="s">
        <v>321</v>
      </c>
    </row>
    <row r="153" spans="2:65" s="1" customFormat="1" ht="19.2">
      <c r="B153" s="31"/>
      <c r="D153" s="155" t="s">
        <v>133</v>
      </c>
      <c r="F153" s="156" t="s">
        <v>322</v>
      </c>
      <c r="I153" s="115"/>
      <c r="L153" s="31"/>
      <c r="M153" s="157"/>
      <c r="T153" s="55"/>
      <c r="AT153" s="16" t="s">
        <v>133</v>
      </c>
      <c r="AU153" s="16" t="s">
        <v>84</v>
      </c>
    </row>
    <row r="154" spans="2:65" s="1" customFormat="1" ht="24.15" customHeight="1">
      <c r="B154" s="31"/>
      <c r="C154" s="142" t="s">
        <v>217</v>
      </c>
      <c r="D154" s="142" t="s">
        <v>127</v>
      </c>
      <c r="E154" s="143" t="s">
        <v>323</v>
      </c>
      <c r="F154" s="144" t="s">
        <v>324</v>
      </c>
      <c r="G154" s="145" t="s">
        <v>209</v>
      </c>
      <c r="H154" s="146">
        <v>1</v>
      </c>
      <c r="I154" s="147"/>
      <c r="J154" s="148">
        <f>ROUND(I154*H154,2)</f>
        <v>0</v>
      </c>
      <c r="K154" s="149"/>
      <c r="L154" s="31"/>
      <c r="M154" s="150" t="s">
        <v>1</v>
      </c>
      <c r="N154" s="113" t="s">
        <v>41</v>
      </c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AR154" s="153" t="s">
        <v>131</v>
      </c>
      <c r="AT154" s="153" t="s">
        <v>127</v>
      </c>
      <c r="AU154" s="153" t="s">
        <v>84</v>
      </c>
      <c r="AY154" s="16" t="s">
        <v>125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6" t="s">
        <v>84</v>
      </c>
      <c r="BK154" s="154">
        <f>ROUND(I154*H154,2)</f>
        <v>0</v>
      </c>
      <c r="BL154" s="16" t="s">
        <v>131</v>
      </c>
      <c r="BM154" s="153" t="s">
        <v>325</v>
      </c>
    </row>
    <row r="155" spans="2:65" s="1" customFormat="1" ht="19.2">
      <c r="B155" s="31"/>
      <c r="D155" s="155" t="s">
        <v>133</v>
      </c>
      <c r="F155" s="156" t="s">
        <v>326</v>
      </c>
      <c r="I155" s="115"/>
      <c r="L155" s="31"/>
      <c r="M155" s="157"/>
      <c r="T155" s="55"/>
      <c r="AT155" s="16" t="s">
        <v>133</v>
      </c>
      <c r="AU155" s="16" t="s">
        <v>84</v>
      </c>
    </row>
    <row r="156" spans="2:65" s="11" customFormat="1" ht="22.8" customHeight="1">
      <c r="B156" s="130"/>
      <c r="D156" s="131" t="s">
        <v>75</v>
      </c>
      <c r="E156" s="140" t="s">
        <v>327</v>
      </c>
      <c r="F156" s="140" t="s">
        <v>107</v>
      </c>
      <c r="I156" s="133"/>
      <c r="J156" s="141">
        <f>BK156</f>
        <v>0</v>
      </c>
      <c r="L156" s="130"/>
      <c r="M156" s="135"/>
      <c r="P156" s="136">
        <f>SUM(P157:P158)</f>
        <v>0</v>
      </c>
      <c r="R156" s="136">
        <f>SUM(R157:R158)</f>
        <v>1.0200000000000001E-3</v>
      </c>
      <c r="T156" s="137">
        <f>SUM(T157:T158)</f>
        <v>0</v>
      </c>
      <c r="AR156" s="131" t="s">
        <v>164</v>
      </c>
      <c r="AT156" s="138" t="s">
        <v>75</v>
      </c>
      <c r="AU156" s="138" t="s">
        <v>84</v>
      </c>
      <c r="AY156" s="131" t="s">
        <v>125</v>
      </c>
      <c r="BK156" s="139">
        <f>SUM(BK157:BK158)</f>
        <v>0</v>
      </c>
    </row>
    <row r="157" spans="2:65" s="1" customFormat="1" ht="16.5" customHeight="1">
      <c r="B157" s="31"/>
      <c r="C157" s="142" t="s">
        <v>226</v>
      </c>
      <c r="D157" s="142" t="s">
        <v>127</v>
      </c>
      <c r="E157" s="143" t="s">
        <v>328</v>
      </c>
      <c r="F157" s="144" t="s">
        <v>329</v>
      </c>
      <c r="G157" s="145" t="s">
        <v>277</v>
      </c>
      <c r="H157" s="146">
        <v>1</v>
      </c>
      <c r="I157" s="147"/>
      <c r="J157" s="148">
        <f>ROUND(I157*H157,2)</f>
        <v>0</v>
      </c>
      <c r="K157" s="149"/>
      <c r="L157" s="31"/>
      <c r="M157" s="150" t="s">
        <v>1</v>
      </c>
      <c r="N157" s="113" t="s">
        <v>41</v>
      </c>
      <c r="P157" s="151">
        <f>O157*H157</f>
        <v>0</v>
      </c>
      <c r="Q157" s="151">
        <v>1.0200000000000001E-3</v>
      </c>
      <c r="R157" s="151">
        <f>Q157*H157</f>
        <v>1.0200000000000001E-3</v>
      </c>
      <c r="S157" s="151">
        <v>0</v>
      </c>
      <c r="T157" s="152">
        <f>S157*H157</f>
        <v>0</v>
      </c>
      <c r="AR157" s="153" t="s">
        <v>131</v>
      </c>
      <c r="AT157" s="153" t="s">
        <v>127</v>
      </c>
      <c r="AU157" s="153" t="s">
        <v>86</v>
      </c>
      <c r="AY157" s="16" t="s">
        <v>125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6" t="s">
        <v>84</v>
      </c>
      <c r="BK157" s="154">
        <f>ROUND(I157*H157,2)</f>
        <v>0</v>
      </c>
      <c r="BL157" s="16" t="s">
        <v>131</v>
      </c>
      <c r="BM157" s="153" t="s">
        <v>330</v>
      </c>
    </row>
    <row r="158" spans="2:65" s="1" customFormat="1" ht="28.8">
      <c r="B158" s="31"/>
      <c r="D158" s="155" t="s">
        <v>133</v>
      </c>
      <c r="F158" s="156" t="s">
        <v>331</v>
      </c>
      <c r="I158" s="115"/>
      <c r="L158" s="31"/>
      <c r="M158" s="190"/>
      <c r="N158" s="191"/>
      <c r="O158" s="191"/>
      <c r="P158" s="191"/>
      <c r="Q158" s="191"/>
      <c r="R158" s="191"/>
      <c r="S158" s="191"/>
      <c r="T158" s="192"/>
      <c r="AT158" s="16" t="s">
        <v>133</v>
      </c>
      <c r="AU158" s="16" t="s">
        <v>86</v>
      </c>
    </row>
    <row r="159" spans="2:65" s="1" customFormat="1" ht="6.9" customHeight="1"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31"/>
    </row>
  </sheetData>
  <sheetProtection algorithmName="SHA-512" hashValue="l7Z+sjr1nTqB5uVE5vfq8cSA73jAeJyk++jq+B14MjxFxn/Is2l4Vdmy4LwyukXKWq2crK92W0Ol7GdF83xuVg==" saltValue="/HoBSFkUHwptOQ5JkCE0pw==" spinCount="100000" sheet="1" objects="1" scenarios="1" formatColumns="0" formatRows="0" autoFilter="0"/>
  <autoFilter ref="C127:K158" xr:uid="{00000000-0009-0000-0000-000002000000}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SO.01 - Sanace nátrží</vt:lpstr>
      <vt:lpstr>VRN - Vedlejší rozpočtové...</vt:lpstr>
      <vt:lpstr>'Rekapitulace stavby'!Názvy_tisku</vt:lpstr>
      <vt:lpstr>'SO.01 - Sanace nátrží'!Názvy_tisku</vt:lpstr>
      <vt:lpstr>'VRN - Vedlejší rozpočtové...'!Názvy_tisku</vt:lpstr>
      <vt:lpstr>'Rekapitulace stavby'!Oblast_tisku</vt:lpstr>
      <vt:lpstr>'SO.01 - Sanace nátrží'!Oblast_tisku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VZDKROS\VZDKROS</dc:creator>
  <cp:lastModifiedBy>Jan Bárta</cp:lastModifiedBy>
  <dcterms:created xsi:type="dcterms:W3CDTF">2025-05-19T06:57:40Z</dcterms:created>
  <dcterms:modified xsi:type="dcterms:W3CDTF">2025-05-19T07:02:54Z</dcterms:modified>
</cp:coreProperties>
</file>