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ernatik\Desktop\PŠ Adolfovice\"/>
    </mc:Choice>
  </mc:AlternateContent>
  <xr:revisionPtr revIDLastSave="0" documentId="13_ncr:11_{80803CE9-3A35-4825-A273-B46528AAA3B3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6 01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'06 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'06 01 Pol'!$A$1:$Y$53</definedName>
    <definedName name="_xlnm.Print_Area" localSheetId="1">Stavba!$A$1:$J$57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56" i="1" l="1"/>
  <c r="I55" i="1"/>
  <c r="I54" i="1"/>
  <c r="I53" i="1"/>
  <c r="G42" i="1"/>
  <c r="F42" i="1"/>
  <c r="G41" i="1"/>
  <c r="F41" i="1"/>
  <c r="G39" i="1"/>
  <c r="F39" i="1"/>
  <c r="G52" i="12"/>
  <c r="BA28" i="12"/>
  <c r="BA14" i="12"/>
  <c r="BA12" i="12"/>
  <c r="G8" i="12"/>
  <c r="G9" i="12"/>
  <c r="I9" i="12"/>
  <c r="I8" i="12" s="1"/>
  <c r="K9" i="12"/>
  <c r="M9" i="12"/>
  <c r="O9" i="12"/>
  <c r="O8" i="12" s="1"/>
  <c r="Q9" i="12"/>
  <c r="Q8" i="12" s="1"/>
  <c r="V9" i="12"/>
  <c r="V8" i="12" s="1"/>
  <c r="G11" i="12"/>
  <c r="I11" i="12"/>
  <c r="K11" i="12"/>
  <c r="K8" i="12" s="1"/>
  <c r="M11" i="12"/>
  <c r="O11" i="12"/>
  <c r="Q11" i="12"/>
  <c r="V11" i="12"/>
  <c r="G13" i="12"/>
  <c r="I13" i="12"/>
  <c r="K13" i="12"/>
  <c r="M13" i="12"/>
  <c r="O13" i="12"/>
  <c r="Q13" i="12"/>
  <c r="V13" i="12"/>
  <c r="G15" i="12"/>
  <c r="M15" i="12" s="1"/>
  <c r="I15" i="12"/>
  <c r="K15" i="12"/>
  <c r="O15" i="12"/>
  <c r="Q15" i="12"/>
  <c r="V15" i="12"/>
  <c r="G19" i="12"/>
  <c r="M19" i="12" s="1"/>
  <c r="I19" i="12"/>
  <c r="K19" i="12"/>
  <c r="O19" i="12"/>
  <c r="Q19" i="12"/>
  <c r="V19" i="12"/>
  <c r="G23" i="12"/>
  <c r="M23" i="12" s="1"/>
  <c r="I23" i="12"/>
  <c r="K23" i="12"/>
  <c r="O23" i="12"/>
  <c r="Q23" i="12"/>
  <c r="V23" i="12"/>
  <c r="G27" i="12"/>
  <c r="M27" i="12" s="1"/>
  <c r="I27" i="12"/>
  <c r="K27" i="12"/>
  <c r="O27" i="12"/>
  <c r="Q27" i="12"/>
  <c r="V27" i="12"/>
  <c r="G30" i="12"/>
  <c r="M30" i="12" s="1"/>
  <c r="I30" i="12"/>
  <c r="K30" i="12"/>
  <c r="O30" i="12"/>
  <c r="Q30" i="12"/>
  <c r="V30" i="12"/>
  <c r="G33" i="12"/>
  <c r="I33" i="12"/>
  <c r="G34" i="12"/>
  <c r="I34" i="12"/>
  <c r="K34" i="12"/>
  <c r="K33" i="12" s="1"/>
  <c r="M34" i="12"/>
  <c r="O34" i="12"/>
  <c r="O33" i="12" s="1"/>
  <c r="Q34" i="12"/>
  <c r="Q33" i="12" s="1"/>
  <c r="V34" i="12"/>
  <c r="V33" i="12" s="1"/>
  <c r="G37" i="12"/>
  <c r="I37" i="12"/>
  <c r="K37" i="12"/>
  <c r="M37" i="12"/>
  <c r="M33" i="12" s="1"/>
  <c r="O37" i="12"/>
  <c r="Q37" i="12"/>
  <c r="V37" i="12"/>
  <c r="G42" i="12"/>
  <c r="O42" i="12"/>
  <c r="V42" i="12"/>
  <c r="G43" i="12"/>
  <c r="M43" i="12" s="1"/>
  <c r="M42" i="12" s="1"/>
  <c r="I43" i="12"/>
  <c r="I42" i="12" s="1"/>
  <c r="K43" i="12"/>
  <c r="K42" i="12" s="1"/>
  <c r="O43" i="12"/>
  <c r="Q43" i="12"/>
  <c r="Q42" i="12" s="1"/>
  <c r="V43" i="12"/>
  <c r="G45" i="12"/>
  <c r="Q45" i="12"/>
  <c r="V45" i="12"/>
  <c r="G46" i="12"/>
  <c r="I46" i="12"/>
  <c r="I45" i="12" s="1"/>
  <c r="K46" i="12"/>
  <c r="M46" i="12"/>
  <c r="M45" i="12" s="1"/>
  <c r="O46" i="12"/>
  <c r="O45" i="12" s="1"/>
  <c r="Q46" i="12"/>
  <c r="V46" i="12"/>
  <c r="G47" i="12"/>
  <c r="M47" i="12" s="1"/>
  <c r="I47" i="12"/>
  <c r="K47" i="12"/>
  <c r="K45" i="12" s="1"/>
  <c r="O47" i="12"/>
  <c r="Q47" i="12"/>
  <c r="V47" i="12"/>
  <c r="G48" i="12"/>
  <c r="I48" i="12"/>
  <c r="K48" i="12"/>
  <c r="M48" i="12"/>
  <c r="O48" i="12"/>
  <c r="Q48" i="12"/>
  <c r="V48" i="12"/>
  <c r="G49" i="12"/>
  <c r="I49" i="12"/>
  <c r="K49" i="12"/>
  <c r="M49" i="12"/>
  <c r="O49" i="12"/>
  <c r="Q49" i="12"/>
  <c r="V49" i="12"/>
  <c r="AE52" i="12"/>
  <c r="I20" i="1"/>
  <c r="I19" i="1"/>
  <c r="I18" i="1"/>
  <c r="I17" i="1"/>
  <c r="I16" i="1"/>
  <c r="I57" i="1"/>
  <c r="J56" i="1" s="1"/>
  <c r="F43" i="1"/>
  <c r="G23" i="1" s="1"/>
  <c r="G43" i="1"/>
  <c r="G25" i="1" s="1"/>
  <c r="H43" i="1"/>
  <c r="I43" i="1"/>
  <c r="J42" i="1" s="1"/>
  <c r="I42" i="1"/>
  <c r="I41" i="1"/>
  <c r="I39" i="1"/>
  <c r="J28" i="1"/>
  <c r="J26" i="1"/>
  <c r="G38" i="1"/>
  <c r="F38" i="1"/>
  <c r="J23" i="1"/>
  <c r="J24" i="1"/>
  <c r="J25" i="1"/>
  <c r="J27" i="1"/>
  <c r="E24" i="1"/>
  <c r="G24" i="1"/>
  <c r="E26" i="1"/>
  <c r="G26" i="1"/>
  <c r="J53" i="1" l="1"/>
  <c r="J54" i="1"/>
  <c r="J55" i="1"/>
  <c r="J57" i="1" s="1"/>
  <c r="A27" i="1"/>
  <c r="M8" i="12"/>
  <c r="AF52" i="12"/>
  <c r="I21" i="1"/>
  <c r="J41" i="1"/>
  <c r="J39" i="1"/>
  <c r="J43" i="1" s="1"/>
  <c r="G28" i="1" l="1"/>
  <c r="G27" i="1" s="1"/>
  <c r="G29" i="1" s="1"/>
  <c r="A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Matěj Bernatík</author>
  </authors>
  <commentList>
    <comment ref="S6" authorId="0" shapeId="0" xr:uid="{82C81094-757A-4F29-A270-20C07935E83B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46C91DD5-035F-4DD0-9C3F-B5F632ED41A1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<sst xmlns="http://schemas.openxmlformats.org/spreadsheetml/2006/main" count="328" uniqueCount="169">
  <si>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</si>
  <si>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</si>
  <si>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</si>
  <si>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</si>
  <si>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</si>
  <si>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</si>
  <si>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</si>
  <si>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</si>
  <si>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</si>
  <si>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</si>
  <si>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</si>
  <si>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</si>
  <si>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</si>
  <si>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</si>
  <si>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</si>
  <si>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</si>
  <si>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</si>
  <si>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</si>
  <si>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</si>
  <si>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</si>
  <si>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</si>
  <si>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</si>
  <si>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</si>
  <si>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</si>
  <si>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</si>
  <si>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</si>
  <si>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</si>
  <si>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</si>
  <si>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</si>
  <si>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</si>
  <si>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</si>
  <si>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</si>
  <si>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</si>
  <si>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</si>
  <si>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</si>
  <si>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</si>
  <si>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</si>
  <si>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</si>
  <si>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</si>
  <si>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</si>
  <si>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</si>
  <si>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</si>
  <si>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</si>
  <si>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01</t>
  </si>
  <si>
    <t>Opevnění</t>
  </si>
  <si>
    <t>06</t>
  </si>
  <si>
    <t>Zabezpečovací práce Bělá, Adolfovice</t>
  </si>
  <si>
    <t>Objekt:</t>
  </si>
  <si>
    <t>Rozpočet:</t>
  </si>
  <si>
    <t>Povodí Odry, státní podnik</t>
  </si>
  <si>
    <t>Varenská 3101/49</t>
  </si>
  <si>
    <t>Ostrava-Moravská Ostrava</t>
  </si>
  <si>
    <t>70200</t>
  </si>
  <si>
    <t>70890021</t>
  </si>
  <si>
    <t>CZ70890021</t>
  </si>
  <si>
    <t>Stavba</t>
  </si>
  <si>
    <t>Stavební objekt</t>
  </si>
  <si>
    <t>Celkem za stavbu</t>
  </si>
  <si>
    <t>CZK</t>
  </si>
  <si>
    <t>#POPS</t>
  </si>
  <si>
    <t>#POPO</t>
  </si>
  <si>
    <t>#POPR</t>
  </si>
  <si>
    <t>Rekapitulace dílů</t>
  </si>
  <si>
    <t>Typ dílu</t>
  </si>
  <si>
    <t>1</t>
  </si>
  <si>
    <t>Zemní práce</t>
  </si>
  <si>
    <t>4</t>
  </si>
  <si>
    <t>Vodorovné konstrukce</t>
  </si>
  <si>
    <t>9</t>
  </si>
  <si>
    <t>Ostatní konstrukce, bourání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</si>
  <si>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</si>
  <si>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</si>
  <si>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</si>
  <si>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</si>
  <si>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</si>
  <si>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</si>
  <si>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</si>
  <si>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</si>
  <si>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</si>
  <si>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</si>
  <si>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</si>
  <si>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</si>
  <si>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</si>
  <si>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</si>
  <si>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</si>
  <si>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</si>
  <si>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</si>
  <si>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</si>
  <si>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</si>
  <si>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</si>
  <si>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</si>
  <si>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</si>
  <si>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</si>
  <si>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</si>
  <si>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</si>
  <si>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</si>
  <si>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</si>
  <si>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</si>
  <si>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</si>
  <si>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</si>
  <si>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</si>
  <si>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122703602R00</t>
  </si>
  <si>
    <t>Odstranění nánosů při únosnosti dna přes 40 do 60 kPa</t>
  </si>
  <si>
    <t>m3</t>
  </si>
  <si>
    <t>800-1</t>
  </si>
  <si>
    <t>RTS 25/ I</t>
  </si>
  <si>
    <t>Práce</t>
  </si>
  <si>
    <t>Běžná</t>
  </si>
  <si>
    <t>POL1_</t>
  </si>
  <si>
    <t>z vypuštěných vodních nádrží nebo rybníků s uložením do hromad na vzdálenost do 20 m ve výkopišti,</t>
  </si>
  <si>
    <t>SPI</t>
  </si>
  <si>
    <t>124203101R00</t>
  </si>
  <si>
    <t xml:space="preserve">Vykopávky pro koryta vodotečí v hornině 3, do 1 000 m3 </t>
  </si>
  <si>
    <t>se svislým přemístění výkopku do 4 m a s přehozením výkopku na vzdálenost do 3 m nebo s naložením na dopravní prostředek,</t>
  </si>
  <si>
    <t>124203119R00</t>
  </si>
  <si>
    <t>Vykopávky pro koryta vodotečí příplatek k cenám   za vykopávky pro koryta vodotečí v tekoucí vodě při LTM, v hornině 3</t>
  </si>
  <si>
    <t>162301101R00</t>
  </si>
  <si>
    <t>Vodorovné přemístění výkopku z horniny 1 až 4, na vzdálenost přes 50  do 500 m</t>
  </si>
  <si>
    <t>po suchu, bez naložení výkopku, avšak se složením bez rozhrnutí, zpáteční cesta vozidla.</t>
  </si>
  <si>
    <t>Nánosy : 622,5</t>
  </si>
  <si>
    <t>VV</t>
  </si>
  <si>
    <t>Výkopek : 867,46</t>
  </si>
  <si>
    <t>162601102R00</t>
  </si>
  <si>
    <t>Vodorovné přemístění výkopku z horniny 1 až 4, na vzdálenost přes 4 000  do 5 000 m</t>
  </si>
  <si>
    <t>Přesum kamene z deponie na stavbu : 867,46</t>
  </si>
  <si>
    <t>Nános ve stupních km 22,615; km 22,670; km 22,717 : 3*(10*10*1,5)</t>
  </si>
  <si>
    <t>167101102R00</t>
  </si>
  <si>
    <t>Nakládání, skládání, překládání neulehlého výkopku nakládání výkopku  přes 100 m3, z horniny 1 až 4</t>
  </si>
  <si>
    <t>Kámen : 867,46</t>
  </si>
  <si>
    <t>171201101R00</t>
  </si>
  <si>
    <t>Uložení sypaniny do násypů nezhutněných</t>
  </si>
  <si>
    <t>Uložení sypaniny do násypů nebo na skládku s rozprostřením sypaniny ve vrstvách a s hrubým urovnáním.</t>
  </si>
  <si>
    <t>POP</t>
  </si>
  <si>
    <t>Uložení nánosů a výkopků do dna a břehů : 1489,96</t>
  </si>
  <si>
    <t>182101101R00</t>
  </si>
  <si>
    <t>Svahování v zářezech v hornině 1 až 4</t>
  </si>
  <si>
    <t>m2</t>
  </si>
  <si>
    <t>trvalých svahů do projektovaných profilů s potřebným přemístěním výkopku při svahování v zářezech,</t>
  </si>
  <si>
    <t>65*4+60*1,5+5*1+(62+88+15+88+50)*1,7+2*2+20*6</t>
  </si>
  <si>
    <t>462451114R00</t>
  </si>
  <si>
    <t>Prolití kamenného záhozu cementovou maltou malta MC 25</t>
  </si>
  <si>
    <t>832-1</t>
  </si>
  <si>
    <t>prolití kamenného záhozu, rovnaniny, nebo vrstvy z lomového kamene</t>
  </si>
  <si>
    <t>30% : 2*(0,6*1+2*0,6)*0,3</t>
  </si>
  <si>
    <t>463212121R00</t>
  </si>
  <si>
    <t xml:space="preserve">Rovnanina z lomového kamene vyplnění spár a dutin těženým kamenivem,  </t>
  </si>
  <si>
    <t>Indiv</t>
  </si>
  <si>
    <t>upraveného, tříděného, jakékoliv tloušťky rovnaniny</t>
  </si>
  <si>
    <t>Pata : 271</t>
  </si>
  <si>
    <t>Břeh : 596,46</t>
  </si>
  <si>
    <t xml:space="preserve">Bez dodávky lomového kamene : </t>
  </si>
  <si>
    <t>998332011R00</t>
  </si>
  <si>
    <t xml:space="preserve">Přesun hmot pro úpravy toků, hráze rybniční přesun hmot pro úpravy toků a kanály délky do 7000 m, hráze ochranné, rybniční a ostatní,  </t>
  </si>
  <si>
    <t>t</t>
  </si>
  <si>
    <t>ochranné a kanály délky do 7 000 m</t>
  </si>
  <si>
    <t>R001</t>
  </si>
  <si>
    <t>Záchranný odlov a transfer vodních živočichů</t>
  </si>
  <si>
    <t>kpl</t>
  </si>
  <si>
    <t>Vlastní</t>
  </si>
  <si>
    <t>R002</t>
  </si>
  <si>
    <t>Biologický dohled stavby</t>
  </si>
  <si>
    <t>R003</t>
  </si>
  <si>
    <t>Dočasný sjezd</t>
  </si>
  <si>
    <t>R004</t>
  </si>
  <si>
    <t>Převedení vody</t>
  </si>
  <si>
    <t>Hrázkování+čerpání vody při provádění paty rovnanin : 1</t>
  </si>
  <si>
    <t>SUM</t>
  </si>
  <si>
    <t>END</t>
  </si>
  <si>
    <t>Bělá, Adolfovice, ř.km 22,400 - 22,700, zabezpečovací práce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</si>
</sst>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4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0" borderId="18" xfId="0" applyNumberFormat="1" applyFont="1" applyBorder="1" applyAlignment="1">
      <alignment horizontal="left" vertical="center" wrapText="1"/>
    </xf>
    <xf numFmtId="49" fontId="8" fillId="0" borderId="6" xfId="0" applyNumberFormat="1" applyFont="1" applyBorder="1" applyAlignment="1">
      <alignment vertical="center" wrapText="1"/>
    </xf>
    <xf numFmtId="49" fontId="8" fillId="0" borderId="0" xfId="0" applyNumberFormat="1" applyFont="1" applyAlignment="1">
      <alignment horizontal="left" vertical="center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0" fillId="4" borderId="6" xfId="0" applyNumberForma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 wrapText="1"/>
      <protection locked="0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28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2" xfId="0" applyNumberFormat="1" applyFont="1" applyBorder="1" applyAlignment="1">
      <alignment horizontal="right" vertical="center" wrapText="1" shrinkToFi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 shrinkToFit="1"/>
    </xf>
    <xf numFmtId="4" fontId="8" fillId="0" borderId="32" xfId="0" applyNumberFormat="1" applyFont="1" applyBorder="1" applyAlignment="1">
      <alignment vertical="center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15" fillId="3" borderId="35" xfId="0" applyNumberFormat="1" applyFont="1" applyFill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shrinkToFit="1"/>
    </xf>
    <xf numFmtId="4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6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6" xfId="0" applyNumberFormat="1" applyFont="1" applyFill="1" applyBorder="1" applyAlignment="1">
      <alignment horizontal="center" vertical="center"/>
    </xf>
    <xf numFmtId="4" fontId="7" fillId="3" borderId="36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165" fontId="17" fillId="0" borderId="0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shrinkToFit="1"/>
    </xf>
    <xf numFmtId="165" fontId="18" fillId="0" borderId="0" xfId="0" applyNumberFormat="1" applyFont="1" applyBorder="1" applyAlignment="1">
      <alignment horizontal="center" vertical="top" wrapText="1" shrinkToFit="1"/>
    </xf>
    <xf numFmtId="165" fontId="18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7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7" fillId="0" borderId="38" xfId="0" applyFont="1" applyBorder="1" applyAlignment="1">
      <alignment vertical="top"/>
    </xf>
    <xf numFmtId="49" fontId="17" fillId="0" borderId="39" xfId="0" applyNumberFormat="1" applyFont="1" applyBorder="1" applyAlignment="1">
      <alignment vertical="top"/>
    </xf>
    <xf numFmtId="0" fontId="17" fillId="0" borderId="39" xfId="0" applyFont="1" applyBorder="1" applyAlignment="1">
      <alignment horizontal="center" vertical="top" shrinkToFit="1"/>
    </xf>
    <xf numFmtId="165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4" fontId="17" fillId="0" borderId="40" xfId="0" applyNumberFormat="1" applyFont="1" applyBorder="1" applyAlignment="1">
      <alignment vertical="top" shrinkToFit="1"/>
    </xf>
    <xf numFmtId="0" fontId="17" fillId="0" borderId="18" xfId="0" applyNumberFormat="1" applyFont="1" applyBorder="1" applyAlignment="1">
      <alignment vertical="top" wrapText="1"/>
    </xf>
    <xf numFmtId="0" fontId="20" fillId="0" borderId="0" xfId="0" applyNumberFormat="1" applyFont="1" applyAlignment="1">
      <alignment wrapText="1"/>
    </xf>
    <xf numFmtId="0" fontId="19" fillId="0" borderId="18" xfId="0" applyNumberFormat="1" applyFont="1" applyBorder="1" applyAlignment="1">
      <alignment vertical="top" wrapText="1"/>
    </xf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165" fontId="17" fillId="0" borderId="42" xfId="0" applyNumberFormat="1" applyFont="1" applyBorder="1" applyAlignment="1">
      <alignment vertical="top" shrinkToFit="1"/>
    </xf>
    <xf numFmtId="4" fontId="17" fillId="4" borderId="42" xfId="0" applyNumberFormat="1" applyFont="1" applyFill="1" applyBorder="1" applyAlignment="1" applyProtection="1">
      <alignment vertical="top" shrinkToFit="1"/>
      <protection locked="0"/>
    </xf>
    <xf numFmtId="4" fontId="17" fillId="0" borderId="42" xfId="0" applyNumberFormat="1" applyFont="1" applyBorder="1" applyAlignment="1">
      <alignment vertical="top" shrinkToFit="1"/>
    </xf>
    <xf numFmtId="4" fontId="17" fillId="0" borderId="43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7" fillId="0" borderId="39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horizontal="left" vertical="top" wrapText="1"/>
    </xf>
    <xf numFmtId="165" fontId="18" fillId="0" borderId="0" xfId="0" quotePrefix="1" applyNumberFormat="1" applyFont="1" applyBorder="1" applyAlignment="1">
      <alignment horizontal="left" vertical="top" wrapText="1"/>
    </xf>
    <xf numFmtId="0" fontId="19" fillId="0" borderId="18" xfId="0" applyNumberFormat="1" applyFont="1" applyBorder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erver\ISRT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21" t="s">
        <v>38</v>
      </c>
    </row>
    <row r="2" spans="1:7" ht="57.75" customHeight="1" x14ac:dyDescent="0.25">
      <c r="A2" s="76" t="s">
        <v>39</v>
      </c>
      <c r="B2" s="76"/>
      <c r="C2" s="76"/>
      <c r="D2" s="76"/>
      <c r="E2" s="76"/>
      <c r="F2" s="76"/>
      <c r="G2" s="76"/>
    </row>
  </sheetData>
  <sheetProtection algorithmName="SHA-512" hashValue="sbmKUgghJoGsXW8evIfqua0fJjm5h7GFdTDp8P7Zs+lUVt3voC5AU7clVG27KigW75DNJDJN08D2UKEL5DlAhg==" saltValue="kC9i22lzKHZCfKD7+0SIsw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0"/>
  <sheetViews>
    <sheetView showGridLines="0" tabSelected="1" topLeftCell="B1" zoomScaleNormal="100" zoomScaleSheetLayoutView="75" workbookViewId="0">
      <selection activeCell="L2" sqref="L2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36</v>
      </c>
      <c r="B1" s="77" t="s">
        <v>41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5">
      <c r="A2" s="2"/>
      <c r="B2" s="111" t="s">
        <v>22</v>
      </c>
      <c r="C2" s="112"/>
      <c r="D2" s="113"/>
      <c r="E2" s="114" t="s">
        <v>168</v>
      </c>
      <c r="F2" s="115"/>
      <c r="G2" s="115"/>
      <c r="H2" s="115"/>
      <c r="I2" s="115"/>
      <c r="J2" s="116"/>
      <c r="O2" s="1"/>
    </row>
    <row r="3" spans="1:15" ht="27" customHeight="1" x14ac:dyDescent="0.25">
      <c r="A3" s="2"/>
      <c r="B3" s="117" t="s">
        <v>47</v>
      </c>
      <c r="C3" s="112"/>
      <c r="D3" s="118"/>
      <c r="E3" s="119"/>
      <c r="F3" s="120"/>
      <c r="G3" s="120"/>
      <c r="H3" s="120"/>
      <c r="I3" s="120"/>
      <c r="J3" s="121"/>
    </row>
    <row r="4" spans="1:15" ht="23.25" customHeight="1" x14ac:dyDescent="0.25">
      <c r="A4" s="108">
        <v>4538363</v>
      </c>
      <c r="B4" s="122" t="s">
        <v>48</v>
      </c>
      <c r="C4" s="123"/>
      <c r="D4" s="124"/>
      <c r="E4" s="125"/>
      <c r="F4" s="126"/>
      <c r="G4" s="126"/>
      <c r="H4" s="126"/>
      <c r="I4" s="126"/>
      <c r="J4" s="127"/>
    </row>
    <row r="5" spans="1:15" ht="24" customHeight="1" x14ac:dyDescent="0.25">
      <c r="A5" s="2"/>
      <c r="B5" s="31" t="s">
        <v>42</v>
      </c>
      <c r="D5" s="128" t="s">
        <v>49</v>
      </c>
      <c r="E5" s="91"/>
      <c r="F5" s="91"/>
      <c r="G5" s="91"/>
      <c r="H5" s="18" t="s">
        <v>40</v>
      </c>
      <c r="I5" s="130" t="s">
        <v>53</v>
      </c>
      <c r="J5" s="8"/>
    </row>
    <row r="6" spans="1:15" ht="15.75" customHeight="1" x14ac:dyDescent="0.25">
      <c r="A6" s="2"/>
      <c r="B6" s="28"/>
      <c r="C6" s="55"/>
      <c r="D6" s="110" t="s">
        <v>50</v>
      </c>
      <c r="E6" s="92"/>
      <c r="F6" s="92"/>
      <c r="G6" s="92"/>
      <c r="H6" s="18" t="s">
        <v>34</v>
      </c>
      <c r="I6" s="130" t="s">
        <v>54</v>
      </c>
      <c r="J6" s="8"/>
    </row>
    <row r="7" spans="1:15" ht="15.75" customHeight="1" x14ac:dyDescent="0.25">
      <c r="A7" s="2"/>
      <c r="B7" s="29"/>
      <c r="C7" s="56"/>
      <c r="D7" s="109" t="s">
        <v>52</v>
      </c>
      <c r="E7" s="129" t="s">
        <v>51</v>
      </c>
      <c r="F7" s="93"/>
      <c r="G7" s="93"/>
      <c r="H7" s="24"/>
      <c r="I7" s="23"/>
      <c r="J7" s="34"/>
    </row>
    <row r="8" spans="1:15" ht="24" hidden="1" customHeight="1" x14ac:dyDescent="0.25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19</v>
      </c>
      <c r="D11" s="131"/>
      <c r="E11" s="131"/>
      <c r="F11" s="131"/>
      <c r="G11" s="131"/>
      <c r="H11" s="18" t="s">
        <v>40</v>
      </c>
      <c r="I11" s="136"/>
      <c r="J11" s="8"/>
    </row>
    <row r="12" spans="1:15" ht="15.75" customHeight="1" x14ac:dyDescent="0.25">
      <c r="A12" s="2"/>
      <c r="B12" s="28"/>
      <c r="C12" s="55"/>
      <c r="D12" s="132"/>
      <c r="E12" s="132"/>
      <c r="F12" s="132"/>
      <c r="G12" s="132"/>
      <c r="H12" s="18" t="s">
        <v>34</v>
      </c>
      <c r="I12" s="136"/>
      <c r="J12" s="8"/>
    </row>
    <row r="13" spans="1:15" ht="15.75" customHeight="1" x14ac:dyDescent="0.25">
      <c r="A13" s="2"/>
      <c r="B13" s="29"/>
      <c r="C13" s="56"/>
      <c r="D13" s="135"/>
      <c r="E13" s="133"/>
      <c r="F13" s="134"/>
      <c r="G13" s="134"/>
      <c r="H13" s="19"/>
      <c r="I13" s="23"/>
      <c r="J13" s="34"/>
    </row>
    <row r="14" spans="1:15" ht="24" customHeight="1" x14ac:dyDescent="0.25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32</v>
      </c>
      <c r="C15" s="61"/>
      <c r="D15" s="54"/>
      <c r="E15" s="86"/>
      <c r="F15" s="86"/>
      <c r="G15" s="87"/>
      <c r="H15" s="87"/>
      <c r="I15" s="87" t="s">
        <v>29</v>
      </c>
      <c r="J15" s="88"/>
    </row>
    <row r="16" spans="1:15" ht="23.25" customHeight="1" x14ac:dyDescent="0.25">
      <c r="A16" s="201" t="s">
        <v>24</v>
      </c>
      <c r="B16" s="38" t="s">
        <v>24</v>
      </c>
      <c r="C16" s="62"/>
      <c r="D16" s="63"/>
      <c r="E16" s="83"/>
      <c r="F16" s="84"/>
      <c r="G16" s="83"/>
      <c r="H16" s="84"/>
      <c r="I16" s="83">
        <f>SUMIF(F53:F56,A16,I53:I56)+SUMIF(F53:F56,"PSU",I53:I56)</f>
        <v>0</v>
      </c>
      <c r="J16" s="85"/>
    </row>
    <row r="17" spans="1:10" ht="23.25" customHeight="1" x14ac:dyDescent="0.25">
      <c r="A17" s="201" t="s">
        <v>25</v>
      </c>
      <c r="B17" s="38" t="s">
        <v>25</v>
      </c>
      <c r="C17" s="62"/>
      <c r="D17" s="63"/>
      <c r="E17" s="83"/>
      <c r="F17" s="84"/>
      <c r="G17" s="83"/>
      <c r="H17" s="84"/>
      <c r="I17" s="83">
        <f>SUMIF(F53:F56,A17,I53:I56)</f>
        <v>0</v>
      </c>
      <c r="J17" s="85"/>
    </row>
    <row r="18" spans="1:10" ht="23.25" customHeight="1" x14ac:dyDescent="0.25">
      <c r="A18" s="201" t="s">
        <v>26</v>
      </c>
      <c r="B18" s="38" t="s">
        <v>26</v>
      </c>
      <c r="C18" s="62"/>
      <c r="D18" s="63"/>
      <c r="E18" s="83"/>
      <c r="F18" s="84"/>
      <c r="G18" s="83"/>
      <c r="H18" s="84"/>
      <c r="I18" s="83">
        <f>SUMIF(F53:F56,A18,I53:I56)</f>
        <v>0</v>
      </c>
      <c r="J18" s="85"/>
    </row>
    <row r="19" spans="1:10" ht="23.25" customHeight="1" x14ac:dyDescent="0.25">
      <c r="A19" s="201" t="s">
        <v>70</v>
      </c>
      <c r="B19" s="38" t="s">
        <v>27</v>
      </c>
      <c r="C19" s="62"/>
      <c r="D19" s="63"/>
      <c r="E19" s="83"/>
      <c r="F19" s="84"/>
      <c r="G19" s="83"/>
      <c r="H19" s="84"/>
      <c r="I19" s="83">
        <f>SUMIF(F53:F56,A19,I53:I56)</f>
        <v>0</v>
      </c>
      <c r="J19" s="85"/>
    </row>
    <row r="20" spans="1:10" ht="23.25" customHeight="1" x14ac:dyDescent="0.25">
      <c r="A20" s="201" t="s">
        <v>71</v>
      </c>
      <c r="B20" s="38" t="s">
        <v>28</v>
      </c>
      <c r="C20" s="62"/>
      <c r="D20" s="63"/>
      <c r="E20" s="83"/>
      <c r="F20" s="84"/>
      <c r="G20" s="83"/>
      <c r="H20" s="84"/>
      <c r="I20" s="83">
        <f>SUMIF(F53:F56,A20,I53:I56)</f>
        <v>0</v>
      </c>
      <c r="J20" s="85"/>
    </row>
    <row r="21" spans="1:10" ht="23.25" customHeight="1" x14ac:dyDescent="0.25">
      <c r="A21" s="2"/>
      <c r="B21" s="48" t="s">
        <v>29</v>
      </c>
      <c r="C21" s="64"/>
      <c r="D21" s="65"/>
      <c r="E21" s="89"/>
      <c r="F21" s="90"/>
      <c r="G21" s="89"/>
      <c r="H21" s="90"/>
      <c r="I21" s="89">
        <f>SUM(I16:J20)</f>
        <v>0</v>
      </c>
      <c r="J21" s="99"/>
    </row>
    <row r="22" spans="1:10" ht="33" customHeight="1" x14ac:dyDescent="0.25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/>
      <c r="B23" s="38" t="s">
        <v>12</v>
      </c>
      <c r="C23" s="62"/>
      <c r="D23" s="63"/>
      <c r="E23" s="67">
        <v>12</v>
      </c>
      <c r="F23" s="39" t="s">
        <v>0</v>
      </c>
      <c r="G23" s="97">
        <f>ZakladDPHSniVypocet</f>
        <v>0</v>
      </c>
      <c r="H23" s="98"/>
      <c r="I23" s="98"/>
      <c r="J23" s="40" t="str">
        <f t="shared" ref="J23:J28" si="0">Mena</f>
        <v>CZK</v>
      </c>
    </row>
    <row r="24" spans="1:10" ht="23.25" hidden="1" customHeight="1" x14ac:dyDescent="0.25">
      <c r="A24" s="2"/>
      <c r="B24" s="38" t="s">
        <v>13</v>
      </c>
      <c r="C24" s="62"/>
      <c r="D24" s="63"/>
      <c r="E24" s="67">
        <f>SazbaDPH1</f>
        <v>12</v>
      </c>
      <c r="F24" s="39" t="s">
        <v>0</v>
      </c>
      <c r="G24" s="95">
        <f>I23*E23/100</f>
        <v>0</v>
      </c>
      <c r="H24" s="96"/>
      <c r="I24" s="96"/>
      <c r="J24" s="40" t="str">
        <f t="shared" si="0"/>
        <v>CZK</v>
      </c>
    </row>
    <row r="25" spans="1:10" ht="23.25" customHeight="1" x14ac:dyDescent="0.25">
      <c r="A25" s="2"/>
      <c r="B25" s="38" t="s">
        <v>14</v>
      </c>
      <c r="C25" s="62"/>
      <c r="D25" s="63"/>
      <c r="E25" s="67">
        <v>21</v>
      </c>
      <c r="F25" s="39" t="s">
        <v>0</v>
      </c>
      <c r="G25" s="97">
        <f>ZakladDPHZaklVypocet</f>
        <v>0</v>
      </c>
      <c r="H25" s="98"/>
      <c r="I25" s="98"/>
      <c r="J25" s="40" t="str">
        <f t="shared" si="0"/>
        <v>CZK</v>
      </c>
    </row>
    <row r="26" spans="1:10" ht="23.25" hidden="1" customHeight="1" x14ac:dyDescent="0.25">
      <c r="A26" s="2"/>
      <c r="B26" s="32" t="s">
        <v>15</v>
      </c>
      <c r="C26" s="68"/>
      <c r="D26" s="54"/>
      <c r="E26" s="69">
        <f>SazbaDPH2</f>
        <v>21</v>
      </c>
      <c r="F26" s="30" t="s">
        <v>0</v>
      </c>
      <c r="G26" s="80">
        <f>I25*E25/100</f>
        <v>0</v>
      </c>
      <c r="H26" s="81"/>
      <c r="I26" s="81"/>
      <c r="J26" s="37" t="str">
        <f t="shared" si="0"/>
        <v>CZK</v>
      </c>
    </row>
    <row r="27" spans="1:10" ht="23.25" customHeight="1" thickBot="1" x14ac:dyDescent="0.3">
      <c r="A27" s="2">
        <f>ZakladDPHSni+ZakladDPHZakl</f>
        <v>0</v>
      </c>
      <c r="B27" s="31" t="s">
        <v>4</v>
      </c>
      <c r="C27" s="70"/>
      <c r="D27" s="71"/>
      <c r="E27" s="70"/>
      <c r="F27" s="16"/>
      <c r="G27" s="82">
        <f>CenaCelkemBezDPH-(ZakladDPHSni+ZakladDPHZakl)</f>
        <v>0</v>
      </c>
      <c r="H27" s="82"/>
      <c r="I27" s="82"/>
      <c r="J27" s="41" t="str">
        <f t="shared" si="0"/>
        <v>CZK</v>
      </c>
    </row>
    <row r="28" spans="1:10" ht="27.75" customHeight="1" thickBot="1" x14ac:dyDescent="0.3">
      <c r="A28" s="2">
        <f>(A27-INT(A27))*100</f>
        <v>0</v>
      </c>
      <c r="B28" s="170" t="s">
        <v>23</v>
      </c>
      <c r="C28" s="171"/>
      <c r="D28" s="171"/>
      <c r="E28" s="172"/>
      <c r="F28" s="173"/>
      <c r="G28" s="174">
        <f>A27</f>
        <v>0</v>
      </c>
      <c r="H28" s="174"/>
      <c r="I28" s="174"/>
      <c r="J28" s="175" t="str">
        <f t="shared" si="0"/>
        <v>CZK</v>
      </c>
    </row>
    <row r="29" spans="1:10" ht="27.75" hidden="1" customHeight="1" thickBot="1" x14ac:dyDescent="0.3">
      <c r="A29" s="2"/>
      <c r="B29" s="170" t="s">
        <v>35</v>
      </c>
      <c r="C29" s="176"/>
      <c r="D29" s="176"/>
      <c r="E29" s="176"/>
      <c r="F29" s="177"/>
      <c r="G29" s="178">
        <f>ZakladDPHSni+DPHSni+ZakladDPHZakl+DPHZakl+Zaokrouhleni</f>
        <v>0</v>
      </c>
      <c r="H29" s="178"/>
      <c r="I29" s="178"/>
      <c r="J29" s="179" t="s">
        <v>58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4"/>
      <c r="D34" s="100"/>
      <c r="E34" s="101"/>
      <c r="G34" s="102"/>
      <c r="H34" s="103"/>
      <c r="I34" s="103"/>
      <c r="J34" s="25"/>
    </row>
    <row r="35" spans="1:10" ht="12.75" customHeight="1" x14ac:dyDescent="0.25">
      <c r="A35" s="2"/>
      <c r="B35" s="2"/>
      <c r="D35" s="94" t="s">
        <v>2</v>
      </c>
      <c r="E35" s="94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5">
      <c r="B37" s="139" t="s">
        <v>16</v>
      </c>
      <c r="C37" s="140"/>
      <c r="D37" s="140"/>
      <c r="E37" s="140"/>
      <c r="F37" s="141"/>
      <c r="G37" s="141"/>
      <c r="H37" s="141"/>
      <c r="I37" s="141"/>
      <c r="J37" s="142"/>
    </row>
    <row r="38" spans="1:10" ht="25.5" hidden="1" customHeight="1" x14ac:dyDescent="0.25">
      <c r="A38" s="138" t="s">
        <v>37</v>
      </c>
      <c r="B38" s="143" t="s">
        <v>17</v>
      </c>
      <c r="C38" s="144" t="s">
        <v>5</v>
      </c>
      <c r="D38" s="144"/>
      <c r="E38" s="144"/>
      <c r="F38" s="145" t="str">
        <f>B23</f>
        <v>Základ pro sníženou DPH</v>
      </c>
      <c r="G38" s="145" t="str">
        <f>B25</f>
        <v>Základ pro základní DPH</v>
      </c>
      <c r="H38" s="146" t="s">
        <v>18</v>
      </c>
      <c r="I38" s="147" t="s">
        <v>1</v>
      </c>
      <c r="J38" s="148" t="s">
        <v>0</v>
      </c>
    </row>
    <row r="39" spans="1:10" ht="25.5" hidden="1" customHeight="1" x14ac:dyDescent="0.25">
      <c r="A39" s="138">
        <v>1</v>
      </c>
      <c r="B39" s="149" t="s">
        <v>55</v>
      </c>
      <c r="C39" s="150"/>
      <c r="D39" s="150"/>
      <c r="E39" s="150"/>
      <c r="F39" s="151">
        <f>'06 01 Pol'!AE52</f>
        <v>0</v>
      </c>
      <c r="G39" s="152">
        <f>'06 01 Pol'!AF52</f>
        <v>0</v>
      </c>
      <c r="H39" s="153"/>
      <c r="I39" s="154">
        <f>F39+G39+H39</f>
        <v>0</v>
      </c>
      <c r="J39" s="155" t="str">
        <f>IF(CenaCelkemVypocet=0,"",I39/CenaCelkemVypocet*100)</f>
        <v/>
      </c>
    </row>
    <row r="40" spans="1:10" ht="25.5" hidden="1" customHeight="1" x14ac:dyDescent="0.25">
      <c r="A40" s="138">
        <v>2</v>
      </c>
      <c r="B40" s="156"/>
      <c r="C40" s="157" t="s">
        <v>56</v>
      </c>
      <c r="D40" s="157"/>
      <c r="E40" s="157"/>
      <c r="F40" s="158"/>
      <c r="G40" s="159"/>
      <c r="H40" s="159"/>
      <c r="I40" s="160"/>
      <c r="J40" s="161"/>
    </row>
    <row r="41" spans="1:10" ht="25.5" hidden="1" customHeight="1" x14ac:dyDescent="0.25">
      <c r="A41" s="138">
        <v>2</v>
      </c>
      <c r="B41" s="156" t="s">
        <v>45</v>
      </c>
      <c r="C41" s="157" t="s">
        <v>46</v>
      </c>
      <c r="D41" s="157"/>
      <c r="E41" s="157"/>
      <c r="F41" s="158">
        <f>'06 01 Pol'!AE52</f>
        <v>0</v>
      </c>
      <c r="G41" s="159">
        <f>'06 01 Pol'!AF52</f>
        <v>0</v>
      </c>
      <c r="H41" s="159"/>
      <c r="I41" s="160">
        <f>F41+G41+H41</f>
        <v>0</v>
      </c>
      <c r="J41" s="161" t="str">
        <f>IF(CenaCelkemVypocet=0,"",I41/CenaCelkemVypocet*100)</f>
        <v/>
      </c>
    </row>
    <row r="42" spans="1:10" ht="25.5" hidden="1" customHeight="1" x14ac:dyDescent="0.25">
      <c r="A42" s="138">
        <v>3</v>
      </c>
      <c r="B42" s="162" t="s">
        <v>43</v>
      </c>
      <c r="C42" s="150" t="s">
        <v>44</v>
      </c>
      <c r="D42" s="150"/>
      <c r="E42" s="150"/>
      <c r="F42" s="163">
        <f>'06 01 Pol'!AE52</f>
        <v>0</v>
      </c>
      <c r="G42" s="153">
        <f>'06 01 Pol'!AF52</f>
        <v>0</v>
      </c>
      <c r="H42" s="153"/>
      <c r="I42" s="154">
        <f>F42+G42+H42</f>
        <v>0</v>
      </c>
      <c r="J42" s="155" t="str">
        <f>IF(CenaCelkemVypocet=0,"",I42/CenaCelkemVypocet*100)</f>
        <v/>
      </c>
    </row>
    <row r="43" spans="1:10" ht="25.5" hidden="1" customHeight="1" x14ac:dyDescent="0.25">
      <c r="A43" s="138"/>
      <c r="B43" s="164" t="s">
        <v>57</v>
      </c>
      <c r="C43" s="165"/>
      <c r="D43" s="165"/>
      <c r="E43" s="165"/>
      <c r="F43" s="166">
        <f>SUMIF(A39:A42,"=1",F39:F42)</f>
        <v>0</v>
      </c>
      <c r="G43" s="167">
        <f>SUMIF(A39:A42,"=1",G39:G42)</f>
        <v>0</v>
      </c>
      <c r="H43" s="167">
        <f>SUMIF(A39:A42,"=1",H39:H42)</f>
        <v>0</v>
      </c>
      <c r="I43" s="168">
        <f>SUMIF(A39:A42,"=1",I39:I42)</f>
        <v>0</v>
      </c>
      <c r="J43" s="169">
        <f>SUMIF(A39:A42,"=1",J39:J42)</f>
        <v>0</v>
      </c>
    </row>
    <row r="45" spans="1:10" x14ac:dyDescent="0.25">
      <c r="A45" t="s">
        <v>59</v>
      </c>
    </row>
    <row r="46" spans="1:10" x14ac:dyDescent="0.25">
      <c r="A46" t="s">
        <v>60</v>
      </c>
    </row>
    <row r="47" spans="1:10" x14ac:dyDescent="0.25">
      <c r="A47" t="s">
        <v>61</v>
      </c>
    </row>
    <row r="50" spans="1:10" ht="15.6" x14ac:dyDescent="0.3">
      <c r="B50" s="180" t="s">
        <v>62</v>
      </c>
    </row>
    <row r="52" spans="1:10" ht="25.5" customHeight="1" x14ac:dyDescent="0.25">
      <c r="A52" s="182"/>
      <c r="B52" s="185" t="s">
        <v>17</v>
      </c>
      <c r="C52" s="185" t="s">
        <v>5</v>
      </c>
      <c r="D52" s="186"/>
      <c r="E52" s="186"/>
      <c r="F52" s="187" t="s">
        <v>63</v>
      </c>
      <c r="G52" s="187"/>
      <c r="H52" s="187"/>
      <c r="I52" s="187" t="s">
        <v>29</v>
      </c>
      <c r="J52" s="187" t="s">
        <v>0</v>
      </c>
    </row>
    <row r="53" spans="1:10" ht="36.75" customHeight="1" x14ac:dyDescent="0.25">
      <c r="A53" s="183"/>
      <c r="B53" s="188" t="s">
        <v>64</v>
      </c>
      <c r="C53" s="189" t="s">
        <v>65</v>
      </c>
      <c r="D53" s="190"/>
      <c r="E53" s="190"/>
      <c r="F53" s="197" t="s">
        <v>24</v>
      </c>
      <c r="G53" s="198"/>
      <c r="H53" s="198"/>
      <c r="I53" s="198">
        <f>'06 01 Pol'!G8</f>
        <v>0</v>
      </c>
      <c r="J53" s="194" t="str">
        <f>IF(I57=0,"",I53/I57*100)</f>
        <v/>
      </c>
    </row>
    <row r="54" spans="1:10" ht="36.75" customHeight="1" x14ac:dyDescent="0.25">
      <c r="A54" s="183"/>
      <c r="B54" s="188" t="s">
        <v>66</v>
      </c>
      <c r="C54" s="189" t="s">
        <v>67</v>
      </c>
      <c r="D54" s="190"/>
      <c r="E54" s="190"/>
      <c r="F54" s="197" t="s">
        <v>24</v>
      </c>
      <c r="G54" s="198"/>
      <c r="H54" s="198"/>
      <c r="I54" s="198">
        <f>'06 01 Pol'!G33</f>
        <v>0</v>
      </c>
      <c r="J54" s="194" t="str">
        <f>IF(I57=0,"",I54/I57*100)</f>
        <v/>
      </c>
    </row>
    <row r="55" spans="1:10" ht="36.75" customHeight="1" x14ac:dyDescent="0.25">
      <c r="A55" s="183"/>
      <c r="B55" s="188" t="s">
        <v>68</v>
      </c>
      <c r="C55" s="189" t="s">
        <v>69</v>
      </c>
      <c r="D55" s="190"/>
      <c r="E55" s="190"/>
      <c r="F55" s="197" t="s">
        <v>24</v>
      </c>
      <c r="G55" s="198"/>
      <c r="H55" s="198"/>
      <c r="I55" s="198">
        <f>'06 01 Pol'!G42</f>
        <v>0</v>
      </c>
      <c r="J55" s="194" t="str">
        <f>IF(I57=0,"",I55/I57*100)</f>
        <v/>
      </c>
    </row>
    <row r="56" spans="1:10" ht="36.75" customHeight="1" x14ac:dyDescent="0.25">
      <c r="A56" s="183"/>
      <c r="B56" s="188" t="s">
        <v>70</v>
      </c>
      <c r="C56" s="189" t="s">
        <v>27</v>
      </c>
      <c r="D56" s="190"/>
      <c r="E56" s="190"/>
      <c r="F56" s="197" t="s">
        <v>70</v>
      </c>
      <c r="G56" s="198"/>
      <c r="H56" s="198"/>
      <c r="I56" s="198">
        <f>'06 01 Pol'!G45</f>
        <v>0</v>
      </c>
      <c r="J56" s="194" t="str">
        <f>IF(I57=0,"",I56/I57*100)</f>
        <v/>
      </c>
    </row>
    <row r="57" spans="1:10" ht="25.5" customHeight="1" x14ac:dyDescent="0.25">
      <c r="A57" s="184"/>
      <c r="B57" s="191" t="s">
        <v>1</v>
      </c>
      <c r="C57" s="192"/>
      <c r="D57" s="193"/>
      <c r="E57" s="193"/>
      <c r="F57" s="199"/>
      <c r="G57" s="200"/>
      <c r="H57" s="200"/>
      <c r="I57" s="200">
        <f>SUM(I53:I56)</f>
        <v>0</v>
      </c>
      <c r="J57" s="195">
        <f>SUM(J53:J56)</f>
        <v>0</v>
      </c>
    </row>
    <row r="58" spans="1:10" x14ac:dyDescent="0.25">
      <c r="F58" s="137"/>
      <c r="G58" s="137"/>
      <c r="H58" s="137"/>
      <c r="I58" s="137"/>
      <c r="J58" s="196"/>
    </row>
    <row r="59" spans="1:10" x14ac:dyDescent="0.25">
      <c r="F59" s="137"/>
      <c r="G59" s="137"/>
      <c r="H59" s="137"/>
      <c r="I59" s="137"/>
      <c r="J59" s="196"/>
    </row>
    <row r="60" spans="1:10" x14ac:dyDescent="0.25">
      <c r="F60" s="137"/>
      <c r="G60" s="137"/>
      <c r="H60" s="137"/>
      <c r="I60" s="137"/>
      <c r="J60" s="196"/>
    </row>
  </sheetData>
  <sheetProtection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0">
    <mergeCell ref="C53:E53"/>
    <mergeCell ref="C54:E54"/>
    <mergeCell ref="C55:E55"/>
    <mergeCell ref="C56:E56"/>
    <mergeCell ref="C39:E39"/>
    <mergeCell ref="C40:E40"/>
    <mergeCell ref="C41:E41"/>
    <mergeCell ref="C42:E42"/>
    <mergeCell ref="B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104" t="s">
        <v>6</v>
      </c>
      <c r="B1" s="104"/>
      <c r="C1" s="105"/>
      <c r="D1" s="104"/>
      <c r="E1" s="104"/>
      <c r="F1" s="104"/>
      <c r="G1" s="104"/>
    </row>
    <row r="2" spans="1:7" ht="24.9" customHeight="1" x14ac:dyDescent="0.25">
      <c r="A2" s="50" t="s">
        <v>7</v>
      </c>
      <c r="B2" s="49"/>
      <c r="C2" s="106"/>
      <c r="D2" s="106"/>
      <c r="E2" s="106"/>
      <c r="F2" s="106"/>
      <c r="G2" s="107"/>
    </row>
    <row r="3" spans="1:7" ht="24.9" customHeight="1" x14ac:dyDescent="0.25">
      <c r="A3" s="50" t="s">
        <v>8</v>
      </c>
      <c r="B3" s="49"/>
      <c r="C3" s="106"/>
      <c r="D3" s="106"/>
      <c r="E3" s="106"/>
      <c r="F3" s="106"/>
      <c r="G3" s="107"/>
    </row>
    <row r="4" spans="1:7" ht="24.9" customHeight="1" x14ac:dyDescent="0.25">
      <c r="A4" s="50" t="s">
        <v>9</v>
      </c>
      <c r="B4" s="49"/>
      <c r="C4" s="106"/>
      <c r="D4" s="106"/>
      <c r="E4" s="106"/>
      <c r="F4" s="106"/>
      <c r="G4" s="107"/>
    </row>
    <row r="5" spans="1:7" x14ac:dyDescent="0.25">
      <c r="B5" s="4"/>
      <c r="C5" s="5"/>
      <c r="D5" s="6"/>
    </row>
  </sheetData>
  <sheetProtection algorithmName="SHA-512" hashValue="sbVBl1hPxsamxZPH/dvXKO4phR8MYav6gtln9jtuhYFxdJ/x/MmUSODBxjU0NrabUc2HOCVj9JkBErZW7/HmVw==" saltValue="6Z4/bRC2FG2bF/JwKkESVQ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D7822-DE58-4C98-9C26-E4B00F33F459}">
  <sheetPr>
    <outlinePr summaryBelow="0"/>
  </sheetPr>
  <dimension ref="A1:BH5000"/>
  <sheetViews>
    <sheetView workbookViewId="0">
      <pane ySplit="7" topLeftCell="A8" activePane="bottomLeft" state="frozen"/>
      <selection pane="bottomLeft" activeCell="S3" sqref="S3"/>
    </sheetView>
  </sheetViews>
  <sheetFormatPr defaultRowHeight="13.2" outlineLevelRow="3" x14ac:dyDescent="0.25"/>
  <cols>
    <col min="1" max="1" width="3.44140625" customWidth="1"/>
    <col min="2" max="2" width="12.6640625" style="181" customWidth="1"/>
    <col min="3" max="3" width="63.33203125" style="181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17" width="0" hidden="1" customWidth="1"/>
    <col min="18" max="18" width="6.88671875" customWidth="1"/>
    <col min="20" max="25" width="0" hidden="1" customWidth="1"/>
    <col min="29" max="29" width="0" hidden="1" customWidth="1"/>
    <col min="31" max="41" width="0" hidden="1" customWidth="1"/>
    <col min="53" max="53" width="98.6640625" customWidth="1"/>
  </cols>
  <sheetData>
    <row r="1" spans="1:60" ht="15.75" customHeight="1" x14ac:dyDescent="0.3">
      <c r="A1" s="202" t="s">
        <v>72</v>
      </c>
      <c r="B1" s="202"/>
      <c r="C1" s="202"/>
      <c r="D1" s="202"/>
      <c r="E1" s="202"/>
      <c r="F1" s="202"/>
      <c r="G1" s="202"/>
      <c r="AG1" t="s">
        <v>73</v>
      </c>
    </row>
    <row r="2" spans="1:60" ht="25.05" customHeight="1" x14ac:dyDescent="0.25">
      <c r="A2" s="203" t="s">
        <v>7</v>
      </c>
      <c r="B2" s="49"/>
      <c r="C2" s="206" t="s">
        <v>168</v>
      </c>
      <c r="D2" s="204"/>
      <c r="E2" s="204"/>
      <c r="F2" s="204"/>
      <c r="G2" s="205"/>
      <c r="AG2" t="s">
        <v>74</v>
      </c>
    </row>
    <row r="3" spans="1:60" ht="25.05" customHeight="1" x14ac:dyDescent="0.25">
      <c r="A3" s="203" t="s">
        <v>8</v>
      </c>
      <c r="B3" s="49"/>
      <c r="C3" s="206"/>
      <c r="D3" s="204"/>
      <c r="E3" s="204"/>
      <c r="F3" s="204"/>
      <c r="G3" s="205"/>
      <c r="AC3" s="181" t="s">
        <v>74</v>
      </c>
      <c r="AG3" t="s">
        <v>75</v>
      </c>
    </row>
    <row r="4" spans="1:60" ht="25.05" customHeight="1" x14ac:dyDescent="0.25">
      <c r="A4" s="207" t="s">
        <v>9</v>
      </c>
      <c r="B4" s="208"/>
      <c r="C4" s="209"/>
      <c r="D4" s="210"/>
      <c r="E4" s="210"/>
      <c r="F4" s="210"/>
      <c r="G4" s="211"/>
      <c r="AG4" t="s">
        <v>76</v>
      </c>
    </row>
    <row r="5" spans="1:60" x14ac:dyDescent="0.25">
      <c r="D5" s="10"/>
    </row>
    <row r="6" spans="1:60" ht="39.6" x14ac:dyDescent="0.25">
      <c r="A6" s="213" t="s">
        <v>77</v>
      </c>
      <c r="B6" s="215" t="s">
        <v>78</v>
      </c>
      <c r="C6" s="215" t="s">
        <v>79</v>
      </c>
      <c r="D6" s="214" t="s">
        <v>80</v>
      </c>
      <c r="E6" s="213" t="s">
        <v>81</v>
      </c>
      <c r="F6" s="212" t="s">
        <v>82</v>
      </c>
      <c r="G6" s="213" t="s">
        <v>29</v>
      </c>
      <c r="H6" s="216" t="s">
        <v>30</v>
      </c>
      <c r="I6" s="216" t="s">
        <v>83</v>
      </c>
      <c r="J6" s="216" t="s">
        <v>31</v>
      </c>
      <c r="K6" s="216" t="s">
        <v>84</v>
      </c>
      <c r="L6" s="216" t="s">
        <v>85</v>
      </c>
      <c r="M6" s="216" t="s">
        <v>86</v>
      </c>
      <c r="N6" s="216" t="s">
        <v>87</v>
      </c>
      <c r="O6" s="216" t="s">
        <v>88</v>
      </c>
      <c r="P6" s="216" t="s">
        <v>89</v>
      </c>
      <c r="Q6" s="216" t="s">
        <v>90</v>
      </c>
      <c r="R6" s="216" t="s">
        <v>91</v>
      </c>
      <c r="S6" s="216" t="s">
        <v>92</v>
      </c>
      <c r="T6" s="216" t="s">
        <v>93</v>
      </c>
      <c r="U6" s="216" t="s">
        <v>94</v>
      </c>
      <c r="V6" s="216" t="s">
        <v>95</v>
      </c>
      <c r="W6" s="216" t="s">
        <v>96</v>
      </c>
      <c r="X6" s="216" t="s">
        <v>97</v>
      </c>
      <c r="Y6" s="216" t="s">
        <v>98</v>
      </c>
    </row>
    <row r="7" spans="1:60" hidden="1" x14ac:dyDescent="0.25">
      <c r="A7" s="3"/>
      <c r="B7" s="4"/>
      <c r="C7" s="4"/>
      <c r="D7" s="6"/>
      <c r="E7" s="218"/>
      <c r="F7" s="219"/>
      <c r="G7" s="219"/>
      <c r="H7" s="219"/>
      <c r="I7" s="219"/>
      <c r="J7" s="219"/>
      <c r="K7" s="219"/>
      <c r="L7" s="219"/>
      <c r="M7" s="219"/>
      <c r="N7" s="218"/>
      <c r="O7" s="218"/>
      <c r="P7" s="218"/>
      <c r="Q7" s="218"/>
      <c r="R7" s="219"/>
      <c r="S7" s="219"/>
      <c r="T7" s="219"/>
      <c r="U7" s="219"/>
      <c r="V7" s="219"/>
      <c r="W7" s="219"/>
      <c r="X7" s="219"/>
      <c r="Y7" s="219"/>
    </row>
    <row r="8" spans="1:60" x14ac:dyDescent="0.25">
      <c r="A8" s="231" t="s">
        <v>99</v>
      </c>
      <c r="B8" s="232" t="s">
        <v>64</v>
      </c>
      <c r="C8" s="255" t="s">
        <v>65</v>
      </c>
      <c r="D8" s="233"/>
      <c r="E8" s="234"/>
      <c r="F8" s="235"/>
      <c r="G8" s="235">
        <f>SUMIF(AG9:AG32,"&lt;&gt;NOR",G9:G32)</f>
        <v>0</v>
      </c>
      <c r="H8" s="235"/>
      <c r="I8" s="235">
        <f>SUM(I9:I32)</f>
        <v>0</v>
      </c>
      <c r="J8" s="235"/>
      <c r="K8" s="235">
        <f>SUM(K9:K32)</f>
        <v>0</v>
      </c>
      <c r="L8" s="235"/>
      <c r="M8" s="235">
        <f>SUM(M9:M32)</f>
        <v>0</v>
      </c>
      <c r="N8" s="234"/>
      <c r="O8" s="234">
        <f>SUM(O9:O32)</f>
        <v>0</v>
      </c>
      <c r="P8" s="234"/>
      <c r="Q8" s="234">
        <f>SUM(Q9:Q32)</f>
        <v>0</v>
      </c>
      <c r="R8" s="235"/>
      <c r="S8" s="235"/>
      <c r="T8" s="236"/>
      <c r="U8" s="230"/>
      <c r="V8" s="230">
        <f>SUM(V9:V32)</f>
        <v>932.68000000000006</v>
      </c>
      <c r="W8" s="230"/>
      <c r="X8" s="230"/>
      <c r="Y8" s="230"/>
      <c r="AG8" t="s">
        <v>100</v>
      </c>
    </row>
    <row r="9" spans="1:60" outlineLevel="1" x14ac:dyDescent="0.25">
      <c r="A9" s="238">
        <v>1</v>
      </c>
      <c r="B9" s="239" t="s">
        <v>101</v>
      </c>
      <c r="C9" s="256" t="s">
        <v>102</v>
      </c>
      <c r="D9" s="240" t="s">
        <v>103</v>
      </c>
      <c r="E9" s="241">
        <v>622.5</v>
      </c>
      <c r="F9" s="242"/>
      <c r="G9" s="243">
        <f>ROUND(E9*F9,2)</f>
        <v>0</v>
      </c>
      <c r="H9" s="242"/>
      <c r="I9" s="243">
        <f>ROUND(E9*H9,2)</f>
        <v>0</v>
      </c>
      <c r="J9" s="242"/>
      <c r="K9" s="243">
        <f>ROUND(E9*J9,2)</f>
        <v>0</v>
      </c>
      <c r="L9" s="243">
        <v>21</v>
      </c>
      <c r="M9" s="243">
        <f>G9*(1+L9/100)</f>
        <v>0</v>
      </c>
      <c r="N9" s="241">
        <v>0</v>
      </c>
      <c r="O9" s="241">
        <f>ROUND(E9*N9,2)</f>
        <v>0</v>
      </c>
      <c r="P9" s="241">
        <v>0</v>
      </c>
      <c r="Q9" s="241">
        <f>ROUND(E9*P9,2)</f>
        <v>0</v>
      </c>
      <c r="R9" s="243" t="s">
        <v>104</v>
      </c>
      <c r="S9" s="243" t="s">
        <v>105</v>
      </c>
      <c r="T9" s="244" t="s">
        <v>105</v>
      </c>
      <c r="U9" s="227">
        <v>0.11799999999999999</v>
      </c>
      <c r="V9" s="227">
        <f>ROUND(E9*U9,2)</f>
        <v>73.459999999999994</v>
      </c>
      <c r="W9" s="227"/>
      <c r="X9" s="227" t="s">
        <v>106</v>
      </c>
      <c r="Y9" s="227" t="s">
        <v>107</v>
      </c>
      <c r="Z9" s="217"/>
      <c r="AA9" s="217"/>
      <c r="AB9" s="217"/>
      <c r="AC9" s="217"/>
      <c r="AD9" s="217"/>
      <c r="AE9" s="217"/>
      <c r="AF9" s="217"/>
      <c r="AG9" s="217" t="s">
        <v>108</v>
      </c>
      <c r="AH9" s="217"/>
      <c r="AI9" s="217"/>
      <c r="AJ9" s="217"/>
      <c r="AK9" s="217"/>
      <c r="AL9" s="217"/>
      <c r="AM9" s="217"/>
      <c r="AN9" s="217"/>
      <c r="AO9" s="217"/>
      <c r="AP9" s="217"/>
      <c r="AQ9" s="217"/>
      <c r="AR9" s="217"/>
      <c r="AS9" s="217"/>
      <c r="AT9" s="217"/>
      <c r="AU9" s="217"/>
      <c r="AV9" s="217"/>
      <c r="AW9" s="217"/>
      <c r="AX9" s="217"/>
      <c r="AY9" s="217"/>
      <c r="AZ9" s="217"/>
      <c r="BA9" s="217"/>
      <c r="BB9" s="217"/>
      <c r="BC9" s="217"/>
      <c r="BD9" s="217"/>
      <c r="BE9" s="217"/>
      <c r="BF9" s="217"/>
      <c r="BG9" s="217"/>
      <c r="BH9" s="217"/>
    </row>
    <row r="10" spans="1:60" outlineLevel="2" x14ac:dyDescent="0.25">
      <c r="A10" s="224"/>
      <c r="B10" s="225"/>
      <c r="C10" s="257" t="s">
        <v>109</v>
      </c>
      <c r="D10" s="245"/>
      <c r="E10" s="245"/>
      <c r="F10" s="245"/>
      <c r="G10" s="245"/>
      <c r="H10" s="227"/>
      <c r="I10" s="227"/>
      <c r="J10" s="227"/>
      <c r="K10" s="227"/>
      <c r="L10" s="227"/>
      <c r="M10" s="227"/>
      <c r="N10" s="226"/>
      <c r="O10" s="226"/>
      <c r="P10" s="226"/>
      <c r="Q10" s="226"/>
      <c r="R10" s="227"/>
      <c r="S10" s="227"/>
      <c r="T10" s="227"/>
      <c r="U10" s="227"/>
      <c r="V10" s="227"/>
      <c r="W10" s="227"/>
      <c r="X10" s="227"/>
      <c r="Y10" s="227"/>
      <c r="Z10" s="217"/>
      <c r="AA10" s="217"/>
      <c r="AB10" s="217"/>
      <c r="AC10" s="217"/>
      <c r="AD10" s="217"/>
      <c r="AE10" s="217"/>
      <c r="AF10" s="217"/>
      <c r="AG10" s="217" t="s">
        <v>110</v>
      </c>
      <c r="AH10" s="217"/>
      <c r="AI10" s="217"/>
      <c r="AJ10" s="217"/>
      <c r="AK10" s="217"/>
      <c r="AL10" s="217"/>
      <c r="AM10" s="217"/>
      <c r="AN10" s="217"/>
      <c r="AO10" s="217"/>
      <c r="AP10" s="217"/>
      <c r="AQ10" s="217"/>
      <c r="AR10" s="217"/>
      <c r="AS10" s="217"/>
      <c r="AT10" s="217"/>
      <c r="AU10" s="217"/>
      <c r="AV10" s="217"/>
      <c r="AW10" s="217"/>
      <c r="AX10" s="217"/>
      <c r="AY10" s="217"/>
      <c r="AZ10" s="217"/>
      <c r="BA10" s="217"/>
      <c r="BB10" s="217"/>
      <c r="BC10" s="217"/>
      <c r="BD10" s="217"/>
      <c r="BE10" s="217"/>
      <c r="BF10" s="217"/>
      <c r="BG10" s="217"/>
      <c r="BH10" s="217"/>
    </row>
    <row r="11" spans="1:60" outlineLevel="1" x14ac:dyDescent="0.25">
      <c r="A11" s="238">
        <v>2</v>
      </c>
      <c r="B11" s="239" t="s">
        <v>111</v>
      </c>
      <c r="C11" s="256" t="s">
        <v>112</v>
      </c>
      <c r="D11" s="240" t="s">
        <v>103</v>
      </c>
      <c r="E11" s="241">
        <v>867.46</v>
      </c>
      <c r="F11" s="242"/>
      <c r="G11" s="243">
        <f>ROUND(E11*F11,2)</f>
        <v>0</v>
      </c>
      <c r="H11" s="242"/>
      <c r="I11" s="243">
        <f>ROUND(E11*H11,2)</f>
        <v>0</v>
      </c>
      <c r="J11" s="242"/>
      <c r="K11" s="243">
        <f>ROUND(E11*J11,2)</f>
        <v>0</v>
      </c>
      <c r="L11" s="243">
        <v>21</v>
      </c>
      <c r="M11" s="243">
        <f>G11*(1+L11/100)</f>
        <v>0</v>
      </c>
      <c r="N11" s="241">
        <v>0</v>
      </c>
      <c r="O11" s="241">
        <f>ROUND(E11*N11,2)</f>
        <v>0</v>
      </c>
      <c r="P11" s="241">
        <v>0</v>
      </c>
      <c r="Q11" s="241">
        <f>ROUND(E11*P11,2)</f>
        <v>0</v>
      </c>
      <c r="R11" s="243" t="s">
        <v>104</v>
      </c>
      <c r="S11" s="243" t="s">
        <v>105</v>
      </c>
      <c r="T11" s="244" t="s">
        <v>105</v>
      </c>
      <c r="U11" s="227">
        <v>0.52900000000000003</v>
      </c>
      <c r="V11" s="227">
        <f>ROUND(E11*U11,2)</f>
        <v>458.89</v>
      </c>
      <c r="W11" s="227"/>
      <c r="X11" s="227" t="s">
        <v>106</v>
      </c>
      <c r="Y11" s="227" t="s">
        <v>107</v>
      </c>
      <c r="Z11" s="217"/>
      <c r="AA11" s="217"/>
      <c r="AB11" s="217"/>
      <c r="AC11" s="217"/>
      <c r="AD11" s="217"/>
      <c r="AE11" s="217"/>
      <c r="AF11" s="217"/>
      <c r="AG11" s="217" t="s">
        <v>108</v>
      </c>
      <c r="AH11" s="217"/>
      <c r="AI11" s="217"/>
      <c r="AJ11" s="217"/>
      <c r="AK11" s="217"/>
      <c r="AL11" s="217"/>
      <c r="AM11" s="217"/>
      <c r="AN11" s="217"/>
      <c r="AO11" s="217"/>
      <c r="AP11" s="217"/>
      <c r="AQ11" s="217"/>
      <c r="AR11" s="217"/>
      <c r="AS11" s="217"/>
      <c r="AT11" s="217"/>
      <c r="AU11" s="217"/>
      <c r="AV11" s="217"/>
      <c r="AW11" s="217"/>
      <c r="AX11" s="217"/>
      <c r="AY11" s="217"/>
      <c r="AZ11" s="217"/>
      <c r="BA11" s="217"/>
      <c r="BB11" s="217"/>
      <c r="BC11" s="217"/>
      <c r="BD11" s="217"/>
      <c r="BE11" s="217"/>
      <c r="BF11" s="217"/>
      <c r="BG11" s="217"/>
      <c r="BH11" s="217"/>
    </row>
    <row r="12" spans="1:60" outlineLevel="2" x14ac:dyDescent="0.25">
      <c r="A12" s="224"/>
      <c r="B12" s="225"/>
      <c r="C12" s="257" t="s">
        <v>113</v>
      </c>
      <c r="D12" s="245"/>
      <c r="E12" s="245"/>
      <c r="F12" s="245"/>
      <c r="G12" s="245"/>
      <c r="H12" s="227"/>
      <c r="I12" s="227"/>
      <c r="J12" s="227"/>
      <c r="K12" s="227"/>
      <c r="L12" s="227"/>
      <c r="M12" s="227"/>
      <c r="N12" s="226"/>
      <c r="O12" s="226"/>
      <c r="P12" s="226"/>
      <c r="Q12" s="226"/>
      <c r="R12" s="227"/>
      <c r="S12" s="227"/>
      <c r="T12" s="227"/>
      <c r="U12" s="227"/>
      <c r="V12" s="227"/>
      <c r="W12" s="227"/>
      <c r="X12" s="227"/>
      <c r="Y12" s="227"/>
      <c r="Z12" s="217"/>
      <c r="AA12" s="217"/>
      <c r="AB12" s="217"/>
      <c r="AC12" s="217"/>
      <c r="AD12" s="217"/>
      <c r="AE12" s="217"/>
      <c r="AF12" s="217"/>
      <c r="AG12" s="217" t="s">
        <v>110</v>
      </c>
      <c r="AH12" s="217"/>
      <c r="AI12" s="217"/>
      <c r="AJ12" s="217"/>
      <c r="AK12" s="217"/>
      <c r="AL12" s="217"/>
      <c r="AM12" s="217"/>
      <c r="AN12" s="217"/>
      <c r="AO12" s="217"/>
      <c r="AP12" s="217"/>
      <c r="AQ12" s="217"/>
      <c r="AR12" s="217"/>
      <c r="AS12" s="217"/>
      <c r="AT12" s="217"/>
      <c r="AU12" s="217"/>
      <c r="AV12" s="217"/>
      <c r="AW12" s="217"/>
      <c r="AX12" s="217"/>
      <c r="AY12" s="217"/>
      <c r="AZ12" s="217"/>
      <c r="BA12" s="246" t="str">
        <f>C12</f>
        <v>se svislým přemístění výkopku do 4 m a s přehozením výkopku na vzdálenost do 3 m nebo s naložením na dopravní prostředek,</v>
      </c>
      <c r="BB12" s="217"/>
      <c r="BC12" s="217"/>
      <c r="BD12" s="217"/>
      <c r="BE12" s="217"/>
      <c r="BF12" s="217"/>
      <c r="BG12" s="217"/>
      <c r="BH12" s="217"/>
    </row>
    <row r="13" spans="1:60" ht="20.399999999999999" outlineLevel="1" x14ac:dyDescent="0.25">
      <c r="A13" s="238">
        <v>3</v>
      </c>
      <c r="B13" s="239" t="s">
        <v>114</v>
      </c>
      <c r="C13" s="256" t="s">
        <v>115</v>
      </c>
      <c r="D13" s="240" t="s">
        <v>103</v>
      </c>
      <c r="E13" s="241">
        <v>271</v>
      </c>
      <c r="F13" s="242"/>
      <c r="G13" s="243">
        <f>ROUND(E13*F13,2)</f>
        <v>0</v>
      </c>
      <c r="H13" s="242"/>
      <c r="I13" s="243">
        <f>ROUND(E13*H13,2)</f>
        <v>0</v>
      </c>
      <c r="J13" s="242"/>
      <c r="K13" s="243">
        <f>ROUND(E13*J13,2)</f>
        <v>0</v>
      </c>
      <c r="L13" s="243">
        <v>21</v>
      </c>
      <c r="M13" s="243">
        <f>G13*(1+L13/100)</f>
        <v>0</v>
      </c>
      <c r="N13" s="241">
        <v>0</v>
      </c>
      <c r="O13" s="241">
        <f>ROUND(E13*N13,2)</f>
        <v>0</v>
      </c>
      <c r="P13" s="241">
        <v>0</v>
      </c>
      <c r="Q13" s="241">
        <f>ROUND(E13*P13,2)</f>
        <v>0</v>
      </c>
      <c r="R13" s="243" t="s">
        <v>104</v>
      </c>
      <c r="S13" s="243" t="s">
        <v>105</v>
      </c>
      <c r="T13" s="244" t="s">
        <v>105</v>
      </c>
      <c r="U13" s="227">
        <v>0.29599999999999999</v>
      </c>
      <c r="V13" s="227">
        <f>ROUND(E13*U13,2)</f>
        <v>80.22</v>
      </c>
      <c r="W13" s="227"/>
      <c r="X13" s="227" t="s">
        <v>106</v>
      </c>
      <c r="Y13" s="227" t="s">
        <v>107</v>
      </c>
      <c r="Z13" s="217"/>
      <c r="AA13" s="217"/>
      <c r="AB13" s="217"/>
      <c r="AC13" s="217"/>
      <c r="AD13" s="217"/>
      <c r="AE13" s="217"/>
      <c r="AF13" s="217"/>
      <c r="AG13" s="217" t="s">
        <v>108</v>
      </c>
      <c r="AH13" s="217"/>
      <c r="AI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  <c r="BE13" s="217"/>
      <c r="BF13" s="217"/>
      <c r="BG13" s="217"/>
      <c r="BH13" s="217"/>
    </row>
    <row r="14" spans="1:60" outlineLevel="2" x14ac:dyDescent="0.25">
      <c r="A14" s="224"/>
      <c r="B14" s="225"/>
      <c r="C14" s="257" t="s">
        <v>113</v>
      </c>
      <c r="D14" s="245"/>
      <c r="E14" s="245"/>
      <c r="F14" s="245"/>
      <c r="G14" s="245"/>
      <c r="H14" s="227"/>
      <c r="I14" s="227"/>
      <c r="J14" s="227"/>
      <c r="K14" s="227"/>
      <c r="L14" s="227"/>
      <c r="M14" s="227"/>
      <c r="N14" s="226"/>
      <c r="O14" s="226"/>
      <c r="P14" s="226"/>
      <c r="Q14" s="226"/>
      <c r="R14" s="227"/>
      <c r="S14" s="227"/>
      <c r="T14" s="227"/>
      <c r="U14" s="227"/>
      <c r="V14" s="227"/>
      <c r="W14" s="227"/>
      <c r="X14" s="227"/>
      <c r="Y14" s="227"/>
      <c r="Z14" s="217"/>
      <c r="AA14" s="217"/>
      <c r="AB14" s="217"/>
      <c r="AC14" s="217"/>
      <c r="AD14" s="217"/>
      <c r="AE14" s="217"/>
      <c r="AF14" s="217"/>
      <c r="AG14" s="217" t="s">
        <v>110</v>
      </c>
      <c r="AH14" s="217"/>
      <c r="AI14" s="217"/>
      <c r="AJ14" s="217"/>
      <c r="AK14" s="217"/>
      <c r="AL14" s="217"/>
      <c r="AM14" s="217"/>
      <c r="AN14" s="217"/>
      <c r="AO14" s="217"/>
      <c r="AP14" s="217"/>
      <c r="AQ14" s="217"/>
      <c r="AR14" s="217"/>
      <c r="AS14" s="217"/>
      <c r="AT14" s="217"/>
      <c r="AU14" s="217"/>
      <c r="AV14" s="217"/>
      <c r="AW14" s="217"/>
      <c r="AX14" s="217"/>
      <c r="AY14" s="217"/>
      <c r="AZ14" s="217"/>
      <c r="BA14" s="246" t="str">
        <f>C14</f>
        <v>se svislým přemístění výkopku do 4 m a s přehozením výkopku na vzdálenost do 3 m nebo s naložením na dopravní prostředek,</v>
      </c>
      <c r="BB14" s="217"/>
      <c r="BC14" s="217"/>
      <c r="BD14" s="217"/>
      <c r="BE14" s="217"/>
      <c r="BF14" s="217"/>
      <c r="BG14" s="217"/>
      <c r="BH14" s="217"/>
    </row>
    <row r="15" spans="1:60" outlineLevel="1" x14ac:dyDescent="0.25">
      <c r="A15" s="238">
        <v>4</v>
      </c>
      <c r="B15" s="239" t="s">
        <v>116</v>
      </c>
      <c r="C15" s="256" t="s">
        <v>117</v>
      </c>
      <c r="D15" s="240" t="s">
        <v>103</v>
      </c>
      <c r="E15" s="241">
        <v>1489.96</v>
      </c>
      <c r="F15" s="242"/>
      <c r="G15" s="243">
        <f>ROUND(E15*F15,2)</f>
        <v>0</v>
      </c>
      <c r="H15" s="242"/>
      <c r="I15" s="243">
        <f>ROUND(E15*H15,2)</f>
        <v>0</v>
      </c>
      <c r="J15" s="242"/>
      <c r="K15" s="243">
        <f>ROUND(E15*J15,2)</f>
        <v>0</v>
      </c>
      <c r="L15" s="243">
        <v>21</v>
      </c>
      <c r="M15" s="243">
        <f>G15*(1+L15/100)</f>
        <v>0</v>
      </c>
      <c r="N15" s="241">
        <v>0</v>
      </c>
      <c r="O15" s="241">
        <f>ROUND(E15*N15,2)</f>
        <v>0</v>
      </c>
      <c r="P15" s="241">
        <v>0</v>
      </c>
      <c r="Q15" s="241">
        <f>ROUND(E15*P15,2)</f>
        <v>0</v>
      </c>
      <c r="R15" s="243" t="s">
        <v>104</v>
      </c>
      <c r="S15" s="243" t="s">
        <v>105</v>
      </c>
      <c r="T15" s="244" t="s">
        <v>105</v>
      </c>
      <c r="U15" s="227">
        <v>1.0999999999999999E-2</v>
      </c>
      <c r="V15" s="227">
        <f>ROUND(E15*U15,2)</f>
        <v>16.39</v>
      </c>
      <c r="W15" s="227"/>
      <c r="X15" s="227" t="s">
        <v>106</v>
      </c>
      <c r="Y15" s="227" t="s">
        <v>107</v>
      </c>
      <c r="Z15" s="217"/>
      <c r="AA15" s="217"/>
      <c r="AB15" s="217"/>
      <c r="AC15" s="217"/>
      <c r="AD15" s="217"/>
      <c r="AE15" s="217"/>
      <c r="AF15" s="217"/>
      <c r="AG15" s="217" t="s">
        <v>108</v>
      </c>
      <c r="AH15" s="217"/>
      <c r="AI15" s="217"/>
      <c r="AJ15" s="217"/>
      <c r="AK15" s="217"/>
      <c r="AL15" s="217"/>
      <c r="AM15" s="217"/>
      <c r="AN15" s="217"/>
      <c r="AO15" s="217"/>
      <c r="AP15" s="217"/>
      <c r="AQ15" s="217"/>
      <c r="AR15" s="217"/>
      <c r="AS15" s="217"/>
      <c r="AT15" s="217"/>
      <c r="AU15" s="217"/>
      <c r="AV15" s="217"/>
      <c r="AW15" s="217"/>
      <c r="AX15" s="217"/>
      <c r="AY15" s="217"/>
      <c r="AZ15" s="217"/>
      <c r="BA15" s="217"/>
      <c r="BB15" s="217"/>
      <c r="BC15" s="217"/>
      <c r="BD15" s="217"/>
      <c r="BE15" s="217"/>
      <c r="BF15" s="217"/>
      <c r="BG15" s="217"/>
      <c r="BH15" s="217"/>
    </row>
    <row r="16" spans="1:60" outlineLevel="2" x14ac:dyDescent="0.25">
      <c r="A16" s="224"/>
      <c r="B16" s="225"/>
      <c r="C16" s="257" t="s">
        <v>118</v>
      </c>
      <c r="D16" s="245"/>
      <c r="E16" s="245"/>
      <c r="F16" s="245"/>
      <c r="G16" s="245"/>
      <c r="H16" s="227"/>
      <c r="I16" s="227"/>
      <c r="J16" s="227"/>
      <c r="K16" s="227"/>
      <c r="L16" s="227"/>
      <c r="M16" s="227"/>
      <c r="N16" s="226"/>
      <c r="O16" s="226"/>
      <c r="P16" s="226"/>
      <c r="Q16" s="226"/>
      <c r="R16" s="227"/>
      <c r="S16" s="227"/>
      <c r="T16" s="227"/>
      <c r="U16" s="227"/>
      <c r="V16" s="227"/>
      <c r="W16" s="227"/>
      <c r="X16" s="227"/>
      <c r="Y16" s="227"/>
      <c r="Z16" s="217"/>
      <c r="AA16" s="217"/>
      <c r="AB16" s="217"/>
      <c r="AC16" s="217"/>
      <c r="AD16" s="217"/>
      <c r="AE16" s="217"/>
      <c r="AF16" s="217"/>
      <c r="AG16" s="217" t="s">
        <v>110</v>
      </c>
      <c r="AH16" s="217"/>
      <c r="AI16" s="217"/>
      <c r="AJ16" s="217"/>
      <c r="AK16" s="217"/>
      <c r="AL16" s="217"/>
      <c r="AM16" s="217"/>
      <c r="AN16" s="217"/>
      <c r="AO16" s="217"/>
      <c r="AP16" s="217"/>
      <c r="AQ16" s="217"/>
      <c r="AR16" s="217"/>
      <c r="AS16" s="217"/>
      <c r="AT16" s="217"/>
      <c r="AU16" s="217"/>
      <c r="AV16" s="217"/>
      <c r="AW16" s="217"/>
      <c r="AX16" s="217"/>
      <c r="AY16" s="217"/>
      <c r="AZ16" s="217"/>
      <c r="BA16" s="217"/>
      <c r="BB16" s="217"/>
      <c r="BC16" s="217"/>
      <c r="BD16" s="217"/>
      <c r="BE16" s="217"/>
      <c r="BF16" s="217"/>
      <c r="BG16" s="217"/>
      <c r="BH16" s="217"/>
    </row>
    <row r="17" spans="1:60" outlineLevel="2" x14ac:dyDescent="0.25">
      <c r="A17" s="224"/>
      <c r="B17" s="225"/>
      <c r="C17" s="258" t="s">
        <v>119</v>
      </c>
      <c r="D17" s="228"/>
      <c r="E17" s="229">
        <v>622.5</v>
      </c>
      <c r="F17" s="227"/>
      <c r="G17" s="227"/>
      <c r="H17" s="227"/>
      <c r="I17" s="227"/>
      <c r="J17" s="227"/>
      <c r="K17" s="227"/>
      <c r="L17" s="227"/>
      <c r="M17" s="227"/>
      <c r="N17" s="226"/>
      <c r="O17" s="226"/>
      <c r="P17" s="226"/>
      <c r="Q17" s="226"/>
      <c r="R17" s="227"/>
      <c r="S17" s="227"/>
      <c r="T17" s="227"/>
      <c r="U17" s="227"/>
      <c r="V17" s="227"/>
      <c r="W17" s="227"/>
      <c r="X17" s="227"/>
      <c r="Y17" s="227"/>
      <c r="Z17" s="217"/>
      <c r="AA17" s="217"/>
      <c r="AB17" s="217"/>
      <c r="AC17" s="217"/>
      <c r="AD17" s="217"/>
      <c r="AE17" s="217"/>
      <c r="AF17" s="217"/>
      <c r="AG17" s="217" t="s">
        <v>120</v>
      </c>
      <c r="AH17" s="217">
        <v>0</v>
      </c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7"/>
      <c r="AT17" s="217"/>
      <c r="AU17" s="217"/>
      <c r="AV17" s="217"/>
      <c r="AW17" s="217"/>
      <c r="AX17" s="217"/>
      <c r="AY17" s="217"/>
      <c r="AZ17" s="217"/>
      <c r="BA17" s="217"/>
      <c r="BB17" s="217"/>
      <c r="BC17" s="217"/>
      <c r="BD17" s="217"/>
      <c r="BE17" s="217"/>
      <c r="BF17" s="217"/>
      <c r="BG17" s="217"/>
      <c r="BH17" s="217"/>
    </row>
    <row r="18" spans="1:60" outlineLevel="3" x14ac:dyDescent="0.25">
      <c r="A18" s="224"/>
      <c r="B18" s="225"/>
      <c r="C18" s="258" t="s">
        <v>121</v>
      </c>
      <c r="D18" s="228"/>
      <c r="E18" s="229">
        <v>867.46</v>
      </c>
      <c r="F18" s="227"/>
      <c r="G18" s="227"/>
      <c r="H18" s="227"/>
      <c r="I18" s="227"/>
      <c r="J18" s="227"/>
      <c r="K18" s="227"/>
      <c r="L18" s="227"/>
      <c r="M18" s="227"/>
      <c r="N18" s="226"/>
      <c r="O18" s="226"/>
      <c r="P18" s="226"/>
      <c r="Q18" s="226"/>
      <c r="R18" s="227"/>
      <c r="S18" s="227"/>
      <c r="T18" s="227"/>
      <c r="U18" s="227"/>
      <c r="V18" s="227"/>
      <c r="W18" s="227"/>
      <c r="X18" s="227"/>
      <c r="Y18" s="227"/>
      <c r="Z18" s="217"/>
      <c r="AA18" s="217"/>
      <c r="AB18" s="217"/>
      <c r="AC18" s="217"/>
      <c r="AD18" s="217"/>
      <c r="AE18" s="217"/>
      <c r="AF18" s="217"/>
      <c r="AG18" s="217" t="s">
        <v>120</v>
      </c>
      <c r="AH18" s="217">
        <v>0</v>
      </c>
      <c r="AI18" s="217"/>
      <c r="AJ18" s="217"/>
      <c r="AK18" s="217"/>
      <c r="AL18" s="217"/>
      <c r="AM18" s="217"/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D18" s="217"/>
      <c r="BE18" s="217"/>
      <c r="BF18" s="217"/>
      <c r="BG18" s="217"/>
      <c r="BH18" s="217"/>
    </row>
    <row r="19" spans="1:60" outlineLevel="1" x14ac:dyDescent="0.25">
      <c r="A19" s="238">
        <v>5</v>
      </c>
      <c r="B19" s="239" t="s">
        <v>122</v>
      </c>
      <c r="C19" s="256" t="s">
        <v>123</v>
      </c>
      <c r="D19" s="240" t="s">
        <v>103</v>
      </c>
      <c r="E19" s="241">
        <v>1317.46</v>
      </c>
      <c r="F19" s="242"/>
      <c r="G19" s="243">
        <f>ROUND(E19*F19,2)</f>
        <v>0</v>
      </c>
      <c r="H19" s="242"/>
      <c r="I19" s="243">
        <f>ROUND(E19*H19,2)</f>
        <v>0</v>
      </c>
      <c r="J19" s="242"/>
      <c r="K19" s="243">
        <f>ROUND(E19*J19,2)</f>
        <v>0</v>
      </c>
      <c r="L19" s="243">
        <v>21</v>
      </c>
      <c r="M19" s="243">
        <f>G19*(1+L19/100)</f>
        <v>0</v>
      </c>
      <c r="N19" s="241">
        <v>0</v>
      </c>
      <c r="O19" s="241">
        <f>ROUND(E19*N19,2)</f>
        <v>0</v>
      </c>
      <c r="P19" s="241">
        <v>0</v>
      </c>
      <c r="Q19" s="241">
        <f>ROUND(E19*P19,2)</f>
        <v>0</v>
      </c>
      <c r="R19" s="243" t="s">
        <v>104</v>
      </c>
      <c r="S19" s="243" t="s">
        <v>105</v>
      </c>
      <c r="T19" s="244" t="s">
        <v>105</v>
      </c>
      <c r="U19" s="227">
        <v>1.0999999999999999E-2</v>
      </c>
      <c r="V19" s="227">
        <f>ROUND(E19*U19,2)</f>
        <v>14.49</v>
      </c>
      <c r="W19" s="227"/>
      <c r="X19" s="227" t="s">
        <v>106</v>
      </c>
      <c r="Y19" s="227" t="s">
        <v>107</v>
      </c>
      <c r="Z19" s="217"/>
      <c r="AA19" s="217"/>
      <c r="AB19" s="217"/>
      <c r="AC19" s="217"/>
      <c r="AD19" s="217"/>
      <c r="AE19" s="217"/>
      <c r="AF19" s="217"/>
      <c r="AG19" s="217" t="s">
        <v>108</v>
      </c>
      <c r="AH19" s="217"/>
      <c r="AI19" s="217"/>
      <c r="AJ19" s="217"/>
      <c r="AK19" s="217"/>
      <c r="AL19" s="217"/>
      <c r="AM19" s="217"/>
      <c r="AN19" s="217"/>
      <c r="AO19" s="217"/>
      <c r="AP19" s="217"/>
      <c r="AQ19" s="217"/>
      <c r="AR19" s="217"/>
      <c r="AS19" s="217"/>
      <c r="AT19" s="217"/>
      <c r="AU19" s="217"/>
      <c r="AV19" s="217"/>
      <c r="AW19" s="217"/>
      <c r="AX19" s="217"/>
      <c r="AY19" s="217"/>
      <c r="AZ19" s="217"/>
      <c r="BA19" s="217"/>
      <c r="BB19" s="217"/>
      <c r="BC19" s="217"/>
      <c r="BD19" s="217"/>
      <c r="BE19" s="217"/>
      <c r="BF19" s="217"/>
      <c r="BG19" s="217"/>
      <c r="BH19" s="217"/>
    </row>
    <row r="20" spans="1:60" outlineLevel="2" x14ac:dyDescent="0.25">
      <c r="A20" s="224"/>
      <c r="B20" s="225"/>
      <c r="C20" s="257" t="s">
        <v>118</v>
      </c>
      <c r="D20" s="245"/>
      <c r="E20" s="245"/>
      <c r="F20" s="245"/>
      <c r="G20" s="245"/>
      <c r="H20" s="227"/>
      <c r="I20" s="227"/>
      <c r="J20" s="227"/>
      <c r="K20" s="227"/>
      <c r="L20" s="227"/>
      <c r="M20" s="227"/>
      <c r="N20" s="226"/>
      <c r="O20" s="226"/>
      <c r="P20" s="226"/>
      <c r="Q20" s="226"/>
      <c r="R20" s="227"/>
      <c r="S20" s="227"/>
      <c r="T20" s="227"/>
      <c r="U20" s="227"/>
      <c r="V20" s="227"/>
      <c r="W20" s="227"/>
      <c r="X20" s="227"/>
      <c r="Y20" s="227"/>
      <c r="Z20" s="217"/>
      <c r="AA20" s="217"/>
      <c r="AB20" s="217"/>
      <c r="AC20" s="217"/>
      <c r="AD20" s="217"/>
      <c r="AE20" s="217"/>
      <c r="AF20" s="217"/>
      <c r="AG20" s="217" t="s">
        <v>110</v>
      </c>
      <c r="AH20" s="217"/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7"/>
      <c r="BA20" s="217"/>
      <c r="BB20" s="217"/>
      <c r="BC20" s="217"/>
      <c r="BD20" s="217"/>
      <c r="BE20" s="217"/>
      <c r="BF20" s="217"/>
      <c r="BG20" s="217"/>
      <c r="BH20" s="217"/>
    </row>
    <row r="21" spans="1:60" outlineLevel="2" x14ac:dyDescent="0.25">
      <c r="A21" s="224"/>
      <c r="B21" s="225"/>
      <c r="C21" s="258" t="s">
        <v>124</v>
      </c>
      <c r="D21" s="228"/>
      <c r="E21" s="229">
        <v>867.46</v>
      </c>
      <c r="F21" s="227"/>
      <c r="G21" s="227"/>
      <c r="H21" s="227"/>
      <c r="I21" s="227"/>
      <c r="J21" s="227"/>
      <c r="K21" s="227"/>
      <c r="L21" s="227"/>
      <c r="M21" s="227"/>
      <c r="N21" s="226"/>
      <c r="O21" s="226"/>
      <c r="P21" s="226"/>
      <c r="Q21" s="226"/>
      <c r="R21" s="227"/>
      <c r="S21" s="227"/>
      <c r="T21" s="227"/>
      <c r="U21" s="227"/>
      <c r="V21" s="227"/>
      <c r="W21" s="227"/>
      <c r="X21" s="227"/>
      <c r="Y21" s="227"/>
      <c r="Z21" s="217"/>
      <c r="AA21" s="217"/>
      <c r="AB21" s="217"/>
      <c r="AC21" s="217"/>
      <c r="AD21" s="217"/>
      <c r="AE21" s="217"/>
      <c r="AF21" s="217"/>
      <c r="AG21" s="217" t="s">
        <v>120</v>
      </c>
      <c r="AH21" s="217">
        <v>0</v>
      </c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  <c r="AS21" s="217"/>
      <c r="AT21" s="217"/>
      <c r="AU21" s="217"/>
      <c r="AV21" s="217"/>
      <c r="AW21" s="217"/>
      <c r="AX21" s="217"/>
      <c r="AY21" s="217"/>
      <c r="AZ21" s="217"/>
      <c r="BA21" s="217"/>
      <c r="BB21" s="217"/>
      <c r="BC21" s="217"/>
      <c r="BD21" s="217"/>
      <c r="BE21" s="217"/>
      <c r="BF21" s="217"/>
      <c r="BG21" s="217"/>
      <c r="BH21" s="217"/>
    </row>
    <row r="22" spans="1:60" outlineLevel="3" x14ac:dyDescent="0.25">
      <c r="A22" s="224"/>
      <c r="B22" s="225"/>
      <c r="C22" s="258" t="s">
        <v>125</v>
      </c>
      <c r="D22" s="228"/>
      <c r="E22" s="229">
        <v>450</v>
      </c>
      <c r="F22" s="227"/>
      <c r="G22" s="227"/>
      <c r="H22" s="227"/>
      <c r="I22" s="227"/>
      <c r="J22" s="227"/>
      <c r="K22" s="227"/>
      <c r="L22" s="227"/>
      <c r="M22" s="227"/>
      <c r="N22" s="226"/>
      <c r="O22" s="226"/>
      <c r="P22" s="226"/>
      <c r="Q22" s="226"/>
      <c r="R22" s="227"/>
      <c r="S22" s="227"/>
      <c r="T22" s="227"/>
      <c r="U22" s="227"/>
      <c r="V22" s="227"/>
      <c r="W22" s="227"/>
      <c r="X22" s="227"/>
      <c r="Y22" s="227"/>
      <c r="Z22" s="217"/>
      <c r="AA22" s="217"/>
      <c r="AB22" s="217"/>
      <c r="AC22" s="217"/>
      <c r="AD22" s="217"/>
      <c r="AE22" s="217"/>
      <c r="AF22" s="217"/>
      <c r="AG22" s="217" t="s">
        <v>120</v>
      </c>
      <c r="AH22" s="217">
        <v>0</v>
      </c>
      <c r="AI22" s="217"/>
      <c r="AJ22" s="217"/>
      <c r="AK22" s="217"/>
      <c r="AL22" s="217"/>
      <c r="AM22" s="217"/>
      <c r="AN22" s="217"/>
      <c r="AO22" s="217"/>
      <c r="AP22" s="217"/>
      <c r="AQ22" s="217"/>
      <c r="AR22" s="217"/>
      <c r="AS22" s="217"/>
      <c r="AT22" s="217"/>
      <c r="AU22" s="217"/>
      <c r="AV22" s="217"/>
      <c r="AW22" s="217"/>
      <c r="AX22" s="217"/>
      <c r="AY22" s="217"/>
      <c r="AZ22" s="217"/>
      <c r="BA22" s="217"/>
      <c r="BB22" s="217"/>
      <c r="BC22" s="217"/>
      <c r="BD22" s="217"/>
      <c r="BE22" s="217"/>
      <c r="BF22" s="217"/>
      <c r="BG22" s="217"/>
      <c r="BH22" s="217"/>
    </row>
    <row r="23" spans="1:60" ht="20.399999999999999" outlineLevel="1" x14ac:dyDescent="0.25">
      <c r="A23" s="238">
        <v>6</v>
      </c>
      <c r="B23" s="239" t="s">
        <v>126</v>
      </c>
      <c r="C23" s="256" t="s">
        <v>127</v>
      </c>
      <c r="D23" s="240" t="s">
        <v>103</v>
      </c>
      <c r="E23" s="241">
        <v>2184.92</v>
      </c>
      <c r="F23" s="242"/>
      <c r="G23" s="243">
        <f>ROUND(E23*F23,2)</f>
        <v>0</v>
      </c>
      <c r="H23" s="242"/>
      <c r="I23" s="243">
        <f>ROUND(E23*H23,2)</f>
        <v>0</v>
      </c>
      <c r="J23" s="242"/>
      <c r="K23" s="243">
        <f>ROUND(E23*J23,2)</f>
        <v>0</v>
      </c>
      <c r="L23" s="243">
        <v>21</v>
      </c>
      <c r="M23" s="243">
        <f>G23*(1+L23/100)</f>
        <v>0</v>
      </c>
      <c r="N23" s="241">
        <v>0</v>
      </c>
      <c r="O23" s="241">
        <f>ROUND(E23*N23,2)</f>
        <v>0</v>
      </c>
      <c r="P23" s="241">
        <v>0</v>
      </c>
      <c r="Q23" s="241">
        <f>ROUND(E23*P23,2)</f>
        <v>0</v>
      </c>
      <c r="R23" s="243" t="s">
        <v>104</v>
      </c>
      <c r="S23" s="243" t="s">
        <v>105</v>
      </c>
      <c r="T23" s="244" t="s">
        <v>105</v>
      </c>
      <c r="U23" s="227">
        <v>5.2999999999999999E-2</v>
      </c>
      <c r="V23" s="227">
        <f>ROUND(E23*U23,2)</f>
        <v>115.8</v>
      </c>
      <c r="W23" s="227"/>
      <c r="X23" s="227" t="s">
        <v>106</v>
      </c>
      <c r="Y23" s="227" t="s">
        <v>107</v>
      </c>
      <c r="Z23" s="217"/>
      <c r="AA23" s="217"/>
      <c r="AB23" s="217"/>
      <c r="AC23" s="217"/>
      <c r="AD23" s="217"/>
      <c r="AE23" s="217"/>
      <c r="AF23" s="217"/>
      <c r="AG23" s="217" t="s">
        <v>108</v>
      </c>
      <c r="AH23" s="217"/>
      <c r="AI23" s="217"/>
      <c r="AJ23" s="217"/>
      <c r="AK23" s="217"/>
      <c r="AL23" s="217"/>
      <c r="AM23" s="217"/>
      <c r="AN23" s="217"/>
      <c r="AO23" s="217"/>
      <c r="AP23" s="217"/>
      <c r="AQ23" s="217"/>
      <c r="AR23" s="217"/>
      <c r="AS23" s="217"/>
      <c r="AT23" s="217"/>
      <c r="AU23" s="217"/>
      <c r="AV23" s="217"/>
      <c r="AW23" s="217"/>
      <c r="AX23" s="217"/>
      <c r="AY23" s="217"/>
      <c r="AZ23" s="217"/>
      <c r="BA23" s="217"/>
      <c r="BB23" s="217"/>
      <c r="BC23" s="217"/>
      <c r="BD23" s="217"/>
      <c r="BE23" s="217"/>
      <c r="BF23" s="217"/>
      <c r="BG23" s="217"/>
      <c r="BH23" s="217"/>
    </row>
    <row r="24" spans="1:60" outlineLevel="2" x14ac:dyDescent="0.25">
      <c r="A24" s="224"/>
      <c r="B24" s="225"/>
      <c r="C24" s="258" t="s">
        <v>121</v>
      </c>
      <c r="D24" s="228"/>
      <c r="E24" s="229">
        <v>867.46</v>
      </c>
      <c r="F24" s="227"/>
      <c r="G24" s="227"/>
      <c r="H24" s="227"/>
      <c r="I24" s="227"/>
      <c r="J24" s="227"/>
      <c r="K24" s="227"/>
      <c r="L24" s="227"/>
      <c r="M24" s="227"/>
      <c r="N24" s="226"/>
      <c r="O24" s="226"/>
      <c r="P24" s="226"/>
      <c r="Q24" s="226"/>
      <c r="R24" s="227"/>
      <c r="S24" s="227"/>
      <c r="T24" s="227"/>
      <c r="U24" s="227"/>
      <c r="V24" s="227"/>
      <c r="W24" s="227"/>
      <c r="X24" s="227"/>
      <c r="Y24" s="227"/>
      <c r="Z24" s="217"/>
      <c r="AA24" s="217"/>
      <c r="AB24" s="217"/>
      <c r="AC24" s="217"/>
      <c r="AD24" s="217"/>
      <c r="AE24" s="217"/>
      <c r="AF24" s="217"/>
      <c r="AG24" s="217" t="s">
        <v>120</v>
      </c>
      <c r="AH24" s="217">
        <v>0</v>
      </c>
      <c r="AI24" s="217"/>
      <c r="AJ24" s="217"/>
      <c r="AK24" s="217"/>
      <c r="AL24" s="217"/>
      <c r="AM24" s="217"/>
      <c r="AN24" s="217"/>
      <c r="AO24" s="217"/>
      <c r="AP24" s="217"/>
      <c r="AQ24" s="217"/>
      <c r="AR24" s="217"/>
      <c r="AS24" s="217"/>
      <c r="AT24" s="217"/>
      <c r="AU24" s="217"/>
      <c r="AV24" s="217"/>
      <c r="AW24" s="217"/>
      <c r="AX24" s="217"/>
      <c r="AY24" s="217"/>
      <c r="AZ24" s="217"/>
      <c r="BA24" s="217"/>
      <c r="BB24" s="217"/>
      <c r="BC24" s="217"/>
      <c r="BD24" s="217"/>
      <c r="BE24" s="217"/>
      <c r="BF24" s="217"/>
      <c r="BG24" s="217"/>
      <c r="BH24" s="217"/>
    </row>
    <row r="25" spans="1:60" outlineLevel="3" x14ac:dyDescent="0.25">
      <c r="A25" s="224"/>
      <c r="B25" s="225"/>
      <c r="C25" s="258" t="s">
        <v>128</v>
      </c>
      <c r="D25" s="228"/>
      <c r="E25" s="229">
        <v>867.46</v>
      </c>
      <c r="F25" s="227"/>
      <c r="G25" s="227"/>
      <c r="H25" s="227"/>
      <c r="I25" s="227"/>
      <c r="J25" s="227"/>
      <c r="K25" s="227"/>
      <c r="L25" s="227"/>
      <c r="M25" s="227"/>
      <c r="N25" s="226"/>
      <c r="O25" s="226"/>
      <c r="P25" s="226"/>
      <c r="Q25" s="226"/>
      <c r="R25" s="227"/>
      <c r="S25" s="227"/>
      <c r="T25" s="227"/>
      <c r="U25" s="227"/>
      <c r="V25" s="227"/>
      <c r="W25" s="227"/>
      <c r="X25" s="227"/>
      <c r="Y25" s="227"/>
      <c r="Z25" s="217"/>
      <c r="AA25" s="217"/>
      <c r="AB25" s="217"/>
      <c r="AC25" s="217"/>
      <c r="AD25" s="217"/>
      <c r="AE25" s="217"/>
      <c r="AF25" s="217"/>
      <c r="AG25" s="217" t="s">
        <v>120</v>
      </c>
      <c r="AH25" s="217">
        <v>0</v>
      </c>
      <c r="AI25" s="217"/>
      <c r="AJ25" s="217"/>
      <c r="AK25" s="217"/>
      <c r="AL25" s="217"/>
      <c r="AM25" s="217"/>
      <c r="AN25" s="217"/>
      <c r="AO25" s="217"/>
      <c r="AP25" s="217"/>
      <c r="AQ25" s="217"/>
      <c r="AR25" s="217"/>
      <c r="AS25" s="217"/>
      <c r="AT25" s="217"/>
      <c r="AU25" s="217"/>
      <c r="AV25" s="217"/>
      <c r="AW25" s="217"/>
      <c r="AX25" s="217"/>
      <c r="AY25" s="217"/>
      <c r="AZ25" s="217"/>
      <c r="BA25" s="217"/>
      <c r="BB25" s="217"/>
      <c r="BC25" s="217"/>
      <c r="BD25" s="217"/>
      <c r="BE25" s="217"/>
      <c r="BF25" s="217"/>
      <c r="BG25" s="217"/>
      <c r="BH25" s="217"/>
    </row>
    <row r="26" spans="1:60" outlineLevel="3" x14ac:dyDescent="0.25">
      <c r="A26" s="224"/>
      <c r="B26" s="225"/>
      <c r="C26" s="258" t="s">
        <v>125</v>
      </c>
      <c r="D26" s="228"/>
      <c r="E26" s="229">
        <v>450</v>
      </c>
      <c r="F26" s="227"/>
      <c r="G26" s="227"/>
      <c r="H26" s="227"/>
      <c r="I26" s="227"/>
      <c r="J26" s="227"/>
      <c r="K26" s="227"/>
      <c r="L26" s="227"/>
      <c r="M26" s="227"/>
      <c r="N26" s="226"/>
      <c r="O26" s="226"/>
      <c r="P26" s="226"/>
      <c r="Q26" s="226"/>
      <c r="R26" s="227"/>
      <c r="S26" s="227"/>
      <c r="T26" s="227"/>
      <c r="U26" s="227"/>
      <c r="V26" s="227"/>
      <c r="W26" s="227"/>
      <c r="X26" s="227"/>
      <c r="Y26" s="227"/>
      <c r="Z26" s="217"/>
      <c r="AA26" s="217"/>
      <c r="AB26" s="217"/>
      <c r="AC26" s="217"/>
      <c r="AD26" s="217"/>
      <c r="AE26" s="217"/>
      <c r="AF26" s="217"/>
      <c r="AG26" s="217" t="s">
        <v>120</v>
      </c>
      <c r="AH26" s="217">
        <v>0</v>
      </c>
      <c r="AI26" s="217"/>
      <c r="AJ26" s="217"/>
      <c r="AK26" s="217"/>
      <c r="AL26" s="217"/>
      <c r="AM26" s="217"/>
      <c r="AN26" s="217"/>
      <c r="AO26" s="217"/>
      <c r="AP26" s="217"/>
      <c r="AQ26" s="217"/>
      <c r="AR26" s="217"/>
      <c r="AS26" s="217"/>
      <c r="AT26" s="217"/>
      <c r="AU26" s="217"/>
      <c r="AV26" s="217"/>
      <c r="AW26" s="217"/>
      <c r="AX26" s="217"/>
      <c r="AY26" s="217"/>
      <c r="AZ26" s="217"/>
      <c r="BA26" s="217"/>
      <c r="BB26" s="217"/>
      <c r="BC26" s="217"/>
      <c r="BD26" s="217"/>
      <c r="BE26" s="217"/>
      <c r="BF26" s="217"/>
      <c r="BG26" s="217"/>
      <c r="BH26" s="217"/>
    </row>
    <row r="27" spans="1:60" outlineLevel="1" x14ac:dyDescent="0.25">
      <c r="A27" s="238">
        <v>7</v>
      </c>
      <c r="B27" s="239" t="s">
        <v>129</v>
      </c>
      <c r="C27" s="256" t="s">
        <v>130</v>
      </c>
      <c r="D27" s="240" t="s">
        <v>103</v>
      </c>
      <c r="E27" s="241">
        <v>1489.96</v>
      </c>
      <c r="F27" s="242"/>
      <c r="G27" s="243">
        <f>ROUND(E27*F27,2)</f>
        <v>0</v>
      </c>
      <c r="H27" s="242"/>
      <c r="I27" s="243">
        <f>ROUND(E27*H27,2)</f>
        <v>0</v>
      </c>
      <c r="J27" s="242"/>
      <c r="K27" s="243">
        <f>ROUND(E27*J27,2)</f>
        <v>0</v>
      </c>
      <c r="L27" s="243">
        <v>21</v>
      </c>
      <c r="M27" s="243">
        <f>G27*(1+L27/100)</f>
        <v>0</v>
      </c>
      <c r="N27" s="241">
        <v>0</v>
      </c>
      <c r="O27" s="241">
        <f>ROUND(E27*N27,2)</f>
        <v>0</v>
      </c>
      <c r="P27" s="241">
        <v>0</v>
      </c>
      <c r="Q27" s="241">
        <f>ROUND(E27*P27,2)</f>
        <v>0</v>
      </c>
      <c r="R27" s="243" t="s">
        <v>104</v>
      </c>
      <c r="S27" s="243" t="s">
        <v>105</v>
      </c>
      <c r="T27" s="244" t="s">
        <v>105</v>
      </c>
      <c r="U27" s="227">
        <v>3.1E-2</v>
      </c>
      <c r="V27" s="227">
        <f>ROUND(E27*U27,2)</f>
        <v>46.19</v>
      </c>
      <c r="W27" s="227"/>
      <c r="X27" s="227" t="s">
        <v>106</v>
      </c>
      <c r="Y27" s="227" t="s">
        <v>107</v>
      </c>
      <c r="Z27" s="217"/>
      <c r="AA27" s="217"/>
      <c r="AB27" s="217"/>
      <c r="AC27" s="217"/>
      <c r="AD27" s="217"/>
      <c r="AE27" s="217"/>
      <c r="AF27" s="217"/>
      <c r="AG27" s="217" t="s">
        <v>108</v>
      </c>
      <c r="AH27" s="217"/>
      <c r="AI27" s="217"/>
      <c r="AJ27" s="217"/>
      <c r="AK27" s="217"/>
      <c r="AL27" s="217"/>
      <c r="AM27" s="217"/>
      <c r="AN27" s="217"/>
      <c r="AO27" s="217"/>
      <c r="AP27" s="217"/>
      <c r="AQ27" s="217"/>
      <c r="AR27" s="217"/>
      <c r="AS27" s="217"/>
      <c r="AT27" s="217"/>
      <c r="AU27" s="217"/>
      <c r="AV27" s="217"/>
      <c r="AW27" s="217"/>
      <c r="AX27" s="217"/>
      <c r="AY27" s="217"/>
      <c r="AZ27" s="217"/>
      <c r="BA27" s="217"/>
      <c r="BB27" s="217"/>
      <c r="BC27" s="217"/>
      <c r="BD27" s="217"/>
      <c r="BE27" s="217"/>
      <c r="BF27" s="217"/>
      <c r="BG27" s="217"/>
      <c r="BH27" s="217"/>
    </row>
    <row r="28" spans="1:60" outlineLevel="2" x14ac:dyDescent="0.25">
      <c r="A28" s="224"/>
      <c r="B28" s="225"/>
      <c r="C28" s="259" t="s">
        <v>131</v>
      </c>
      <c r="D28" s="247"/>
      <c r="E28" s="247"/>
      <c r="F28" s="247"/>
      <c r="G28" s="247"/>
      <c r="H28" s="227"/>
      <c r="I28" s="227"/>
      <c r="J28" s="227"/>
      <c r="K28" s="227"/>
      <c r="L28" s="227"/>
      <c r="M28" s="227"/>
      <c r="N28" s="226"/>
      <c r="O28" s="226"/>
      <c r="P28" s="226"/>
      <c r="Q28" s="226"/>
      <c r="R28" s="227"/>
      <c r="S28" s="227"/>
      <c r="T28" s="227"/>
      <c r="U28" s="227"/>
      <c r="V28" s="227"/>
      <c r="W28" s="227"/>
      <c r="X28" s="227"/>
      <c r="Y28" s="227"/>
      <c r="Z28" s="217"/>
      <c r="AA28" s="217"/>
      <c r="AB28" s="217"/>
      <c r="AC28" s="217"/>
      <c r="AD28" s="217"/>
      <c r="AE28" s="217"/>
      <c r="AF28" s="217"/>
      <c r="AG28" s="217" t="s">
        <v>132</v>
      </c>
      <c r="AH28" s="217"/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217"/>
      <c r="AT28" s="217"/>
      <c r="AU28" s="217"/>
      <c r="AV28" s="217"/>
      <c r="AW28" s="217"/>
      <c r="AX28" s="217"/>
      <c r="AY28" s="217"/>
      <c r="AZ28" s="217"/>
      <c r="BA28" s="246" t="str">
        <f>C28</f>
        <v>Uložení sypaniny do násypů nebo na skládku s rozprostřením sypaniny ve vrstvách a s hrubým urovnáním.</v>
      </c>
      <c r="BB28" s="217"/>
      <c r="BC28" s="217"/>
      <c r="BD28" s="217"/>
      <c r="BE28" s="217"/>
      <c r="BF28" s="217"/>
      <c r="BG28" s="217"/>
      <c r="BH28" s="217"/>
    </row>
    <row r="29" spans="1:60" outlineLevel="2" x14ac:dyDescent="0.25">
      <c r="A29" s="224"/>
      <c r="B29" s="225"/>
      <c r="C29" s="258" t="s">
        <v>133</v>
      </c>
      <c r="D29" s="228"/>
      <c r="E29" s="229">
        <v>1489.96</v>
      </c>
      <c r="F29" s="227"/>
      <c r="G29" s="227"/>
      <c r="H29" s="227"/>
      <c r="I29" s="227"/>
      <c r="J29" s="227"/>
      <c r="K29" s="227"/>
      <c r="L29" s="227"/>
      <c r="M29" s="227"/>
      <c r="N29" s="226"/>
      <c r="O29" s="226"/>
      <c r="P29" s="226"/>
      <c r="Q29" s="226"/>
      <c r="R29" s="227"/>
      <c r="S29" s="227"/>
      <c r="T29" s="227"/>
      <c r="U29" s="227"/>
      <c r="V29" s="227"/>
      <c r="W29" s="227"/>
      <c r="X29" s="227"/>
      <c r="Y29" s="227"/>
      <c r="Z29" s="217"/>
      <c r="AA29" s="217"/>
      <c r="AB29" s="217"/>
      <c r="AC29" s="217"/>
      <c r="AD29" s="217"/>
      <c r="AE29" s="217"/>
      <c r="AF29" s="217"/>
      <c r="AG29" s="217" t="s">
        <v>120</v>
      </c>
      <c r="AH29" s="217">
        <v>0</v>
      </c>
      <c r="AI29" s="217"/>
      <c r="AJ29" s="217"/>
      <c r="AK29" s="217"/>
      <c r="AL29" s="217"/>
      <c r="AM29" s="217"/>
      <c r="AN29" s="217"/>
      <c r="AO29" s="217"/>
      <c r="AP29" s="217"/>
      <c r="AQ29" s="217"/>
      <c r="AR29" s="217"/>
      <c r="AS29" s="217"/>
      <c r="AT29" s="217"/>
      <c r="AU29" s="217"/>
      <c r="AV29" s="217"/>
      <c r="AW29" s="217"/>
      <c r="AX29" s="217"/>
      <c r="AY29" s="217"/>
      <c r="AZ29" s="217"/>
      <c r="BA29" s="217"/>
      <c r="BB29" s="217"/>
      <c r="BC29" s="217"/>
      <c r="BD29" s="217"/>
      <c r="BE29" s="217"/>
      <c r="BF29" s="217"/>
      <c r="BG29" s="217"/>
      <c r="BH29" s="217"/>
    </row>
    <row r="30" spans="1:60" outlineLevel="1" x14ac:dyDescent="0.25">
      <c r="A30" s="238">
        <v>8</v>
      </c>
      <c r="B30" s="239" t="s">
        <v>134</v>
      </c>
      <c r="C30" s="256" t="s">
        <v>135</v>
      </c>
      <c r="D30" s="240" t="s">
        <v>136</v>
      </c>
      <c r="E30" s="241">
        <v>994.1</v>
      </c>
      <c r="F30" s="242"/>
      <c r="G30" s="243">
        <f>ROUND(E30*F30,2)</f>
        <v>0</v>
      </c>
      <c r="H30" s="242"/>
      <c r="I30" s="243">
        <f>ROUND(E30*H30,2)</f>
        <v>0</v>
      </c>
      <c r="J30" s="242"/>
      <c r="K30" s="243">
        <f>ROUND(E30*J30,2)</f>
        <v>0</v>
      </c>
      <c r="L30" s="243">
        <v>21</v>
      </c>
      <c r="M30" s="243">
        <f>G30*(1+L30/100)</f>
        <v>0</v>
      </c>
      <c r="N30" s="241">
        <v>0</v>
      </c>
      <c r="O30" s="241">
        <f>ROUND(E30*N30,2)</f>
        <v>0</v>
      </c>
      <c r="P30" s="241">
        <v>0</v>
      </c>
      <c r="Q30" s="241">
        <f>ROUND(E30*P30,2)</f>
        <v>0</v>
      </c>
      <c r="R30" s="243" t="s">
        <v>104</v>
      </c>
      <c r="S30" s="243" t="s">
        <v>105</v>
      </c>
      <c r="T30" s="244" t="s">
        <v>105</v>
      </c>
      <c r="U30" s="227">
        <v>0.128</v>
      </c>
      <c r="V30" s="227">
        <f>ROUND(E30*U30,2)</f>
        <v>127.24</v>
      </c>
      <c r="W30" s="227"/>
      <c r="X30" s="227" t="s">
        <v>106</v>
      </c>
      <c r="Y30" s="227" t="s">
        <v>107</v>
      </c>
      <c r="Z30" s="217"/>
      <c r="AA30" s="217"/>
      <c r="AB30" s="217"/>
      <c r="AC30" s="217"/>
      <c r="AD30" s="217"/>
      <c r="AE30" s="217"/>
      <c r="AF30" s="217"/>
      <c r="AG30" s="217" t="s">
        <v>108</v>
      </c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217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</row>
    <row r="31" spans="1:60" outlineLevel="2" x14ac:dyDescent="0.25">
      <c r="A31" s="224"/>
      <c r="B31" s="225"/>
      <c r="C31" s="257" t="s">
        <v>137</v>
      </c>
      <c r="D31" s="245"/>
      <c r="E31" s="245"/>
      <c r="F31" s="245"/>
      <c r="G31" s="245"/>
      <c r="H31" s="227"/>
      <c r="I31" s="227"/>
      <c r="J31" s="227"/>
      <c r="K31" s="227"/>
      <c r="L31" s="227"/>
      <c r="M31" s="227"/>
      <c r="N31" s="226"/>
      <c r="O31" s="226"/>
      <c r="P31" s="226"/>
      <c r="Q31" s="226"/>
      <c r="R31" s="227"/>
      <c r="S31" s="227"/>
      <c r="T31" s="227"/>
      <c r="U31" s="227"/>
      <c r="V31" s="227"/>
      <c r="W31" s="227"/>
      <c r="X31" s="227"/>
      <c r="Y31" s="227"/>
      <c r="Z31" s="217"/>
      <c r="AA31" s="217"/>
      <c r="AB31" s="217"/>
      <c r="AC31" s="217"/>
      <c r="AD31" s="217"/>
      <c r="AE31" s="217"/>
      <c r="AF31" s="217"/>
      <c r="AG31" s="217" t="s">
        <v>110</v>
      </c>
      <c r="AH31" s="217"/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7"/>
      <c r="AT31" s="217"/>
      <c r="AU31" s="217"/>
      <c r="AV31" s="217"/>
      <c r="AW31" s="217"/>
      <c r="AX31" s="217"/>
      <c r="AY31" s="217"/>
      <c r="AZ31" s="217"/>
      <c r="BA31" s="217"/>
      <c r="BB31" s="217"/>
      <c r="BC31" s="217"/>
      <c r="BD31" s="217"/>
      <c r="BE31" s="217"/>
      <c r="BF31" s="217"/>
      <c r="BG31" s="217"/>
      <c r="BH31" s="217"/>
    </row>
    <row r="32" spans="1:60" outlineLevel="2" x14ac:dyDescent="0.25">
      <c r="A32" s="224"/>
      <c r="B32" s="225"/>
      <c r="C32" s="258" t="s">
        <v>138</v>
      </c>
      <c r="D32" s="228"/>
      <c r="E32" s="229">
        <v>994.1</v>
      </c>
      <c r="F32" s="227"/>
      <c r="G32" s="227"/>
      <c r="H32" s="227"/>
      <c r="I32" s="227"/>
      <c r="J32" s="227"/>
      <c r="K32" s="227"/>
      <c r="L32" s="227"/>
      <c r="M32" s="227"/>
      <c r="N32" s="226"/>
      <c r="O32" s="226"/>
      <c r="P32" s="226"/>
      <c r="Q32" s="226"/>
      <c r="R32" s="227"/>
      <c r="S32" s="227"/>
      <c r="T32" s="227"/>
      <c r="U32" s="227"/>
      <c r="V32" s="227"/>
      <c r="W32" s="227"/>
      <c r="X32" s="227"/>
      <c r="Y32" s="227"/>
      <c r="Z32" s="217"/>
      <c r="AA32" s="217"/>
      <c r="AB32" s="217"/>
      <c r="AC32" s="217"/>
      <c r="AD32" s="217"/>
      <c r="AE32" s="217"/>
      <c r="AF32" s="217"/>
      <c r="AG32" s="217" t="s">
        <v>120</v>
      </c>
      <c r="AH32" s="217">
        <v>0</v>
      </c>
      <c r="AI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217"/>
      <c r="AT32" s="217"/>
      <c r="AU32" s="217"/>
      <c r="AV32" s="217"/>
      <c r="AW32" s="217"/>
      <c r="AX32" s="217"/>
      <c r="AY32" s="217"/>
      <c r="AZ32" s="217"/>
      <c r="BA32" s="217"/>
      <c r="BB32" s="217"/>
      <c r="BC32" s="217"/>
      <c r="BD32" s="217"/>
      <c r="BE32" s="217"/>
      <c r="BF32" s="217"/>
      <c r="BG32" s="217"/>
      <c r="BH32" s="217"/>
    </row>
    <row r="33" spans="1:60" x14ac:dyDescent="0.25">
      <c r="A33" s="231" t="s">
        <v>99</v>
      </c>
      <c r="B33" s="232" t="s">
        <v>66</v>
      </c>
      <c r="C33" s="255" t="s">
        <v>67</v>
      </c>
      <c r="D33" s="233"/>
      <c r="E33" s="234"/>
      <c r="F33" s="235"/>
      <c r="G33" s="235">
        <f>SUMIF(AG34:AG41,"&lt;&gt;NOR",G34:G41)</f>
        <v>0</v>
      </c>
      <c r="H33" s="235"/>
      <c r="I33" s="235">
        <f>SUM(I34:I41)</f>
        <v>0</v>
      </c>
      <c r="J33" s="235"/>
      <c r="K33" s="235">
        <f>SUM(K34:K41)</f>
        <v>0</v>
      </c>
      <c r="L33" s="235"/>
      <c r="M33" s="235">
        <f>SUM(M34:M41)</f>
        <v>0</v>
      </c>
      <c r="N33" s="234"/>
      <c r="O33" s="234">
        <f>SUM(O34:O41)</f>
        <v>2097.4300000000003</v>
      </c>
      <c r="P33" s="234"/>
      <c r="Q33" s="234">
        <f>SUM(Q34:Q41)</f>
        <v>0</v>
      </c>
      <c r="R33" s="235"/>
      <c r="S33" s="235"/>
      <c r="T33" s="236"/>
      <c r="U33" s="230"/>
      <c r="V33" s="230">
        <f>SUM(V34:V41)</f>
        <v>2106.0100000000002</v>
      </c>
      <c r="W33" s="230"/>
      <c r="X33" s="230"/>
      <c r="Y33" s="230"/>
      <c r="AG33" t="s">
        <v>100</v>
      </c>
    </row>
    <row r="34" spans="1:60" outlineLevel="1" x14ac:dyDescent="0.25">
      <c r="A34" s="238">
        <v>9</v>
      </c>
      <c r="B34" s="239" t="s">
        <v>139</v>
      </c>
      <c r="C34" s="256" t="s">
        <v>140</v>
      </c>
      <c r="D34" s="240" t="s">
        <v>103</v>
      </c>
      <c r="E34" s="241">
        <v>1.08</v>
      </c>
      <c r="F34" s="242"/>
      <c r="G34" s="243">
        <f>ROUND(E34*F34,2)</f>
        <v>0</v>
      </c>
      <c r="H34" s="242"/>
      <c r="I34" s="243">
        <f>ROUND(E34*H34,2)</f>
        <v>0</v>
      </c>
      <c r="J34" s="242"/>
      <c r="K34" s="243">
        <f>ROUND(E34*J34,2)</f>
        <v>0</v>
      </c>
      <c r="L34" s="243">
        <v>21</v>
      </c>
      <c r="M34" s="243">
        <f>G34*(1+L34/100)</f>
        <v>0</v>
      </c>
      <c r="N34" s="241">
        <v>2.4327899999999998</v>
      </c>
      <c r="O34" s="241">
        <f>ROUND(E34*N34,2)</f>
        <v>2.63</v>
      </c>
      <c r="P34" s="241">
        <v>0</v>
      </c>
      <c r="Q34" s="241">
        <f>ROUND(E34*P34,2)</f>
        <v>0</v>
      </c>
      <c r="R34" s="243" t="s">
        <v>141</v>
      </c>
      <c r="S34" s="243" t="s">
        <v>105</v>
      </c>
      <c r="T34" s="244" t="s">
        <v>105</v>
      </c>
      <c r="U34" s="227">
        <v>1.4379999999999999</v>
      </c>
      <c r="V34" s="227">
        <f>ROUND(E34*U34,2)</f>
        <v>1.55</v>
      </c>
      <c r="W34" s="227"/>
      <c r="X34" s="227" t="s">
        <v>106</v>
      </c>
      <c r="Y34" s="227" t="s">
        <v>107</v>
      </c>
      <c r="Z34" s="217"/>
      <c r="AA34" s="217"/>
      <c r="AB34" s="217"/>
      <c r="AC34" s="217"/>
      <c r="AD34" s="217"/>
      <c r="AE34" s="217"/>
      <c r="AF34" s="217"/>
      <c r="AG34" s="217" t="s">
        <v>108</v>
      </c>
      <c r="AH34" s="217"/>
      <c r="AI34" s="217"/>
      <c r="AJ34" s="217"/>
      <c r="AK34" s="217"/>
      <c r="AL34" s="217"/>
      <c r="AM34" s="217"/>
      <c r="AN34" s="217"/>
      <c r="AO34" s="217"/>
      <c r="AP34" s="217"/>
      <c r="AQ34" s="217"/>
      <c r="AR34" s="217"/>
      <c r="AS34" s="217"/>
      <c r="AT34" s="217"/>
      <c r="AU34" s="217"/>
      <c r="AV34" s="217"/>
      <c r="AW34" s="217"/>
      <c r="AX34" s="217"/>
      <c r="AY34" s="217"/>
      <c r="AZ34" s="217"/>
      <c r="BA34" s="217"/>
      <c r="BB34" s="217"/>
      <c r="BC34" s="217"/>
      <c r="BD34" s="217"/>
      <c r="BE34" s="217"/>
      <c r="BF34" s="217"/>
      <c r="BG34" s="217"/>
      <c r="BH34" s="217"/>
    </row>
    <row r="35" spans="1:60" outlineLevel="2" x14ac:dyDescent="0.25">
      <c r="A35" s="224"/>
      <c r="B35" s="225"/>
      <c r="C35" s="257" t="s">
        <v>142</v>
      </c>
      <c r="D35" s="245"/>
      <c r="E35" s="245"/>
      <c r="F35" s="245"/>
      <c r="G35" s="245"/>
      <c r="H35" s="227"/>
      <c r="I35" s="227"/>
      <c r="J35" s="227"/>
      <c r="K35" s="227"/>
      <c r="L35" s="227"/>
      <c r="M35" s="227"/>
      <c r="N35" s="226"/>
      <c r="O35" s="226"/>
      <c r="P35" s="226"/>
      <c r="Q35" s="226"/>
      <c r="R35" s="227"/>
      <c r="S35" s="227"/>
      <c r="T35" s="227"/>
      <c r="U35" s="227"/>
      <c r="V35" s="227"/>
      <c r="W35" s="227"/>
      <c r="X35" s="227"/>
      <c r="Y35" s="227"/>
      <c r="Z35" s="217"/>
      <c r="AA35" s="217"/>
      <c r="AB35" s="217"/>
      <c r="AC35" s="217"/>
      <c r="AD35" s="217"/>
      <c r="AE35" s="217"/>
      <c r="AF35" s="217"/>
      <c r="AG35" s="217" t="s">
        <v>110</v>
      </c>
      <c r="AH35" s="217"/>
      <c r="AI35" s="217"/>
      <c r="AJ35" s="217"/>
      <c r="AK35" s="217"/>
      <c r="AL35" s="217"/>
      <c r="AM35" s="217"/>
      <c r="AN35" s="217"/>
      <c r="AO35" s="217"/>
      <c r="AP35" s="217"/>
      <c r="AQ35" s="217"/>
      <c r="AR35" s="217"/>
      <c r="AS35" s="217"/>
      <c r="AT35" s="217"/>
      <c r="AU35" s="217"/>
      <c r="AV35" s="217"/>
      <c r="AW35" s="217"/>
      <c r="AX35" s="217"/>
      <c r="AY35" s="217"/>
      <c r="AZ35" s="217"/>
      <c r="BA35" s="217"/>
      <c r="BB35" s="217"/>
      <c r="BC35" s="217"/>
      <c r="BD35" s="217"/>
      <c r="BE35" s="217"/>
      <c r="BF35" s="217"/>
      <c r="BG35" s="217"/>
      <c r="BH35" s="217"/>
    </row>
    <row r="36" spans="1:60" outlineLevel="2" x14ac:dyDescent="0.25">
      <c r="A36" s="224"/>
      <c r="B36" s="225"/>
      <c r="C36" s="258" t="s">
        <v>143</v>
      </c>
      <c r="D36" s="228"/>
      <c r="E36" s="229">
        <v>1.08</v>
      </c>
      <c r="F36" s="227"/>
      <c r="G36" s="227"/>
      <c r="H36" s="227"/>
      <c r="I36" s="227"/>
      <c r="J36" s="227"/>
      <c r="K36" s="227"/>
      <c r="L36" s="227"/>
      <c r="M36" s="227"/>
      <c r="N36" s="226"/>
      <c r="O36" s="226"/>
      <c r="P36" s="226"/>
      <c r="Q36" s="226"/>
      <c r="R36" s="227"/>
      <c r="S36" s="227"/>
      <c r="T36" s="227"/>
      <c r="U36" s="227"/>
      <c r="V36" s="227"/>
      <c r="W36" s="227"/>
      <c r="X36" s="227"/>
      <c r="Y36" s="227"/>
      <c r="Z36" s="217"/>
      <c r="AA36" s="217"/>
      <c r="AB36" s="217"/>
      <c r="AC36" s="217"/>
      <c r="AD36" s="217"/>
      <c r="AE36" s="217"/>
      <c r="AF36" s="217"/>
      <c r="AG36" s="217" t="s">
        <v>120</v>
      </c>
      <c r="AH36" s="217">
        <v>0</v>
      </c>
      <c r="AI36" s="217"/>
      <c r="AJ36" s="217"/>
      <c r="AK36" s="217"/>
      <c r="AL36" s="217"/>
      <c r="AM36" s="217"/>
      <c r="AN36" s="217"/>
      <c r="AO36" s="217"/>
      <c r="AP36" s="217"/>
      <c r="AQ36" s="217"/>
      <c r="AR36" s="217"/>
      <c r="AS36" s="217"/>
      <c r="AT36" s="217"/>
      <c r="AU36" s="217"/>
      <c r="AV36" s="217"/>
      <c r="AW36" s="217"/>
      <c r="AX36" s="217"/>
      <c r="AY36" s="217"/>
      <c r="AZ36" s="217"/>
      <c r="BA36" s="217"/>
      <c r="BB36" s="217"/>
      <c r="BC36" s="217"/>
      <c r="BD36" s="217"/>
      <c r="BE36" s="217"/>
      <c r="BF36" s="217"/>
      <c r="BG36" s="217"/>
      <c r="BH36" s="217"/>
    </row>
    <row r="37" spans="1:60" outlineLevel="1" x14ac:dyDescent="0.25">
      <c r="A37" s="238">
        <v>10</v>
      </c>
      <c r="B37" s="239" t="s">
        <v>144</v>
      </c>
      <c r="C37" s="256" t="s">
        <v>145</v>
      </c>
      <c r="D37" s="240" t="s">
        <v>103</v>
      </c>
      <c r="E37" s="241">
        <v>867.46</v>
      </c>
      <c r="F37" s="242"/>
      <c r="G37" s="243">
        <f>ROUND(E37*F37,2)</f>
        <v>0</v>
      </c>
      <c r="H37" s="242"/>
      <c r="I37" s="243">
        <f>ROUND(E37*H37,2)</f>
        <v>0</v>
      </c>
      <c r="J37" s="242"/>
      <c r="K37" s="243">
        <f>ROUND(E37*J37,2)</f>
        <v>0</v>
      </c>
      <c r="L37" s="243">
        <v>21</v>
      </c>
      <c r="M37" s="243">
        <f>G37*(1+L37/100)</f>
        <v>0</v>
      </c>
      <c r="N37" s="241">
        <v>2.4148700000000001</v>
      </c>
      <c r="O37" s="241">
        <f>ROUND(E37*N37,2)</f>
        <v>2094.8000000000002</v>
      </c>
      <c r="P37" s="241">
        <v>0</v>
      </c>
      <c r="Q37" s="241">
        <f>ROUND(E37*P37,2)</f>
        <v>0</v>
      </c>
      <c r="R37" s="243" t="s">
        <v>141</v>
      </c>
      <c r="S37" s="243" t="s">
        <v>105</v>
      </c>
      <c r="T37" s="244" t="s">
        <v>146</v>
      </c>
      <c r="U37" s="227">
        <v>2.4260000000000002</v>
      </c>
      <c r="V37" s="227">
        <f>ROUND(E37*U37,2)</f>
        <v>2104.46</v>
      </c>
      <c r="W37" s="227"/>
      <c r="X37" s="227" t="s">
        <v>106</v>
      </c>
      <c r="Y37" s="227" t="s">
        <v>107</v>
      </c>
      <c r="Z37" s="217"/>
      <c r="AA37" s="217"/>
      <c r="AB37" s="217"/>
      <c r="AC37" s="217"/>
      <c r="AD37" s="217"/>
      <c r="AE37" s="217"/>
      <c r="AF37" s="217"/>
      <c r="AG37" s="217" t="s">
        <v>108</v>
      </c>
      <c r="AH37" s="217"/>
      <c r="AI37" s="217"/>
      <c r="AJ37" s="217"/>
      <c r="AK37" s="217"/>
      <c r="AL37" s="217"/>
      <c r="AM37" s="217"/>
      <c r="AN37" s="217"/>
      <c r="AO37" s="217"/>
      <c r="AP37" s="217"/>
      <c r="AQ37" s="217"/>
      <c r="AR37" s="217"/>
      <c r="AS37" s="217"/>
      <c r="AT37" s="217"/>
      <c r="AU37" s="217"/>
      <c r="AV37" s="217"/>
      <c r="AW37" s="217"/>
      <c r="AX37" s="217"/>
      <c r="AY37" s="217"/>
      <c r="AZ37" s="217"/>
      <c r="BA37" s="217"/>
      <c r="BB37" s="217"/>
      <c r="BC37" s="217"/>
      <c r="BD37" s="217"/>
      <c r="BE37" s="217"/>
      <c r="BF37" s="217"/>
      <c r="BG37" s="217"/>
      <c r="BH37" s="217"/>
    </row>
    <row r="38" spans="1:60" outlineLevel="2" x14ac:dyDescent="0.25">
      <c r="A38" s="224"/>
      <c r="B38" s="225"/>
      <c r="C38" s="257" t="s">
        <v>147</v>
      </c>
      <c r="D38" s="245"/>
      <c r="E38" s="245"/>
      <c r="F38" s="245"/>
      <c r="G38" s="245"/>
      <c r="H38" s="227"/>
      <c r="I38" s="227"/>
      <c r="J38" s="227"/>
      <c r="K38" s="227"/>
      <c r="L38" s="227"/>
      <c r="M38" s="227"/>
      <c r="N38" s="226"/>
      <c r="O38" s="226"/>
      <c r="P38" s="226"/>
      <c r="Q38" s="226"/>
      <c r="R38" s="227"/>
      <c r="S38" s="227"/>
      <c r="T38" s="227"/>
      <c r="U38" s="227"/>
      <c r="V38" s="227"/>
      <c r="W38" s="227"/>
      <c r="X38" s="227"/>
      <c r="Y38" s="227"/>
      <c r="Z38" s="217"/>
      <c r="AA38" s="217"/>
      <c r="AB38" s="217"/>
      <c r="AC38" s="217"/>
      <c r="AD38" s="217"/>
      <c r="AE38" s="217"/>
      <c r="AF38" s="217"/>
      <c r="AG38" s="217" t="s">
        <v>110</v>
      </c>
      <c r="AH38" s="217"/>
      <c r="AI38" s="217"/>
      <c r="AJ38" s="217"/>
      <c r="AK38" s="217"/>
      <c r="AL38" s="217"/>
      <c r="AM38" s="217"/>
      <c r="AN38" s="217"/>
      <c r="AO38" s="217"/>
      <c r="AP38" s="217"/>
      <c r="AQ38" s="217"/>
      <c r="AR38" s="217"/>
      <c r="AS38" s="217"/>
      <c r="AT38" s="217"/>
      <c r="AU38" s="217"/>
      <c r="AV38" s="217"/>
      <c r="AW38" s="217"/>
      <c r="AX38" s="217"/>
      <c r="AY38" s="217"/>
      <c r="AZ38" s="217"/>
      <c r="BA38" s="217"/>
      <c r="BB38" s="217"/>
      <c r="BC38" s="217"/>
      <c r="BD38" s="217"/>
      <c r="BE38" s="217"/>
      <c r="BF38" s="217"/>
      <c r="BG38" s="217"/>
      <c r="BH38" s="217"/>
    </row>
    <row r="39" spans="1:60" outlineLevel="2" x14ac:dyDescent="0.25">
      <c r="A39" s="224"/>
      <c r="B39" s="225"/>
      <c r="C39" s="258" t="s">
        <v>148</v>
      </c>
      <c r="D39" s="228"/>
      <c r="E39" s="229">
        <v>271</v>
      </c>
      <c r="F39" s="227"/>
      <c r="G39" s="227"/>
      <c r="H39" s="227"/>
      <c r="I39" s="227"/>
      <c r="J39" s="227"/>
      <c r="K39" s="227"/>
      <c r="L39" s="227"/>
      <c r="M39" s="227"/>
      <c r="N39" s="226"/>
      <c r="O39" s="226"/>
      <c r="P39" s="226"/>
      <c r="Q39" s="226"/>
      <c r="R39" s="227"/>
      <c r="S39" s="227"/>
      <c r="T39" s="227"/>
      <c r="U39" s="227"/>
      <c r="V39" s="227"/>
      <c r="W39" s="227"/>
      <c r="X39" s="227"/>
      <c r="Y39" s="227"/>
      <c r="Z39" s="217"/>
      <c r="AA39" s="217"/>
      <c r="AB39" s="217"/>
      <c r="AC39" s="217"/>
      <c r="AD39" s="217"/>
      <c r="AE39" s="217"/>
      <c r="AF39" s="217"/>
      <c r="AG39" s="217" t="s">
        <v>120</v>
      </c>
      <c r="AH39" s="217">
        <v>0</v>
      </c>
      <c r="AI39" s="217"/>
      <c r="AJ39" s="217"/>
      <c r="AK39" s="217"/>
      <c r="AL39" s="217"/>
      <c r="AM39" s="217"/>
      <c r="AN39" s="217"/>
      <c r="AO39" s="217"/>
      <c r="AP39" s="217"/>
      <c r="AQ39" s="217"/>
      <c r="AR39" s="217"/>
      <c r="AS39" s="217"/>
      <c r="AT39" s="217"/>
      <c r="AU39" s="217"/>
      <c r="AV39" s="217"/>
      <c r="AW39" s="217"/>
      <c r="AX39" s="217"/>
      <c r="AY39" s="217"/>
      <c r="AZ39" s="217"/>
      <c r="BA39" s="217"/>
      <c r="BB39" s="217"/>
      <c r="BC39" s="217"/>
      <c r="BD39" s="217"/>
      <c r="BE39" s="217"/>
      <c r="BF39" s="217"/>
      <c r="BG39" s="217"/>
      <c r="BH39" s="217"/>
    </row>
    <row r="40" spans="1:60" outlineLevel="3" x14ac:dyDescent="0.25">
      <c r="A40" s="224"/>
      <c r="B40" s="225"/>
      <c r="C40" s="258" t="s">
        <v>149</v>
      </c>
      <c r="D40" s="228"/>
      <c r="E40" s="229">
        <v>596.46</v>
      </c>
      <c r="F40" s="227"/>
      <c r="G40" s="227"/>
      <c r="H40" s="227"/>
      <c r="I40" s="227"/>
      <c r="J40" s="227"/>
      <c r="K40" s="227"/>
      <c r="L40" s="227"/>
      <c r="M40" s="227"/>
      <c r="N40" s="226"/>
      <c r="O40" s="226"/>
      <c r="P40" s="226"/>
      <c r="Q40" s="226"/>
      <c r="R40" s="227"/>
      <c r="S40" s="227"/>
      <c r="T40" s="227"/>
      <c r="U40" s="227"/>
      <c r="V40" s="227"/>
      <c r="W40" s="227"/>
      <c r="X40" s="227"/>
      <c r="Y40" s="227"/>
      <c r="Z40" s="217"/>
      <c r="AA40" s="217"/>
      <c r="AB40" s="217"/>
      <c r="AC40" s="217"/>
      <c r="AD40" s="217"/>
      <c r="AE40" s="217"/>
      <c r="AF40" s="217"/>
      <c r="AG40" s="217" t="s">
        <v>120</v>
      </c>
      <c r="AH40" s="217">
        <v>0</v>
      </c>
      <c r="AI40" s="217"/>
      <c r="AJ40" s="217"/>
      <c r="AK40" s="217"/>
      <c r="AL40" s="217"/>
      <c r="AM40" s="217"/>
      <c r="AN40" s="217"/>
      <c r="AO40" s="217"/>
      <c r="AP40" s="217"/>
      <c r="AQ40" s="217"/>
      <c r="AR40" s="217"/>
      <c r="AS40" s="217"/>
      <c r="AT40" s="217"/>
      <c r="AU40" s="217"/>
      <c r="AV40" s="217"/>
      <c r="AW40" s="217"/>
      <c r="AX40" s="217"/>
      <c r="AY40" s="217"/>
      <c r="AZ40" s="217"/>
      <c r="BA40" s="217"/>
      <c r="BB40" s="217"/>
      <c r="BC40" s="217"/>
      <c r="BD40" s="217"/>
      <c r="BE40" s="217"/>
      <c r="BF40" s="217"/>
      <c r="BG40" s="217"/>
      <c r="BH40" s="217"/>
    </row>
    <row r="41" spans="1:60" outlineLevel="3" x14ac:dyDescent="0.25">
      <c r="A41" s="224"/>
      <c r="B41" s="225"/>
      <c r="C41" s="258" t="s">
        <v>150</v>
      </c>
      <c r="D41" s="228"/>
      <c r="E41" s="229"/>
      <c r="F41" s="227"/>
      <c r="G41" s="227"/>
      <c r="H41" s="227"/>
      <c r="I41" s="227"/>
      <c r="J41" s="227"/>
      <c r="K41" s="227"/>
      <c r="L41" s="227"/>
      <c r="M41" s="227"/>
      <c r="N41" s="226"/>
      <c r="O41" s="226"/>
      <c r="P41" s="226"/>
      <c r="Q41" s="226"/>
      <c r="R41" s="227"/>
      <c r="S41" s="227"/>
      <c r="T41" s="227"/>
      <c r="U41" s="227"/>
      <c r="V41" s="227"/>
      <c r="W41" s="227"/>
      <c r="X41" s="227"/>
      <c r="Y41" s="227"/>
      <c r="Z41" s="217"/>
      <c r="AA41" s="217"/>
      <c r="AB41" s="217"/>
      <c r="AC41" s="217"/>
      <c r="AD41" s="217"/>
      <c r="AE41" s="217"/>
      <c r="AF41" s="217"/>
      <c r="AG41" s="217" t="s">
        <v>120</v>
      </c>
      <c r="AH41" s="217">
        <v>0</v>
      </c>
      <c r="AI41" s="217"/>
      <c r="AJ41" s="217"/>
      <c r="AK41" s="217"/>
      <c r="AL41" s="217"/>
      <c r="AM41" s="217"/>
      <c r="AN41" s="217"/>
      <c r="AO41" s="217"/>
      <c r="AP41" s="217"/>
      <c r="AQ41" s="217"/>
      <c r="AR41" s="217"/>
      <c r="AS41" s="217"/>
      <c r="AT41" s="217"/>
      <c r="AU41" s="217"/>
      <c r="AV41" s="217"/>
      <c r="AW41" s="217"/>
      <c r="AX41" s="217"/>
      <c r="AY41" s="217"/>
      <c r="AZ41" s="217"/>
      <c r="BA41" s="217"/>
      <c r="BB41" s="217"/>
      <c r="BC41" s="217"/>
      <c r="BD41" s="217"/>
      <c r="BE41" s="217"/>
      <c r="BF41" s="217"/>
      <c r="BG41" s="217"/>
      <c r="BH41" s="217"/>
    </row>
    <row r="42" spans="1:60" x14ac:dyDescent="0.25">
      <c r="A42" s="231" t="s">
        <v>99</v>
      </c>
      <c r="B42" s="232" t="s">
        <v>68</v>
      </c>
      <c r="C42" s="255" t="s">
        <v>69</v>
      </c>
      <c r="D42" s="233"/>
      <c r="E42" s="234"/>
      <c r="F42" s="235"/>
      <c r="G42" s="235">
        <f>SUMIF(AG43:AG44,"&lt;&gt;NOR",G43:G44)</f>
        <v>0</v>
      </c>
      <c r="H42" s="235"/>
      <c r="I42" s="235">
        <f>SUM(I43:I44)</f>
        <v>0</v>
      </c>
      <c r="J42" s="235"/>
      <c r="K42" s="235">
        <f>SUM(K43:K44)</f>
        <v>0</v>
      </c>
      <c r="L42" s="235"/>
      <c r="M42" s="235">
        <f>SUM(M43:M44)</f>
        <v>0</v>
      </c>
      <c r="N42" s="234"/>
      <c r="O42" s="234">
        <f>SUM(O43:O44)</f>
        <v>0</v>
      </c>
      <c r="P42" s="234"/>
      <c r="Q42" s="234">
        <f>SUM(Q43:Q44)</f>
        <v>0</v>
      </c>
      <c r="R42" s="235"/>
      <c r="S42" s="235"/>
      <c r="T42" s="236"/>
      <c r="U42" s="230"/>
      <c r="V42" s="230">
        <f>SUM(V43:V44)</f>
        <v>485.01</v>
      </c>
      <c r="W42" s="230"/>
      <c r="X42" s="230"/>
      <c r="Y42" s="230"/>
      <c r="AG42" t="s">
        <v>100</v>
      </c>
    </row>
    <row r="43" spans="1:60" ht="20.399999999999999" outlineLevel="1" x14ac:dyDescent="0.25">
      <c r="A43" s="238">
        <v>11</v>
      </c>
      <c r="B43" s="239" t="s">
        <v>151</v>
      </c>
      <c r="C43" s="256" t="s">
        <v>152</v>
      </c>
      <c r="D43" s="240" t="s">
        <v>153</v>
      </c>
      <c r="E43" s="241">
        <v>2090.58</v>
      </c>
      <c r="F43" s="242"/>
      <c r="G43" s="243">
        <f>ROUND(E43*F43,2)</f>
        <v>0</v>
      </c>
      <c r="H43" s="242"/>
      <c r="I43" s="243">
        <f>ROUND(E43*H43,2)</f>
        <v>0</v>
      </c>
      <c r="J43" s="242"/>
      <c r="K43" s="243">
        <f>ROUND(E43*J43,2)</f>
        <v>0</v>
      </c>
      <c r="L43" s="243">
        <v>21</v>
      </c>
      <c r="M43" s="243">
        <f>G43*(1+L43/100)</f>
        <v>0</v>
      </c>
      <c r="N43" s="241">
        <v>0</v>
      </c>
      <c r="O43" s="241">
        <f>ROUND(E43*N43,2)</f>
        <v>0</v>
      </c>
      <c r="P43" s="241">
        <v>0</v>
      </c>
      <c r="Q43" s="241">
        <f>ROUND(E43*P43,2)</f>
        <v>0</v>
      </c>
      <c r="R43" s="243" t="s">
        <v>141</v>
      </c>
      <c r="S43" s="243" t="s">
        <v>105</v>
      </c>
      <c r="T43" s="244" t="s">
        <v>105</v>
      </c>
      <c r="U43" s="227">
        <v>0.23200000000000001</v>
      </c>
      <c r="V43" s="227">
        <f>ROUND(E43*U43,2)</f>
        <v>485.01</v>
      </c>
      <c r="W43" s="227"/>
      <c r="X43" s="227" t="s">
        <v>106</v>
      </c>
      <c r="Y43" s="227" t="s">
        <v>107</v>
      </c>
      <c r="Z43" s="217"/>
      <c r="AA43" s="217"/>
      <c r="AB43" s="217"/>
      <c r="AC43" s="217"/>
      <c r="AD43" s="217"/>
      <c r="AE43" s="217"/>
      <c r="AF43" s="217"/>
      <c r="AG43" s="217" t="s">
        <v>108</v>
      </c>
      <c r="AH43" s="217"/>
      <c r="AI43" s="217"/>
      <c r="AJ43" s="217"/>
      <c r="AK43" s="217"/>
      <c r="AL43" s="217"/>
      <c r="AM43" s="217"/>
      <c r="AN43" s="217"/>
      <c r="AO43" s="217"/>
      <c r="AP43" s="217"/>
      <c r="AQ43" s="217"/>
      <c r="AR43" s="217"/>
      <c r="AS43" s="217"/>
      <c r="AT43" s="217"/>
      <c r="AU43" s="217"/>
      <c r="AV43" s="217"/>
      <c r="AW43" s="217"/>
      <c r="AX43" s="217"/>
      <c r="AY43" s="217"/>
      <c r="AZ43" s="217"/>
      <c r="BA43" s="217"/>
      <c r="BB43" s="217"/>
      <c r="BC43" s="217"/>
      <c r="BD43" s="217"/>
      <c r="BE43" s="217"/>
      <c r="BF43" s="217"/>
      <c r="BG43" s="217"/>
      <c r="BH43" s="217"/>
    </row>
    <row r="44" spans="1:60" outlineLevel="2" x14ac:dyDescent="0.25">
      <c r="A44" s="224"/>
      <c r="B44" s="225"/>
      <c r="C44" s="257" t="s">
        <v>154</v>
      </c>
      <c r="D44" s="245"/>
      <c r="E44" s="245"/>
      <c r="F44" s="245"/>
      <c r="G44" s="245"/>
      <c r="H44" s="227"/>
      <c r="I44" s="227"/>
      <c r="J44" s="227"/>
      <c r="K44" s="227"/>
      <c r="L44" s="227"/>
      <c r="M44" s="227"/>
      <c r="N44" s="226"/>
      <c r="O44" s="226"/>
      <c r="P44" s="226"/>
      <c r="Q44" s="226"/>
      <c r="R44" s="227"/>
      <c r="S44" s="227"/>
      <c r="T44" s="227"/>
      <c r="U44" s="227"/>
      <c r="V44" s="227"/>
      <c r="W44" s="227"/>
      <c r="X44" s="227"/>
      <c r="Y44" s="227"/>
      <c r="Z44" s="217"/>
      <c r="AA44" s="217"/>
      <c r="AB44" s="217"/>
      <c r="AC44" s="217"/>
      <c r="AD44" s="217"/>
      <c r="AE44" s="217"/>
      <c r="AF44" s="217"/>
      <c r="AG44" s="217" t="s">
        <v>110</v>
      </c>
      <c r="AH44" s="217"/>
      <c r="AI44" s="217"/>
      <c r="AJ44" s="217"/>
      <c r="AK44" s="217"/>
      <c r="AL44" s="217"/>
      <c r="AM44" s="217"/>
      <c r="AN44" s="217"/>
      <c r="AO44" s="217"/>
      <c r="AP44" s="217"/>
      <c r="AQ44" s="217"/>
      <c r="AR44" s="217"/>
      <c r="AS44" s="217"/>
      <c r="AT44" s="217"/>
      <c r="AU44" s="217"/>
      <c r="AV44" s="217"/>
      <c r="AW44" s="217"/>
      <c r="AX44" s="217"/>
      <c r="AY44" s="217"/>
      <c r="AZ44" s="217"/>
      <c r="BA44" s="217"/>
      <c r="BB44" s="217"/>
      <c r="BC44" s="217"/>
      <c r="BD44" s="217"/>
      <c r="BE44" s="217"/>
      <c r="BF44" s="217"/>
      <c r="BG44" s="217"/>
      <c r="BH44" s="217"/>
    </row>
    <row r="45" spans="1:60" x14ac:dyDescent="0.25">
      <c r="A45" s="231" t="s">
        <v>99</v>
      </c>
      <c r="B45" s="232" t="s">
        <v>70</v>
      </c>
      <c r="C45" s="255" t="s">
        <v>27</v>
      </c>
      <c r="D45" s="233"/>
      <c r="E45" s="234"/>
      <c r="F45" s="235"/>
      <c r="G45" s="235">
        <f>SUMIF(AG46:AG50,"&lt;&gt;NOR",G46:G50)</f>
        <v>0</v>
      </c>
      <c r="H45" s="235"/>
      <c r="I45" s="235">
        <f>SUM(I46:I50)</f>
        <v>0</v>
      </c>
      <c r="J45" s="235"/>
      <c r="K45" s="235">
        <f>SUM(K46:K50)</f>
        <v>0</v>
      </c>
      <c r="L45" s="235"/>
      <c r="M45" s="235">
        <f>SUM(M46:M50)</f>
        <v>0</v>
      </c>
      <c r="N45" s="234"/>
      <c r="O45" s="234">
        <f>SUM(O46:O50)</f>
        <v>0</v>
      </c>
      <c r="P45" s="234"/>
      <c r="Q45" s="234">
        <f>SUM(Q46:Q50)</f>
        <v>0</v>
      </c>
      <c r="R45" s="235"/>
      <c r="S45" s="235"/>
      <c r="T45" s="236"/>
      <c r="U45" s="230"/>
      <c r="V45" s="230">
        <f>SUM(V46:V50)</f>
        <v>0</v>
      </c>
      <c r="W45" s="230"/>
      <c r="X45" s="230"/>
      <c r="Y45" s="230"/>
      <c r="AG45" t="s">
        <v>100</v>
      </c>
    </row>
    <row r="46" spans="1:60" outlineLevel="1" x14ac:dyDescent="0.25">
      <c r="A46" s="248">
        <v>12</v>
      </c>
      <c r="B46" s="249" t="s">
        <v>155</v>
      </c>
      <c r="C46" s="260" t="s">
        <v>156</v>
      </c>
      <c r="D46" s="250" t="s">
        <v>157</v>
      </c>
      <c r="E46" s="251">
        <v>1</v>
      </c>
      <c r="F46" s="252"/>
      <c r="G46" s="253">
        <f>ROUND(E46*F46,2)</f>
        <v>0</v>
      </c>
      <c r="H46" s="252"/>
      <c r="I46" s="253">
        <f>ROUND(E46*H46,2)</f>
        <v>0</v>
      </c>
      <c r="J46" s="252"/>
      <c r="K46" s="253">
        <f>ROUND(E46*J46,2)</f>
        <v>0</v>
      </c>
      <c r="L46" s="253">
        <v>21</v>
      </c>
      <c r="M46" s="253">
        <f>G46*(1+L46/100)</f>
        <v>0</v>
      </c>
      <c r="N46" s="251">
        <v>0</v>
      </c>
      <c r="O46" s="251">
        <f>ROUND(E46*N46,2)</f>
        <v>0</v>
      </c>
      <c r="P46" s="251">
        <v>0</v>
      </c>
      <c r="Q46" s="251">
        <f>ROUND(E46*P46,2)</f>
        <v>0</v>
      </c>
      <c r="R46" s="253"/>
      <c r="S46" s="253" t="s">
        <v>158</v>
      </c>
      <c r="T46" s="254" t="s">
        <v>146</v>
      </c>
      <c r="U46" s="227">
        <v>0</v>
      </c>
      <c r="V46" s="227">
        <f>ROUND(E46*U46,2)</f>
        <v>0</v>
      </c>
      <c r="W46" s="227"/>
      <c r="X46" s="227" t="s">
        <v>106</v>
      </c>
      <c r="Y46" s="227" t="s">
        <v>107</v>
      </c>
      <c r="Z46" s="217"/>
      <c r="AA46" s="217"/>
      <c r="AB46" s="217"/>
      <c r="AC46" s="217"/>
      <c r="AD46" s="217"/>
      <c r="AE46" s="217"/>
      <c r="AF46" s="217"/>
      <c r="AG46" s="217" t="s">
        <v>108</v>
      </c>
      <c r="AH46" s="217"/>
      <c r="AI46" s="217"/>
      <c r="AJ46" s="217"/>
      <c r="AK46" s="217"/>
      <c r="AL46" s="217"/>
      <c r="AM46" s="217"/>
      <c r="AN46" s="217"/>
      <c r="AO46" s="217"/>
      <c r="AP46" s="217"/>
      <c r="AQ46" s="217"/>
      <c r="AR46" s="217"/>
      <c r="AS46" s="217"/>
      <c r="AT46" s="217"/>
      <c r="AU46" s="217"/>
      <c r="AV46" s="217"/>
      <c r="AW46" s="217"/>
      <c r="AX46" s="217"/>
      <c r="AY46" s="217"/>
      <c r="AZ46" s="217"/>
      <c r="BA46" s="217"/>
      <c r="BB46" s="217"/>
      <c r="BC46" s="217"/>
      <c r="BD46" s="217"/>
      <c r="BE46" s="217"/>
      <c r="BF46" s="217"/>
      <c r="BG46" s="217"/>
      <c r="BH46" s="217"/>
    </row>
    <row r="47" spans="1:60" outlineLevel="1" x14ac:dyDescent="0.25">
      <c r="A47" s="248">
        <v>13</v>
      </c>
      <c r="B47" s="249" t="s">
        <v>159</v>
      </c>
      <c r="C47" s="260" t="s">
        <v>160</v>
      </c>
      <c r="D47" s="250" t="s">
        <v>157</v>
      </c>
      <c r="E47" s="251">
        <v>1</v>
      </c>
      <c r="F47" s="252"/>
      <c r="G47" s="253">
        <f>ROUND(E47*F47,2)</f>
        <v>0</v>
      </c>
      <c r="H47" s="252"/>
      <c r="I47" s="253">
        <f>ROUND(E47*H47,2)</f>
        <v>0</v>
      </c>
      <c r="J47" s="252"/>
      <c r="K47" s="253">
        <f>ROUND(E47*J47,2)</f>
        <v>0</v>
      </c>
      <c r="L47" s="253">
        <v>21</v>
      </c>
      <c r="M47" s="253">
        <f>G47*(1+L47/100)</f>
        <v>0</v>
      </c>
      <c r="N47" s="251">
        <v>0</v>
      </c>
      <c r="O47" s="251">
        <f>ROUND(E47*N47,2)</f>
        <v>0</v>
      </c>
      <c r="P47" s="251">
        <v>0</v>
      </c>
      <c r="Q47" s="251">
        <f>ROUND(E47*P47,2)</f>
        <v>0</v>
      </c>
      <c r="R47" s="253"/>
      <c r="S47" s="253" t="s">
        <v>158</v>
      </c>
      <c r="T47" s="254" t="s">
        <v>146</v>
      </c>
      <c r="U47" s="227">
        <v>0</v>
      </c>
      <c r="V47" s="227">
        <f>ROUND(E47*U47,2)</f>
        <v>0</v>
      </c>
      <c r="W47" s="227"/>
      <c r="X47" s="227" t="s">
        <v>106</v>
      </c>
      <c r="Y47" s="227" t="s">
        <v>107</v>
      </c>
      <c r="Z47" s="217"/>
      <c r="AA47" s="217"/>
      <c r="AB47" s="217"/>
      <c r="AC47" s="217"/>
      <c r="AD47" s="217"/>
      <c r="AE47" s="217"/>
      <c r="AF47" s="217"/>
      <c r="AG47" s="217" t="s">
        <v>108</v>
      </c>
      <c r="AH47" s="217"/>
      <c r="AI47" s="217"/>
      <c r="AJ47" s="217"/>
      <c r="AK47" s="217"/>
      <c r="AL47" s="217"/>
      <c r="AM47" s="217"/>
      <c r="AN47" s="217"/>
      <c r="AO47" s="217"/>
      <c r="AP47" s="217"/>
      <c r="AQ47" s="217"/>
      <c r="AR47" s="217"/>
      <c r="AS47" s="217"/>
      <c r="AT47" s="217"/>
      <c r="AU47" s="217"/>
      <c r="AV47" s="217"/>
      <c r="AW47" s="217"/>
      <c r="AX47" s="217"/>
      <c r="AY47" s="217"/>
      <c r="AZ47" s="217"/>
      <c r="BA47" s="217"/>
      <c r="BB47" s="217"/>
      <c r="BC47" s="217"/>
      <c r="BD47" s="217"/>
      <c r="BE47" s="217"/>
      <c r="BF47" s="217"/>
      <c r="BG47" s="217"/>
      <c r="BH47" s="217"/>
    </row>
    <row r="48" spans="1:60" outlineLevel="1" x14ac:dyDescent="0.25">
      <c r="A48" s="248">
        <v>14</v>
      </c>
      <c r="B48" s="249" t="s">
        <v>161</v>
      </c>
      <c r="C48" s="260" t="s">
        <v>162</v>
      </c>
      <c r="D48" s="250" t="s">
        <v>157</v>
      </c>
      <c r="E48" s="251">
        <v>5</v>
      </c>
      <c r="F48" s="252"/>
      <c r="G48" s="253">
        <f>ROUND(E48*F48,2)</f>
        <v>0</v>
      </c>
      <c r="H48" s="252"/>
      <c r="I48" s="253">
        <f>ROUND(E48*H48,2)</f>
        <v>0</v>
      </c>
      <c r="J48" s="252"/>
      <c r="K48" s="253">
        <f>ROUND(E48*J48,2)</f>
        <v>0</v>
      </c>
      <c r="L48" s="253">
        <v>21</v>
      </c>
      <c r="M48" s="253">
        <f>G48*(1+L48/100)</f>
        <v>0</v>
      </c>
      <c r="N48" s="251">
        <v>0</v>
      </c>
      <c r="O48" s="251">
        <f>ROUND(E48*N48,2)</f>
        <v>0</v>
      </c>
      <c r="P48" s="251">
        <v>0</v>
      </c>
      <c r="Q48" s="251">
        <f>ROUND(E48*P48,2)</f>
        <v>0</v>
      </c>
      <c r="R48" s="253"/>
      <c r="S48" s="253" t="s">
        <v>158</v>
      </c>
      <c r="T48" s="254" t="s">
        <v>146</v>
      </c>
      <c r="U48" s="227">
        <v>0</v>
      </c>
      <c r="V48" s="227">
        <f>ROUND(E48*U48,2)</f>
        <v>0</v>
      </c>
      <c r="W48" s="227"/>
      <c r="X48" s="227" t="s">
        <v>106</v>
      </c>
      <c r="Y48" s="227" t="s">
        <v>107</v>
      </c>
      <c r="Z48" s="217"/>
      <c r="AA48" s="217"/>
      <c r="AB48" s="217"/>
      <c r="AC48" s="217"/>
      <c r="AD48" s="217"/>
      <c r="AE48" s="217"/>
      <c r="AF48" s="217"/>
      <c r="AG48" s="217" t="s">
        <v>108</v>
      </c>
      <c r="AH48" s="217"/>
      <c r="AI48" s="217"/>
      <c r="AJ48" s="217"/>
      <c r="AK48" s="217"/>
      <c r="AL48" s="217"/>
      <c r="AM48" s="217"/>
      <c r="AN48" s="217"/>
      <c r="AO48" s="217"/>
      <c r="AP48" s="217"/>
      <c r="AQ48" s="217"/>
      <c r="AR48" s="217"/>
      <c r="AS48" s="217"/>
      <c r="AT48" s="217"/>
      <c r="AU48" s="217"/>
      <c r="AV48" s="217"/>
      <c r="AW48" s="217"/>
      <c r="AX48" s="217"/>
      <c r="AY48" s="217"/>
      <c r="AZ48" s="217"/>
      <c r="BA48" s="217"/>
      <c r="BB48" s="217"/>
      <c r="BC48" s="217"/>
      <c r="BD48" s="217"/>
      <c r="BE48" s="217"/>
      <c r="BF48" s="217"/>
      <c r="BG48" s="217"/>
      <c r="BH48" s="217"/>
    </row>
    <row r="49" spans="1:60" outlineLevel="1" x14ac:dyDescent="0.25">
      <c r="A49" s="238">
        <v>15</v>
      </c>
      <c r="B49" s="239" t="s">
        <v>163</v>
      </c>
      <c r="C49" s="256" t="s">
        <v>164</v>
      </c>
      <c r="D49" s="240" t="s">
        <v>157</v>
      </c>
      <c r="E49" s="241">
        <v>1</v>
      </c>
      <c r="F49" s="242"/>
      <c r="G49" s="243">
        <f>ROUND(E49*F49,2)</f>
        <v>0</v>
      </c>
      <c r="H49" s="242"/>
      <c r="I49" s="243">
        <f>ROUND(E49*H49,2)</f>
        <v>0</v>
      </c>
      <c r="J49" s="242"/>
      <c r="K49" s="243">
        <f>ROUND(E49*J49,2)</f>
        <v>0</v>
      </c>
      <c r="L49" s="243">
        <v>21</v>
      </c>
      <c r="M49" s="243">
        <f>G49*(1+L49/100)</f>
        <v>0</v>
      </c>
      <c r="N49" s="241">
        <v>0</v>
      </c>
      <c r="O49" s="241">
        <f>ROUND(E49*N49,2)</f>
        <v>0</v>
      </c>
      <c r="P49" s="241">
        <v>0</v>
      </c>
      <c r="Q49" s="241">
        <f>ROUND(E49*P49,2)</f>
        <v>0</v>
      </c>
      <c r="R49" s="243"/>
      <c r="S49" s="243" t="s">
        <v>158</v>
      </c>
      <c r="T49" s="244" t="s">
        <v>146</v>
      </c>
      <c r="U49" s="227">
        <v>0</v>
      </c>
      <c r="V49" s="227">
        <f>ROUND(E49*U49,2)</f>
        <v>0</v>
      </c>
      <c r="W49" s="227"/>
      <c r="X49" s="227" t="s">
        <v>106</v>
      </c>
      <c r="Y49" s="227" t="s">
        <v>107</v>
      </c>
      <c r="Z49" s="217"/>
      <c r="AA49" s="217"/>
      <c r="AB49" s="217"/>
      <c r="AC49" s="217"/>
      <c r="AD49" s="217"/>
      <c r="AE49" s="217"/>
      <c r="AF49" s="217"/>
      <c r="AG49" s="217" t="s">
        <v>108</v>
      </c>
      <c r="AH49" s="217"/>
      <c r="AI49" s="217"/>
      <c r="AJ49" s="217"/>
      <c r="AK49" s="217"/>
      <c r="AL49" s="217"/>
      <c r="AM49" s="217"/>
      <c r="AN49" s="217"/>
      <c r="AO49" s="217"/>
      <c r="AP49" s="217"/>
      <c r="AQ49" s="217"/>
      <c r="AR49" s="217"/>
      <c r="AS49" s="217"/>
      <c r="AT49" s="217"/>
      <c r="AU49" s="217"/>
      <c r="AV49" s="217"/>
      <c r="AW49" s="217"/>
      <c r="AX49" s="217"/>
      <c r="AY49" s="217"/>
      <c r="AZ49" s="217"/>
      <c r="BA49" s="217"/>
      <c r="BB49" s="217"/>
      <c r="BC49" s="217"/>
      <c r="BD49" s="217"/>
      <c r="BE49" s="217"/>
      <c r="BF49" s="217"/>
      <c r="BG49" s="217"/>
      <c r="BH49" s="217"/>
    </row>
    <row r="50" spans="1:60" outlineLevel="2" x14ac:dyDescent="0.25">
      <c r="A50" s="224"/>
      <c r="B50" s="225"/>
      <c r="C50" s="258" t="s">
        <v>165</v>
      </c>
      <c r="D50" s="228"/>
      <c r="E50" s="229">
        <v>1</v>
      </c>
      <c r="F50" s="227"/>
      <c r="G50" s="227"/>
      <c r="H50" s="227"/>
      <c r="I50" s="227"/>
      <c r="J50" s="227"/>
      <c r="K50" s="227"/>
      <c r="L50" s="227"/>
      <c r="M50" s="227"/>
      <c r="N50" s="226"/>
      <c r="O50" s="226"/>
      <c r="P50" s="226"/>
      <c r="Q50" s="226"/>
      <c r="R50" s="227"/>
      <c r="S50" s="227"/>
      <c r="T50" s="227"/>
      <c r="U50" s="227"/>
      <c r="V50" s="227"/>
      <c r="W50" s="227"/>
      <c r="X50" s="227"/>
      <c r="Y50" s="227"/>
      <c r="Z50" s="217"/>
      <c r="AA50" s="217"/>
      <c r="AB50" s="217"/>
      <c r="AC50" s="217"/>
      <c r="AD50" s="217"/>
      <c r="AE50" s="217"/>
      <c r="AF50" s="217"/>
      <c r="AG50" s="217" t="s">
        <v>120</v>
      </c>
      <c r="AH50" s="217">
        <v>0</v>
      </c>
      <c r="AI50" s="217"/>
      <c r="AJ50" s="217"/>
      <c r="AK50" s="217"/>
      <c r="AL50" s="217"/>
      <c r="AM50" s="217"/>
      <c r="AN50" s="217"/>
      <c r="AO50" s="217"/>
      <c r="AP50" s="217"/>
      <c r="AQ50" s="217"/>
      <c r="AR50" s="217"/>
      <c r="AS50" s="217"/>
      <c r="AT50" s="217"/>
      <c r="AU50" s="217"/>
      <c r="AV50" s="217"/>
      <c r="AW50" s="217"/>
      <c r="AX50" s="217"/>
      <c r="AY50" s="217"/>
      <c r="AZ50" s="217"/>
      <c r="BA50" s="217"/>
      <c r="BB50" s="217"/>
      <c r="BC50" s="217"/>
      <c r="BD50" s="217"/>
      <c r="BE50" s="217"/>
      <c r="BF50" s="217"/>
      <c r="BG50" s="217"/>
      <c r="BH50" s="217"/>
    </row>
    <row r="51" spans="1:60" x14ac:dyDescent="0.25">
      <c r="A51" s="3"/>
      <c r="B51" s="4"/>
      <c r="C51" s="261"/>
      <c r="D51" s="6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AE51">
        <v>12</v>
      </c>
      <c r="AF51">
        <v>21</v>
      </c>
      <c r="AG51" t="s">
        <v>85</v>
      </c>
    </row>
    <row r="52" spans="1:60" x14ac:dyDescent="0.25">
      <c r="A52" s="220"/>
      <c r="B52" s="221" t="s">
        <v>29</v>
      </c>
      <c r="C52" s="262"/>
      <c r="D52" s="222"/>
      <c r="E52" s="223"/>
      <c r="F52" s="223"/>
      <c r="G52" s="237">
        <f>G8+G33+G42+G45</f>
        <v>0</v>
      </c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AE52">
        <f>SUMIF(L7:L50,AE51,G7:G50)</f>
        <v>0</v>
      </c>
      <c r="AF52">
        <f>SUMIF(L7:L50,AF51,G7:G50)</f>
        <v>0</v>
      </c>
      <c r="AG52" t="s">
        <v>166</v>
      </c>
    </row>
    <row r="53" spans="1:60" x14ac:dyDescent="0.25">
      <c r="C53" s="263"/>
      <c r="D53" s="10"/>
      <c r="AG53" t="s">
        <v>167</v>
      </c>
    </row>
    <row r="54" spans="1:60" x14ac:dyDescent="0.25">
      <c r="D54" s="10"/>
    </row>
    <row r="55" spans="1:60" x14ac:dyDescent="0.25">
      <c r="D55" s="10"/>
    </row>
    <row r="56" spans="1:60" x14ac:dyDescent="0.25">
      <c r="D56" s="10"/>
    </row>
    <row r="57" spans="1:60" x14ac:dyDescent="0.25">
      <c r="D57" s="10"/>
    </row>
    <row r="58" spans="1:60" x14ac:dyDescent="0.25">
      <c r="D58" s="10"/>
    </row>
    <row r="59" spans="1:60" x14ac:dyDescent="0.25">
      <c r="D59" s="10"/>
    </row>
    <row r="60" spans="1:60" x14ac:dyDescent="0.25">
      <c r="D60" s="10"/>
    </row>
    <row r="61" spans="1:60" x14ac:dyDescent="0.25">
      <c r="D61" s="10"/>
    </row>
    <row r="62" spans="1:60" x14ac:dyDescent="0.25">
      <c r="D62" s="10"/>
    </row>
    <row r="63" spans="1:60" x14ac:dyDescent="0.25">
      <c r="D63" s="10"/>
    </row>
    <row r="64" spans="1:60" x14ac:dyDescent="0.25">
      <c r="D64" s="10"/>
    </row>
    <row r="65" spans="4:4" x14ac:dyDescent="0.25">
      <c r="D65" s="10"/>
    </row>
    <row r="66" spans="4:4" x14ac:dyDescent="0.25">
      <c r="D66" s="10"/>
    </row>
    <row r="67" spans="4:4" x14ac:dyDescent="0.25">
      <c r="D67" s="10"/>
    </row>
    <row r="68" spans="4:4" x14ac:dyDescent="0.25">
      <c r="D68" s="10"/>
    </row>
    <row r="69" spans="4:4" x14ac:dyDescent="0.25">
      <c r="D69" s="10"/>
    </row>
    <row r="70" spans="4:4" x14ac:dyDescent="0.25">
      <c r="D70" s="10"/>
    </row>
    <row r="71" spans="4:4" x14ac:dyDescent="0.25">
      <c r="D71" s="10"/>
    </row>
    <row r="72" spans="4:4" x14ac:dyDescent="0.25">
      <c r="D72" s="10"/>
    </row>
    <row r="73" spans="4:4" x14ac:dyDescent="0.25">
      <c r="D73" s="10"/>
    </row>
    <row r="74" spans="4:4" x14ac:dyDescent="0.25">
      <c r="D74" s="10"/>
    </row>
    <row r="75" spans="4:4" x14ac:dyDescent="0.25">
      <c r="D75" s="10"/>
    </row>
    <row r="76" spans="4:4" x14ac:dyDescent="0.25">
      <c r="D76" s="10"/>
    </row>
    <row r="77" spans="4:4" x14ac:dyDescent="0.25">
      <c r="D77" s="10"/>
    </row>
    <row r="78" spans="4:4" x14ac:dyDescent="0.25">
      <c r="D78" s="10"/>
    </row>
    <row r="79" spans="4:4" x14ac:dyDescent="0.25">
      <c r="D79" s="10"/>
    </row>
    <row r="80" spans="4:4" x14ac:dyDescent="0.25">
      <c r="D80" s="10"/>
    </row>
    <row r="81" spans="4:4" x14ac:dyDescent="0.25">
      <c r="D81" s="10"/>
    </row>
    <row r="82" spans="4:4" x14ac:dyDescent="0.25">
      <c r="D82" s="10"/>
    </row>
    <row r="83" spans="4:4" x14ac:dyDescent="0.25">
      <c r="D83" s="10"/>
    </row>
    <row r="84" spans="4:4" x14ac:dyDescent="0.25">
      <c r="D84" s="10"/>
    </row>
    <row r="85" spans="4:4" x14ac:dyDescent="0.25">
      <c r="D85" s="10"/>
    </row>
    <row r="86" spans="4:4" x14ac:dyDescent="0.25">
      <c r="D86" s="10"/>
    </row>
    <row r="87" spans="4:4" x14ac:dyDescent="0.25">
      <c r="D87" s="10"/>
    </row>
    <row r="88" spans="4:4" x14ac:dyDescent="0.25">
      <c r="D88" s="10"/>
    </row>
    <row r="89" spans="4:4" x14ac:dyDescent="0.25">
      <c r="D89" s="10"/>
    </row>
    <row r="90" spans="4:4" x14ac:dyDescent="0.25">
      <c r="D90" s="10"/>
    </row>
    <row r="91" spans="4:4" x14ac:dyDescent="0.25">
      <c r="D91" s="10"/>
    </row>
    <row r="92" spans="4:4" x14ac:dyDescent="0.25">
      <c r="D92" s="10"/>
    </row>
    <row r="93" spans="4:4" x14ac:dyDescent="0.25">
      <c r="D93" s="10"/>
    </row>
    <row r="94" spans="4:4" x14ac:dyDescent="0.25">
      <c r="D94" s="10"/>
    </row>
    <row r="95" spans="4:4" x14ac:dyDescent="0.25">
      <c r="D95" s="10"/>
    </row>
    <row r="96" spans="4:4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formatRows="0"/>
  <mergeCells count="14">
    <mergeCell ref="C38:G38"/>
    <mergeCell ref="C44:G44"/>
    <mergeCell ref="C14:G14"/>
    <mergeCell ref="C16:G16"/>
    <mergeCell ref="C20:G20"/>
    <mergeCell ref="C28:G28"/>
    <mergeCell ref="C31:G31"/>
    <mergeCell ref="C35:G35"/>
    <mergeCell ref="A1:G1"/>
    <mergeCell ref="C2:G2"/>
    <mergeCell ref="C3:G3"/>
    <mergeCell ref="C4:G4"/>
    <mergeCell ref="C10:G10"/>
    <mergeCell ref="C12:G12"/>
  </mergeCells>
  <pageMargins left="0.59055118110236204" right="0.196850393700787" top="0.78740157499999996" bottom="0.78740157499999996" header="0.3" footer="0.3"/>
  <pageSetup paperSize="9" orientation="landscape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06 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'06 01 Pol'!Názvy_tisku</vt:lpstr>
      <vt:lpstr>oadresa</vt:lpstr>
      <vt:lpstr>Stavba!Objednatel</vt:lpstr>
      <vt:lpstr>Stavba!Objekt</vt:lpstr>
      <vt:lpstr>'06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Matěj Bernatík</dc:creator>
  <cp:lastModifiedBy>Matěj Bernatík</cp:lastModifiedBy>
  <cp:lastPrinted>2019-03-19T12:27:02Z</cp:lastPrinted>
  <dcterms:created xsi:type="dcterms:W3CDTF">2009-04-08T07:15:50Z</dcterms:created>
  <dcterms:modified xsi:type="dcterms:W3CDTF">2025-06-25T10:03:45Z</dcterms:modified>
</cp:coreProperties>
</file>